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20115" windowHeight="7995"/>
  </bookViews>
  <sheets>
    <sheet name="Sheet1" sheetId="1" r:id="rId1"/>
    <sheet name="Sheet2" sheetId="2" state="hidden" r:id="rId2"/>
    <sheet name="Sheet3" sheetId="3" state="hidden" r:id="rId3"/>
  </sheets>
  <calcPr calcId="125725"/>
</workbook>
</file>

<file path=xl/calcChain.xml><?xml version="1.0" encoding="utf-8"?>
<calcChain xmlns="http://schemas.openxmlformats.org/spreadsheetml/2006/main">
  <c r="G1024" i="1"/>
  <c r="F1024"/>
  <c r="E1024"/>
  <c r="D1024"/>
  <c r="G1018"/>
  <c r="F1018"/>
  <c r="E1018"/>
  <c r="D1018"/>
  <c r="G1014"/>
  <c r="F1014"/>
  <c r="E1014"/>
  <c r="D1014"/>
  <c r="G1010"/>
  <c r="F1010"/>
  <c r="E1010"/>
  <c r="D1010"/>
  <c r="G1006"/>
  <c r="F1006"/>
  <c r="E1006"/>
  <c r="D1006"/>
  <c r="G1002"/>
  <c r="F1002"/>
  <c r="E1002"/>
  <c r="D1002"/>
  <c r="G997"/>
  <c r="F997"/>
  <c r="E997"/>
  <c r="D997"/>
  <c r="G990"/>
  <c r="F990"/>
  <c r="E990"/>
  <c r="D990"/>
  <c r="G982"/>
  <c r="E982"/>
  <c r="D982"/>
  <c r="F981"/>
  <c r="F982" s="1"/>
  <c r="F975"/>
  <c r="E975"/>
  <c r="D975"/>
  <c r="G974"/>
  <c r="G975" s="1"/>
  <c r="G968"/>
  <c r="F968"/>
  <c r="E968"/>
  <c r="D968"/>
  <c r="G963"/>
  <c r="F963"/>
  <c r="E963"/>
  <c r="D963"/>
  <c r="D959"/>
  <c r="G958"/>
  <c r="F958"/>
  <c r="E958"/>
  <c r="E959" s="1"/>
  <c r="G957"/>
  <c r="G959" s="1"/>
  <c r="F957"/>
  <c r="F959" s="1"/>
  <c r="E957"/>
  <c r="G952"/>
  <c r="D952"/>
  <c r="F951"/>
  <c r="F952" s="1"/>
  <c r="E951"/>
  <c r="E952" s="1"/>
  <c r="G947"/>
  <c r="F947"/>
  <c r="E947"/>
  <c r="D947"/>
  <c r="G937"/>
  <c r="F937"/>
  <c r="E937"/>
  <c r="D937"/>
  <c r="G933"/>
  <c r="F933"/>
  <c r="E933"/>
  <c r="D933"/>
  <c r="G927"/>
  <c r="G928" s="1"/>
  <c r="F927"/>
  <c r="F928" s="1"/>
  <c r="E927"/>
  <c r="E928" s="1"/>
  <c r="D927"/>
  <c r="D928" s="1"/>
  <c r="G922"/>
  <c r="F922"/>
  <c r="E922"/>
  <c r="D922"/>
  <c r="G914"/>
  <c r="E914"/>
  <c r="D914"/>
  <c r="F897"/>
  <c r="F914" s="1"/>
  <c r="E897"/>
  <c r="G891"/>
  <c r="F891"/>
  <c r="E891"/>
  <c r="D891"/>
  <c r="G883"/>
  <c r="F883"/>
  <c r="E883"/>
  <c r="D883"/>
  <c r="G871"/>
  <c r="F871"/>
  <c r="E871"/>
  <c r="D871"/>
  <c r="G863"/>
  <c r="F863"/>
  <c r="E863"/>
  <c r="D863"/>
  <c r="G859"/>
  <c r="G878" s="1"/>
  <c r="G879" s="1"/>
  <c r="F859"/>
  <c r="E859"/>
  <c r="D859"/>
  <c r="D878" s="1"/>
  <c r="D879" s="1"/>
  <c r="G855"/>
  <c r="F855"/>
  <c r="E855"/>
  <c r="D855"/>
  <c r="G849"/>
  <c r="F849"/>
  <c r="E849"/>
  <c r="D849"/>
  <c r="G845"/>
  <c r="F845"/>
  <c r="E845"/>
  <c r="D845"/>
  <c r="F840"/>
  <c r="E840"/>
  <c r="D840"/>
  <c r="G838"/>
  <c r="G840" s="1"/>
  <c r="G834"/>
  <c r="E834"/>
  <c r="D834"/>
  <c r="F813"/>
  <c r="F804"/>
  <c r="F797"/>
  <c r="F793"/>
  <c r="F791"/>
  <c r="F785"/>
  <c r="F784"/>
  <c r="F782"/>
  <c r="F763"/>
  <c r="F834" s="1"/>
  <c r="G754"/>
  <c r="E754"/>
  <c r="D754"/>
  <c r="F751"/>
  <c r="E751"/>
  <c r="F748"/>
  <c r="F754" s="1"/>
  <c r="G744"/>
  <c r="F744"/>
  <c r="E744"/>
  <c r="D744"/>
  <c r="G723"/>
  <c r="F723"/>
  <c r="E723"/>
  <c r="D723"/>
  <c r="G719"/>
  <c r="F719"/>
  <c r="E719"/>
  <c r="D719"/>
  <c r="G714"/>
  <c r="F714"/>
  <c r="E714"/>
  <c r="D714"/>
  <c r="G707"/>
  <c r="E707"/>
  <c r="D707"/>
  <c r="F706"/>
  <c r="F707" s="1"/>
  <c r="E706"/>
  <c r="G691"/>
  <c r="F691"/>
  <c r="D691"/>
  <c r="F688"/>
  <c r="E688"/>
  <c r="E691" s="1"/>
  <c r="G681"/>
  <c r="E681"/>
  <c r="D681"/>
  <c r="F680"/>
  <c r="F681" s="1"/>
  <c r="G677"/>
  <c r="F677"/>
  <c r="E677"/>
  <c r="D677"/>
  <c r="F666"/>
  <c r="E666"/>
  <c r="G659"/>
  <c r="E659"/>
  <c r="D659"/>
  <c r="F650"/>
  <c r="F659" s="1"/>
  <c r="G646"/>
  <c r="D646"/>
  <c r="F637"/>
  <c r="F646" s="1"/>
  <c r="E637"/>
  <c r="E646" s="1"/>
  <c r="F634"/>
  <c r="E634"/>
  <c r="D634"/>
  <c r="G628"/>
  <c r="G624"/>
  <c r="G634" s="1"/>
  <c r="F624"/>
  <c r="G618"/>
  <c r="F618"/>
  <c r="E618"/>
  <c r="D618"/>
  <c r="G603"/>
  <c r="F603"/>
  <c r="E603"/>
  <c r="D603"/>
  <c r="G596"/>
  <c r="F596"/>
  <c r="E596"/>
  <c r="D596"/>
  <c r="F592"/>
  <c r="E592"/>
  <c r="D592"/>
  <c r="G589"/>
  <c r="G592" s="1"/>
  <c r="G581"/>
  <c r="F581"/>
  <c r="D581"/>
  <c r="F579"/>
  <c r="E579"/>
  <c r="E581" s="1"/>
  <c r="G572"/>
  <c r="E572"/>
  <c r="D572"/>
  <c r="F566"/>
  <c r="E566"/>
  <c r="G557"/>
  <c r="F557"/>
  <c r="F572" s="1"/>
  <c r="G554"/>
  <c r="F554"/>
  <c r="E554"/>
  <c r="D554"/>
  <c r="G550"/>
  <c r="F550"/>
  <c r="E550"/>
  <c r="D550"/>
  <c r="G546"/>
  <c r="F546"/>
  <c r="E546"/>
  <c r="D546"/>
  <c r="G543"/>
  <c r="F537"/>
  <c r="F538" s="1"/>
  <c r="E537"/>
  <c r="E538" s="1"/>
  <c r="D537"/>
  <c r="D538" s="1"/>
  <c r="G536"/>
  <c r="G537" s="1"/>
  <c r="G538" s="1"/>
  <c r="D528"/>
  <c r="D529" s="1"/>
  <c r="D531" s="1"/>
  <c r="G527"/>
  <c r="G528" s="1"/>
  <c r="F527"/>
  <c r="F528" s="1"/>
  <c r="E527"/>
  <c r="E528" s="1"/>
  <c r="E529" s="1"/>
  <c r="E531" s="1"/>
  <c r="E518"/>
  <c r="D518"/>
  <c r="G516"/>
  <c r="F516"/>
  <c r="E516"/>
  <c r="G514"/>
  <c r="F514"/>
  <c r="E514"/>
  <c r="G510"/>
  <c r="G502"/>
  <c r="G518" s="1"/>
  <c r="F502"/>
  <c r="F518" s="1"/>
  <c r="E502"/>
  <c r="G496"/>
  <c r="G497" s="1"/>
  <c r="F495"/>
  <c r="G492"/>
  <c r="D492"/>
  <c r="D496" s="1"/>
  <c r="D497" s="1"/>
  <c r="F484"/>
  <c r="E484"/>
  <c r="F482"/>
  <c r="F492" s="1"/>
  <c r="F496" s="1"/>
  <c r="F497" s="1"/>
  <c r="E482"/>
  <c r="E492" s="1"/>
  <c r="E496" s="1"/>
  <c r="E497" s="1"/>
  <c r="G474"/>
  <c r="G469"/>
  <c r="F469"/>
  <c r="E469"/>
  <c r="D469"/>
  <c r="G463"/>
  <c r="E463"/>
  <c r="D463"/>
  <c r="F462"/>
  <c r="E462"/>
  <c r="F461"/>
  <c r="F463" s="1"/>
  <c r="E461"/>
  <c r="F455"/>
  <c r="F456" s="1"/>
  <c r="E455"/>
  <c r="E456" s="1"/>
  <c r="D455"/>
  <c r="D456" s="1"/>
  <c r="G454"/>
  <c r="G455" s="1"/>
  <c r="G456" s="1"/>
  <c r="G446"/>
  <c r="F446"/>
  <c r="E446"/>
  <c r="D446"/>
  <c r="G441"/>
  <c r="F441"/>
  <c r="E441"/>
  <c r="D432"/>
  <c r="D441" s="1"/>
  <c r="G426"/>
  <c r="F426"/>
  <c r="E426"/>
  <c r="D426"/>
  <c r="G416"/>
  <c r="G420" s="1"/>
  <c r="F416"/>
  <c r="F420" s="1"/>
  <c r="E416"/>
  <c r="E420" s="1"/>
  <c r="D416"/>
  <c r="D420" s="1"/>
  <c r="G408"/>
  <c r="F408"/>
  <c r="E408"/>
  <c r="D408"/>
  <c r="G402"/>
  <c r="F402"/>
  <c r="E402"/>
  <c r="D402"/>
  <c r="G397"/>
  <c r="F397"/>
  <c r="E397"/>
  <c r="D397"/>
  <c r="G391"/>
  <c r="F391"/>
  <c r="E391"/>
  <c r="D391"/>
  <c r="G386"/>
  <c r="F386"/>
  <c r="E386"/>
  <c r="D386"/>
  <c r="G379"/>
  <c r="G380" s="1"/>
  <c r="F379"/>
  <c r="E379"/>
  <c r="D379"/>
  <c r="D380" s="1"/>
  <c r="D363"/>
  <c r="G361"/>
  <c r="G363" s="1"/>
  <c r="F361"/>
  <c r="F363" s="1"/>
  <c r="E361"/>
  <c r="E363" s="1"/>
  <c r="G357"/>
  <c r="G350"/>
  <c r="F350"/>
  <c r="E350"/>
  <c r="D350"/>
  <c r="G343"/>
  <c r="F343"/>
  <c r="E343"/>
  <c r="D343"/>
  <c r="G334"/>
  <c r="F334"/>
  <c r="D334"/>
  <c r="E332"/>
  <c r="E334" s="1"/>
  <c r="G322"/>
  <c r="F322"/>
  <c r="E322"/>
  <c r="D322"/>
  <c r="G317"/>
  <c r="F317"/>
  <c r="E317"/>
  <c r="D317"/>
  <c r="G308"/>
  <c r="F308"/>
  <c r="E308"/>
  <c r="D308"/>
  <c r="G302"/>
  <c r="F302"/>
  <c r="E302"/>
  <c r="D302"/>
  <c r="G291"/>
  <c r="F291"/>
  <c r="E291"/>
  <c r="D291"/>
  <c r="G280"/>
  <c r="F280"/>
  <c r="E280"/>
  <c r="D280"/>
  <c r="G272"/>
  <c r="G273" s="1"/>
  <c r="F272"/>
  <c r="F273" s="1"/>
  <c r="E272"/>
  <c r="E273" s="1"/>
  <c r="D272"/>
  <c r="D273" s="1"/>
  <c r="G264"/>
  <c r="F264"/>
  <c r="E264"/>
  <c r="D264"/>
  <c r="G257"/>
  <c r="F257"/>
  <c r="E257"/>
  <c r="D257"/>
  <c r="G243"/>
  <c r="F243"/>
  <c r="F244" s="1"/>
  <c r="E243"/>
  <c r="E244" s="1"/>
  <c r="D243"/>
  <c r="D244" s="1"/>
  <c r="F232"/>
  <c r="E232"/>
  <c r="D232"/>
  <c r="G225"/>
  <c r="G232" s="1"/>
  <c r="F219"/>
  <c r="E219"/>
  <c r="D219"/>
  <c r="G215"/>
  <c r="G219" s="1"/>
  <c r="G209"/>
  <c r="G210" s="1"/>
  <c r="F209"/>
  <c r="F210" s="1"/>
  <c r="E209"/>
  <c r="E210" s="1"/>
  <c r="D209"/>
  <c r="D210" s="1"/>
  <c r="G201"/>
  <c r="F201"/>
  <c r="D201"/>
  <c r="D202" s="1"/>
  <c r="F200"/>
  <c r="E200"/>
  <c r="E201" s="1"/>
  <c r="E202" s="1"/>
  <c r="G190"/>
  <c r="F190"/>
  <c r="E190"/>
  <c r="D190"/>
  <c r="E182"/>
  <c r="D182"/>
  <c r="G179"/>
  <c r="G182" s="1"/>
  <c r="F179"/>
  <c r="G178"/>
  <c r="F178"/>
  <c r="F182" s="1"/>
  <c r="G173"/>
  <c r="F173"/>
  <c r="E173"/>
  <c r="D173"/>
  <c r="G164"/>
  <c r="F164"/>
  <c r="E164"/>
  <c r="D164"/>
  <c r="G158"/>
  <c r="F158"/>
  <c r="E158"/>
  <c r="D158"/>
  <c r="G152"/>
  <c r="D152"/>
  <c r="D151"/>
  <c r="F145"/>
  <c r="F152" s="1"/>
  <c r="E145"/>
  <c r="E152" s="1"/>
  <c r="G141"/>
  <c r="F141"/>
  <c r="E141"/>
  <c r="D141"/>
  <c r="G134"/>
  <c r="F134"/>
  <c r="E134"/>
  <c r="D134"/>
  <c r="G127"/>
  <c r="G128" s="1"/>
  <c r="D127"/>
  <c r="D128" s="1"/>
  <c r="G126"/>
  <c r="F126"/>
  <c r="F127" s="1"/>
  <c r="F128" s="1"/>
  <c r="E126"/>
  <c r="E127" s="1"/>
  <c r="E128" s="1"/>
  <c r="G123"/>
  <c r="G114"/>
  <c r="G117" s="1"/>
  <c r="F114"/>
  <c r="F117" s="1"/>
  <c r="F118" s="1"/>
  <c r="E114"/>
  <c r="E117" s="1"/>
  <c r="E118" s="1"/>
  <c r="D114"/>
  <c r="D117" s="1"/>
  <c r="D118" s="1"/>
  <c r="G107"/>
  <c r="F107"/>
  <c r="E107"/>
  <c r="D107"/>
  <c r="G97"/>
  <c r="E97"/>
  <c r="D97"/>
  <c r="F96"/>
  <c r="F97" s="1"/>
  <c r="G92"/>
  <c r="F92"/>
  <c r="E92"/>
  <c r="D92"/>
  <c r="G85"/>
  <c r="F85"/>
  <c r="E85"/>
  <c r="D85"/>
  <c r="F77"/>
  <c r="E77"/>
  <c r="D77"/>
  <c r="G68"/>
  <c r="G77" s="1"/>
  <c r="G62"/>
  <c r="F62"/>
  <c r="E62"/>
  <c r="D62"/>
  <c r="G57"/>
  <c r="F57"/>
  <c r="E57"/>
  <c r="D57"/>
  <c r="G52"/>
  <c r="F52"/>
  <c r="E52"/>
  <c r="D52"/>
  <c r="G47"/>
  <c r="E47"/>
  <c r="D47"/>
  <c r="F42"/>
  <c r="F47" s="1"/>
  <c r="E42"/>
  <c r="F29"/>
  <c r="E29"/>
  <c r="D29"/>
  <c r="G28"/>
  <c r="G29" s="1"/>
  <c r="G23"/>
  <c r="F23"/>
  <c r="E23"/>
  <c r="D23"/>
  <c r="G18"/>
  <c r="F18"/>
  <c r="E18"/>
  <c r="D18"/>
  <c r="G10"/>
  <c r="F10"/>
  <c r="E10"/>
  <c r="D10"/>
  <c r="G118" l="1"/>
  <c r="F878"/>
  <c r="F879" s="1"/>
  <c r="F884" s="1"/>
  <c r="E470"/>
  <c r="G202"/>
  <c r="G244"/>
  <c r="G470" s="1"/>
  <c r="F380"/>
  <c r="G529"/>
  <c r="G531" s="1"/>
  <c r="G884" s="1"/>
  <c r="E878"/>
  <c r="E879" s="1"/>
  <c r="E884" s="1"/>
  <c r="D470"/>
  <c r="F202"/>
  <c r="F470" s="1"/>
  <c r="E380"/>
  <c r="F529"/>
  <c r="F531" s="1"/>
  <c r="D884"/>
</calcChain>
</file>

<file path=xl/sharedStrings.xml><?xml version="1.0" encoding="utf-8"?>
<sst xmlns="http://schemas.openxmlformats.org/spreadsheetml/2006/main" count="1113" uniqueCount="686">
  <si>
    <t>DETAILS OF REVENUE RECEIPTS</t>
  </si>
  <si>
    <t>(Rupees in thousand)</t>
  </si>
  <si>
    <t>Budget</t>
  </si>
  <si>
    <t>Revised</t>
  </si>
  <si>
    <t>Sectional and Major Head</t>
  </si>
  <si>
    <t>Actuals</t>
  </si>
  <si>
    <t>Estimate</t>
  </si>
  <si>
    <t>Classification of Government Transactions</t>
  </si>
  <si>
    <t xml:space="preserve">  2011-12</t>
  </si>
  <si>
    <t xml:space="preserve">  2012-13</t>
  </si>
  <si>
    <t xml:space="preserve">  2013-14</t>
  </si>
  <si>
    <t>M.H.</t>
  </si>
  <si>
    <t>Corporation Tax</t>
  </si>
  <si>
    <t>Head of Department - Secretary, Finance, Revenue and Expenditure</t>
  </si>
  <si>
    <t>Share of net proceeds assigned to State</t>
  </si>
  <si>
    <t>Total</t>
  </si>
  <si>
    <t>Taxes on Income Other than Corporation 
Tax</t>
  </si>
  <si>
    <t>Income Tax on other than Union Emoluments including pensions</t>
  </si>
  <si>
    <t>Taxes on Income levied under State Laws (Sikkim)</t>
  </si>
  <si>
    <t>Deduct Refund</t>
  </si>
  <si>
    <t>Share of Net Proceeds Assigned to State</t>
  </si>
  <si>
    <t>Other Taxes on Income and Expenditure</t>
  </si>
  <si>
    <t>Head of Department - Secretary - Finance, Revenue and Expenditure</t>
  </si>
  <si>
    <t>Taxes on Professions, Trade, Callings and Employment</t>
  </si>
  <si>
    <t>Land Revenue</t>
  </si>
  <si>
    <t>Head of the Department- Secretary, Land Revenue and Disaster Management</t>
  </si>
  <si>
    <t>Land Revenue/Tax</t>
  </si>
  <si>
    <t>Other Receipts</t>
  </si>
  <si>
    <t>Stamps and Registration</t>
  </si>
  <si>
    <t>Head of the Department - (i) Secretary, Land Revenue and Disaster Management 
(ii) Secretary Finance, Revenue and Expenditure  (iii) Secretary, Law</t>
  </si>
  <si>
    <t>Stamps - Judicial</t>
  </si>
  <si>
    <t>Sale of Stamps (F.D.)</t>
  </si>
  <si>
    <t>Stamps - Non - Judicial</t>
  </si>
  <si>
    <t>Registration Fees</t>
  </si>
  <si>
    <t>Fees for Registering documents</t>
  </si>
  <si>
    <t>Registration of Association/Companies/ Clubs etc. (Law)</t>
  </si>
  <si>
    <t>Registration of Land, Land Rent etc. (L.R)</t>
  </si>
  <si>
    <t>Fees for copies of registered documents (L.R.)</t>
  </si>
  <si>
    <t>Taxes on Wealth</t>
  </si>
  <si>
    <t>Customs</t>
  </si>
  <si>
    <t>Union Excise Duties</t>
  </si>
  <si>
    <t>State Excise</t>
  </si>
  <si>
    <t>Head of Department-Secretary Excise
(Abkari)</t>
  </si>
  <si>
    <t>Country Spirits</t>
  </si>
  <si>
    <t>Country Fermented Liquors</t>
  </si>
  <si>
    <t>Foreign Liquors and Spirits</t>
  </si>
  <si>
    <t>Medical and Toilet Preparations Containing Alcohol Opium etc.</t>
  </si>
  <si>
    <t>Fines and Confiscations</t>
  </si>
  <si>
    <t>Miscellaneous Receipts</t>
  </si>
  <si>
    <t>Foreign Liquor Bar Licence fee</t>
  </si>
  <si>
    <t>Country Liquor Fees</t>
  </si>
  <si>
    <t>Export Pass Fees</t>
  </si>
  <si>
    <t>Deduct Refunds</t>
  </si>
  <si>
    <t>Taxes on Sales, Trade etc.</t>
  </si>
  <si>
    <t>Receipts under Central Sales Tax Act</t>
  </si>
  <si>
    <t>Receipts under State Sales Tax Act</t>
  </si>
  <si>
    <t>Trade Tax</t>
  </si>
  <si>
    <t>Taxes on Vehicles</t>
  </si>
  <si>
    <t>Head of Department-Secretary, Transport</t>
  </si>
  <si>
    <t>Receipts under the State Motor Vehicles</t>
  </si>
  <si>
    <t>Receipt from Motor Vehicle Devision</t>
  </si>
  <si>
    <t>Receipt from Police Department</t>
  </si>
  <si>
    <t>Service Tax</t>
  </si>
  <si>
    <t>Other Taxes and Duties on Commodities and Services</t>
  </si>
  <si>
    <t>Head of Department (i) Secretary, Land Revenue and Disaster Management (ii) Secretary, Urban Development (iii) Secretary, Finance, Revenue and Expenditure (iv) Secretary, Forest, Environment and Wild Life Management (v) Secretary, Excise</t>
  </si>
  <si>
    <t>Entertainment Tax  (U.D.)</t>
  </si>
  <si>
    <t>Receipts from Cesses under Other Acts</t>
  </si>
  <si>
    <t>Receipts under the Sikkim Transport Infrastructure Development Fund Act</t>
  </si>
  <si>
    <t>Receipt under the Sikkim Ecology Fund 
and Environment Cess Act</t>
  </si>
  <si>
    <t>Receipt under the Sikkim Educational Cess
 Act</t>
  </si>
  <si>
    <t>Receipt under the Sikkim Earthquake Rehabilitation Management Fund</t>
  </si>
  <si>
    <t>Trade Licence fee (U.D.)</t>
  </si>
  <si>
    <t>Bazar Contract Fee (U.D.)</t>
  </si>
  <si>
    <t>Other Miscellaneous Receipts( U.D.)</t>
  </si>
  <si>
    <t>Receipt under The Sikkim Irrigation Water Tax Act 2002</t>
  </si>
  <si>
    <t>Tax Revenue</t>
  </si>
  <si>
    <t>Interest Receipts</t>
  </si>
  <si>
    <t>Interest Receipts of State/Union Territory Governments</t>
  </si>
  <si>
    <t>Interests Realised on Investment of Cash  Balance</t>
  </si>
  <si>
    <t>Other Receipt</t>
  </si>
  <si>
    <t>Interest realised from Mobilisation of 
Advance</t>
  </si>
  <si>
    <t>Miscs Receipts</t>
  </si>
  <si>
    <t>Dividends and Profits</t>
  </si>
  <si>
    <t>Dividends from Public Undertakings</t>
  </si>
  <si>
    <t>Public Service Commission</t>
  </si>
  <si>
    <t>Head of Department -Secretary, S.P.S.C.</t>
  </si>
  <si>
    <t>State Public Service Commission</t>
  </si>
  <si>
    <t>Examination Fees</t>
  </si>
  <si>
    <t>Police</t>
  </si>
  <si>
    <t>Head of Department - Director General of 
Police</t>
  </si>
  <si>
    <t>Police Supplied to Other Government</t>
  </si>
  <si>
    <t>Fees, Fines and Forfeiture</t>
  </si>
  <si>
    <t>Receipts under Arms Act</t>
  </si>
  <si>
    <t>Collection by District Authorities</t>
  </si>
  <si>
    <t>Re-imbursement of Expenditure on Police Check Post</t>
  </si>
  <si>
    <t>Jails</t>
  </si>
  <si>
    <t>Head of Department, Secretary, Home</t>
  </si>
  <si>
    <t>Miscellaneous Receipt</t>
  </si>
  <si>
    <t>Stationery and Printing</t>
  </si>
  <si>
    <t>Head of Department-Secretary, Printing</t>
  </si>
  <si>
    <t>Other Press Receipts</t>
  </si>
  <si>
    <t>Public Works</t>
  </si>
  <si>
    <t>Head of Department - (i) Secretary, Roads and Bridges (ii) Secretary, Buildings</t>
  </si>
  <si>
    <t>General</t>
  </si>
  <si>
    <t>Hire Charges of Machinery and 
Equipment</t>
  </si>
  <si>
    <t>Roads and Bridges</t>
  </si>
  <si>
    <t>Public Works (Buildings)</t>
  </si>
  <si>
    <t>Other Administrative Services</t>
  </si>
  <si>
    <t>Head of Department (i) Registrar General, 
Sikkim High Court (ii) Secretary, Home 
(iii) Secretary, Finance, Revenue and Expenditure (iv) C.E.O., Election</t>
  </si>
  <si>
    <t>Administration of Justice</t>
  </si>
  <si>
    <t>Fines and Forfeitures</t>
  </si>
  <si>
    <t>Services and Service Fees</t>
  </si>
  <si>
    <t>Election</t>
  </si>
  <si>
    <t>Sale Proceeds of Election forms and Documents</t>
  </si>
  <si>
    <t>Fees, Fines and Forfeitures</t>
  </si>
  <si>
    <t>Reimbursement of Election Expenditure from Election Commission of India</t>
  </si>
  <si>
    <t>Other Services</t>
  </si>
  <si>
    <t>Copyright Fees</t>
  </si>
  <si>
    <t>Receipts from Motor Garages etc. (Home)</t>
  </si>
  <si>
    <t>Receipts from Guest Houses, Government Hostels etc.</t>
  </si>
  <si>
    <t>Receipts under Right to Information Act, 
2005</t>
  </si>
  <si>
    <t>Reimbursement of Expenditure from Kendriya Sainik Board, GoI</t>
  </si>
  <si>
    <t>0071</t>
  </si>
  <si>
    <t>Contributions and Recoveries towards Pension and Other Retirement Benefits</t>
  </si>
  <si>
    <t>Civil</t>
  </si>
  <si>
    <t>Subscriptions and Contributions</t>
  </si>
  <si>
    <t>Misc. General Services</t>
  </si>
  <si>
    <t>Unclaimed Deposits</t>
  </si>
  <si>
    <t>State Lotteries</t>
  </si>
  <si>
    <t>Guarantee Fees</t>
  </si>
  <si>
    <t>Education, Sports, Arts and  Culture</t>
  </si>
  <si>
    <t>Head of Department- (i) Secretary, HRDD (ii) Secretary, Sports  (iii) Secretary, Culture</t>
  </si>
  <si>
    <t>General Education</t>
  </si>
  <si>
    <t>Elementary Education</t>
  </si>
  <si>
    <t>Secondary Education</t>
  </si>
  <si>
    <t>Tuition and Other Fees</t>
  </si>
  <si>
    <t>Text Book Receipts</t>
  </si>
  <si>
    <t>Other Fees</t>
  </si>
  <si>
    <t>University and Higher Education</t>
  </si>
  <si>
    <t>Sports and Youth Services</t>
  </si>
  <si>
    <t>Art and Culture</t>
  </si>
  <si>
    <t>Public Libraries</t>
  </si>
  <si>
    <t>01</t>
  </si>
  <si>
    <t>02</t>
  </si>
  <si>
    <t>Receipts from Manan Bhawan</t>
  </si>
  <si>
    <t>Education, Sports, Arts and Culture</t>
  </si>
  <si>
    <t>Medical and Public Health</t>
  </si>
  <si>
    <t>Head of Department- Secretary, Health Care, Human Services and Family Welfare</t>
  </si>
  <si>
    <t>Urban Health Services</t>
  </si>
  <si>
    <t>Receipts from Patients for Hospital and Dispensary Services</t>
  </si>
  <si>
    <t>Public Health</t>
  </si>
  <si>
    <t>Fees, Fines etc.</t>
  </si>
  <si>
    <t>Receipts under Prevention of Food Adulteration Act</t>
  </si>
  <si>
    <t>Receipts under Cigarettes and Tobacco 
Product Act</t>
  </si>
  <si>
    <t>Receipts from Public Health Laboratories</t>
  </si>
  <si>
    <t>Water Supply and Sanitation</t>
  </si>
  <si>
    <t>Head of Department-Secretary, Water Security and PHE</t>
  </si>
  <si>
    <t>Water Supply</t>
  </si>
  <si>
    <t>Receipts from Urban Water Supply Schemes</t>
  </si>
  <si>
    <t>Sewerage and Sanitation</t>
  </si>
  <si>
    <t>Receipts from Sewerage Schemes</t>
  </si>
  <si>
    <t>Sanitation Fees (UD &amp; HD)</t>
  </si>
  <si>
    <t>Housing</t>
  </si>
  <si>
    <t>Head of Department- Secretary, Buildings and Housing</t>
  </si>
  <si>
    <t>Government Residential Buildings</t>
  </si>
  <si>
    <t>General Pool Accommodation</t>
  </si>
  <si>
    <t>Licence Fees/Rent</t>
  </si>
  <si>
    <t>Urban Development</t>
  </si>
  <si>
    <t>Head of Department- Secretary,
UD&amp;HD</t>
  </si>
  <si>
    <t>Other Urban Development Schemes</t>
  </si>
  <si>
    <t>Site Salami and Regulation</t>
  </si>
  <si>
    <t>Ground Rent</t>
  </si>
  <si>
    <t>Parking Fees</t>
  </si>
  <si>
    <t>Rent from Premises</t>
  </si>
  <si>
    <t>Ropeways</t>
  </si>
  <si>
    <t>Information and Publicity</t>
  </si>
  <si>
    <t>Head of Department- Secretary, Information 
and Publicity</t>
  </si>
  <si>
    <t>Films</t>
  </si>
  <si>
    <t>Receipts from Departmentally produced 
films</t>
  </si>
  <si>
    <t>Others</t>
  </si>
  <si>
    <t>Receipts from Advertising and Visual Publicity</t>
  </si>
  <si>
    <t>Receipts from Other Publications</t>
  </si>
  <si>
    <t>Labour and Employment</t>
  </si>
  <si>
    <t>Head of Department- Secretary, Labour</t>
  </si>
  <si>
    <t>Fees for Registration of Trade Union</t>
  </si>
  <si>
    <t>Social Security and Welfare</t>
  </si>
  <si>
    <t>Head of Department- Secretary, Social Justice, Empowerment and Welfare</t>
  </si>
  <si>
    <t>Other Social Security and Welfare</t>
  </si>
  <si>
    <t>Sale Proceeds from Sheltered Workshop, Jorethang</t>
  </si>
  <si>
    <t>Rent from Working Women's Hostel, Deorali Gangtok</t>
  </si>
  <si>
    <t>Lease Charges</t>
  </si>
  <si>
    <t>Other Social Services</t>
  </si>
  <si>
    <t>Head of Department- Secretary, 
Ecclesiastical</t>
  </si>
  <si>
    <t>Crop Husbandry</t>
  </si>
  <si>
    <t>Head of Department- Secretary, Food Security and  Agriculture Development  and Secretary, Horticulture and Cash Crops Development</t>
  </si>
  <si>
    <t>Receipts from Agriculture Farms</t>
  </si>
  <si>
    <t>Agriculture</t>
  </si>
  <si>
    <t>Horticulture</t>
  </si>
  <si>
    <t>Sale of Manures and Fertilizers</t>
  </si>
  <si>
    <t>Animal Husbandry</t>
  </si>
  <si>
    <t>Head of Department- Secretary, Animal Husbandry, Livestock, Fisheries and Veterinary Services</t>
  </si>
  <si>
    <t>Receipts from Cattle and Buffalo 
Development</t>
  </si>
  <si>
    <t>Receipts from Poultry Development</t>
  </si>
  <si>
    <t>Receipts from Sheep and Wool 
Development</t>
  </si>
  <si>
    <t>Receipts from Piggery Development</t>
  </si>
  <si>
    <t>Fisheries</t>
  </si>
  <si>
    <t>License Fees, Fines etc</t>
  </si>
  <si>
    <t>Sale of Fish, Fish Seeds etc.</t>
  </si>
  <si>
    <t>Forestry and Wild Life</t>
  </si>
  <si>
    <t>Head of Department- Secretary, Forest, Environment and Wild Life Management</t>
  </si>
  <si>
    <t>Forestry</t>
  </si>
  <si>
    <t>Sale of Timber and Other Forest Produce</t>
  </si>
  <si>
    <t>Receipt from Utilisation Circle</t>
  </si>
  <si>
    <t>Receipt from Territorial Circle</t>
  </si>
  <si>
    <t>Receipt under Forest Conservation Act-
1980</t>
  </si>
  <si>
    <t>Receipt from Sericulture Activities</t>
  </si>
  <si>
    <t>Royalties from Forest Produces</t>
  </si>
  <si>
    <t>Other Misc. Receipts</t>
  </si>
  <si>
    <t>Environmental Forestry and Wild Life</t>
  </si>
  <si>
    <t>Zoological Park</t>
  </si>
  <si>
    <t>Receipts from Himalayan Zoological Park</t>
  </si>
  <si>
    <t>Receipts from Zoological Park</t>
  </si>
  <si>
    <t xml:space="preserve">Receipts from Wildlife Sanctuaries </t>
  </si>
  <si>
    <t>Public Gardens</t>
  </si>
  <si>
    <t>Receipts from Epica Garden, Saramsa</t>
  </si>
  <si>
    <t>Receipts from Rongnichu Water Garden</t>
  </si>
  <si>
    <t>Receipts from  Wildlife Sanctuaries</t>
  </si>
  <si>
    <t>Green Service Fees</t>
  </si>
  <si>
    <t>Plantations</t>
  </si>
  <si>
    <t>Department-Secretary, Commerce and 
Industries</t>
  </si>
  <si>
    <t>Tea</t>
  </si>
  <si>
    <t>Food, Storage and Warehousing</t>
  </si>
  <si>
    <t>Head of Department- Secretary, Food and Civil Supplies</t>
  </si>
  <si>
    <t>Food</t>
  </si>
  <si>
    <t>Food Storage and Warehousing</t>
  </si>
  <si>
    <t>Co-operation</t>
  </si>
  <si>
    <t>Head of Department-Secretary, 
Co-operation</t>
  </si>
  <si>
    <t>Audit Fees</t>
  </si>
  <si>
    <t>Other Rural Development Programme</t>
  </si>
  <si>
    <t>Head of Department - Secretary, Rural Management and Development</t>
  </si>
  <si>
    <t>Minor Irrigation</t>
  </si>
  <si>
    <t>Head of Department- Secretary, Irrigation and Flood Control</t>
  </si>
  <si>
    <t>Power</t>
  </si>
  <si>
    <t>Head of Department- Secretary, Energy and Power</t>
  </si>
  <si>
    <t>Hydel Generation</t>
  </si>
  <si>
    <t>Sale of Power</t>
  </si>
  <si>
    <t>Village and Small Industries</t>
  </si>
  <si>
    <t>Head of Department- Secretary, Commerce and  Industries</t>
  </si>
  <si>
    <t>Small Scale Industries</t>
  </si>
  <si>
    <t>Government Institute of Cottage Industries- Sale Proceeds</t>
  </si>
  <si>
    <t>Industries</t>
  </si>
  <si>
    <t>Head of Department- (i) Secretary, Information Technology (ii)  Secretary, Commerce and Industries</t>
  </si>
  <si>
    <t>Telecommunication and Electronic 
Industries</t>
  </si>
  <si>
    <t>Receipt under IT Programmes</t>
  </si>
  <si>
    <t>Consumer Industries</t>
  </si>
  <si>
    <t>Receipt under Industrial Development Fund</t>
  </si>
  <si>
    <t>Non-Ferrous Mining and Metallurgical Industries</t>
  </si>
  <si>
    <t>Head of Department- Secretary, Mines and Geology</t>
  </si>
  <si>
    <t>Road Transport</t>
  </si>
  <si>
    <t>Sikkim Nationalised Transport</t>
  </si>
  <si>
    <t>Freight</t>
  </si>
  <si>
    <t>Passenger Fare</t>
  </si>
  <si>
    <t>Sale of P.O.L.</t>
  </si>
  <si>
    <t>Other Misc Items</t>
  </si>
  <si>
    <t>Tourism</t>
  </si>
  <si>
    <t>Head of Department-Secretary, Tourism</t>
  </si>
  <si>
    <t>Receipts from Tourist Transport</t>
  </si>
  <si>
    <t>Rent and Catering Receipts</t>
  </si>
  <si>
    <t>Other General Economic Services</t>
  </si>
  <si>
    <t>Head of Department -Secretary, Food and Civil Supplies</t>
  </si>
  <si>
    <t>Fees for Stamping Weights and Measures</t>
  </si>
  <si>
    <t>Non-Tax Revenue</t>
  </si>
  <si>
    <t>Grants-in-aid from Central Govt.</t>
  </si>
  <si>
    <t>Non-Plan Grants</t>
  </si>
  <si>
    <t>Grants towards Contribution to State Disaster Response Fund</t>
  </si>
  <si>
    <t>Other Grants</t>
  </si>
  <si>
    <t>Home Guards (Reimbursement of Expenditure by G.O.I.)</t>
  </si>
  <si>
    <t>Civil Defence (Reimbursement of Expenditure by G.O.I.)</t>
  </si>
  <si>
    <t>Non-Plan  Grant under 13th Finance 
Commission</t>
  </si>
  <si>
    <t>Performance Grant</t>
  </si>
  <si>
    <t>Grants for Local Bodies</t>
  </si>
  <si>
    <t>Capacity Building for Disaster Response</t>
  </si>
  <si>
    <t xml:space="preserve">Improvement in Justice Delivery </t>
  </si>
  <si>
    <t xml:space="preserve">Improvement in Statistical System </t>
  </si>
  <si>
    <t xml:space="preserve">Employee and Pension Data Base </t>
  </si>
  <si>
    <t>General Performance Grant</t>
  </si>
  <si>
    <t>Water Sector Management (Irrigation)</t>
  </si>
  <si>
    <t>Maintenance of Roads and Bridges</t>
  </si>
  <si>
    <t>Grant for Modernisation of State Police 
Force</t>
  </si>
  <si>
    <t>Census Enumeration for Decennial Population Census-2011</t>
  </si>
  <si>
    <t>Grants for State/Union Territory Plan 
Schemes</t>
  </si>
  <si>
    <t>Block Grants</t>
  </si>
  <si>
    <t>Central Assistance for State Plan</t>
  </si>
  <si>
    <t>Normal Central Assistance</t>
  </si>
  <si>
    <t>Accelerated Irrigation Benefit Programme</t>
  </si>
  <si>
    <t>Border Area Development Programme</t>
  </si>
  <si>
    <t>Tribal Sub Plan (TSP)</t>
  </si>
  <si>
    <t>National Social Assistance Programme</t>
  </si>
  <si>
    <t>Grants in Aid under Art. 275 (1)</t>
  </si>
  <si>
    <t>Jawaharlal Nehru National Urban Renewal Mission</t>
  </si>
  <si>
    <t>Backward Region Grant Fund</t>
  </si>
  <si>
    <t>National E-Governance Action Plan</t>
  </si>
  <si>
    <t>Rashtriya Krishi Vikas Yojana</t>
  </si>
  <si>
    <t>Externally Aided Projects</t>
  </si>
  <si>
    <t>Special  Plan Assistance</t>
  </si>
  <si>
    <t>Special Central Assistance</t>
  </si>
  <si>
    <t>Special Plan Assistance (PM's Package)</t>
  </si>
  <si>
    <t>Incentive Grants-ain-Aid for reduction of Infant Mortality Rate</t>
  </si>
  <si>
    <t>Grants under Non-Lapsable Pool of Central Resources</t>
  </si>
  <si>
    <t>Plan Grant under 13th Finance Commission</t>
  </si>
  <si>
    <t xml:space="preserve">Elementary Education </t>
  </si>
  <si>
    <t>Incentives for issuing UIDS</t>
  </si>
  <si>
    <t>Environment related Grant (Forest)</t>
  </si>
  <si>
    <t>District Innovation Fund</t>
  </si>
  <si>
    <t>State Specific Grants</t>
  </si>
  <si>
    <t>Grants for State/Union Territory Plan Schemes</t>
  </si>
  <si>
    <t>Grants for Central Plan Schemes</t>
  </si>
  <si>
    <t>Grants under the Proviso to Art. 275(1) of the Constitution</t>
  </si>
  <si>
    <t>Special Central Assistance for Scheduled Castes Component Plan</t>
  </si>
  <si>
    <t>Special Central Assistance for Tribal Sub-Plan</t>
  </si>
  <si>
    <t>Grants for Centrally Sponsored Plan 
Schemes</t>
  </si>
  <si>
    <t>Modernisation of Police Force</t>
  </si>
  <si>
    <t>India Reserve Battalion</t>
  </si>
  <si>
    <t>03</t>
  </si>
  <si>
    <t>Modernisation of Fire Services</t>
  </si>
  <si>
    <t>Modernisation of Prison Administration</t>
  </si>
  <si>
    <t>Office Complex for Judicial Administration</t>
  </si>
  <si>
    <t>Human Resource Development</t>
  </si>
  <si>
    <t>Setting up of District Institute of Education and Training</t>
  </si>
  <si>
    <t>Computer Literacy in School</t>
  </si>
  <si>
    <t>Sanskrit Education</t>
  </si>
  <si>
    <t>Grants for Distribution of Mid Day Meals</t>
  </si>
  <si>
    <t>Vocationalisation of Secondary Education</t>
  </si>
  <si>
    <t>Integrated Education for Disable Children</t>
  </si>
  <si>
    <t>Post Metric Scholarship in Hindi</t>
  </si>
  <si>
    <t>Assistance to Sanskrit Pathsalas</t>
  </si>
  <si>
    <t>Modernisation of Madarasa Education</t>
  </si>
  <si>
    <t>Setting up of New Polytechnic</t>
  </si>
  <si>
    <t>46</t>
  </si>
  <si>
    <t>Incentive to Girls for Secondary Education</t>
  </si>
  <si>
    <t>47</t>
  </si>
  <si>
    <t>National Means-cum-Merit Scholarship 
Scheme</t>
  </si>
  <si>
    <t>48</t>
  </si>
  <si>
    <t>Construction of Women's Hostel</t>
  </si>
  <si>
    <t>49</t>
  </si>
  <si>
    <t>Infrastructure Development of Private 
Aided/Unaided Minority Institutes 
(Elementary Secondary/Sr.Secondary 
Schools) (IDMI)</t>
  </si>
  <si>
    <t>50</t>
  </si>
  <si>
    <t>Upgradation of Existing Polytechnics ATTC/CCCT</t>
  </si>
  <si>
    <t>Sports and Youth Affairs</t>
  </si>
  <si>
    <t>National Service Scheme Programme</t>
  </si>
  <si>
    <t>Annual Training Camp</t>
  </si>
  <si>
    <t>Camps and Courses</t>
  </si>
  <si>
    <t>09</t>
  </si>
  <si>
    <t>Promotion of Sports &amp; Games in School</t>
  </si>
  <si>
    <t>Special Central Assistance Implementation of Panchayat Yuva Krida Aur Khel Abhiyan (PYKKA)</t>
  </si>
  <si>
    <t>Renovation of Youth Hostel, Tadong</t>
  </si>
  <si>
    <t>Health Care, Human Services and 
Family Welfare</t>
  </si>
  <si>
    <t>Prevention and Control of Blindness</t>
  </si>
  <si>
    <t>Iodine Deficiency Disease</t>
  </si>
  <si>
    <t>Construction of Drug De-addiction 
Centre</t>
  </si>
  <si>
    <t>Development of Nursing Services</t>
  </si>
  <si>
    <t>Assistance for Capacity Building for 
Hospital Waste Management</t>
  </si>
  <si>
    <t>AYUSH Dispensaries</t>
  </si>
  <si>
    <t>Establishment of Specialised Amji Clinic in STNM Hospital</t>
  </si>
  <si>
    <t>State  Illness Assistance Fund</t>
  </si>
  <si>
    <t>Family Welfare</t>
  </si>
  <si>
    <t>Water Security and Public
 Health Engineering</t>
  </si>
  <si>
    <t>Accelerated Rural Water Supply 
Programme</t>
  </si>
  <si>
    <t>Water Supply Scheme for Soreng in 
West Sikkim</t>
  </si>
  <si>
    <t>Water Supply Scheme for Chakung in 
West Sikkim</t>
  </si>
  <si>
    <t>Water Supply Scheme for Ravangla in 
West Sikkim</t>
  </si>
  <si>
    <t>Water Security and Public  Health Engineering</t>
  </si>
  <si>
    <t>Urban Development and Housing 
Department</t>
  </si>
  <si>
    <t>Swarna Jayanti Sahari Rojgar Yojana</t>
  </si>
  <si>
    <t>Construction of Footpath and Link Road at Namchi, South Sikkim</t>
  </si>
  <si>
    <t>Construction of Pedestrian Trek at Namchi, South Sikkim</t>
  </si>
  <si>
    <t>Providing 50mm thick Bituminous and 40 mm dense Bituminous Concrete at Namchi, South Sikkim</t>
  </si>
  <si>
    <t>Carpeting of other Bazar at South Sikkim</t>
  </si>
  <si>
    <t>Integrated Slum Development - Housing and Basic Amenities at Naya Bazar Town including Sisney</t>
  </si>
  <si>
    <t xml:space="preserve">Grants of HW/SW and NUDB&amp;I 
compoments under National Urban 
Information System </t>
  </si>
  <si>
    <t>Rajiv Awas Yojajna</t>
  </si>
  <si>
    <t>Construction of Working Women's Hostel at Jorethang in Sikkim</t>
  </si>
  <si>
    <t>Upgradation &amp; beautification including strengthening of roads and jhora training works at Mangan</t>
  </si>
  <si>
    <t>Vegetable Market cum Parking with allied facilities at Singtam, Sikkim</t>
  </si>
  <si>
    <t>Establishment of Housing Start-Up Index (HSUI) Cell in selected Cities/towns</t>
  </si>
  <si>
    <t xml:space="preserve">Urban Development and Housing </t>
  </si>
  <si>
    <t>Welfare of Schedule Caste Schedule Tribe and Other Backward Classes</t>
  </si>
  <si>
    <t>Machinery for Implementation of Protection 
of Civil Right Act and SCs and STs (POA) Act</t>
  </si>
  <si>
    <t>Merit of SC Students</t>
  </si>
  <si>
    <t>Prematric Scholarship</t>
  </si>
  <si>
    <t>Post Metric Scholarship</t>
  </si>
  <si>
    <t>Merit of ST Students</t>
  </si>
  <si>
    <t>Vocational Training in Tribal Area</t>
  </si>
  <si>
    <t>Prematric Scholarship to Minority Students</t>
  </si>
  <si>
    <t>Post Matric Scholarship to Minority 
Students</t>
  </si>
  <si>
    <t>Merit cum Means Based Scholarship to Minority Students</t>
  </si>
  <si>
    <t>Multi Sectoral Development Programme for Minority Concentration Districts</t>
  </si>
  <si>
    <t>Pre-matric Scholarship to Scheduled Caste Students</t>
  </si>
  <si>
    <t>Pre-matric Scholarship to Scheduled Tribe Students</t>
  </si>
  <si>
    <t>Construction of three Lepcha Primitive Tribal Girls Hostel</t>
  </si>
  <si>
    <t>ICDS Programme</t>
  </si>
  <si>
    <t>Control of Juvenile Social Justice</t>
  </si>
  <si>
    <t>Integrated Child Protection Scheme</t>
  </si>
  <si>
    <t>Conditional Maternity Benefit Scheme 
(100% CSS)</t>
  </si>
  <si>
    <t>Rajeev Gandhi Schemes for Empowerment 
of Adolescent Girls (RGSEAG) SABLA 
(100% CSS)</t>
  </si>
  <si>
    <t>Setting up of State Resource Centre for Women (SRCW) under National Mission for Empowerment of Women (NMEW)</t>
  </si>
  <si>
    <t>Protection of Women from Domestic Violence (75:25% CSS)</t>
  </si>
  <si>
    <t>Swadhar Greh (75:25% CSS)</t>
  </si>
  <si>
    <t>Restorative justice to victims of rape 
(50:50% CSS)</t>
  </si>
  <si>
    <t>Agriculture Census Programme</t>
  </si>
  <si>
    <t>Establishment of Agency for Reporting Agriculture Statistics</t>
  </si>
  <si>
    <t>Macro Management in Agriculture</t>
  </si>
  <si>
    <t>Organic Farming</t>
  </si>
  <si>
    <t>Development and Strengthening of Infrastructural Facility for Production and Distribution of Quality Seeds</t>
  </si>
  <si>
    <t>Establishment of AGRINET</t>
  </si>
  <si>
    <t>Movement of Seeds to NEC states</t>
  </si>
  <si>
    <t>Post Harvest Technology and Management</t>
  </si>
  <si>
    <t>Promotion and Strengthening of Agri Mechanisation Through Testing, Training and Demonstration</t>
  </si>
  <si>
    <t>Strengthening and Modernization of Pest Management Approach in India</t>
  </si>
  <si>
    <t>Animal Husbandry, Livestock, Fisheries and Veterinary Services</t>
  </si>
  <si>
    <t>Undertaking Sample Survey for estimation of Production of Milk</t>
  </si>
  <si>
    <t>Veterinary Council</t>
  </si>
  <si>
    <t>Animal Disease Surveillance</t>
  </si>
  <si>
    <t>Undertaking of Quienquenal Census</t>
  </si>
  <si>
    <t>Fodder Development Programme</t>
  </si>
  <si>
    <t>Assistance for Poultry Development</t>
  </si>
  <si>
    <t>Conservation of Threatened Breeds of Yak/Banpala in Sikkim.</t>
  </si>
  <si>
    <t>Rinderpest Eradication Programme</t>
  </si>
  <si>
    <t>Central Assistance towards  Poultry Estate component of CSS-Poultry Development</t>
  </si>
  <si>
    <t xml:space="preserve">Strengthening of Goat Farm at 
Mangalbaria </t>
  </si>
  <si>
    <t>Strengthening of Angora Rabbit Farm at Rabum, Chungthang</t>
  </si>
  <si>
    <t>Construction of Training cum Awareness Centre (80:20% CSS)</t>
  </si>
  <si>
    <t>Strengthening of existing Veterinary Hospitals and Dispensaries (ESVHD) (90:10% CSS)</t>
  </si>
  <si>
    <t>Introduction of Hand Driven Chaff Cutter (75:25% CSS)</t>
  </si>
  <si>
    <t>National Control Programme of Brucellosis (100% CSS)</t>
  </si>
  <si>
    <t>Dairy Development</t>
  </si>
  <si>
    <t>Clean Milk Production</t>
  </si>
  <si>
    <t>Fisheries Statistics</t>
  </si>
  <si>
    <t>Development of Inland Fisheries and 
Aquaculture</t>
  </si>
  <si>
    <t>Training &amp; Extension component of Centrally Sponsored National Scheme of Welfare of Fisherman</t>
  </si>
  <si>
    <t>Implementation of Fisheries Management Work for construction of Carp Farm at Balutar, Makha</t>
  </si>
  <si>
    <t>Schemes under National Fisheries Development Board</t>
  </si>
  <si>
    <t>Implementation of Fish Management Plan of Teesta Stage III HEP</t>
  </si>
  <si>
    <t>Development of Model Fishermen Villages component of National Scheme of Welfare of Fishermen</t>
  </si>
  <si>
    <t>Forest, Environment and Wild Life 
Management</t>
  </si>
  <si>
    <t>Kanchenjunga National Park</t>
  </si>
  <si>
    <t>Development of Moinam Sanctuaries</t>
  </si>
  <si>
    <t>Dev. of Fambong Lho Sanctuary</t>
  </si>
  <si>
    <t>Dev. of Singba Rhododendron Sanctuary</t>
  </si>
  <si>
    <t>Dev. of Kyongnosla Alpine Sanctuary</t>
  </si>
  <si>
    <t>Assistance from Zoo Authority of India</t>
  </si>
  <si>
    <t>Bersay Rhododendron Sanctuary</t>
  </si>
  <si>
    <t>Biodiversity of Kanchangunga Biosphere Reserve</t>
  </si>
  <si>
    <t>Development of Pangolakha Sanctuary</t>
  </si>
  <si>
    <t>Integrated Forest Protection Scheme</t>
  </si>
  <si>
    <t>Assistance under ENVIS</t>
  </si>
  <si>
    <t>Development of Kitam Bird Sanctuary</t>
  </si>
  <si>
    <t>Conservation and Management of Wetland in Sikkim</t>
  </si>
  <si>
    <t>Training</t>
  </si>
  <si>
    <t>Integrated Project on Consumer Protection</t>
  </si>
  <si>
    <t xml:space="preserve"> -</t>
  </si>
  <si>
    <t>Strengthening of Weights &amp; Measures Infrastructure (100% CSS)</t>
  </si>
  <si>
    <t>Construction of Working Standard Laboratory</t>
  </si>
  <si>
    <t>Rural Management and Development</t>
  </si>
  <si>
    <t>Construction of Foot Bridge in Sikkim</t>
  </si>
  <si>
    <t>Beautification and Development of Historical Place at Kabi Lungchok, North Sikkim (CSS)</t>
  </si>
  <si>
    <t>Energy and Power</t>
  </si>
  <si>
    <t xml:space="preserve">Implementation of Micro Hydel Projects </t>
  </si>
  <si>
    <t>Surface Strengthening (Grant from CRF)</t>
  </si>
  <si>
    <t>Sirwani Bermiok Phongla Road</t>
  </si>
  <si>
    <t>Construction of Road from Radong (NH-31A) to Khimchithang Road KM 1st to 15th</t>
  </si>
  <si>
    <t>Improvement of Melli-Phong Road KM 1st
to 24th</t>
  </si>
  <si>
    <t>Construction of Gurassey Road from Bio-Diversity Park(Temi)</t>
  </si>
  <si>
    <t>Maintenance and Repair of Tools and Plants</t>
  </si>
  <si>
    <t>Improvement of Rhenock-Simanakhola Road 1st to 3rd  KM (ISC)</t>
  </si>
  <si>
    <t>Improvement of Rangpo-Duga-Pandam Road (ISC)</t>
  </si>
  <si>
    <t>Improvement of Sang Dipudara Road (EI)</t>
  </si>
  <si>
    <t>Improvement of Pakyong -Karthok-Naya Busty-Raigoan Road (EI)</t>
  </si>
  <si>
    <t>Construction of road from Salangdang to Ramam (ISC)</t>
  </si>
  <si>
    <t>Upgradation of Chuchajen-Rolep Road 1st Km to 16th Km (ISC)</t>
  </si>
  <si>
    <t>Upgradation, Widening, Drainage, Carpeting and Protective Works on Chuba-Parbing Road 1st Km to 11th Km (EI)</t>
  </si>
  <si>
    <t>Upgradation of Melli-Payong Road to Mellidara and Kerabari Road (ISC)</t>
  </si>
  <si>
    <t>Upgradation of single lane road to intermediate lane from Ramam bridge (West Bengal) to Sombarey ISC (100% CSS)</t>
  </si>
  <si>
    <t>Widening and improvement from KM 25th of Budang Chumbong Chakung Soreng Road in West Sikkim ISC (100 % ) CSS</t>
  </si>
  <si>
    <t>Upgradation and carpenting of Namchi - Sikkip- Wok Roads ISC (100%) CSS</t>
  </si>
  <si>
    <t xml:space="preserve">Drainage, Protechtive works and Premix Carpeting along Reshi-Mangalbaria Road (24 Km) </t>
  </si>
  <si>
    <t>Census Survey and Statistic</t>
  </si>
  <si>
    <t>National sample survey organisation</t>
  </si>
  <si>
    <t>Conduct of Economic Census</t>
  </si>
  <si>
    <t>Pilot Survey in Sikkim on Basic Statistics for Local Development</t>
  </si>
  <si>
    <t>Employment and Unemployment Survey</t>
  </si>
  <si>
    <t>Implementation of State Strategic Plan under India Statistical Strengthening Project</t>
  </si>
  <si>
    <t>Regional Workshop for 5 days on State Income and Related Aggregates</t>
  </si>
  <si>
    <t>Sustainable Mountain Development Summit -2012</t>
  </si>
  <si>
    <t>Census survey and statistics</t>
  </si>
  <si>
    <t>Yatri Niwas</t>
  </si>
  <si>
    <t>Development of Tourist Infrastructure at Naitam,Lower Syari and WSA at Bhusuk(Naitam) in East Sikkim</t>
  </si>
  <si>
    <t>Publicity</t>
  </si>
  <si>
    <t>Adventure and Eco-Tourism at Chemchey</t>
  </si>
  <si>
    <t>Construction of Modern Wayside 
Amenity along Nayabazar-Chakhung-
Soreng Road in West Sikkim</t>
  </si>
  <si>
    <t>Construction of Modern Wayside 
Amenity at Siribadam along Kaluk-
Siribadam-Soreng Road, West Sikkim</t>
  </si>
  <si>
    <t>Development of Geo-Tourism Park at 
Mamley below Namchi in South Sikkim</t>
  </si>
  <si>
    <t>Tourist Circuit Development along 
Sleeping Buddha site at Singhik</t>
  </si>
  <si>
    <t>Modern Wayside amenitieswith parks 
&amp; Tourist huts at Naga-Namgor (North)</t>
  </si>
  <si>
    <t>Development of Tourist infrastructure along Nathula Tourist Axis</t>
  </si>
  <si>
    <t>Development of Tourist Circuit (East)</t>
  </si>
  <si>
    <t>Destination Development of Soreng</t>
  </si>
  <si>
    <t>Dev. of Tourist at Rakdong Tintek</t>
  </si>
  <si>
    <t>Tourist Trekking Trails &amp; Other Tourism Infrastructure under Sang Martam (East)</t>
  </si>
  <si>
    <t>Dev. of Tourist Circuit of Rangpo-
Singtam, Lamatar-Samdruptse, Rumtek-Tingchim, Dzongu Lamaongden (West)</t>
  </si>
  <si>
    <t>Construction of Religious Circuits 
Development, Soreng</t>
  </si>
  <si>
    <t>Development of Trekking Trail Bhalley 
Dhunga from Yangang and Other 
Infrastructure (South Sikkim)</t>
  </si>
  <si>
    <t>Development of Community Park at Bojey and Water Garden at Hee Pul under Integrated Development of Tourism</t>
  </si>
  <si>
    <t>Development of Assam Lingzey to Khedi 
Trek Route under Integrated Dev.
of Tourist Destination in Sikkim</t>
  </si>
  <si>
    <t>Construction of Flower Show Pavillion 
at Namchi, South Sikkim</t>
  </si>
  <si>
    <t>Construction of Pony Track and Other Infrastructure at Hanumantok, Tashi View Point and Ganesh Tok, Gangtok, Sikkim</t>
  </si>
  <si>
    <t>Construction of View Tower at 
Balwakhani and Foot Trial at Gangtok</t>
  </si>
  <si>
    <t>Construction of Budang Gadi (Fort) at Central Pandam, East Sikkim</t>
  </si>
  <si>
    <t>Tourist Infrastructure under Jorethang Constituency in South Sikkim</t>
  </si>
  <si>
    <t xml:space="preserve">Dev. of Trekking Route from Kabi to Tamjey i/c High Altitute Trek of Damboche, Jakthang and Thagupu (North) </t>
  </si>
  <si>
    <t>Development of Nathula Memencho 
Kupup Gnathang Tourist Circuit (East)</t>
  </si>
  <si>
    <t>Construction of Interpretation Hall, 
Meditation Hall, Reception and Tourist 
Amenity Block, Consultancy for 
proposed Lord Buddha Statue &amp; Garden 
at Rabong (South Sikkim)</t>
  </si>
  <si>
    <t>Software Work Plan under CBSP Scheme for Village Chumbung, West Sikkim</t>
  </si>
  <si>
    <t>Software Work Plan under CBSP Scheme for Village Tingchim, West Sikkim</t>
  </si>
  <si>
    <t>Development of Rural Tourism at Village Chumbung, West Sikkim</t>
  </si>
  <si>
    <t>Development of Lake and its surrounding at Gufa Dara, Hee Bermoik, West Sikkim</t>
  </si>
  <si>
    <t>Development of Rural Tourism in Village Tinchim, North Sikkim</t>
  </si>
  <si>
    <t>Construction of Tourist Reception Centre at Rangpo  in East Sikkim</t>
  </si>
  <si>
    <t>Construction of Cultural Village at Tharpu, West Sikkim</t>
  </si>
  <si>
    <t>Development of Car park and Meeting Hall at Samdruptse in South Sikkim</t>
  </si>
  <si>
    <t>Construction of Tourist Heritage centre at Tek, South Sikkim</t>
  </si>
  <si>
    <t>Beautification and other Tourist 
Infrastructure at Tsongo under 
Destination Development</t>
  </si>
  <si>
    <t>Development of  Buddhist Circuit along Chochen Pheri, East Sikkim</t>
  </si>
  <si>
    <t>Development of  of Gangtok as Major Tourist Destination -2008</t>
  </si>
  <si>
    <t>Software work Plan under CBSP Scheme at Rong Village, South Sikkim</t>
  </si>
  <si>
    <t>Software work Plan under CBSP Scheme at Maniram Bhanjyang Village (South)</t>
  </si>
  <si>
    <t>Rural Tourism Project at Rong Village, South Sikkim</t>
  </si>
  <si>
    <t>Rural Tourism Project at Maniram Bhanjyang Village, South Sikkim</t>
  </si>
  <si>
    <t>Development of Barshay Rhodendron Tourist Centre at Soreng, West Sikkim</t>
  </si>
  <si>
    <t>Development of Tourist Infrastructure at Damthang , South Sikkim</t>
  </si>
  <si>
    <t>Construction of Tourist Infrastructure at Temi-Tarku, South Sikkim</t>
  </si>
  <si>
    <t>Infrastructure at Tiffindara and Children Park at Namchi in South Sikkim</t>
  </si>
  <si>
    <t>Construction of Heritage Centre at Marchak and Beyong in East Sikkim</t>
  </si>
  <si>
    <t>Tourist Infrastructure at Rameydham Robdha Kamaldham and War Site at Topgay Dara, Sribadam, West Sikkim</t>
  </si>
  <si>
    <t>Rural Tourism Village at Jaubari (South)</t>
  </si>
  <si>
    <t>Construction of Infrastructure at Old Rumtek and Rey in East Sikkim</t>
  </si>
  <si>
    <t>Development of High Altitute Trekking 
Route from Taschu to Sebang and Foot 
trial on Kedyong  Pilgrimage Monastery 
in North Sikkim under Destination 
Development Scheme</t>
  </si>
  <si>
    <t>Development of Trekking Route to Green Lake and Namtey in North Sikkim</t>
  </si>
  <si>
    <t>Development of Tourist Infrastructure in Jorethang, South Sikkim</t>
  </si>
  <si>
    <t>Capacity Building for Service Providers under CBSP Scheme</t>
  </si>
  <si>
    <t>Development of Tourist Infrastructure at Tendong and Jorepokhari</t>
  </si>
  <si>
    <t>Destination Development of Mangan Tourist Axis including Heliport (North)</t>
  </si>
  <si>
    <t>Development of Tourist Infrastructure at Melli in South Sikkim</t>
  </si>
  <si>
    <t>Destination Development of Geetang Khola water fall i/c heliport (West)</t>
  </si>
  <si>
    <t>Tourist Spot Development Kumrek i/c 
trek route development from Gadi to 
Jhandi Dara via Dikling</t>
  </si>
  <si>
    <t>Development of Tourist Infrastructure at Yangang in South Sikkim</t>
  </si>
  <si>
    <t>Tourist Circuit Development En-route Rumtek in East Sikkim</t>
  </si>
  <si>
    <t>Destination Development of Tourist 
Infrastructure under Berfung-Ralong
Constituency including Heliport at 
Chemchey in South Sikkim</t>
  </si>
  <si>
    <t>Rural Tourism Project at Village Lower Tumin, Distt. East Sikkim</t>
  </si>
  <si>
    <t>Development and Promotion of Eco-Tourism Destination in Lachung, Yumthang and North Sikkim</t>
  </si>
  <si>
    <t>Rural Tourism Project at Village Srijunga Martam, West Sikkim</t>
  </si>
  <si>
    <t>89</t>
  </si>
  <si>
    <t>Dev. of Camping sites &amp; trekking routes along Singhalia trekking trail, W. Sikkim</t>
  </si>
  <si>
    <t>Setting up of a Food Craft Institute of Kichudumia, Namchi in South Sikkim</t>
  </si>
  <si>
    <t>Rural Tourism at Village Pendam Gadi, East Sikkim</t>
  </si>
  <si>
    <t>Rural Tourism Project at Village Pastenga Gaucharan, East Sikkim</t>
  </si>
  <si>
    <t>Construction of Modern Wayside Amenity at Rimbi Water Garden along Pelling-Rimbi-Yuksom Road (West)</t>
  </si>
  <si>
    <t>Development of Rural Tourism Project at Village Darap, West Sikkim</t>
  </si>
  <si>
    <t>Development of Tourist Spot at Namli River at Marchak in East Sikkim</t>
  </si>
  <si>
    <t>Dev. of Pilgrimage Circuit at Rorathang,      
Reshi and Rhenock in East Sikkim</t>
  </si>
  <si>
    <t>Construction of Modern Amenity at Daramdin along Naya-bazar-Daramdin-Sombaria-Hilley Road in West Sikkim</t>
  </si>
  <si>
    <t>Development of Integrated Adventure Tourism Infrasturcture in and around Thamidara in East Sikkim</t>
  </si>
  <si>
    <t>Construction of Modern Amenity at Phongla Junction along Namchi-Mamring Road, South Sikkim</t>
  </si>
  <si>
    <t>Land Revenue and Disaster 
Management</t>
  </si>
  <si>
    <t>Agrarian Studies and Computerisation of Land Records</t>
  </si>
  <si>
    <t>Revamping of Civil Defence set up in Country</t>
  </si>
  <si>
    <t xml:space="preserve">National School Safety Programme </t>
  </si>
  <si>
    <t>Accounts and Administrative Training 
Institute</t>
  </si>
  <si>
    <t>Scheme Financed by Department of Personnel GOI</t>
  </si>
  <si>
    <t>Implementation of Plan Traning Schemes Training for All</t>
  </si>
  <si>
    <t>Rationalisation of Minor Irrigation Statistics</t>
  </si>
  <si>
    <t>Commerce and Industries</t>
  </si>
  <si>
    <t>Growth Centre at Samlik Marchak</t>
  </si>
  <si>
    <t>Training Schemes under Integrated Handloom Development Scheme</t>
  </si>
  <si>
    <t>National Mission on Food Processsing (NMFP) (CSS)</t>
  </si>
  <si>
    <t>Excise</t>
  </si>
  <si>
    <t>Grant for Strengthening Enforcement Capabilities for Combating Illicit Traffic in Narcotic Drugs and Psychotropic Substances</t>
  </si>
  <si>
    <t>Cultural Affairs and Heritage</t>
  </si>
  <si>
    <t>Undertaking various Cultural programmes in connection with commemorative of 150th Birth Anniversary of Gurudev Rabindranath Tagore</t>
  </si>
  <si>
    <t>Labour</t>
  </si>
  <si>
    <t xml:space="preserve">Skill Development Initiative Scheme </t>
  </si>
  <si>
    <t>Finance, Revenue and Expenditure</t>
  </si>
  <si>
    <t>Mission Mode Project for Computerisation
of Commercial Tax</t>
  </si>
  <si>
    <t>Mission Mode Project for Treasury Computerisation (SIFMS)</t>
  </si>
  <si>
    <t>Science, Technology and Cimate Change</t>
  </si>
  <si>
    <t xml:space="preserve">Mapping of Glacier Lakes and Development of GIS Based Glacier Lake Management Information System </t>
  </si>
  <si>
    <t>82</t>
  </si>
  <si>
    <t>Transport</t>
  </si>
  <si>
    <t>Integrated Depot Management System</t>
  </si>
  <si>
    <t>Grant for Special Plan Schemes</t>
  </si>
  <si>
    <t>Scheme of North Eastern Council</t>
  </si>
  <si>
    <t>Grants in aid from Central Govt.</t>
  </si>
  <si>
    <t>Miscellaneous Capital Receipt</t>
  </si>
  <si>
    <t>Disinvestment of Government's Equity Holdings</t>
  </si>
  <si>
    <t xml:space="preserve">Disinvestment of Public Sector and Other undertakings </t>
  </si>
  <si>
    <t>Premium received on Disinvestment of Government's Equity Holdings</t>
  </si>
  <si>
    <t>Internal Debt of the State Govt.</t>
  </si>
  <si>
    <t>Head of Department -Secretary, Finance, Revenue and Expenditure</t>
  </si>
  <si>
    <t>Market Loans</t>
  </si>
  <si>
    <t>Market Loans Bearing Interest</t>
  </si>
  <si>
    <t>Loans from Life Insurance Corporation of 
India</t>
  </si>
  <si>
    <t>Loan for Housing</t>
  </si>
  <si>
    <t>LIC loans</t>
  </si>
  <si>
    <t>Loans from National Bank for Agriculture and Rural Development</t>
  </si>
  <si>
    <t>Loan  for Rural Infrastructural Development</t>
  </si>
  <si>
    <t>NABARD Loans</t>
  </si>
  <si>
    <t>Loans from Other Institutions</t>
  </si>
  <si>
    <t>Loans from Rural Electrification Corporation of India</t>
  </si>
  <si>
    <t>Loans for Rajiv Gandhi Grameen Vidyutikaran Yojana (RGGVY)</t>
  </si>
  <si>
    <t>Special Securities issued to National Small Savings Fund of the Central Govt.</t>
  </si>
  <si>
    <t>Special State Govt. Securities</t>
  </si>
  <si>
    <t>Share of net Small Savings, Sr. Citizens 
Saving Scheme and PPF Collections in 
Post Offices</t>
  </si>
  <si>
    <t>Loans and Advances from the Central 
Govt.</t>
  </si>
  <si>
    <t>Non-Plan Loans</t>
  </si>
  <si>
    <t>House Building Advances</t>
  </si>
  <si>
    <t>HBA to All India Service Officers</t>
  </si>
  <si>
    <t>HBA Loans</t>
  </si>
  <si>
    <t>Loans for State/Union Territory Plan
Schemes</t>
  </si>
  <si>
    <t>Block Loans</t>
  </si>
  <si>
    <t>Loans for State/Union Territory Plan 
Schemes</t>
  </si>
  <si>
    <t>Loans for Medical and Public Health</t>
  </si>
  <si>
    <t>Other Loans</t>
  </si>
  <si>
    <t xml:space="preserve">Loans for Co-operation </t>
  </si>
  <si>
    <t>Loans to other Co-operatives</t>
  </si>
  <si>
    <t>Loans for Co-operation</t>
  </si>
  <si>
    <t>Loans to Govt. Servants</t>
  </si>
  <si>
    <t>Head of Department- Secretary, Finance, Revenue and Expenditure</t>
  </si>
  <si>
    <t>House Building Advances to Government 
Servants</t>
  </si>
  <si>
    <t>Loans and Advances</t>
  </si>
  <si>
    <t>Advances for purchase of Motor 
Conveyances</t>
  </si>
  <si>
    <t>62</t>
  </si>
  <si>
    <t>Motor Conveyance to State Government. Employees</t>
  </si>
  <si>
    <t xml:space="preserve">Loans to Govt. Servants  </t>
  </si>
  <si>
    <t>State Provident Funds</t>
  </si>
  <si>
    <t>General Provident Funds</t>
  </si>
  <si>
    <t>Insurance and Pension Funds</t>
  </si>
  <si>
    <t>State Government Insurance Fund</t>
  </si>
  <si>
    <t>State Government Employees' Group 
Insurance Scheme</t>
  </si>
  <si>
    <t>Insurance Fund</t>
  </si>
  <si>
    <t>Saving Fund</t>
  </si>
  <si>
    <t>General and Other Reserve Fund</t>
  </si>
  <si>
    <t>State Disaster Response Fund</t>
  </si>
  <si>
    <t>Sinking Funds</t>
  </si>
  <si>
    <t>Appropriation for reduction or Avoidance 
of Debt</t>
  </si>
  <si>
    <t>General and other Reserve fund</t>
  </si>
  <si>
    <t>Guarantee Redemption Fund</t>
  </si>
  <si>
    <t>Other Funds</t>
  </si>
  <si>
    <t>Sikkim Transport Infrastructure 
Development Fund</t>
  </si>
  <si>
    <t>Sikkim Ecology Fund</t>
  </si>
  <si>
    <t>Other Deposits</t>
  </si>
  <si>
    <t>Defined Contribution Pension Scheme for Government Employees</t>
  </si>
  <si>
    <t>Government Servants Contributions 
under Tier-I</t>
  </si>
  <si>
    <t xml:space="preserve">Contribution of AIS Officers </t>
  </si>
  <si>
    <t>Contribution of State Govt. employees</t>
  </si>
  <si>
    <t>Civil Deposits</t>
  </si>
  <si>
    <t>Security Deposits</t>
  </si>
  <si>
    <t>Civil Court Deposits</t>
  </si>
  <si>
    <t>Public Works Deposits</t>
  </si>
  <si>
    <t>Forest Deposits</t>
  </si>
  <si>
    <t>Suspense Accounts</t>
  </si>
  <si>
    <t>Pay and Accounts Office-Suspense</t>
  </si>
  <si>
    <t>Suspense Accounts (Civil)</t>
  </si>
  <si>
    <t>Tax Deducted at Source(TDS) Suspense</t>
  </si>
  <si>
    <t>A.I.S.Officers Group Insurance Schemes  Subscriptions</t>
  </si>
  <si>
    <t>Cheques and Bills</t>
  </si>
  <si>
    <t>Departmental Cheques</t>
  </si>
  <si>
    <t>Treasury Cheques</t>
  </si>
  <si>
    <t>Departmental Balance</t>
  </si>
  <si>
    <t>Permanent Cash Imprest</t>
  </si>
  <si>
    <t>Cash Balance Investment Accounts</t>
  </si>
  <si>
    <t>Miscellaneous Govt. Accounts</t>
  </si>
  <si>
    <t>Write Off from Heads of Account Closing to Balance</t>
  </si>
  <si>
    <t>Cash Remittances and Adjustments Between Officers Rendering Accounts to the Same Accounts Officer</t>
  </si>
  <si>
    <t>Public Works Remittances</t>
  </si>
  <si>
    <t>Forest Remittances</t>
  </si>
  <si>
    <t>Other Departmental Remittances</t>
  </si>
</sst>
</file>

<file path=xl/styles.xml><?xml version="1.0" encoding="utf-8"?>
<styleSheet xmlns="http://schemas.openxmlformats.org/spreadsheetml/2006/main">
  <numFmts count="7">
    <numFmt numFmtId="43" formatCode="_ * #,##0.00_ ;_ * \-#,##0.00_ ;_ * &quot;-&quot;??_ ;_ @_ "/>
    <numFmt numFmtId="164" formatCode="0_)"/>
    <numFmt numFmtId="165" formatCode="0;[Red]0"/>
    <numFmt numFmtId="166" formatCode="00##"/>
    <numFmt numFmtId="167" formatCode="_-* #,##0.00\ _k_r_-;\-* #,##0.00\ _k_r_-;_-* &quot;-&quot;??\ _k_r_-;_-@_-"/>
    <numFmt numFmtId="168" formatCode="0#"/>
    <numFmt numFmtId="169" formatCode="0##"/>
  </numFmts>
  <fonts count="7">
    <font>
      <sz val="11"/>
      <color theme="1"/>
      <name val="Calibri"/>
      <family val="2"/>
      <scheme val="minor"/>
    </font>
    <font>
      <sz val="11"/>
      <color theme="1"/>
      <name val="Calibri"/>
      <family val="2"/>
      <scheme val="minor"/>
    </font>
    <font>
      <sz val="10"/>
      <name val="Courier"/>
      <family val="3"/>
    </font>
    <font>
      <sz val="10"/>
      <name val="Times New Roman"/>
      <family val="1"/>
    </font>
    <font>
      <b/>
      <sz val="10"/>
      <name val="Times New Roman"/>
      <family val="1"/>
    </font>
    <font>
      <i/>
      <sz val="10"/>
      <name val="Times New Roman"/>
      <family val="1"/>
    </font>
    <font>
      <sz val="10"/>
      <name val="Arial"/>
      <family val="2"/>
    </font>
  </fonts>
  <fills count="2">
    <fill>
      <patternFill patternType="none"/>
    </fill>
    <fill>
      <patternFill patternType="gray125"/>
    </fill>
  </fills>
  <borders count="6">
    <border>
      <left/>
      <right/>
      <top/>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s>
  <cellStyleXfs count="12">
    <xf numFmtId="0" fontId="0" fillId="0" borderId="0"/>
    <xf numFmtId="43" fontId="1" fillId="0" borderId="0" applyFont="0" applyFill="0" applyBorder="0" applyAlignment="0" applyProtection="0"/>
    <xf numFmtId="164" fontId="2" fillId="0" borderId="0"/>
    <xf numFmtId="167" fontId="6"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applyAlignment="0"/>
    <xf numFmtId="164" fontId="2" fillId="0" borderId="0"/>
    <xf numFmtId="0" fontId="2" fillId="0" borderId="0"/>
  </cellStyleXfs>
  <cellXfs count="189">
    <xf numFmtId="0" fontId="0" fillId="0" borderId="0" xfId="0"/>
    <xf numFmtId="0" fontId="3" fillId="0" borderId="0" xfId="2" applyNumberFormat="1" applyFont="1" applyFill="1" applyBorder="1" applyAlignment="1" applyProtection="1">
      <alignment horizontal="left" vertical="top" wrapText="1"/>
    </xf>
    <xf numFmtId="49" fontId="3" fillId="0" borderId="0" xfId="2" applyNumberFormat="1" applyFont="1" applyFill="1" applyBorder="1" applyAlignment="1" applyProtection="1">
      <alignment horizontal="right" vertical="center" wrapText="1"/>
    </xf>
    <xf numFmtId="0" fontId="4" fillId="0" borderId="0" xfId="2" applyNumberFormat="1" applyFont="1" applyFill="1" applyBorder="1" applyAlignment="1" applyProtection="1">
      <alignment horizontal="left" vertical="top" wrapText="1"/>
    </xf>
    <xf numFmtId="165" fontId="3" fillId="0" borderId="0" xfId="2" applyNumberFormat="1" applyFont="1" applyFill="1" applyBorder="1" applyAlignment="1" applyProtection="1">
      <alignment horizontal="right" vertical="center" wrapText="1"/>
    </xf>
    <xf numFmtId="0" fontId="3" fillId="0" borderId="0" xfId="2" applyNumberFormat="1" applyFont="1" applyFill="1" applyBorder="1" applyAlignment="1" applyProtection="1">
      <alignment horizontal="right" vertical="center" wrapText="1"/>
    </xf>
    <xf numFmtId="0" fontId="3" fillId="0" borderId="0" xfId="2" applyNumberFormat="1" applyFont="1" applyFill="1" applyBorder="1" applyAlignment="1" applyProtection="1"/>
    <xf numFmtId="0" fontId="3" fillId="0" borderId="1" xfId="2" applyNumberFormat="1" applyFont="1" applyFill="1" applyBorder="1" applyAlignment="1" applyProtection="1">
      <alignment horizontal="left" vertical="top" wrapText="1"/>
    </xf>
    <xf numFmtId="49" fontId="3" fillId="0" borderId="1" xfId="2" applyNumberFormat="1" applyFont="1" applyFill="1" applyBorder="1" applyAlignment="1" applyProtection="1">
      <alignment horizontal="right" vertical="center" wrapText="1"/>
    </xf>
    <xf numFmtId="165" fontId="3" fillId="0" borderId="1" xfId="2" applyNumberFormat="1" applyFont="1" applyFill="1" applyBorder="1" applyAlignment="1" applyProtection="1">
      <alignment horizontal="right" vertical="center" wrapText="1"/>
    </xf>
    <xf numFmtId="0" fontId="3" fillId="0" borderId="0" xfId="2" applyNumberFormat="1" applyFont="1" applyFill="1" applyAlignment="1" applyProtection="1">
      <alignment wrapText="1"/>
    </xf>
    <xf numFmtId="165" fontId="3" fillId="0" borderId="0" xfId="2" applyNumberFormat="1" applyFont="1" applyFill="1" applyAlignment="1" applyProtection="1">
      <alignment horizontal="center" vertical="center" wrapText="1"/>
    </xf>
    <xf numFmtId="0" fontId="3" fillId="0" borderId="0" xfId="2" applyNumberFormat="1" applyFont="1" applyFill="1" applyAlignment="1" applyProtection="1">
      <alignment horizontal="center" vertical="center" wrapText="1"/>
    </xf>
    <xf numFmtId="165"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horizontal="center" vertical="center" wrapText="1"/>
    </xf>
    <xf numFmtId="0" fontId="3" fillId="0" borderId="0" xfId="2" applyNumberFormat="1" applyFont="1" applyFill="1" applyBorder="1" applyAlignment="1" applyProtection="1">
      <alignment horizontal="left" vertical="center" wrapText="1"/>
    </xf>
    <xf numFmtId="166" fontId="4" fillId="0" borderId="0" xfId="2" applyNumberFormat="1" applyFont="1" applyFill="1" applyAlignment="1" applyProtection="1">
      <alignment horizontal="right" vertical="center" wrapText="1"/>
    </xf>
    <xf numFmtId="0" fontId="4" fillId="0" borderId="0" xfId="2" applyNumberFormat="1" applyFont="1" applyFill="1" applyAlignment="1" applyProtection="1">
      <alignment horizontal="left" vertical="center" wrapText="1"/>
    </xf>
    <xf numFmtId="165" fontId="3" fillId="0" borderId="0" xfId="2" applyNumberFormat="1" applyFont="1" applyFill="1" applyAlignment="1" applyProtection="1">
      <alignment horizontal="right" vertical="center" wrapText="1"/>
    </xf>
    <xf numFmtId="0" fontId="4" fillId="0" borderId="0" xfId="2" applyNumberFormat="1" applyFont="1" applyFill="1" applyAlignment="1" applyProtection="1">
      <alignment horizontal="right" vertical="center" wrapText="1"/>
    </xf>
    <xf numFmtId="0" fontId="3" fillId="0" borderId="0" xfId="2" applyNumberFormat="1" applyFont="1" applyFill="1" applyAlignment="1" applyProtection="1">
      <alignment horizontal="left" vertical="center" wrapText="1"/>
    </xf>
    <xf numFmtId="0" fontId="3" fillId="0" borderId="0" xfId="0" applyNumberFormat="1" applyFont="1" applyFill="1" applyAlignment="1">
      <alignment horizontal="right" wrapText="1"/>
    </xf>
    <xf numFmtId="0" fontId="3" fillId="0" borderId="2" xfId="2" applyNumberFormat="1" applyFont="1" applyFill="1" applyBorder="1" applyAlignment="1" applyProtection="1">
      <alignment horizontal="right" wrapText="1"/>
    </xf>
    <xf numFmtId="166" fontId="4" fillId="0" borderId="0" xfId="2" applyNumberFormat="1" applyFont="1" applyFill="1" applyBorder="1" applyAlignment="1" applyProtection="1">
      <alignment horizontal="right" vertical="center" wrapText="1"/>
    </xf>
    <xf numFmtId="0" fontId="4" fillId="0" borderId="0" xfId="2" applyNumberFormat="1" applyFont="1" applyFill="1" applyBorder="1" applyAlignment="1" applyProtection="1">
      <alignment horizontal="left" vertical="center" wrapText="1"/>
    </xf>
    <xf numFmtId="165" fontId="3" fillId="0" borderId="3" xfId="2" applyNumberFormat="1" applyFont="1" applyFill="1" applyBorder="1" applyAlignment="1" applyProtection="1">
      <alignment horizontal="right" wrapText="1"/>
    </xf>
    <xf numFmtId="0" fontId="3" fillId="0" borderId="3" xfId="2" applyNumberFormat="1" applyFont="1" applyFill="1" applyBorder="1" applyAlignment="1" applyProtection="1">
      <alignment horizontal="right" wrapText="1"/>
    </xf>
    <xf numFmtId="0" fontId="4" fillId="0" borderId="0" xfId="2" applyNumberFormat="1" applyFont="1" applyFill="1" applyBorder="1" applyAlignment="1" applyProtection="1">
      <alignment horizontal="right" vertical="center" wrapText="1"/>
    </xf>
    <xf numFmtId="165" fontId="3" fillId="0" borderId="0" xfId="2" applyNumberFormat="1" applyFont="1" applyFill="1" applyBorder="1" applyAlignment="1" applyProtection="1">
      <alignment horizontal="right" wrapText="1"/>
    </xf>
    <xf numFmtId="0" fontId="3" fillId="0" borderId="0" xfId="2" applyNumberFormat="1" applyFont="1" applyFill="1" applyBorder="1" applyAlignment="1" applyProtection="1">
      <alignment horizontal="right" wrapText="1"/>
    </xf>
    <xf numFmtId="165" fontId="3" fillId="0" borderId="0" xfId="2" applyNumberFormat="1" applyFont="1" applyFill="1" applyAlignment="1" applyProtection="1">
      <alignment horizontal="right" wrapText="1"/>
    </xf>
    <xf numFmtId="0" fontId="3" fillId="0" borderId="0" xfId="2" applyNumberFormat="1" applyFont="1" applyFill="1" applyAlignment="1" applyProtection="1">
      <alignment horizontal="right" wrapText="1"/>
    </xf>
    <xf numFmtId="167" fontId="3" fillId="0" borderId="0" xfId="1" applyNumberFormat="1" applyFont="1" applyFill="1" applyAlignment="1" applyProtection="1">
      <alignment horizontal="right" wrapText="1"/>
    </xf>
    <xf numFmtId="0" fontId="3" fillId="0" borderId="0" xfId="0" applyNumberFormat="1" applyFont="1" applyFill="1" applyBorder="1" applyAlignment="1" applyProtection="1">
      <alignment horizontal="right" vertical="center" wrapText="1"/>
    </xf>
    <xf numFmtId="0" fontId="3" fillId="0" borderId="0" xfId="1" applyNumberFormat="1" applyFont="1" applyFill="1" applyBorder="1" applyAlignment="1" applyProtection="1">
      <alignment horizontal="right" wrapText="1"/>
    </xf>
    <xf numFmtId="167" fontId="3" fillId="0" borderId="0" xfId="1" applyNumberFormat="1" applyFont="1" applyFill="1" applyBorder="1" applyAlignment="1" applyProtection="1">
      <alignment horizontal="right" wrapText="1"/>
    </xf>
    <xf numFmtId="0" fontId="3" fillId="0" borderId="0" xfId="0" applyNumberFormat="1" applyFont="1" applyFill="1" applyBorder="1" applyAlignment="1">
      <alignment horizontal="right" wrapText="1"/>
    </xf>
    <xf numFmtId="0" fontId="3" fillId="0" borderId="2" xfId="2" applyNumberFormat="1" applyFont="1" applyFill="1" applyBorder="1" applyAlignment="1" applyProtection="1">
      <alignment horizontal="left" vertical="center" wrapText="1"/>
    </xf>
    <xf numFmtId="0" fontId="3" fillId="0" borderId="2" xfId="0" applyNumberFormat="1" applyFont="1" applyFill="1" applyBorder="1" applyAlignment="1" applyProtection="1">
      <alignment horizontal="right" vertical="center" wrapText="1"/>
    </xf>
    <xf numFmtId="0" fontId="3" fillId="0" borderId="2" xfId="0" applyNumberFormat="1" applyFont="1" applyFill="1" applyBorder="1" applyAlignment="1">
      <alignment horizontal="right" wrapText="1"/>
    </xf>
    <xf numFmtId="165" fontId="3" fillId="0" borderId="2" xfId="2" applyNumberFormat="1" applyFont="1" applyFill="1" applyBorder="1" applyAlignment="1" applyProtection="1">
      <alignment horizontal="right" wrapText="1"/>
    </xf>
    <xf numFmtId="168" fontId="3" fillId="0" borderId="0" xfId="2" applyNumberFormat="1" applyFont="1" applyFill="1" applyBorder="1" applyAlignment="1" applyProtection="1">
      <alignment horizontal="right" vertical="center" wrapText="1"/>
    </xf>
    <xf numFmtId="0" fontId="3" fillId="0" borderId="2" xfId="2" applyNumberFormat="1" applyFont="1" applyFill="1" applyBorder="1" applyAlignment="1" applyProtection="1">
      <alignment horizontal="right" vertical="center" wrapText="1"/>
    </xf>
    <xf numFmtId="166" fontId="4" fillId="0" borderId="2" xfId="2" applyNumberFormat="1" applyFont="1" applyFill="1" applyBorder="1" applyAlignment="1" applyProtection="1">
      <alignment horizontal="right" vertical="center" wrapText="1"/>
    </xf>
    <xf numFmtId="0" fontId="4" fillId="0" borderId="2" xfId="2" applyNumberFormat="1" applyFont="1" applyFill="1" applyBorder="1" applyAlignment="1" applyProtection="1">
      <alignment horizontal="left" vertical="center" wrapText="1"/>
    </xf>
    <xf numFmtId="0" fontId="3" fillId="0" borderId="2" xfId="1" applyNumberFormat="1" applyFont="1" applyFill="1" applyBorder="1" applyAlignment="1" applyProtection="1">
      <alignment horizontal="right" wrapText="1"/>
    </xf>
    <xf numFmtId="168" fontId="3" fillId="0" borderId="2" xfId="2" applyNumberFormat="1" applyFont="1" applyFill="1" applyBorder="1" applyAlignment="1" applyProtection="1">
      <alignment horizontal="right" vertical="center" wrapText="1"/>
    </xf>
    <xf numFmtId="167" fontId="3" fillId="0" borderId="2" xfId="1" applyNumberFormat="1" applyFont="1" applyFill="1" applyBorder="1" applyAlignment="1" applyProtection="1">
      <alignment horizontal="right" wrapText="1"/>
    </xf>
    <xf numFmtId="0" fontId="3" fillId="0" borderId="0" xfId="0" applyFont="1" applyFill="1" applyAlignment="1">
      <alignment horizontal="left" vertical="top" wrapText="1"/>
    </xf>
    <xf numFmtId="167" fontId="3" fillId="0" borderId="0" xfId="2" applyNumberFormat="1" applyFont="1" applyFill="1" applyBorder="1" applyAlignment="1" applyProtection="1">
      <alignment horizontal="right" wrapText="1"/>
    </xf>
    <xf numFmtId="166" fontId="3" fillId="0" borderId="0" xfId="2" applyNumberFormat="1" applyFont="1" applyFill="1" applyBorder="1" applyAlignment="1" applyProtection="1">
      <alignment horizontal="right" vertical="center" wrapText="1"/>
    </xf>
    <xf numFmtId="165" fontId="3" fillId="0" borderId="3" xfId="1" applyNumberFormat="1" applyFont="1" applyFill="1" applyBorder="1" applyAlignment="1" applyProtection="1">
      <alignment horizontal="right" wrapText="1"/>
    </xf>
    <xf numFmtId="0" fontId="3" fillId="0" borderId="3" xfId="1" applyNumberFormat="1" applyFont="1" applyFill="1" applyBorder="1" applyAlignment="1" applyProtection="1">
      <alignment horizontal="right" wrapText="1"/>
    </xf>
    <xf numFmtId="167" fontId="3" fillId="0" borderId="0" xfId="1" applyNumberFormat="1" applyFont="1" applyFill="1" applyAlignment="1">
      <alignment horizontal="right" wrapText="1"/>
    </xf>
    <xf numFmtId="165" fontId="3" fillId="0" borderId="0" xfId="1" applyNumberFormat="1" applyFont="1" applyFill="1" applyBorder="1" applyAlignment="1" applyProtection="1">
      <alignment horizontal="right" wrapText="1"/>
    </xf>
    <xf numFmtId="167" fontId="3" fillId="0" borderId="0" xfId="1" applyNumberFormat="1" applyFont="1" applyFill="1" applyBorder="1" applyAlignment="1">
      <alignment horizontal="right" wrapText="1"/>
    </xf>
    <xf numFmtId="49" fontId="3" fillId="0" borderId="0" xfId="2" applyNumberFormat="1" applyFont="1" applyFill="1" applyAlignment="1" applyProtection="1">
      <alignment horizontal="right" vertical="center"/>
    </xf>
    <xf numFmtId="49" fontId="3" fillId="0" borderId="0" xfId="2" applyNumberFormat="1" applyFont="1" applyFill="1" applyBorder="1" applyAlignment="1" applyProtection="1">
      <alignment horizontal="right" vertical="center"/>
    </xf>
    <xf numFmtId="169" fontId="3" fillId="0" borderId="2" xfId="2" applyNumberFormat="1" applyFont="1" applyFill="1" applyBorder="1" applyAlignment="1" applyProtection="1">
      <alignment horizontal="right" vertical="center" wrapText="1"/>
    </xf>
    <xf numFmtId="0" fontId="3" fillId="0" borderId="0" xfId="0" applyNumberFormat="1" applyFont="1" applyFill="1" applyAlignment="1">
      <alignment horizontal="right"/>
    </xf>
    <xf numFmtId="0" fontId="3" fillId="0" borderId="0" xfId="0" applyNumberFormat="1" applyFont="1" applyFill="1" applyBorder="1" applyAlignment="1">
      <alignment horizontal="right"/>
    </xf>
    <xf numFmtId="0" fontId="3" fillId="0" borderId="2" xfId="0" applyNumberFormat="1" applyFont="1" applyFill="1" applyBorder="1" applyAlignment="1">
      <alignment horizontal="right"/>
    </xf>
    <xf numFmtId="0" fontId="4" fillId="0" borderId="0" xfId="0" applyFont="1" applyFill="1" applyAlignment="1">
      <alignment horizontal="left" vertical="top" wrapText="1"/>
    </xf>
    <xf numFmtId="167" fontId="3" fillId="0" borderId="0" xfId="2" applyNumberFormat="1" applyFont="1" applyFill="1" applyAlignment="1" applyProtection="1">
      <alignment horizontal="right" wrapText="1"/>
    </xf>
    <xf numFmtId="167" fontId="3" fillId="0" borderId="0" xfId="0" applyNumberFormat="1" applyFont="1" applyFill="1" applyAlignment="1">
      <alignment horizontal="right" wrapText="1"/>
    </xf>
    <xf numFmtId="0" fontId="3" fillId="0" borderId="0" xfId="2" applyNumberFormat="1" applyFont="1" applyFill="1" applyBorder="1" applyAlignment="1" applyProtection="1">
      <alignment wrapText="1"/>
    </xf>
    <xf numFmtId="167" fontId="3" fillId="0" borderId="0" xfId="0" applyNumberFormat="1" applyFont="1" applyFill="1" applyBorder="1" applyAlignment="1">
      <alignment horizontal="right" wrapText="1"/>
    </xf>
    <xf numFmtId="165" fontId="3" fillId="0" borderId="0" xfId="3" applyNumberFormat="1" applyFont="1" applyFill="1" applyAlignment="1" applyProtection="1">
      <alignment horizontal="right" wrapText="1"/>
    </xf>
    <xf numFmtId="0" fontId="3" fillId="0" borderId="0" xfId="1" applyNumberFormat="1" applyFont="1" applyFill="1" applyAlignment="1" applyProtection="1">
      <alignment horizontal="right" wrapText="1"/>
    </xf>
    <xf numFmtId="165" fontId="3" fillId="0" borderId="4" xfId="2" applyNumberFormat="1" applyFont="1" applyFill="1" applyBorder="1" applyAlignment="1" applyProtection="1">
      <alignment horizontal="right" wrapText="1"/>
    </xf>
    <xf numFmtId="0" fontId="3" fillId="0" borderId="4" xfId="2" applyNumberFormat="1" applyFont="1" applyFill="1" applyBorder="1" applyAlignment="1" applyProtection="1">
      <alignment horizontal="right" wrapText="1"/>
    </xf>
    <xf numFmtId="49" fontId="3" fillId="0" borderId="0" xfId="0" applyNumberFormat="1" applyFont="1" applyFill="1" applyBorder="1" applyAlignment="1" applyProtection="1">
      <alignment horizontal="right" vertical="center"/>
    </xf>
    <xf numFmtId="167" fontId="3" fillId="0" borderId="2" xfId="1" applyNumberFormat="1" applyFont="1" applyFill="1" applyBorder="1" applyAlignment="1">
      <alignment horizontal="right" wrapText="1"/>
    </xf>
    <xf numFmtId="164" fontId="3" fillId="0" borderId="0" xfId="2" applyNumberFormat="1" applyFont="1" applyFill="1" applyBorder="1" applyAlignment="1" applyProtection="1">
      <alignment horizontal="left" vertical="center" wrapText="1"/>
    </xf>
    <xf numFmtId="0" fontId="3" fillId="0" borderId="0" xfId="3" applyNumberFormat="1" applyFont="1" applyFill="1" applyAlignment="1" applyProtection="1">
      <alignment horizontal="right" wrapText="1"/>
    </xf>
    <xf numFmtId="0" fontId="3" fillId="0" borderId="0" xfId="0" applyFont="1" applyFill="1" applyBorder="1" applyAlignment="1">
      <alignment vertical="center" wrapText="1"/>
    </xf>
    <xf numFmtId="165" fontId="3" fillId="0" borderId="4" xfId="3" applyNumberFormat="1" applyFont="1" applyFill="1" applyBorder="1" applyAlignment="1" applyProtection="1">
      <alignment horizontal="right" wrapText="1"/>
    </xf>
    <xf numFmtId="0" fontId="3" fillId="0" borderId="4" xfId="1" applyNumberFormat="1" applyFont="1" applyFill="1" applyBorder="1" applyAlignment="1" applyProtection="1">
      <alignment horizontal="right" wrapText="1"/>
    </xf>
    <xf numFmtId="167" fontId="3" fillId="0" borderId="4" xfId="1" applyNumberFormat="1" applyFont="1" applyFill="1" applyBorder="1" applyAlignment="1" applyProtection="1">
      <alignment horizontal="right" wrapText="1"/>
    </xf>
    <xf numFmtId="0" fontId="3" fillId="0" borderId="2" xfId="0" applyFont="1" applyFill="1" applyBorder="1" applyAlignment="1">
      <alignment vertical="center" wrapText="1"/>
    </xf>
    <xf numFmtId="167" fontId="3" fillId="0" borderId="0" xfId="3" applyNumberFormat="1" applyFont="1" applyFill="1" applyAlignment="1" applyProtection="1">
      <alignment horizontal="right" wrapText="1"/>
    </xf>
    <xf numFmtId="167" fontId="3" fillId="0" borderId="0" xfId="3" applyNumberFormat="1" applyFont="1" applyFill="1" applyBorder="1" applyAlignment="1" applyProtection="1">
      <alignment horizontal="right" wrapText="1"/>
    </xf>
    <xf numFmtId="0" fontId="3" fillId="0" borderId="3" xfId="0" applyNumberFormat="1" applyFont="1" applyFill="1" applyBorder="1" applyAlignment="1">
      <alignment horizontal="right"/>
    </xf>
    <xf numFmtId="0" fontId="3" fillId="0" borderId="0" xfId="4" applyNumberFormat="1" applyFont="1" applyFill="1" applyBorder="1" applyAlignment="1" applyProtection="1">
      <alignment horizontal="right"/>
    </xf>
    <xf numFmtId="49" fontId="3" fillId="0" borderId="0" xfId="0" applyNumberFormat="1" applyFont="1" applyFill="1" applyBorder="1" applyAlignment="1">
      <alignment horizontal="right" vertical="center"/>
    </xf>
    <xf numFmtId="167" fontId="3" fillId="0" borderId="0" xfId="4" applyNumberFormat="1" applyFont="1" applyFill="1" applyBorder="1" applyAlignment="1" applyProtection="1">
      <alignment horizontal="right" wrapText="1"/>
    </xf>
    <xf numFmtId="1" fontId="3" fillId="0" borderId="3" xfId="2" applyNumberFormat="1" applyFont="1" applyFill="1" applyBorder="1" applyAlignment="1" applyProtection="1">
      <alignment horizontal="right" wrapText="1"/>
    </xf>
    <xf numFmtId="167" fontId="3" fillId="0" borderId="3" xfId="1" applyNumberFormat="1" applyFont="1" applyFill="1" applyBorder="1" applyAlignment="1" applyProtection="1">
      <alignment horizontal="right" wrapText="1"/>
    </xf>
    <xf numFmtId="1" fontId="3" fillId="0" borderId="0" xfId="2" applyNumberFormat="1" applyFont="1" applyFill="1" applyBorder="1" applyAlignment="1" applyProtection="1">
      <alignment horizontal="right" wrapText="1"/>
    </xf>
    <xf numFmtId="0" fontId="3" fillId="0" borderId="0" xfId="1" applyNumberFormat="1" applyFont="1" applyFill="1" applyBorder="1" applyAlignment="1">
      <alignment horizontal="right" wrapText="1"/>
    </xf>
    <xf numFmtId="0" fontId="3" fillId="0" borderId="0" xfId="1" applyNumberFormat="1" applyFont="1" applyFill="1" applyAlignment="1">
      <alignment horizontal="right" wrapText="1"/>
    </xf>
    <xf numFmtId="167" fontId="3" fillId="0" borderId="2" xfId="0" applyNumberFormat="1" applyFont="1" applyFill="1" applyBorder="1" applyAlignment="1">
      <alignment horizontal="right" wrapText="1"/>
    </xf>
    <xf numFmtId="0" fontId="3" fillId="0" borderId="2" xfId="1" applyNumberFormat="1" applyFont="1" applyFill="1" applyBorder="1" applyAlignment="1">
      <alignment horizontal="right" wrapText="1"/>
    </xf>
    <xf numFmtId="0" fontId="3" fillId="0" borderId="0" xfId="4" applyFont="1" applyFill="1" applyBorder="1" applyAlignment="1" applyProtection="1">
      <alignment horizontal="left" vertical="center" wrapText="1"/>
    </xf>
    <xf numFmtId="0" fontId="3" fillId="0" borderId="0" xfId="5"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0" xfId="0" applyFont="1" applyFill="1" applyBorder="1" applyAlignment="1"/>
    <xf numFmtId="0" fontId="3" fillId="0" borderId="0" xfId="0" applyFont="1" applyFill="1" applyBorder="1" applyAlignment="1">
      <alignment wrapText="1"/>
    </xf>
    <xf numFmtId="1" fontId="3" fillId="0" borderId="0" xfId="2" applyNumberFormat="1" applyFont="1" applyFill="1" applyAlignment="1" applyProtection="1">
      <alignment horizontal="right" wrapText="1"/>
    </xf>
    <xf numFmtId="49" fontId="3" fillId="0" borderId="0" xfId="0" applyNumberFormat="1" applyFont="1" applyFill="1" applyAlignment="1">
      <alignment horizontal="right" wrapText="1"/>
    </xf>
    <xf numFmtId="1" fontId="3" fillId="0" borderId="2" xfId="2" applyNumberFormat="1" applyFont="1" applyFill="1" applyBorder="1" applyAlignment="1" applyProtection="1">
      <alignment horizontal="right" wrapText="1"/>
    </xf>
    <xf numFmtId="0" fontId="3" fillId="0" borderId="0" xfId="6" applyNumberFormat="1" applyFont="1" applyFill="1" applyBorder="1" applyAlignment="1" applyProtection="1">
      <alignment horizontal="right"/>
    </xf>
    <xf numFmtId="0" fontId="3" fillId="0" borderId="0" xfId="6" applyNumberFormat="1" applyFont="1" applyFill="1" applyAlignment="1">
      <alignment horizontal="right" wrapText="1"/>
    </xf>
    <xf numFmtId="0" fontId="3" fillId="0" borderId="0" xfId="6" applyNumberFormat="1" applyFont="1" applyFill="1" applyBorder="1" applyAlignment="1">
      <alignment horizontal="right" wrapText="1"/>
    </xf>
    <xf numFmtId="0" fontId="3" fillId="0" borderId="0" xfId="7" applyFont="1" applyFill="1" applyBorder="1" applyAlignment="1" applyProtection="1">
      <alignment horizontal="left" vertical="center" wrapText="1"/>
    </xf>
    <xf numFmtId="0" fontId="3" fillId="0" borderId="2" xfId="7" applyFont="1" applyFill="1" applyBorder="1" applyAlignment="1" applyProtection="1">
      <alignment horizontal="left" vertical="center" wrapText="1"/>
    </xf>
    <xf numFmtId="0" fontId="3" fillId="0" borderId="0" xfId="7" applyNumberFormat="1" applyFont="1" applyFill="1" applyBorder="1" applyAlignment="1" applyProtection="1">
      <alignment horizontal="right" wrapText="1"/>
    </xf>
    <xf numFmtId="0" fontId="3" fillId="0" borderId="0" xfId="7" applyFont="1" applyFill="1" applyBorder="1" applyAlignment="1" applyProtection="1">
      <alignment vertical="top" wrapText="1"/>
    </xf>
    <xf numFmtId="0" fontId="3" fillId="0" borderId="0" xfId="4" applyNumberFormat="1" applyFont="1" applyFill="1" applyAlignment="1" applyProtection="1">
      <alignment horizontal="right"/>
    </xf>
    <xf numFmtId="0" fontId="3" fillId="0" borderId="0" xfId="0" applyNumberFormat="1" applyFont="1" applyFill="1" applyBorder="1" applyAlignment="1" applyProtection="1">
      <alignment horizontal="left" vertical="center" wrapText="1"/>
    </xf>
    <xf numFmtId="0" fontId="3" fillId="0" borderId="0" xfId="4" applyNumberFormat="1" applyFont="1" applyFill="1" applyBorder="1" applyAlignment="1">
      <alignment horizontal="right"/>
    </xf>
    <xf numFmtId="0" fontId="3" fillId="0" borderId="2" xfId="0" applyNumberFormat="1" applyFont="1" applyFill="1" applyBorder="1" applyAlignment="1" applyProtection="1">
      <alignment horizontal="left" vertical="center" wrapText="1"/>
    </xf>
    <xf numFmtId="0" fontId="3" fillId="0" borderId="0" xfId="4" applyNumberFormat="1" applyFont="1" applyFill="1" applyAlignment="1">
      <alignment horizontal="right"/>
    </xf>
    <xf numFmtId="0" fontId="3" fillId="0" borderId="0" xfId="4" applyFont="1" applyFill="1" applyBorder="1" applyAlignment="1" applyProtection="1">
      <alignment horizontal="left" vertical="top" wrapText="1"/>
    </xf>
    <xf numFmtId="0" fontId="3" fillId="0" borderId="0" xfId="8" applyFont="1" applyFill="1" applyBorder="1" applyAlignment="1" applyProtection="1">
      <alignment horizontal="left" vertical="center" wrapText="1"/>
    </xf>
    <xf numFmtId="0" fontId="3" fillId="0" borderId="0" xfId="7" applyNumberFormat="1" applyFont="1" applyFill="1" applyAlignment="1" applyProtection="1">
      <alignment horizontal="right" wrapText="1"/>
    </xf>
    <xf numFmtId="165" fontId="3" fillId="0" borderId="2" xfId="1" applyNumberFormat="1" applyFont="1" applyFill="1" applyBorder="1" applyAlignment="1" applyProtection="1">
      <alignment horizontal="right" wrapText="1"/>
    </xf>
    <xf numFmtId="0" fontId="3" fillId="0" borderId="0" xfId="7" applyFont="1" applyFill="1" applyBorder="1" applyAlignment="1" applyProtection="1">
      <alignment vertical="center" wrapText="1"/>
    </xf>
    <xf numFmtId="0" fontId="3" fillId="0" borderId="0" xfId="7" applyFont="1" applyFill="1" applyBorder="1" applyAlignment="1" applyProtection="1">
      <alignment horizontal="left" vertical="top" wrapText="1"/>
    </xf>
    <xf numFmtId="0" fontId="3" fillId="0" borderId="0" xfId="7" applyFont="1" applyFill="1" applyBorder="1" applyAlignment="1" applyProtection="1">
      <alignment horizontal="left" wrapText="1"/>
    </xf>
    <xf numFmtId="0" fontId="3" fillId="0" borderId="0" xfId="9" applyFont="1" applyFill="1" applyBorder="1" applyAlignment="1" applyProtection="1">
      <alignment horizontal="left" vertical="center" wrapText="1"/>
    </xf>
    <xf numFmtId="0" fontId="3" fillId="0" borderId="2" xfId="4" applyNumberFormat="1" applyFont="1" applyFill="1" applyBorder="1" applyAlignment="1" applyProtection="1">
      <alignment horizontal="right"/>
    </xf>
    <xf numFmtId="0" fontId="3" fillId="0" borderId="0" xfId="4" applyFont="1" applyFill="1" applyBorder="1" applyAlignment="1">
      <alignment vertical="center"/>
    </xf>
    <xf numFmtId="1" fontId="3" fillId="0" borderId="0" xfId="5" applyNumberFormat="1" applyFont="1" applyFill="1" applyAlignment="1" applyProtection="1">
      <alignment horizontal="right" wrapText="1"/>
    </xf>
    <xf numFmtId="0" fontId="3" fillId="0" borderId="0" xfId="5" applyFont="1" applyFill="1" applyBorder="1" applyAlignment="1">
      <alignment vertical="center" wrapText="1"/>
    </xf>
    <xf numFmtId="0" fontId="3" fillId="0" borderId="2" xfId="5" applyFont="1" applyFill="1" applyBorder="1" applyAlignment="1">
      <alignment vertical="center" wrapText="1"/>
    </xf>
    <xf numFmtId="1" fontId="3" fillId="0" borderId="2" xfId="5" applyNumberFormat="1" applyFont="1" applyFill="1" applyBorder="1" applyAlignment="1" applyProtection="1">
      <alignment horizontal="right" wrapText="1"/>
    </xf>
    <xf numFmtId="165" fontId="3" fillId="0" borderId="0" xfId="1" applyNumberFormat="1" applyFont="1" applyFill="1" applyAlignment="1" applyProtection="1">
      <alignment horizontal="right" wrapText="1"/>
    </xf>
    <xf numFmtId="0" fontId="3" fillId="0" borderId="0" xfId="5" applyFont="1" applyFill="1" applyBorder="1" applyAlignment="1" applyProtection="1">
      <alignment horizontal="left" vertical="top" wrapText="1"/>
    </xf>
    <xf numFmtId="0" fontId="3" fillId="0" borderId="0" xfId="5" applyFont="1" applyFill="1" applyAlignment="1">
      <alignment vertical="top" wrapText="1"/>
    </xf>
    <xf numFmtId="164" fontId="3" fillId="0" borderId="0" xfId="10" applyNumberFormat="1" applyFont="1" applyFill="1" applyBorder="1" applyAlignment="1" applyProtection="1">
      <alignment horizontal="left" vertical="center" wrapText="1"/>
    </xf>
    <xf numFmtId="164" fontId="3" fillId="0" borderId="0" xfId="2" applyNumberFormat="1" applyFont="1" applyFill="1" applyBorder="1" applyAlignment="1" applyProtection="1">
      <alignment horizontal="left" vertical="top" wrapText="1"/>
    </xf>
    <xf numFmtId="0" fontId="3" fillId="0" borderId="0" xfId="5" applyNumberFormat="1" applyFont="1" applyFill="1" applyBorder="1" applyAlignment="1">
      <alignment horizontal="right" wrapText="1"/>
    </xf>
    <xf numFmtId="164" fontId="3" fillId="0" borderId="2" xfId="2" applyNumberFormat="1" applyFont="1" applyFill="1" applyBorder="1" applyAlignment="1" applyProtection="1">
      <alignment horizontal="left" vertical="top" wrapText="1"/>
    </xf>
    <xf numFmtId="0" fontId="3" fillId="0" borderId="2" xfId="5" applyNumberFormat="1" applyFont="1" applyFill="1" applyBorder="1" applyAlignment="1">
      <alignment horizontal="right" wrapText="1"/>
    </xf>
    <xf numFmtId="0" fontId="3" fillId="0" borderId="0" xfId="5" applyNumberFormat="1" applyFont="1" applyFill="1" applyAlignment="1">
      <alignment horizontal="right" wrapText="1"/>
    </xf>
    <xf numFmtId="49" fontId="3" fillId="0" borderId="0" xfId="5" applyNumberFormat="1" applyFont="1" applyFill="1" applyBorder="1" applyAlignment="1">
      <alignment wrapText="1"/>
    </xf>
    <xf numFmtId="0" fontId="3" fillId="0" borderId="0" xfId="9" applyNumberFormat="1" applyFont="1" applyFill="1" applyBorder="1" applyAlignment="1" applyProtection="1">
      <alignment horizontal="right" wrapText="1"/>
    </xf>
    <xf numFmtId="0" fontId="3" fillId="0" borderId="2" xfId="9" applyFont="1" applyFill="1" applyBorder="1" applyAlignment="1" applyProtection="1">
      <alignment horizontal="left" vertical="center" wrapText="1"/>
    </xf>
    <xf numFmtId="0" fontId="3" fillId="0" borderId="2" xfId="5" applyFont="1" applyFill="1" applyBorder="1" applyAlignment="1" applyProtection="1">
      <alignment horizontal="left" vertical="center" wrapText="1"/>
    </xf>
    <xf numFmtId="0" fontId="3" fillId="0" borderId="0" xfId="0" applyNumberFormat="1" applyFont="1" applyFill="1" applyBorder="1" applyAlignment="1">
      <alignment horizontal="right" vertical="center"/>
    </xf>
    <xf numFmtId="0" fontId="3" fillId="0" borderId="2" xfId="0" applyNumberFormat="1" applyFont="1" applyFill="1" applyBorder="1" applyAlignment="1">
      <alignment horizontal="right" vertical="center"/>
    </xf>
    <xf numFmtId="0" fontId="3" fillId="0" borderId="0"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0" xfId="4" applyFont="1" applyFill="1" applyBorder="1" applyAlignment="1" applyProtection="1">
      <alignment vertical="top" wrapText="1"/>
    </xf>
    <xf numFmtId="0" fontId="3" fillId="0" borderId="0" xfId="5" applyNumberFormat="1" applyFont="1" applyFill="1" applyAlignment="1">
      <alignment horizontal="right"/>
    </xf>
    <xf numFmtId="0" fontId="3" fillId="0" borderId="0" xfId="1" applyNumberFormat="1" applyFont="1" applyFill="1" applyAlignment="1">
      <alignment horizontal="right"/>
    </xf>
    <xf numFmtId="0" fontId="3" fillId="0" borderId="0" xfId="3" applyNumberFormat="1" applyFont="1" applyFill="1" applyBorder="1" applyAlignment="1" applyProtection="1">
      <alignment horizontal="right" wrapText="1"/>
    </xf>
    <xf numFmtId="0" fontId="3" fillId="0" borderId="0" xfId="9" applyNumberFormat="1" applyFont="1" applyFill="1" applyBorder="1" applyAlignment="1">
      <alignment horizontal="right" wrapText="1"/>
    </xf>
    <xf numFmtId="0" fontId="3" fillId="0" borderId="2" xfId="9" applyNumberFormat="1" applyFont="1" applyFill="1" applyBorder="1" applyAlignment="1">
      <alignment horizontal="right" wrapText="1"/>
    </xf>
    <xf numFmtId="164" fontId="3" fillId="0" borderId="0" xfId="2" applyNumberFormat="1" applyFont="1" applyFill="1" applyBorder="1" applyAlignment="1" applyProtection="1">
      <alignment horizontal="left" vertical="top"/>
    </xf>
    <xf numFmtId="0" fontId="3" fillId="0" borderId="2" xfId="1" applyNumberFormat="1" applyFont="1" applyFill="1" applyBorder="1" applyAlignment="1">
      <alignment vertical="top" wrapText="1"/>
    </xf>
    <xf numFmtId="0" fontId="3" fillId="0" borderId="0" xfId="1" applyNumberFormat="1" applyFont="1" applyFill="1" applyBorder="1" applyAlignment="1">
      <alignment vertical="top" wrapText="1"/>
    </xf>
    <xf numFmtId="0" fontId="3" fillId="0" borderId="0" xfId="1" applyNumberFormat="1" applyFont="1" applyFill="1" applyBorder="1" applyAlignment="1">
      <alignment vertical="center" wrapText="1"/>
    </xf>
    <xf numFmtId="0" fontId="3" fillId="0" borderId="0" xfId="2"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right" vertical="center" wrapText="1"/>
    </xf>
    <xf numFmtId="0" fontId="3" fillId="0" borderId="0" xfId="11" applyNumberFormat="1" applyFont="1" applyFill="1" applyBorder="1" applyAlignment="1" applyProtection="1">
      <alignment horizontal="right" vertical="center" wrapText="1"/>
    </xf>
    <xf numFmtId="0" fontId="3" fillId="0" borderId="0" xfId="11" applyNumberFormat="1" applyFont="1" applyFill="1" applyBorder="1" applyAlignment="1" applyProtection="1">
      <alignment horizontal="left" vertical="center" wrapText="1"/>
    </xf>
    <xf numFmtId="0" fontId="3" fillId="0" borderId="2" xfId="11" applyNumberFormat="1" applyFont="1" applyFill="1" applyBorder="1" applyAlignment="1" applyProtection="1">
      <alignment horizontal="right" vertical="center" wrapText="1"/>
    </xf>
    <xf numFmtId="0" fontId="3" fillId="0" borderId="0" xfId="4" applyNumberFormat="1" applyFont="1" applyFill="1" applyBorder="1" applyAlignment="1" applyProtection="1">
      <alignment horizontal="right" vertical="center" wrapText="1"/>
    </xf>
    <xf numFmtId="0" fontId="3" fillId="0" borderId="0" xfId="4" applyNumberFormat="1" applyFont="1" applyFill="1" applyBorder="1" applyAlignment="1" applyProtection="1">
      <alignment horizontal="left" vertical="center" wrapText="1"/>
    </xf>
    <xf numFmtId="0" fontId="4" fillId="0" borderId="2" xfId="2" applyNumberFormat="1" applyFont="1" applyFill="1" applyBorder="1" applyAlignment="1" applyProtection="1">
      <alignment horizontal="right" vertical="center" wrapText="1"/>
    </xf>
    <xf numFmtId="0" fontId="5" fillId="0" borderId="0" xfId="2" applyNumberFormat="1" applyFont="1" applyFill="1" applyAlignment="1" applyProtection="1">
      <alignment horizontal="right" wrapText="1"/>
    </xf>
    <xf numFmtId="0" fontId="5" fillId="0" borderId="0" xfId="2" applyNumberFormat="1" applyFont="1" applyFill="1" applyBorder="1" applyAlignment="1" applyProtection="1">
      <alignment horizontal="right" wrapText="1"/>
    </xf>
    <xf numFmtId="1" fontId="4" fillId="0" borderId="0" xfId="0" applyNumberFormat="1" applyFont="1" applyFill="1" applyAlignment="1" applyProtection="1">
      <alignment horizontal="center" vertical="center" wrapText="1"/>
    </xf>
    <xf numFmtId="1" fontId="4" fillId="0" borderId="0" xfId="0" applyNumberFormat="1" applyFont="1" applyFill="1" applyAlignment="1" applyProtection="1">
      <alignment horizontal="left" vertical="center" wrapText="1"/>
    </xf>
    <xf numFmtId="1" fontId="3" fillId="0" borderId="0" xfId="0" applyNumberFormat="1" applyFont="1" applyFill="1" applyAlignment="1" applyProtection="1">
      <alignment horizontal="center" vertical="center" wrapText="1"/>
    </xf>
    <xf numFmtId="1" fontId="3" fillId="0" borderId="0" xfId="0" applyNumberFormat="1" applyFont="1" applyFill="1" applyAlignment="1" applyProtection="1">
      <alignment horizontal="left" vertical="center" wrapText="1"/>
    </xf>
    <xf numFmtId="1" fontId="3" fillId="0" borderId="0" xfId="0" applyNumberFormat="1" applyFont="1" applyFill="1" applyBorder="1" applyAlignment="1" applyProtection="1">
      <alignment horizontal="right" vertical="center" wrapText="1"/>
    </xf>
    <xf numFmtId="1" fontId="3" fillId="0" borderId="0"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right" wrapText="1"/>
    </xf>
    <xf numFmtId="165" fontId="3" fillId="0" borderId="0" xfId="0" applyNumberFormat="1" applyFont="1" applyFill="1" applyBorder="1" applyAlignment="1" applyProtection="1">
      <alignment horizontal="right" wrapText="1"/>
    </xf>
    <xf numFmtId="0" fontId="3" fillId="0" borderId="0" xfId="0" applyNumberFormat="1" applyFont="1" applyFill="1" applyAlignment="1" applyProtection="1">
      <alignment horizontal="right" wrapText="1"/>
    </xf>
    <xf numFmtId="165" fontId="3" fillId="0" borderId="0" xfId="0" applyNumberFormat="1" applyFont="1" applyFill="1" applyAlignment="1" applyProtection="1">
      <alignment horizontal="right" wrapText="1"/>
    </xf>
    <xf numFmtId="0" fontId="3" fillId="0" borderId="4" xfId="2" applyNumberFormat="1" applyFont="1" applyFill="1" applyBorder="1" applyAlignment="1" applyProtection="1">
      <alignment horizontal="left" vertical="center" wrapText="1"/>
    </xf>
    <xf numFmtId="0" fontId="4" fillId="0" borderId="4" xfId="0" applyNumberFormat="1" applyFont="1" applyFill="1" applyBorder="1" applyAlignment="1" applyProtection="1">
      <alignment horizontal="right" vertical="center" wrapText="1"/>
    </xf>
    <xf numFmtId="0" fontId="4" fillId="0" borderId="4" xfId="2" applyNumberFormat="1" applyFont="1" applyFill="1" applyBorder="1" applyAlignment="1" applyProtection="1">
      <alignment horizontal="left" vertical="center" wrapText="1"/>
    </xf>
    <xf numFmtId="0" fontId="3" fillId="0" borderId="1" xfId="2"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right" vertical="center" wrapText="1"/>
    </xf>
    <xf numFmtId="0" fontId="4" fillId="0" borderId="1" xfId="2" applyNumberFormat="1" applyFont="1" applyFill="1" applyBorder="1" applyAlignment="1" applyProtection="1">
      <alignment horizontal="left" vertical="center" wrapText="1"/>
    </xf>
    <xf numFmtId="0" fontId="3" fillId="0" borderId="5" xfId="2" applyNumberFormat="1" applyFont="1" applyFill="1" applyBorder="1" applyAlignment="1" applyProtection="1">
      <alignment horizontal="right" wrapText="1"/>
    </xf>
    <xf numFmtId="0" fontId="3" fillId="0" borderId="0" xfId="2" applyNumberFormat="1" applyFont="1" applyFill="1" applyBorder="1" applyAlignment="1" applyProtection="1">
      <alignment horizontal="right" vertical="top" wrapText="1"/>
    </xf>
    <xf numFmtId="0" fontId="3" fillId="0" borderId="0" xfId="2" applyNumberFormat="1" applyFont="1" applyFill="1" applyAlignment="1" applyProtection="1">
      <alignment horizontal="right" vertical="center" wrapText="1"/>
    </xf>
    <xf numFmtId="0" fontId="3" fillId="0" borderId="0" xfId="2" applyNumberFormat="1" applyFont="1" applyFill="1" applyAlignment="1" applyProtection="1">
      <alignment horizontal="left" vertical="top" wrapText="1"/>
    </xf>
    <xf numFmtId="49" fontId="3" fillId="0" borderId="0" xfId="2" applyNumberFormat="1" applyFont="1" applyFill="1" applyAlignment="1" applyProtection="1">
      <alignment horizontal="right" vertical="center" wrapText="1"/>
    </xf>
    <xf numFmtId="0" fontId="4" fillId="0" borderId="0" xfId="2" applyNumberFormat="1" applyFont="1" applyFill="1" applyBorder="1" applyAlignment="1" applyProtection="1">
      <alignment horizontal="center" vertical="center" wrapText="1"/>
    </xf>
    <xf numFmtId="0" fontId="5" fillId="0" borderId="1" xfId="2" applyNumberFormat="1" applyFont="1" applyFill="1" applyBorder="1" applyAlignment="1" applyProtection="1">
      <alignment horizontal="right" vertical="center" wrapText="1"/>
    </xf>
    <xf numFmtId="0" fontId="3" fillId="0" borderId="0"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horizontal="center" vertical="center" wrapText="1"/>
    </xf>
  </cellXfs>
  <cellStyles count="12">
    <cellStyle name="Comma" xfId="1" builtinId="3"/>
    <cellStyle name="Comma_Sheet1" xfId="3"/>
    <cellStyle name="Normal" xfId="0" builtinId="0"/>
    <cellStyle name="Normal_budget 2004-05_2.6.04" xfId="5"/>
    <cellStyle name="Normal_BUDGET FOR  03-04 10-02-03" xfId="7"/>
    <cellStyle name="Normal_BUDGET FOR  03-04..." xfId="6"/>
    <cellStyle name="Normal_budget for 03-04" xfId="4"/>
    <cellStyle name="Normal_BUDGET2000" xfId="11"/>
    <cellStyle name="Normal_budgetDocNIC02-03" xfId="8"/>
    <cellStyle name="Normal_DEMAND17" xfId="9"/>
    <cellStyle name="Normal_DEMAND51 12" xfId="10"/>
    <cellStyle name="Normal_RECEIPT"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1025</xdr:row>
      <xdr:rowOff>0</xdr:rowOff>
    </xdr:from>
    <xdr:to>
      <xdr:col>6</xdr:col>
      <xdr:colOff>76200</xdr:colOff>
      <xdr:row>1026</xdr:row>
      <xdr:rowOff>66675</xdr:rowOff>
    </xdr:to>
    <xdr:sp macro="" textlink="">
      <xdr:nvSpPr>
        <xdr:cNvPr id="2" name="Text Box 2589"/>
        <xdr:cNvSpPr txBox="1">
          <a:spLocks noChangeArrowheads="1"/>
        </xdr:cNvSpPr>
      </xdr:nvSpPr>
      <xdr:spPr bwMode="auto">
        <a:xfrm>
          <a:off x="5324475" y="222780225"/>
          <a:ext cx="76200" cy="2000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1025"/>
  <sheetViews>
    <sheetView tabSelected="1" view="pageBreakPreview" zoomScale="60" zoomScaleNormal="100" workbookViewId="0">
      <selection activeCell="K18" sqref="K18"/>
    </sheetView>
  </sheetViews>
  <sheetFormatPr defaultColWidth="11" defaultRowHeight="12.75"/>
  <cols>
    <col min="1" max="1" width="5.85546875" style="183" customWidth="1"/>
    <col min="2" max="2" width="7" style="184" customWidth="1"/>
    <col min="3" max="3" width="35.7109375" style="183" customWidth="1"/>
    <col min="4" max="4" width="10.42578125" style="18" customWidth="1"/>
    <col min="5" max="7" width="10.42578125" style="182" customWidth="1"/>
    <col min="8" max="256" width="11" style="10"/>
    <col min="257" max="257" width="5.85546875" style="10" customWidth="1"/>
    <col min="258" max="258" width="7" style="10" customWidth="1"/>
    <col min="259" max="259" width="35.7109375" style="10" customWidth="1"/>
    <col min="260" max="263" width="10.42578125" style="10" customWidth="1"/>
    <col min="264" max="512" width="11" style="10"/>
    <col min="513" max="513" width="5.85546875" style="10" customWidth="1"/>
    <col min="514" max="514" width="7" style="10" customWidth="1"/>
    <col min="515" max="515" width="35.7109375" style="10" customWidth="1"/>
    <col min="516" max="519" width="10.42578125" style="10" customWidth="1"/>
    <col min="520" max="768" width="11" style="10"/>
    <col min="769" max="769" width="5.85546875" style="10" customWidth="1"/>
    <col min="770" max="770" width="7" style="10" customWidth="1"/>
    <col min="771" max="771" width="35.7109375" style="10" customWidth="1"/>
    <col min="772" max="775" width="10.42578125" style="10" customWidth="1"/>
    <col min="776" max="1024" width="11" style="10"/>
    <col min="1025" max="1025" width="5.85546875" style="10" customWidth="1"/>
    <col min="1026" max="1026" width="7" style="10" customWidth="1"/>
    <col min="1027" max="1027" width="35.7109375" style="10" customWidth="1"/>
    <col min="1028" max="1031" width="10.42578125" style="10" customWidth="1"/>
    <col min="1032" max="1280" width="11" style="10"/>
    <col min="1281" max="1281" width="5.85546875" style="10" customWidth="1"/>
    <col min="1282" max="1282" width="7" style="10" customWidth="1"/>
    <col min="1283" max="1283" width="35.7109375" style="10" customWidth="1"/>
    <col min="1284" max="1287" width="10.42578125" style="10" customWidth="1"/>
    <col min="1288" max="1536" width="11" style="10"/>
    <col min="1537" max="1537" width="5.85546875" style="10" customWidth="1"/>
    <col min="1538" max="1538" width="7" style="10" customWidth="1"/>
    <col min="1539" max="1539" width="35.7109375" style="10" customWidth="1"/>
    <col min="1540" max="1543" width="10.42578125" style="10" customWidth="1"/>
    <col min="1544" max="1792" width="11" style="10"/>
    <col min="1793" max="1793" width="5.85546875" style="10" customWidth="1"/>
    <col min="1794" max="1794" width="7" style="10" customWidth="1"/>
    <col min="1795" max="1795" width="35.7109375" style="10" customWidth="1"/>
    <col min="1796" max="1799" width="10.42578125" style="10" customWidth="1"/>
    <col min="1800" max="2048" width="11" style="10"/>
    <col min="2049" max="2049" width="5.85546875" style="10" customWidth="1"/>
    <col min="2050" max="2050" width="7" style="10" customWidth="1"/>
    <col min="2051" max="2051" width="35.7109375" style="10" customWidth="1"/>
    <col min="2052" max="2055" width="10.42578125" style="10" customWidth="1"/>
    <col min="2056" max="2304" width="11" style="10"/>
    <col min="2305" max="2305" width="5.85546875" style="10" customWidth="1"/>
    <col min="2306" max="2306" width="7" style="10" customWidth="1"/>
    <col min="2307" max="2307" width="35.7109375" style="10" customWidth="1"/>
    <col min="2308" max="2311" width="10.42578125" style="10" customWidth="1"/>
    <col min="2312" max="2560" width="11" style="10"/>
    <col min="2561" max="2561" width="5.85546875" style="10" customWidth="1"/>
    <col min="2562" max="2562" width="7" style="10" customWidth="1"/>
    <col min="2563" max="2563" width="35.7109375" style="10" customWidth="1"/>
    <col min="2564" max="2567" width="10.42578125" style="10" customWidth="1"/>
    <col min="2568" max="2816" width="11" style="10"/>
    <col min="2817" max="2817" width="5.85546875" style="10" customWidth="1"/>
    <col min="2818" max="2818" width="7" style="10" customWidth="1"/>
    <col min="2819" max="2819" width="35.7109375" style="10" customWidth="1"/>
    <col min="2820" max="2823" width="10.42578125" style="10" customWidth="1"/>
    <col min="2824" max="3072" width="11" style="10"/>
    <col min="3073" max="3073" width="5.85546875" style="10" customWidth="1"/>
    <col min="3074" max="3074" width="7" style="10" customWidth="1"/>
    <col min="3075" max="3075" width="35.7109375" style="10" customWidth="1"/>
    <col min="3076" max="3079" width="10.42578125" style="10" customWidth="1"/>
    <col min="3080" max="3328" width="11" style="10"/>
    <col min="3329" max="3329" width="5.85546875" style="10" customWidth="1"/>
    <col min="3330" max="3330" width="7" style="10" customWidth="1"/>
    <col min="3331" max="3331" width="35.7109375" style="10" customWidth="1"/>
    <col min="3332" max="3335" width="10.42578125" style="10" customWidth="1"/>
    <col min="3336" max="3584" width="11" style="10"/>
    <col min="3585" max="3585" width="5.85546875" style="10" customWidth="1"/>
    <col min="3586" max="3586" width="7" style="10" customWidth="1"/>
    <col min="3587" max="3587" width="35.7109375" style="10" customWidth="1"/>
    <col min="3588" max="3591" width="10.42578125" style="10" customWidth="1"/>
    <col min="3592" max="3840" width="11" style="10"/>
    <col min="3841" max="3841" width="5.85546875" style="10" customWidth="1"/>
    <col min="3842" max="3842" width="7" style="10" customWidth="1"/>
    <col min="3843" max="3843" width="35.7109375" style="10" customWidth="1"/>
    <col min="3844" max="3847" width="10.42578125" style="10" customWidth="1"/>
    <col min="3848" max="4096" width="11" style="10"/>
    <col min="4097" max="4097" width="5.85546875" style="10" customWidth="1"/>
    <col min="4098" max="4098" width="7" style="10" customWidth="1"/>
    <col min="4099" max="4099" width="35.7109375" style="10" customWidth="1"/>
    <col min="4100" max="4103" width="10.42578125" style="10" customWidth="1"/>
    <col min="4104" max="4352" width="11" style="10"/>
    <col min="4353" max="4353" width="5.85546875" style="10" customWidth="1"/>
    <col min="4354" max="4354" width="7" style="10" customWidth="1"/>
    <col min="4355" max="4355" width="35.7109375" style="10" customWidth="1"/>
    <col min="4356" max="4359" width="10.42578125" style="10" customWidth="1"/>
    <col min="4360" max="4608" width="11" style="10"/>
    <col min="4609" max="4609" width="5.85546875" style="10" customWidth="1"/>
    <col min="4610" max="4610" width="7" style="10" customWidth="1"/>
    <col min="4611" max="4611" width="35.7109375" style="10" customWidth="1"/>
    <col min="4612" max="4615" width="10.42578125" style="10" customWidth="1"/>
    <col min="4616" max="4864" width="11" style="10"/>
    <col min="4865" max="4865" width="5.85546875" style="10" customWidth="1"/>
    <col min="4866" max="4866" width="7" style="10" customWidth="1"/>
    <col min="4867" max="4867" width="35.7109375" style="10" customWidth="1"/>
    <col min="4868" max="4871" width="10.42578125" style="10" customWidth="1"/>
    <col min="4872" max="5120" width="11" style="10"/>
    <col min="5121" max="5121" width="5.85546875" style="10" customWidth="1"/>
    <col min="5122" max="5122" width="7" style="10" customWidth="1"/>
    <col min="5123" max="5123" width="35.7109375" style="10" customWidth="1"/>
    <col min="5124" max="5127" width="10.42578125" style="10" customWidth="1"/>
    <col min="5128" max="5376" width="11" style="10"/>
    <col min="5377" max="5377" width="5.85546875" style="10" customWidth="1"/>
    <col min="5378" max="5378" width="7" style="10" customWidth="1"/>
    <col min="5379" max="5379" width="35.7109375" style="10" customWidth="1"/>
    <col min="5380" max="5383" width="10.42578125" style="10" customWidth="1"/>
    <col min="5384" max="5632" width="11" style="10"/>
    <col min="5633" max="5633" width="5.85546875" style="10" customWidth="1"/>
    <col min="5634" max="5634" width="7" style="10" customWidth="1"/>
    <col min="5635" max="5635" width="35.7109375" style="10" customWidth="1"/>
    <col min="5636" max="5639" width="10.42578125" style="10" customWidth="1"/>
    <col min="5640" max="5888" width="11" style="10"/>
    <col min="5889" max="5889" width="5.85546875" style="10" customWidth="1"/>
    <col min="5890" max="5890" width="7" style="10" customWidth="1"/>
    <col min="5891" max="5891" width="35.7109375" style="10" customWidth="1"/>
    <col min="5892" max="5895" width="10.42578125" style="10" customWidth="1"/>
    <col min="5896" max="6144" width="11" style="10"/>
    <col min="6145" max="6145" width="5.85546875" style="10" customWidth="1"/>
    <col min="6146" max="6146" width="7" style="10" customWidth="1"/>
    <col min="6147" max="6147" width="35.7109375" style="10" customWidth="1"/>
    <col min="6148" max="6151" width="10.42578125" style="10" customWidth="1"/>
    <col min="6152" max="6400" width="11" style="10"/>
    <col min="6401" max="6401" width="5.85546875" style="10" customWidth="1"/>
    <col min="6402" max="6402" width="7" style="10" customWidth="1"/>
    <col min="6403" max="6403" width="35.7109375" style="10" customWidth="1"/>
    <col min="6404" max="6407" width="10.42578125" style="10" customWidth="1"/>
    <col min="6408" max="6656" width="11" style="10"/>
    <col min="6657" max="6657" width="5.85546875" style="10" customWidth="1"/>
    <col min="6658" max="6658" width="7" style="10" customWidth="1"/>
    <col min="6659" max="6659" width="35.7109375" style="10" customWidth="1"/>
    <col min="6660" max="6663" width="10.42578125" style="10" customWidth="1"/>
    <col min="6664" max="6912" width="11" style="10"/>
    <col min="6913" max="6913" width="5.85546875" style="10" customWidth="1"/>
    <col min="6914" max="6914" width="7" style="10" customWidth="1"/>
    <col min="6915" max="6915" width="35.7109375" style="10" customWidth="1"/>
    <col min="6916" max="6919" width="10.42578125" style="10" customWidth="1"/>
    <col min="6920" max="7168" width="11" style="10"/>
    <col min="7169" max="7169" width="5.85546875" style="10" customWidth="1"/>
    <col min="7170" max="7170" width="7" style="10" customWidth="1"/>
    <col min="7171" max="7171" width="35.7109375" style="10" customWidth="1"/>
    <col min="7172" max="7175" width="10.42578125" style="10" customWidth="1"/>
    <col min="7176" max="7424" width="11" style="10"/>
    <col min="7425" max="7425" width="5.85546875" style="10" customWidth="1"/>
    <col min="7426" max="7426" width="7" style="10" customWidth="1"/>
    <col min="7427" max="7427" width="35.7109375" style="10" customWidth="1"/>
    <col min="7428" max="7431" width="10.42578125" style="10" customWidth="1"/>
    <col min="7432" max="7680" width="11" style="10"/>
    <col min="7681" max="7681" width="5.85546875" style="10" customWidth="1"/>
    <col min="7682" max="7682" width="7" style="10" customWidth="1"/>
    <col min="7683" max="7683" width="35.7109375" style="10" customWidth="1"/>
    <col min="7684" max="7687" width="10.42578125" style="10" customWidth="1"/>
    <col min="7688" max="7936" width="11" style="10"/>
    <col min="7937" max="7937" width="5.85546875" style="10" customWidth="1"/>
    <col min="7938" max="7938" width="7" style="10" customWidth="1"/>
    <col min="7939" max="7939" width="35.7109375" style="10" customWidth="1"/>
    <col min="7940" max="7943" width="10.42578125" style="10" customWidth="1"/>
    <col min="7944" max="8192" width="11" style="10"/>
    <col min="8193" max="8193" width="5.85546875" style="10" customWidth="1"/>
    <col min="8194" max="8194" width="7" style="10" customWidth="1"/>
    <col min="8195" max="8195" width="35.7109375" style="10" customWidth="1"/>
    <col min="8196" max="8199" width="10.42578125" style="10" customWidth="1"/>
    <col min="8200" max="8448" width="11" style="10"/>
    <col min="8449" max="8449" width="5.85546875" style="10" customWidth="1"/>
    <col min="8450" max="8450" width="7" style="10" customWidth="1"/>
    <col min="8451" max="8451" width="35.7109375" style="10" customWidth="1"/>
    <col min="8452" max="8455" width="10.42578125" style="10" customWidth="1"/>
    <col min="8456" max="8704" width="11" style="10"/>
    <col min="8705" max="8705" width="5.85546875" style="10" customWidth="1"/>
    <col min="8706" max="8706" width="7" style="10" customWidth="1"/>
    <col min="8707" max="8707" width="35.7109375" style="10" customWidth="1"/>
    <col min="8708" max="8711" width="10.42578125" style="10" customWidth="1"/>
    <col min="8712" max="8960" width="11" style="10"/>
    <col min="8961" max="8961" width="5.85546875" style="10" customWidth="1"/>
    <col min="8962" max="8962" width="7" style="10" customWidth="1"/>
    <col min="8963" max="8963" width="35.7109375" style="10" customWidth="1"/>
    <col min="8964" max="8967" width="10.42578125" style="10" customWidth="1"/>
    <col min="8968" max="9216" width="11" style="10"/>
    <col min="9217" max="9217" width="5.85546875" style="10" customWidth="1"/>
    <col min="9218" max="9218" width="7" style="10" customWidth="1"/>
    <col min="9219" max="9219" width="35.7109375" style="10" customWidth="1"/>
    <col min="9220" max="9223" width="10.42578125" style="10" customWidth="1"/>
    <col min="9224" max="9472" width="11" style="10"/>
    <col min="9473" max="9473" width="5.85546875" style="10" customWidth="1"/>
    <col min="9474" max="9474" width="7" style="10" customWidth="1"/>
    <col min="9475" max="9475" width="35.7109375" style="10" customWidth="1"/>
    <col min="9476" max="9479" width="10.42578125" style="10" customWidth="1"/>
    <col min="9480" max="9728" width="11" style="10"/>
    <col min="9729" max="9729" width="5.85546875" style="10" customWidth="1"/>
    <col min="9730" max="9730" width="7" style="10" customWidth="1"/>
    <col min="9731" max="9731" width="35.7109375" style="10" customWidth="1"/>
    <col min="9732" max="9735" width="10.42578125" style="10" customWidth="1"/>
    <col min="9736" max="9984" width="11" style="10"/>
    <col min="9985" max="9985" width="5.85546875" style="10" customWidth="1"/>
    <col min="9986" max="9986" width="7" style="10" customWidth="1"/>
    <col min="9987" max="9987" width="35.7109375" style="10" customWidth="1"/>
    <col min="9988" max="9991" width="10.42578125" style="10" customWidth="1"/>
    <col min="9992" max="10240" width="11" style="10"/>
    <col min="10241" max="10241" width="5.85546875" style="10" customWidth="1"/>
    <col min="10242" max="10242" width="7" style="10" customWidth="1"/>
    <col min="10243" max="10243" width="35.7109375" style="10" customWidth="1"/>
    <col min="10244" max="10247" width="10.42578125" style="10" customWidth="1"/>
    <col min="10248" max="10496" width="11" style="10"/>
    <col min="10497" max="10497" width="5.85546875" style="10" customWidth="1"/>
    <col min="10498" max="10498" width="7" style="10" customWidth="1"/>
    <col min="10499" max="10499" width="35.7109375" style="10" customWidth="1"/>
    <col min="10500" max="10503" width="10.42578125" style="10" customWidth="1"/>
    <col min="10504" max="10752" width="11" style="10"/>
    <col min="10753" max="10753" width="5.85546875" style="10" customWidth="1"/>
    <col min="10754" max="10754" width="7" style="10" customWidth="1"/>
    <col min="10755" max="10755" width="35.7109375" style="10" customWidth="1"/>
    <col min="10756" max="10759" width="10.42578125" style="10" customWidth="1"/>
    <col min="10760" max="11008" width="11" style="10"/>
    <col min="11009" max="11009" width="5.85546875" style="10" customWidth="1"/>
    <col min="11010" max="11010" width="7" style="10" customWidth="1"/>
    <col min="11011" max="11011" width="35.7109375" style="10" customWidth="1"/>
    <col min="11012" max="11015" width="10.42578125" style="10" customWidth="1"/>
    <col min="11016" max="11264" width="11" style="10"/>
    <col min="11265" max="11265" width="5.85546875" style="10" customWidth="1"/>
    <col min="11266" max="11266" width="7" style="10" customWidth="1"/>
    <col min="11267" max="11267" width="35.7109375" style="10" customWidth="1"/>
    <col min="11268" max="11271" width="10.42578125" style="10" customWidth="1"/>
    <col min="11272" max="11520" width="11" style="10"/>
    <col min="11521" max="11521" width="5.85546875" style="10" customWidth="1"/>
    <col min="11522" max="11522" width="7" style="10" customWidth="1"/>
    <col min="11523" max="11523" width="35.7109375" style="10" customWidth="1"/>
    <col min="11524" max="11527" width="10.42578125" style="10" customWidth="1"/>
    <col min="11528" max="11776" width="11" style="10"/>
    <col min="11777" max="11777" width="5.85546875" style="10" customWidth="1"/>
    <col min="11778" max="11778" width="7" style="10" customWidth="1"/>
    <col min="11779" max="11779" width="35.7109375" style="10" customWidth="1"/>
    <col min="11780" max="11783" width="10.42578125" style="10" customWidth="1"/>
    <col min="11784" max="12032" width="11" style="10"/>
    <col min="12033" max="12033" width="5.85546875" style="10" customWidth="1"/>
    <col min="12034" max="12034" width="7" style="10" customWidth="1"/>
    <col min="12035" max="12035" width="35.7109375" style="10" customWidth="1"/>
    <col min="12036" max="12039" width="10.42578125" style="10" customWidth="1"/>
    <col min="12040" max="12288" width="11" style="10"/>
    <col min="12289" max="12289" width="5.85546875" style="10" customWidth="1"/>
    <col min="12290" max="12290" width="7" style="10" customWidth="1"/>
    <col min="12291" max="12291" width="35.7109375" style="10" customWidth="1"/>
    <col min="12292" max="12295" width="10.42578125" style="10" customWidth="1"/>
    <col min="12296" max="12544" width="11" style="10"/>
    <col min="12545" max="12545" width="5.85546875" style="10" customWidth="1"/>
    <col min="12546" max="12546" width="7" style="10" customWidth="1"/>
    <col min="12547" max="12547" width="35.7109375" style="10" customWidth="1"/>
    <col min="12548" max="12551" width="10.42578125" style="10" customWidth="1"/>
    <col min="12552" max="12800" width="11" style="10"/>
    <col min="12801" max="12801" width="5.85546875" style="10" customWidth="1"/>
    <col min="12802" max="12802" width="7" style="10" customWidth="1"/>
    <col min="12803" max="12803" width="35.7109375" style="10" customWidth="1"/>
    <col min="12804" max="12807" width="10.42578125" style="10" customWidth="1"/>
    <col min="12808" max="13056" width="11" style="10"/>
    <col min="13057" max="13057" width="5.85546875" style="10" customWidth="1"/>
    <col min="13058" max="13058" width="7" style="10" customWidth="1"/>
    <col min="13059" max="13059" width="35.7109375" style="10" customWidth="1"/>
    <col min="13060" max="13063" width="10.42578125" style="10" customWidth="1"/>
    <col min="13064" max="13312" width="11" style="10"/>
    <col min="13313" max="13313" width="5.85546875" style="10" customWidth="1"/>
    <col min="13314" max="13314" width="7" style="10" customWidth="1"/>
    <col min="13315" max="13315" width="35.7109375" style="10" customWidth="1"/>
    <col min="13316" max="13319" width="10.42578125" style="10" customWidth="1"/>
    <col min="13320" max="13568" width="11" style="10"/>
    <col min="13569" max="13569" width="5.85546875" style="10" customWidth="1"/>
    <col min="13570" max="13570" width="7" style="10" customWidth="1"/>
    <col min="13571" max="13571" width="35.7109375" style="10" customWidth="1"/>
    <col min="13572" max="13575" width="10.42578125" style="10" customWidth="1"/>
    <col min="13576" max="13824" width="11" style="10"/>
    <col min="13825" max="13825" width="5.85546875" style="10" customWidth="1"/>
    <col min="13826" max="13826" width="7" style="10" customWidth="1"/>
    <col min="13827" max="13827" width="35.7109375" style="10" customWidth="1"/>
    <col min="13828" max="13831" width="10.42578125" style="10" customWidth="1"/>
    <col min="13832" max="14080" width="11" style="10"/>
    <col min="14081" max="14081" width="5.85546875" style="10" customWidth="1"/>
    <col min="14082" max="14082" width="7" style="10" customWidth="1"/>
    <col min="14083" max="14083" width="35.7109375" style="10" customWidth="1"/>
    <col min="14084" max="14087" width="10.42578125" style="10" customWidth="1"/>
    <col min="14088" max="14336" width="11" style="10"/>
    <col min="14337" max="14337" width="5.85546875" style="10" customWidth="1"/>
    <col min="14338" max="14338" width="7" style="10" customWidth="1"/>
    <col min="14339" max="14339" width="35.7109375" style="10" customWidth="1"/>
    <col min="14340" max="14343" width="10.42578125" style="10" customWidth="1"/>
    <col min="14344" max="14592" width="11" style="10"/>
    <col min="14593" max="14593" width="5.85546875" style="10" customWidth="1"/>
    <col min="14594" max="14594" width="7" style="10" customWidth="1"/>
    <col min="14595" max="14595" width="35.7109375" style="10" customWidth="1"/>
    <col min="14596" max="14599" width="10.42578125" style="10" customWidth="1"/>
    <col min="14600" max="14848" width="11" style="10"/>
    <col min="14849" max="14849" width="5.85546875" style="10" customWidth="1"/>
    <col min="14850" max="14850" width="7" style="10" customWidth="1"/>
    <col min="14851" max="14851" width="35.7109375" style="10" customWidth="1"/>
    <col min="14852" max="14855" width="10.42578125" style="10" customWidth="1"/>
    <col min="14856" max="15104" width="11" style="10"/>
    <col min="15105" max="15105" width="5.85546875" style="10" customWidth="1"/>
    <col min="15106" max="15106" width="7" style="10" customWidth="1"/>
    <col min="15107" max="15107" width="35.7109375" style="10" customWidth="1"/>
    <col min="15108" max="15111" width="10.42578125" style="10" customWidth="1"/>
    <col min="15112" max="15360" width="11" style="10"/>
    <col min="15361" max="15361" width="5.85546875" style="10" customWidth="1"/>
    <col min="15362" max="15362" width="7" style="10" customWidth="1"/>
    <col min="15363" max="15363" width="35.7109375" style="10" customWidth="1"/>
    <col min="15364" max="15367" width="10.42578125" style="10" customWidth="1"/>
    <col min="15368" max="15616" width="11" style="10"/>
    <col min="15617" max="15617" width="5.85546875" style="10" customWidth="1"/>
    <col min="15618" max="15618" width="7" style="10" customWidth="1"/>
    <col min="15619" max="15619" width="35.7109375" style="10" customWidth="1"/>
    <col min="15620" max="15623" width="10.42578125" style="10" customWidth="1"/>
    <col min="15624" max="15872" width="11" style="10"/>
    <col min="15873" max="15873" width="5.85546875" style="10" customWidth="1"/>
    <col min="15874" max="15874" width="7" style="10" customWidth="1"/>
    <col min="15875" max="15875" width="35.7109375" style="10" customWidth="1"/>
    <col min="15876" max="15879" width="10.42578125" style="10" customWidth="1"/>
    <col min="15880" max="16128" width="11" style="10"/>
    <col min="16129" max="16129" width="5.85546875" style="10" customWidth="1"/>
    <col min="16130" max="16130" width="7" style="10" customWidth="1"/>
    <col min="16131" max="16131" width="35.7109375" style="10" customWidth="1"/>
    <col min="16132" max="16135" width="10.42578125" style="10" customWidth="1"/>
    <col min="16136" max="16384" width="11" style="10"/>
  </cols>
  <sheetData>
    <row r="1" spans="1:7" s="6" customFormat="1">
      <c r="A1" s="1"/>
      <c r="B1" s="2"/>
      <c r="C1" s="3"/>
      <c r="D1" s="4"/>
      <c r="E1" s="5"/>
      <c r="F1" s="5"/>
      <c r="G1" s="5"/>
    </row>
    <row r="2" spans="1:7" s="6" customFormat="1">
      <c r="A2" s="185" t="s">
        <v>0</v>
      </c>
      <c r="B2" s="185"/>
      <c r="C2" s="185"/>
      <c r="D2" s="185"/>
      <c r="E2" s="185"/>
      <c r="F2" s="185"/>
      <c r="G2" s="185"/>
    </row>
    <row r="3" spans="1:7" ht="13.5" thickBot="1">
      <c r="A3" s="7"/>
      <c r="B3" s="8"/>
      <c r="C3" s="7"/>
      <c r="D3" s="9"/>
      <c r="E3" s="186" t="s">
        <v>1</v>
      </c>
      <c r="F3" s="186"/>
      <c r="G3" s="186"/>
    </row>
    <row r="4" spans="1:7" ht="13.5" thickTop="1">
      <c r="A4" s="187"/>
      <c r="B4" s="187"/>
      <c r="C4" s="187"/>
      <c r="D4" s="11"/>
      <c r="E4" s="12" t="s">
        <v>2</v>
      </c>
      <c r="F4" s="12" t="s">
        <v>3</v>
      </c>
      <c r="G4" s="12" t="s">
        <v>2</v>
      </c>
    </row>
    <row r="5" spans="1:7">
      <c r="A5" s="187" t="s">
        <v>4</v>
      </c>
      <c r="B5" s="187"/>
      <c r="C5" s="187"/>
      <c r="D5" s="11" t="s">
        <v>5</v>
      </c>
      <c r="E5" s="12" t="s">
        <v>6</v>
      </c>
      <c r="F5" s="12" t="s">
        <v>6</v>
      </c>
      <c r="G5" s="12" t="s">
        <v>6</v>
      </c>
    </row>
    <row r="6" spans="1:7" ht="13.5" thickBot="1">
      <c r="A6" s="188" t="s">
        <v>7</v>
      </c>
      <c r="B6" s="188"/>
      <c r="C6" s="188"/>
      <c r="D6" s="13" t="s">
        <v>8</v>
      </c>
      <c r="E6" s="14" t="s">
        <v>9</v>
      </c>
      <c r="F6" s="14" t="s">
        <v>9</v>
      </c>
      <c r="G6" s="14" t="s">
        <v>10</v>
      </c>
    </row>
    <row r="7" spans="1:7" ht="13.5" thickTop="1">
      <c r="A7" s="15" t="s">
        <v>11</v>
      </c>
      <c r="B7" s="16">
        <v>20</v>
      </c>
      <c r="C7" s="17" t="s">
        <v>12</v>
      </c>
      <c r="E7" s="5"/>
      <c r="F7" s="5"/>
      <c r="G7" s="5"/>
    </row>
    <row r="8" spans="1:7" ht="25.5">
      <c r="A8" s="15"/>
      <c r="B8" s="19"/>
      <c r="C8" s="20" t="s">
        <v>13</v>
      </c>
      <c r="E8" s="5"/>
      <c r="F8" s="5"/>
      <c r="G8" s="5"/>
    </row>
    <row r="9" spans="1:7">
      <c r="A9" s="15"/>
      <c r="B9" s="5">
        <v>901</v>
      </c>
      <c r="C9" s="15" t="s">
        <v>14</v>
      </c>
      <c r="D9" s="21">
        <v>2407200</v>
      </c>
      <c r="E9" s="22">
        <v>2641800</v>
      </c>
      <c r="F9" s="22">
        <v>2546700</v>
      </c>
      <c r="G9" s="22">
        <v>2877900</v>
      </c>
    </row>
    <row r="10" spans="1:7">
      <c r="A10" s="15" t="s">
        <v>15</v>
      </c>
      <c r="B10" s="23">
        <v>20</v>
      </c>
      <c r="C10" s="24" t="s">
        <v>12</v>
      </c>
      <c r="D10" s="25">
        <f>D9</f>
        <v>2407200</v>
      </c>
      <c r="E10" s="26">
        <f>E9</f>
        <v>2641800</v>
      </c>
      <c r="F10" s="26">
        <f>F9</f>
        <v>2546700</v>
      </c>
      <c r="G10" s="26">
        <f>G9</f>
        <v>2877900</v>
      </c>
    </row>
    <row r="11" spans="1:7">
      <c r="A11" s="15"/>
      <c r="B11" s="27"/>
      <c r="C11" s="15"/>
      <c r="D11" s="28"/>
      <c r="E11" s="29"/>
      <c r="F11" s="29"/>
      <c r="G11" s="29"/>
    </row>
    <row r="12" spans="1:7" ht="25.5">
      <c r="A12" s="15" t="s">
        <v>11</v>
      </c>
      <c r="B12" s="23">
        <v>21</v>
      </c>
      <c r="C12" s="24" t="s">
        <v>16</v>
      </c>
      <c r="D12" s="30"/>
      <c r="E12" s="31"/>
      <c r="F12" s="31"/>
      <c r="G12" s="31"/>
    </row>
    <row r="13" spans="1:7" ht="25.5">
      <c r="A13" s="15"/>
      <c r="B13" s="5"/>
      <c r="C13" s="15" t="s">
        <v>13</v>
      </c>
      <c r="D13" s="30"/>
      <c r="E13" s="31"/>
      <c r="F13" s="31"/>
      <c r="G13" s="31"/>
    </row>
    <row r="14" spans="1:7" ht="25.5">
      <c r="A14" s="15"/>
      <c r="B14" s="5">
        <v>102</v>
      </c>
      <c r="C14" s="15" t="s">
        <v>17</v>
      </c>
      <c r="D14" s="32">
        <v>0</v>
      </c>
      <c r="E14" s="32">
        <v>0</v>
      </c>
      <c r="F14" s="32">
        <v>0</v>
      </c>
      <c r="G14" s="32">
        <v>0</v>
      </c>
    </row>
    <row r="15" spans="1:7" ht="25.5">
      <c r="A15" s="15"/>
      <c r="B15" s="33">
        <v>104</v>
      </c>
      <c r="C15" s="15" t="s">
        <v>18</v>
      </c>
      <c r="D15" s="21">
        <v>68</v>
      </c>
      <c r="E15" s="34">
        <v>50</v>
      </c>
      <c r="F15" s="34">
        <v>50</v>
      </c>
      <c r="G15" s="34">
        <v>56</v>
      </c>
    </row>
    <row r="16" spans="1:7">
      <c r="A16" s="15"/>
      <c r="B16" s="33">
        <v>900</v>
      </c>
      <c r="C16" s="15" t="s">
        <v>19</v>
      </c>
      <c r="D16" s="21">
        <v>-278</v>
      </c>
      <c r="E16" s="35">
        <v>0</v>
      </c>
      <c r="F16" s="35">
        <v>0</v>
      </c>
      <c r="G16" s="35">
        <v>0</v>
      </c>
    </row>
    <row r="17" spans="1:7">
      <c r="A17" s="15"/>
      <c r="B17" s="5">
        <v>901</v>
      </c>
      <c r="C17" s="15" t="s">
        <v>20</v>
      </c>
      <c r="D17" s="21">
        <v>1222800</v>
      </c>
      <c r="E17" s="29">
        <v>1429300</v>
      </c>
      <c r="F17" s="29">
        <v>1508200</v>
      </c>
      <c r="G17" s="29">
        <v>1781400</v>
      </c>
    </row>
    <row r="18" spans="1:7" ht="25.5">
      <c r="A18" s="15" t="s">
        <v>15</v>
      </c>
      <c r="B18" s="23">
        <v>21</v>
      </c>
      <c r="C18" s="24" t="s">
        <v>16</v>
      </c>
      <c r="D18" s="25">
        <f>SUM(D14:D17)</f>
        <v>1222590</v>
      </c>
      <c r="E18" s="26">
        <f>SUM(E15:E17)</f>
        <v>1429350</v>
      </c>
      <c r="F18" s="26">
        <f>SUM(F15:F17)</f>
        <v>1508250</v>
      </c>
      <c r="G18" s="26">
        <f>SUM(G15:G17)</f>
        <v>1781456</v>
      </c>
    </row>
    <row r="19" spans="1:7">
      <c r="A19" s="15"/>
      <c r="B19" s="23"/>
      <c r="C19" s="15"/>
      <c r="D19" s="28"/>
      <c r="E19" s="29"/>
      <c r="F19" s="29"/>
      <c r="G19" s="29"/>
    </row>
    <row r="20" spans="1:7">
      <c r="A20" s="15" t="s">
        <v>11</v>
      </c>
      <c r="B20" s="23">
        <v>28</v>
      </c>
      <c r="C20" s="24" t="s">
        <v>21</v>
      </c>
      <c r="D20" s="30"/>
      <c r="E20" s="29"/>
      <c r="F20" s="29"/>
      <c r="G20" s="29"/>
    </row>
    <row r="21" spans="1:7" ht="25.5">
      <c r="A21" s="15"/>
      <c r="B21" s="27"/>
      <c r="C21" s="15" t="s">
        <v>22</v>
      </c>
      <c r="D21" s="30"/>
      <c r="E21" s="29"/>
      <c r="F21" s="29"/>
      <c r="G21" s="29"/>
    </row>
    <row r="22" spans="1:7" ht="25.5">
      <c r="A22" s="15"/>
      <c r="B22" s="5">
        <v>107</v>
      </c>
      <c r="C22" s="15" t="s">
        <v>23</v>
      </c>
      <c r="D22" s="21">
        <v>48843</v>
      </c>
      <c r="E22" s="29">
        <v>56200</v>
      </c>
      <c r="F22" s="29">
        <v>60000</v>
      </c>
      <c r="G22" s="29">
        <v>70000</v>
      </c>
    </row>
    <row r="23" spans="1:7">
      <c r="A23" s="15" t="s">
        <v>15</v>
      </c>
      <c r="B23" s="23">
        <v>28</v>
      </c>
      <c r="C23" s="24" t="s">
        <v>21</v>
      </c>
      <c r="D23" s="25">
        <f>D22</f>
        <v>48843</v>
      </c>
      <c r="E23" s="25">
        <f>E22</f>
        <v>56200</v>
      </c>
      <c r="F23" s="25">
        <f>F22</f>
        <v>60000</v>
      </c>
      <c r="G23" s="25">
        <f>G22</f>
        <v>70000</v>
      </c>
    </row>
    <row r="24" spans="1:7">
      <c r="A24" s="15"/>
      <c r="B24" s="27"/>
      <c r="C24" s="15"/>
      <c r="D24" s="30"/>
      <c r="E24" s="29"/>
      <c r="F24" s="29"/>
      <c r="G24" s="29"/>
    </row>
    <row r="25" spans="1:7">
      <c r="A25" s="15" t="s">
        <v>11</v>
      </c>
      <c r="B25" s="23">
        <v>29</v>
      </c>
      <c r="C25" s="24" t="s">
        <v>24</v>
      </c>
      <c r="D25" s="30"/>
      <c r="E25" s="31"/>
      <c r="F25" s="31"/>
      <c r="G25" s="31"/>
    </row>
    <row r="26" spans="1:7" ht="25.5">
      <c r="A26" s="15"/>
      <c r="B26" s="5"/>
      <c r="C26" s="15" t="s">
        <v>25</v>
      </c>
      <c r="D26" s="28"/>
      <c r="E26" s="29"/>
      <c r="F26" s="29"/>
      <c r="G26" s="29"/>
    </row>
    <row r="27" spans="1:7">
      <c r="A27" s="15"/>
      <c r="B27" s="33">
        <v>101</v>
      </c>
      <c r="C27" s="15" t="s">
        <v>26</v>
      </c>
      <c r="D27" s="36">
        <v>37209</v>
      </c>
      <c r="E27" s="29">
        <v>48220</v>
      </c>
      <c r="F27" s="29">
        <v>48220</v>
      </c>
      <c r="G27" s="29">
        <v>53000</v>
      </c>
    </row>
    <row r="28" spans="1:7">
      <c r="A28" s="37"/>
      <c r="B28" s="38">
        <v>800</v>
      </c>
      <c r="C28" s="37" t="s">
        <v>27</v>
      </c>
      <c r="D28" s="39">
        <v>8850</v>
      </c>
      <c r="E28" s="22">
        <v>6600</v>
      </c>
      <c r="F28" s="22">
        <v>6600</v>
      </c>
      <c r="G28" s="22">
        <f>7260+5355</f>
        <v>12615</v>
      </c>
    </row>
    <row r="29" spans="1:7">
      <c r="A29" s="15" t="s">
        <v>15</v>
      </c>
      <c r="B29" s="23">
        <v>29</v>
      </c>
      <c r="C29" s="24" t="s">
        <v>24</v>
      </c>
      <c r="D29" s="40">
        <f>SUM(D27:D28)</f>
        <v>46059</v>
      </c>
      <c r="E29" s="22">
        <f>SUM(E27:E28)</f>
        <v>54820</v>
      </c>
      <c r="F29" s="22">
        <f>SUM(F27:F28)</f>
        <v>54820</v>
      </c>
      <c r="G29" s="22">
        <f>SUM(G27:G28)</f>
        <v>65615</v>
      </c>
    </row>
    <row r="30" spans="1:7" ht="9" customHeight="1">
      <c r="A30" s="15"/>
      <c r="B30" s="27"/>
      <c r="C30" s="15"/>
      <c r="D30" s="30"/>
      <c r="E30" s="29"/>
      <c r="F30" s="29"/>
      <c r="G30" s="29"/>
    </row>
    <row r="31" spans="1:7">
      <c r="A31" s="15" t="s">
        <v>11</v>
      </c>
      <c r="B31" s="23">
        <v>30</v>
      </c>
      <c r="C31" s="24" t="s">
        <v>28</v>
      </c>
      <c r="D31" s="30"/>
      <c r="E31" s="31"/>
      <c r="F31" s="31"/>
      <c r="G31" s="31"/>
    </row>
    <row r="32" spans="1:7" ht="51">
      <c r="A32" s="15"/>
      <c r="B32" s="5"/>
      <c r="C32" s="15" t="s">
        <v>29</v>
      </c>
      <c r="D32" s="28"/>
      <c r="E32" s="29"/>
      <c r="F32" s="29"/>
      <c r="G32" s="29"/>
    </row>
    <row r="33" spans="1:7">
      <c r="A33" s="15"/>
      <c r="B33" s="41">
        <v>1</v>
      </c>
      <c r="C33" s="15" t="s">
        <v>30</v>
      </c>
      <c r="D33" s="28"/>
      <c r="E33" s="29"/>
      <c r="F33" s="29"/>
      <c r="G33" s="29"/>
    </row>
    <row r="34" spans="1:7">
      <c r="A34" s="15"/>
      <c r="B34" s="33">
        <v>102</v>
      </c>
      <c r="C34" s="15" t="s">
        <v>31</v>
      </c>
      <c r="D34" s="21">
        <v>11939</v>
      </c>
      <c r="E34" s="29">
        <v>17000</v>
      </c>
      <c r="F34" s="29">
        <v>17000</v>
      </c>
      <c r="G34" s="29">
        <v>17000</v>
      </c>
    </row>
    <row r="35" spans="1:7" ht="9" customHeight="1">
      <c r="A35" s="15"/>
      <c r="B35" s="33"/>
      <c r="C35" s="15"/>
      <c r="D35" s="28"/>
      <c r="E35" s="29"/>
      <c r="F35" s="29"/>
      <c r="G35" s="29"/>
    </row>
    <row r="36" spans="1:7">
      <c r="A36" s="15"/>
      <c r="B36" s="41">
        <v>2</v>
      </c>
      <c r="C36" s="15" t="s">
        <v>32</v>
      </c>
      <c r="D36" s="30"/>
      <c r="E36" s="31"/>
      <c r="F36" s="31"/>
      <c r="G36" s="31"/>
    </row>
    <row r="37" spans="1:7">
      <c r="A37" s="15"/>
      <c r="B37" s="33">
        <v>102</v>
      </c>
      <c r="C37" s="15" t="s">
        <v>31</v>
      </c>
      <c r="D37" s="21">
        <v>1896</v>
      </c>
      <c r="E37" s="29">
        <v>2500</v>
      </c>
      <c r="F37" s="29">
        <v>2500</v>
      </c>
      <c r="G37" s="29">
        <v>2500</v>
      </c>
    </row>
    <row r="38" spans="1:7" ht="9" customHeight="1">
      <c r="A38" s="15"/>
      <c r="B38" s="33"/>
      <c r="C38" s="15"/>
      <c r="D38" s="30"/>
      <c r="E38" s="31"/>
      <c r="F38" s="31"/>
      <c r="G38" s="31"/>
    </row>
    <row r="39" spans="1:7">
      <c r="A39" s="15"/>
      <c r="B39" s="41">
        <v>3</v>
      </c>
      <c r="C39" s="15" t="s">
        <v>33</v>
      </c>
      <c r="D39" s="28"/>
      <c r="E39" s="29"/>
      <c r="F39" s="29"/>
      <c r="G39" s="29"/>
    </row>
    <row r="40" spans="1:7">
      <c r="A40" s="15"/>
      <c r="B40" s="33">
        <v>104</v>
      </c>
      <c r="C40" s="15" t="s">
        <v>34</v>
      </c>
      <c r="D40" s="28"/>
      <c r="E40" s="29"/>
      <c r="F40" s="29"/>
      <c r="G40" s="29"/>
    </row>
    <row r="41" spans="1:7" ht="25.5">
      <c r="A41" s="15"/>
      <c r="B41" s="41">
        <v>1</v>
      </c>
      <c r="C41" s="15" t="s">
        <v>35</v>
      </c>
      <c r="D41" s="21">
        <v>1623</v>
      </c>
      <c r="E41" s="29">
        <v>2000</v>
      </c>
      <c r="F41" s="29">
        <v>1000</v>
      </c>
      <c r="G41" s="29">
        <v>1100</v>
      </c>
    </row>
    <row r="42" spans="1:7">
      <c r="A42" s="15"/>
      <c r="B42" s="41">
        <v>2</v>
      </c>
      <c r="C42" s="15" t="s">
        <v>36</v>
      </c>
      <c r="D42" s="30">
        <v>65834</v>
      </c>
      <c r="E42" s="29">
        <f>45000+7650</f>
        <v>52650</v>
      </c>
      <c r="F42" s="29">
        <f>45000+7650</f>
        <v>52650</v>
      </c>
      <c r="G42" s="29">
        <v>57915</v>
      </c>
    </row>
    <row r="43" spans="1:7" ht="9" customHeight="1">
      <c r="A43" s="15"/>
      <c r="B43" s="41"/>
      <c r="C43" s="15"/>
      <c r="D43" s="30"/>
      <c r="E43" s="31"/>
      <c r="F43" s="31"/>
      <c r="G43" s="31"/>
    </row>
    <row r="44" spans="1:7">
      <c r="A44" s="15"/>
      <c r="B44" s="33">
        <v>800</v>
      </c>
      <c r="C44" s="15" t="s">
        <v>27</v>
      </c>
      <c r="D44" s="30"/>
      <c r="E44" s="31"/>
      <c r="F44" s="31"/>
      <c r="G44" s="31"/>
    </row>
    <row r="45" spans="1:7" ht="25.5">
      <c r="A45" s="15"/>
      <c r="B45" s="41">
        <v>1</v>
      </c>
      <c r="C45" s="15" t="s">
        <v>37</v>
      </c>
      <c r="D45" s="21">
        <v>1460</v>
      </c>
      <c r="E45" s="29">
        <v>550</v>
      </c>
      <c r="F45" s="29">
        <v>550</v>
      </c>
      <c r="G45" s="29">
        <v>605</v>
      </c>
    </row>
    <row r="46" spans="1:7">
      <c r="A46" s="15"/>
      <c r="B46" s="41">
        <v>900</v>
      </c>
      <c r="C46" s="15" t="s">
        <v>19</v>
      </c>
      <c r="D46" s="21">
        <v>-61</v>
      </c>
      <c r="E46" s="35">
        <v>0</v>
      </c>
      <c r="F46" s="35">
        <v>0</v>
      </c>
      <c r="G46" s="35">
        <v>0</v>
      </c>
    </row>
    <row r="47" spans="1:7">
      <c r="A47" s="15" t="s">
        <v>15</v>
      </c>
      <c r="B47" s="23">
        <v>30</v>
      </c>
      <c r="C47" s="24" t="s">
        <v>28</v>
      </c>
      <c r="D47" s="25">
        <f>SUM(D34:D46)</f>
        <v>82691</v>
      </c>
      <c r="E47" s="26">
        <f>SUM(E34:E45)</f>
        <v>74700</v>
      </c>
      <c r="F47" s="26">
        <f>SUM(F34:F45)</f>
        <v>73700</v>
      </c>
      <c r="G47" s="26">
        <f>SUM(G34:G45)</f>
        <v>79120</v>
      </c>
    </row>
    <row r="48" spans="1:7" ht="9" customHeight="1">
      <c r="A48" s="15"/>
      <c r="B48" s="27"/>
      <c r="C48" s="15"/>
      <c r="D48" s="30"/>
      <c r="E48" s="29"/>
      <c r="F48" s="29"/>
      <c r="G48" s="29"/>
    </row>
    <row r="49" spans="1:7">
      <c r="A49" s="15" t="s">
        <v>11</v>
      </c>
      <c r="B49" s="23">
        <v>32</v>
      </c>
      <c r="C49" s="24" t="s">
        <v>38</v>
      </c>
      <c r="D49" s="30"/>
      <c r="E49" s="29"/>
      <c r="F49" s="29"/>
      <c r="G49" s="29"/>
    </row>
    <row r="50" spans="1:7" ht="25.5">
      <c r="A50" s="15"/>
      <c r="B50" s="23"/>
      <c r="C50" s="15" t="s">
        <v>13</v>
      </c>
      <c r="D50" s="30"/>
      <c r="E50" s="29"/>
      <c r="F50" s="29"/>
      <c r="G50" s="29"/>
    </row>
    <row r="51" spans="1:7">
      <c r="A51" s="15"/>
      <c r="B51" s="5">
        <v>901</v>
      </c>
      <c r="C51" s="15" t="s">
        <v>20</v>
      </c>
      <c r="D51" s="21">
        <v>9300</v>
      </c>
      <c r="E51" s="29">
        <v>9500</v>
      </c>
      <c r="F51" s="29">
        <v>6600</v>
      </c>
      <c r="G51" s="29">
        <v>7200</v>
      </c>
    </row>
    <row r="52" spans="1:7">
      <c r="A52" s="15" t="s">
        <v>15</v>
      </c>
      <c r="B52" s="23">
        <v>32</v>
      </c>
      <c r="C52" s="24" t="s">
        <v>38</v>
      </c>
      <c r="D52" s="25">
        <f>D51</f>
        <v>9300</v>
      </c>
      <c r="E52" s="26">
        <f>E51</f>
        <v>9500</v>
      </c>
      <c r="F52" s="26">
        <f>F51</f>
        <v>6600</v>
      </c>
      <c r="G52" s="26">
        <f>G51</f>
        <v>7200</v>
      </c>
    </row>
    <row r="53" spans="1:7" ht="9" customHeight="1">
      <c r="A53" s="15"/>
      <c r="B53" s="27"/>
      <c r="C53" s="15"/>
      <c r="D53" s="30"/>
      <c r="E53" s="29"/>
      <c r="F53" s="29"/>
      <c r="G53" s="29"/>
    </row>
    <row r="54" spans="1:7">
      <c r="A54" s="15" t="s">
        <v>11</v>
      </c>
      <c r="B54" s="23">
        <v>37</v>
      </c>
      <c r="C54" s="24" t="s">
        <v>39</v>
      </c>
      <c r="D54" s="30"/>
      <c r="E54" s="29"/>
      <c r="F54" s="29"/>
      <c r="G54" s="29"/>
    </row>
    <row r="55" spans="1:7" ht="25.5">
      <c r="A55" s="15"/>
      <c r="B55" s="27"/>
      <c r="C55" s="15" t="s">
        <v>13</v>
      </c>
      <c r="D55" s="28"/>
      <c r="E55" s="29"/>
      <c r="F55" s="29"/>
      <c r="G55" s="29"/>
    </row>
    <row r="56" spans="1:7">
      <c r="A56" s="37"/>
      <c r="B56" s="42">
        <v>901</v>
      </c>
      <c r="C56" s="37" t="s">
        <v>20</v>
      </c>
      <c r="D56" s="39">
        <v>1060500</v>
      </c>
      <c r="E56" s="22">
        <v>1314700</v>
      </c>
      <c r="F56" s="22">
        <v>1180700</v>
      </c>
      <c r="G56" s="22">
        <v>1343500</v>
      </c>
    </row>
    <row r="57" spans="1:7">
      <c r="A57" s="15" t="s">
        <v>15</v>
      </c>
      <c r="B57" s="23">
        <v>37</v>
      </c>
      <c r="C57" s="24" t="s">
        <v>39</v>
      </c>
      <c r="D57" s="28">
        <f>D56</f>
        <v>1060500</v>
      </c>
      <c r="E57" s="29">
        <f>E56</f>
        <v>1314700</v>
      </c>
      <c r="F57" s="29">
        <f>F56</f>
        <v>1180700</v>
      </c>
      <c r="G57" s="29">
        <f>G56</f>
        <v>1343500</v>
      </c>
    </row>
    <row r="58" spans="1:7">
      <c r="A58" s="15"/>
      <c r="B58" s="27"/>
      <c r="C58" s="15"/>
      <c r="D58" s="28"/>
      <c r="E58" s="29"/>
      <c r="F58" s="29"/>
      <c r="G58" s="29"/>
    </row>
    <row r="59" spans="1:7">
      <c r="A59" s="15" t="s">
        <v>11</v>
      </c>
      <c r="B59" s="23">
        <v>38</v>
      </c>
      <c r="C59" s="24" t="s">
        <v>40</v>
      </c>
      <c r="D59" s="28"/>
      <c r="E59" s="29"/>
      <c r="F59" s="29"/>
      <c r="G59" s="29"/>
    </row>
    <row r="60" spans="1:7" ht="25.5">
      <c r="A60" s="15"/>
      <c r="B60" s="27"/>
      <c r="C60" s="15" t="s">
        <v>22</v>
      </c>
      <c r="D60" s="30"/>
      <c r="E60" s="29"/>
      <c r="F60" s="29"/>
      <c r="G60" s="29"/>
    </row>
    <row r="61" spans="1:7">
      <c r="A61" s="15"/>
      <c r="B61" s="5">
        <v>901</v>
      </c>
      <c r="C61" s="15" t="s">
        <v>20</v>
      </c>
      <c r="D61" s="21">
        <v>686100</v>
      </c>
      <c r="E61" s="22">
        <v>900300</v>
      </c>
      <c r="F61" s="22">
        <v>800500</v>
      </c>
      <c r="G61" s="22">
        <v>945900</v>
      </c>
    </row>
    <row r="62" spans="1:7">
      <c r="A62" s="15" t="s">
        <v>15</v>
      </c>
      <c r="B62" s="23">
        <v>38</v>
      </c>
      <c r="C62" s="24" t="s">
        <v>40</v>
      </c>
      <c r="D62" s="25">
        <f>D61</f>
        <v>686100</v>
      </c>
      <c r="E62" s="26">
        <f>E61</f>
        <v>900300</v>
      </c>
      <c r="F62" s="26">
        <f>F61</f>
        <v>800500</v>
      </c>
      <c r="G62" s="26">
        <f>G61</f>
        <v>945900</v>
      </c>
    </row>
    <row r="63" spans="1:7">
      <c r="A63" s="15"/>
      <c r="B63" s="27"/>
      <c r="C63" s="15"/>
      <c r="D63" s="30"/>
      <c r="E63" s="29"/>
      <c r="F63" s="29"/>
      <c r="G63" s="29"/>
    </row>
    <row r="64" spans="1:7">
      <c r="A64" s="15" t="s">
        <v>11</v>
      </c>
      <c r="B64" s="23">
        <v>39</v>
      </c>
      <c r="C64" s="24" t="s">
        <v>41</v>
      </c>
      <c r="D64" s="30"/>
      <c r="E64" s="31"/>
      <c r="F64" s="31"/>
      <c r="G64" s="31"/>
    </row>
    <row r="65" spans="1:7" ht="25.5">
      <c r="A65" s="15"/>
      <c r="B65" s="5"/>
      <c r="C65" s="15" t="s">
        <v>42</v>
      </c>
      <c r="D65" s="30"/>
      <c r="E65" s="31"/>
      <c r="F65" s="31"/>
      <c r="G65" s="31"/>
    </row>
    <row r="66" spans="1:7">
      <c r="A66" s="15"/>
      <c r="B66" s="33">
        <v>101</v>
      </c>
      <c r="C66" s="15" t="s">
        <v>43</v>
      </c>
      <c r="D66" s="21">
        <v>515</v>
      </c>
      <c r="E66" s="31">
        <v>280</v>
      </c>
      <c r="F66" s="31">
        <v>280</v>
      </c>
      <c r="G66" s="31">
        <v>314</v>
      </c>
    </row>
    <row r="67" spans="1:7">
      <c r="A67" s="15"/>
      <c r="B67" s="33">
        <v>102</v>
      </c>
      <c r="C67" s="15" t="s">
        <v>44</v>
      </c>
      <c r="D67" s="21">
        <v>188725</v>
      </c>
      <c r="E67" s="31">
        <v>218480</v>
      </c>
      <c r="F67" s="31">
        <v>218480</v>
      </c>
      <c r="G67" s="31">
        <v>244698</v>
      </c>
    </row>
    <row r="68" spans="1:7">
      <c r="A68" s="15"/>
      <c r="B68" s="33">
        <v>105</v>
      </c>
      <c r="C68" s="15" t="s">
        <v>45</v>
      </c>
      <c r="D68" s="21">
        <v>668638</v>
      </c>
      <c r="E68" s="31">
        <v>609660</v>
      </c>
      <c r="F68" s="31">
        <v>609660</v>
      </c>
      <c r="G68" s="31">
        <f>682819+25999</f>
        <v>708818</v>
      </c>
    </row>
    <row r="69" spans="1:7" ht="25.5">
      <c r="A69" s="15"/>
      <c r="B69" s="33">
        <v>107</v>
      </c>
      <c r="C69" s="15" t="s">
        <v>46</v>
      </c>
      <c r="D69" s="21">
        <v>61259</v>
      </c>
      <c r="E69" s="31">
        <v>84520</v>
      </c>
      <c r="F69" s="31">
        <v>84520</v>
      </c>
      <c r="G69" s="31">
        <v>94662</v>
      </c>
    </row>
    <row r="70" spans="1:7">
      <c r="A70" s="15"/>
      <c r="B70" s="33">
        <v>150</v>
      </c>
      <c r="C70" s="15" t="s">
        <v>47</v>
      </c>
      <c r="D70" s="21">
        <v>211</v>
      </c>
      <c r="E70" s="31">
        <v>430</v>
      </c>
      <c r="F70" s="31">
        <v>430</v>
      </c>
      <c r="G70" s="31">
        <v>482</v>
      </c>
    </row>
    <row r="71" spans="1:7">
      <c r="A71" s="15"/>
      <c r="B71" s="33">
        <v>800</v>
      </c>
      <c r="C71" s="15" t="s">
        <v>27</v>
      </c>
      <c r="D71" s="21"/>
      <c r="E71" s="31"/>
      <c r="F71" s="31"/>
      <c r="G71" s="31"/>
    </row>
    <row r="72" spans="1:7">
      <c r="A72" s="15"/>
      <c r="B72" s="41">
        <v>1</v>
      </c>
      <c r="C72" s="15" t="s">
        <v>48</v>
      </c>
      <c r="D72" s="28">
        <v>28242</v>
      </c>
      <c r="E72" s="31">
        <v>11270</v>
      </c>
      <c r="F72" s="31">
        <v>11270</v>
      </c>
      <c r="G72" s="31">
        <v>12622</v>
      </c>
    </row>
    <row r="73" spans="1:7">
      <c r="A73" s="15"/>
      <c r="B73" s="41">
        <v>2</v>
      </c>
      <c r="C73" s="15" t="s">
        <v>49</v>
      </c>
      <c r="D73" s="30">
        <v>13243</v>
      </c>
      <c r="E73" s="31">
        <v>12680</v>
      </c>
      <c r="F73" s="31">
        <v>12680</v>
      </c>
      <c r="G73" s="31">
        <v>14202</v>
      </c>
    </row>
    <row r="74" spans="1:7">
      <c r="A74" s="15"/>
      <c r="B74" s="41">
        <v>3</v>
      </c>
      <c r="C74" s="15" t="s">
        <v>50</v>
      </c>
      <c r="D74" s="30">
        <v>53</v>
      </c>
      <c r="E74" s="32">
        <v>0</v>
      </c>
      <c r="F74" s="32">
        <v>0</v>
      </c>
      <c r="G74" s="32">
        <v>0</v>
      </c>
    </row>
    <row r="75" spans="1:7">
      <c r="A75" s="15"/>
      <c r="B75" s="41">
        <v>5</v>
      </c>
      <c r="C75" s="15" t="s">
        <v>51</v>
      </c>
      <c r="D75" s="30">
        <v>1749</v>
      </c>
      <c r="E75" s="31">
        <v>12680</v>
      </c>
      <c r="F75" s="31">
        <v>12680</v>
      </c>
      <c r="G75" s="31">
        <v>14202</v>
      </c>
    </row>
    <row r="76" spans="1:7">
      <c r="A76" s="15"/>
      <c r="B76" s="41">
        <v>900</v>
      </c>
      <c r="C76" s="15" t="s">
        <v>52</v>
      </c>
      <c r="D76" s="32">
        <v>0</v>
      </c>
      <c r="E76" s="32">
        <v>0</v>
      </c>
      <c r="F76" s="32">
        <v>0</v>
      </c>
      <c r="G76" s="32">
        <v>0</v>
      </c>
    </row>
    <row r="77" spans="1:7">
      <c r="A77" s="15" t="s">
        <v>15</v>
      </c>
      <c r="B77" s="23">
        <v>39</v>
      </c>
      <c r="C77" s="24" t="s">
        <v>41</v>
      </c>
      <c r="D77" s="25">
        <f>SUM(D66:D76)</f>
        <v>962635</v>
      </c>
      <c r="E77" s="26">
        <f>SUM(E66:E76)</f>
        <v>950000</v>
      </c>
      <c r="F77" s="26">
        <f>SUM(F66:F76)</f>
        <v>950000</v>
      </c>
      <c r="G77" s="26">
        <f>SUM(G66:G76)</f>
        <v>1090000</v>
      </c>
    </row>
    <row r="78" spans="1:7">
      <c r="A78" s="15"/>
      <c r="B78" s="27"/>
      <c r="C78" s="15"/>
      <c r="D78" s="30"/>
      <c r="E78" s="29"/>
      <c r="F78" s="29"/>
      <c r="G78" s="29"/>
    </row>
    <row r="79" spans="1:7">
      <c r="A79" s="15" t="s">
        <v>11</v>
      </c>
      <c r="B79" s="23">
        <v>40</v>
      </c>
      <c r="C79" s="24" t="s">
        <v>53</v>
      </c>
      <c r="D79" s="30"/>
      <c r="E79" s="31"/>
      <c r="F79" s="31"/>
      <c r="G79" s="31"/>
    </row>
    <row r="80" spans="1:7" ht="25.5">
      <c r="A80" s="15"/>
      <c r="B80" s="5"/>
      <c r="C80" s="15" t="s">
        <v>13</v>
      </c>
      <c r="D80" s="28"/>
      <c r="E80" s="29"/>
      <c r="F80" s="29"/>
      <c r="G80" s="29"/>
    </row>
    <row r="81" spans="1:7">
      <c r="A81" s="15"/>
      <c r="B81" s="33">
        <v>101</v>
      </c>
      <c r="C81" s="15" t="s">
        <v>54</v>
      </c>
      <c r="D81" s="21">
        <v>100014</v>
      </c>
      <c r="E81" s="29">
        <v>111400</v>
      </c>
      <c r="F81" s="29">
        <v>230000</v>
      </c>
      <c r="G81" s="29">
        <v>250000</v>
      </c>
    </row>
    <row r="82" spans="1:7">
      <c r="A82" s="15"/>
      <c r="B82" s="33">
        <v>102</v>
      </c>
      <c r="C82" s="15" t="s">
        <v>55</v>
      </c>
      <c r="D82" s="21">
        <v>257021</v>
      </c>
      <c r="E82" s="29">
        <v>457200</v>
      </c>
      <c r="F82" s="29">
        <v>500000</v>
      </c>
      <c r="G82" s="29">
        <v>600000</v>
      </c>
    </row>
    <row r="83" spans="1:7">
      <c r="A83" s="15"/>
      <c r="B83" s="33">
        <v>110</v>
      </c>
      <c r="C83" s="15" t="s">
        <v>56</v>
      </c>
      <c r="D83" s="21">
        <v>885017</v>
      </c>
      <c r="E83" s="29">
        <v>1302800</v>
      </c>
      <c r="F83" s="29">
        <v>1310000</v>
      </c>
      <c r="G83" s="29">
        <v>1400000</v>
      </c>
    </row>
    <row r="84" spans="1:7">
      <c r="A84" s="15"/>
      <c r="B84" s="33">
        <v>900</v>
      </c>
      <c r="C84" s="15" t="s">
        <v>19</v>
      </c>
      <c r="D84" s="21">
        <v>-189</v>
      </c>
      <c r="E84" s="35">
        <v>0</v>
      </c>
      <c r="F84" s="35">
        <v>0</v>
      </c>
      <c r="G84" s="35">
        <v>0</v>
      </c>
    </row>
    <row r="85" spans="1:7">
      <c r="A85" s="37" t="s">
        <v>15</v>
      </c>
      <c r="B85" s="43">
        <v>40</v>
      </c>
      <c r="C85" s="44" t="s">
        <v>53</v>
      </c>
      <c r="D85" s="25">
        <f>SUM(D81:D84)</f>
        <v>1241863</v>
      </c>
      <c r="E85" s="26">
        <f>SUM(E81:E84)</f>
        <v>1871400</v>
      </c>
      <c r="F85" s="26">
        <f>SUM(F81:F84)</f>
        <v>2040000</v>
      </c>
      <c r="G85" s="26">
        <f>SUM(G81:G84)</f>
        <v>2250000</v>
      </c>
    </row>
    <row r="86" spans="1:7" ht="2.25" customHeight="1">
      <c r="A86" s="15"/>
      <c r="B86" s="23"/>
      <c r="C86" s="15"/>
      <c r="D86" s="28"/>
      <c r="E86" s="29"/>
      <c r="F86" s="29"/>
      <c r="G86" s="29"/>
    </row>
    <row r="87" spans="1:7">
      <c r="A87" s="15" t="s">
        <v>11</v>
      </c>
      <c r="B87" s="23">
        <v>41</v>
      </c>
      <c r="C87" s="24" t="s">
        <v>57</v>
      </c>
      <c r="D87" s="30"/>
      <c r="E87" s="31"/>
      <c r="F87" s="31"/>
      <c r="G87" s="31"/>
    </row>
    <row r="88" spans="1:7">
      <c r="A88" s="15"/>
      <c r="B88" s="5"/>
      <c r="C88" s="15" t="s">
        <v>58</v>
      </c>
      <c r="D88" s="30"/>
      <c r="E88" s="31"/>
      <c r="F88" s="31"/>
      <c r="G88" s="31"/>
    </row>
    <row r="89" spans="1:7">
      <c r="A89" s="15"/>
      <c r="B89" s="33">
        <v>102</v>
      </c>
      <c r="C89" s="15" t="s">
        <v>59</v>
      </c>
      <c r="D89" s="30"/>
      <c r="E89" s="31"/>
      <c r="F89" s="31"/>
      <c r="G89" s="31"/>
    </row>
    <row r="90" spans="1:7">
      <c r="A90" s="15"/>
      <c r="B90" s="41">
        <v>1</v>
      </c>
      <c r="C90" s="15" t="s">
        <v>60</v>
      </c>
      <c r="D90" s="21">
        <v>165627</v>
      </c>
      <c r="E90" s="29">
        <v>145000</v>
      </c>
      <c r="F90" s="29">
        <v>145000</v>
      </c>
      <c r="G90" s="29">
        <v>162400</v>
      </c>
    </row>
    <row r="91" spans="1:7">
      <c r="A91" s="15"/>
      <c r="B91" s="41">
        <v>2</v>
      </c>
      <c r="C91" s="15" t="s">
        <v>61</v>
      </c>
      <c r="D91" s="32">
        <v>0</v>
      </c>
      <c r="E91" s="29">
        <v>5000</v>
      </c>
      <c r="F91" s="29">
        <v>5000</v>
      </c>
      <c r="G91" s="29">
        <v>5600</v>
      </c>
    </row>
    <row r="92" spans="1:7">
      <c r="A92" s="15" t="s">
        <v>15</v>
      </c>
      <c r="B92" s="23">
        <v>41</v>
      </c>
      <c r="C92" s="24" t="s">
        <v>57</v>
      </c>
      <c r="D92" s="25">
        <f>D90+D91</f>
        <v>165627</v>
      </c>
      <c r="E92" s="25">
        <f>E90+E91</f>
        <v>150000</v>
      </c>
      <c r="F92" s="25">
        <f>F90+F91</f>
        <v>150000</v>
      </c>
      <c r="G92" s="25">
        <f>G90+G91</f>
        <v>168000</v>
      </c>
    </row>
    <row r="93" spans="1:7" ht="15" customHeight="1">
      <c r="A93" s="15"/>
      <c r="B93" s="27"/>
      <c r="C93" s="15"/>
      <c r="D93" s="28"/>
      <c r="E93" s="29"/>
      <c r="F93" s="29"/>
      <c r="G93" s="29"/>
    </row>
    <row r="94" spans="1:7">
      <c r="A94" s="15" t="s">
        <v>11</v>
      </c>
      <c r="B94" s="23">
        <v>44</v>
      </c>
      <c r="C94" s="24" t="s">
        <v>62</v>
      </c>
      <c r="D94" s="30"/>
      <c r="E94" s="29"/>
      <c r="F94" s="29"/>
      <c r="G94" s="29"/>
    </row>
    <row r="95" spans="1:7" ht="25.5">
      <c r="A95" s="15"/>
      <c r="B95" s="27"/>
      <c r="C95" s="15" t="s">
        <v>13</v>
      </c>
      <c r="D95" s="30"/>
      <c r="E95" s="29"/>
      <c r="F95" s="29"/>
      <c r="G95" s="29"/>
    </row>
    <row r="96" spans="1:7">
      <c r="A96" s="15"/>
      <c r="B96" s="5">
        <v>901</v>
      </c>
      <c r="C96" s="15" t="s">
        <v>20</v>
      </c>
      <c r="D96" s="21">
        <v>730600</v>
      </c>
      <c r="E96" s="45">
        <v>935800</v>
      </c>
      <c r="F96" s="45">
        <f>1001500-59400</f>
        <v>942100</v>
      </c>
      <c r="G96" s="45">
        <v>1359600</v>
      </c>
    </row>
    <row r="97" spans="1:7">
      <c r="A97" s="15" t="s">
        <v>15</v>
      </c>
      <c r="B97" s="23">
        <v>44</v>
      </c>
      <c r="C97" s="24" t="s">
        <v>62</v>
      </c>
      <c r="D97" s="25">
        <f>SUM(D96:D96)</f>
        <v>730600</v>
      </c>
      <c r="E97" s="26">
        <f>SUM(E96:E96)</f>
        <v>935800</v>
      </c>
      <c r="F97" s="26">
        <f>SUM(F96:F96)</f>
        <v>942100</v>
      </c>
      <c r="G97" s="26">
        <f>SUM(G96:G96)</f>
        <v>1359600</v>
      </c>
    </row>
    <row r="98" spans="1:7" ht="15" customHeight="1">
      <c r="A98" s="15"/>
      <c r="B98" s="27"/>
      <c r="C98" s="15"/>
      <c r="D98" s="30"/>
      <c r="E98" s="29"/>
      <c r="F98" s="29"/>
      <c r="G98" s="29"/>
    </row>
    <row r="99" spans="1:7" ht="25.5">
      <c r="A99" s="15" t="s">
        <v>11</v>
      </c>
      <c r="B99" s="23">
        <v>45</v>
      </c>
      <c r="C99" s="24" t="s">
        <v>63</v>
      </c>
      <c r="D99" s="30"/>
      <c r="E99" s="31"/>
      <c r="F99" s="31"/>
      <c r="G99" s="31"/>
    </row>
    <row r="100" spans="1:7" ht="90.75" customHeight="1">
      <c r="A100" s="15"/>
      <c r="B100" s="5"/>
      <c r="C100" s="15" t="s">
        <v>64</v>
      </c>
      <c r="D100" s="28"/>
      <c r="E100" s="29"/>
      <c r="F100" s="29"/>
      <c r="G100" s="29"/>
    </row>
    <row r="101" spans="1:7">
      <c r="A101" s="15"/>
      <c r="B101" s="33">
        <v>101</v>
      </c>
      <c r="C101" s="15" t="s">
        <v>65</v>
      </c>
      <c r="D101" s="21">
        <v>7062</v>
      </c>
      <c r="E101" s="29">
        <v>8700</v>
      </c>
      <c r="F101" s="29">
        <v>7600</v>
      </c>
      <c r="G101" s="29">
        <v>7600</v>
      </c>
    </row>
    <row r="102" spans="1:7">
      <c r="A102" s="15"/>
      <c r="B102" s="33">
        <v>112</v>
      </c>
      <c r="C102" s="15" t="s">
        <v>66</v>
      </c>
      <c r="D102" s="21"/>
      <c r="E102" s="29"/>
      <c r="F102" s="29"/>
      <c r="G102" s="29"/>
    </row>
    <row r="103" spans="1:7" ht="25.5">
      <c r="A103" s="15"/>
      <c r="B103" s="41">
        <v>1</v>
      </c>
      <c r="C103" s="15" t="s">
        <v>67</v>
      </c>
      <c r="D103" s="18">
        <v>100901</v>
      </c>
      <c r="E103" s="29">
        <v>110000</v>
      </c>
      <c r="F103" s="29">
        <v>110000</v>
      </c>
      <c r="G103" s="29">
        <v>160000</v>
      </c>
    </row>
    <row r="104" spans="1:7" ht="30.75" customHeight="1">
      <c r="A104" s="15"/>
      <c r="B104" s="41">
        <v>2</v>
      </c>
      <c r="C104" s="15" t="s">
        <v>68</v>
      </c>
      <c r="D104" s="30">
        <v>221346</v>
      </c>
      <c r="E104" s="29">
        <v>200000</v>
      </c>
      <c r="F104" s="29">
        <v>200000</v>
      </c>
      <c r="G104" s="29">
        <v>300000</v>
      </c>
    </row>
    <row r="105" spans="1:7" ht="28.5" customHeight="1">
      <c r="A105" s="15"/>
      <c r="B105" s="41">
        <v>3</v>
      </c>
      <c r="C105" s="15" t="s">
        <v>69</v>
      </c>
      <c r="D105" s="28">
        <v>47599</v>
      </c>
      <c r="E105" s="29">
        <v>51000</v>
      </c>
      <c r="F105" s="29">
        <v>51000</v>
      </c>
      <c r="G105" s="29">
        <v>60000</v>
      </c>
    </row>
    <row r="106" spans="1:7" ht="28.5" customHeight="1">
      <c r="A106" s="37"/>
      <c r="B106" s="46">
        <v>4</v>
      </c>
      <c r="C106" s="37" t="s">
        <v>70</v>
      </c>
      <c r="D106" s="47">
        <v>0</v>
      </c>
      <c r="E106" s="22">
        <v>100</v>
      </c>
      <c r="F106" s="22">
        <v>100</v>
      </c>
      <c r="G106" s="22">
        <v>100</v>
      </c>
    </row>
    <row r="107" spans="1:7">
      <c r="A107" s="15" t="s">
        <v>15</v>
      </c>
      <c r="B107" s="33">
        <v>112</v>
      </c>
      <c r="C107" s="15" t="s">
        <v>66</v>
      </c>
      <c r="D107" s="22">
        <f>SUM(D102:D106)</f>
        <v>369846</v>
      </c>
      <c r="E107" s="22">
        <f>SUM(E103:E106)</f>
        <v>361100</v>
      </c>
      <c r="F107" s="22">
        <f>SUM(F103:F105)</f>
        <v>361000</v>
      </c>
      <c r="G107" s="22">
        <f>SUM(G103:G106)</f>
        <v>520100</v>
      </c>
    </row>
    <row r="108" spans="1:7">
      <c r="A108" s="15"/>
      <c r="B108" s="33"/>
      <c r="C108" s="15"/>
      <c r="D108" s="28"/>
      <c r="E108" s="29"/>
      <c r="F108" s="29"/>
      <c r="G108" s="29"/>
    </row>
    <row r="109" spans="1:7">
      <c r="A109" s="15"/>
      <c r="B109" s="33">
        <v>800</v>
      </c>
      <c r="C109" s="15" t="s">
        <v>27</v>
      </c>
      <c r="D109" s="21"/>
      <c r="E109" s="29"/>
      <c r="F109" s="29"/>
      <c r="G109" s="29"/>
    </row>
    <row r="110" spans="1:7">
      <c r="A110" s="15"/>
      <c r="B110" s="41">
        <v>1</v>
      </c>
      <c r="C110" s="15" t="s">
        <v>71</v>
      </c>
      <c r="D110" s="30">
        <v>7607</v>
      </c>
      <c r="E110" s="29">
        <v>2650</v>
      </c>
      <c r="F110" s="29">
        <v>2500</v>
      </c>
      <c r="G110" s="29">
        <v>2750</v>
      </c>
    </row>
    <row r="111" spans="1:7">
      <c r="A111" s="15"/>
      <c r="B111" s="41">
        <v>2</v>
      </c>
      <c r="C111" s="15" t="s">
        <v>72</v>
      </c>
      <c r="D111" s="28">
        <v>550</v>
      </c>
      <c r="E111" s="29">
        <v>2100</v>
      </c>
      <c r="F111" s="29">
        <v>1600</v>
      </c>
      <c r="G111" s="29">
        <v>1760</v>
      </c>
    </row>
    <row r="112" spans="1:7">
      <c r="A112" s="15"/>
      <c r="B112" s="41">
        <v>3</v>
      </c>
      <c r="C112" s="15" t="s">
        <v>73</v>
      </c>
      <c r="D112" s="30">
        <v>6651</v>
      </c>
      <c r="E112" s="29">
        <v>1760</v>
      </c>
      <c r="F112" s="29">
        <v>1600</v>
      </c>
      <c r="G112" s="29">
        <v>1760</v>
      </c>
    </row>
    <row r="113" spans="1:7" ht="25.5">
      <c r="A113" s="15"/>
      <c r="B113" s="41">
        <v>4</v>
      </c>
      <c r="C113" s="15" t="s">
        <v>74</v>
      </c>
      <c r="D113" s="32">
        <v>0</v>
      </c>
      <c r="E113" s="34">
        <v>1</v>
      </c>
      <c r="F113" s="34">
        <v>1</v>
      </c>
      <c r="G113" s="34">
        <v>1</v>
      </c>
    </row>
    <row r="114" spans="1:7">
      <c r="A114" s="15" t="s">
        <v>15</v>
      </c>
      <c r="B114" s="33">
        <v>800</v>
      </c>
      <c r="C114" s="15" t="s">
        <v>27</v>
      </c>
      <c r="D114" s="25">
        <f>SUM(D109:D113)</f>
        <v>14808</v>
      </c>
      <c r="E114" s="26">
        <f>SUM(E109:E113)</f>
        <v>6511</v>
      </c>
      <c r="F114" s="26">
        <f>SUM(F109:F113)</f>
        <v>5701</v>
      </c>
      <c r="G114" s="26">
        <f>SUM(G109:G113)</f>
        <v>6271</v>
      </c>
    </row>
    <row r="115" spans="1:7">
      <c r="A115" s="15"/>
      <c r="B115" s="33"/>
      <c r="C115" s="15"/>
      <c r="D115" s="28"/>
      <c r="E115" s="29"/>
      <c r="F115" s="29"/>
      <c r="G115" s="29"/>
    </row>
    <row r="116" spans="1:7">
      <c r="A116" s="15"/>
      <c r="B116" s="33">
        <v>900</v>
      </c>
      <c r="C116" s="48" t="s">
        <v>52</v>
      </c>
      <c r="D116" s="21">
        <v>-72</v>
      </c>
      <c r="E116" s="49">
        <v>0</v>
      </c>
      <c r="F116" s="49">
        <v>0</v>
      </c>
      <c r="G116" s="49">
        <v>0</v>
      </c>
    </row>
    <row r="117" spans="1:7" ht="25.5">
      <c r="A117" s="15" t="s">
        <v>15</v>
      </c>
      <c r="B117" s="23">
        <v>45</v>
      </c>
      <c r="C117" s="24" t="s">
        <v>63</v>
      </c>
      <c r="D117" s="25">
        <f>D114+D107+D101+D116</f>
        <v>391644</v>
      </c>
      <c r="E117" s="25">
        <f>E114+E107+E101+E116</f>
        <v>376311</v>
      </c>
      <c r="F117" s="25">
        <f>F114+F107+F101+F116</f>
        <v>374301</v>
      </c>
      <c r="G117" s="25">
        <f>G114+G107+G101+G116</f>
        <v>533971</v>
      </c>
    </row>
    <row r="118" spans="1:7">
      <c r="A118" s="15" t="s">
        <v>15</v>
      </c>
      <c r="B118" s="27"/>
      <c r="C118" s="24" t="s">
        <v>75</v>
      </c>
      <c r="D118" s="40">
        <f>D117+D96+D92+D85+D77+D61+D56+D47+D29+D18+D9+D23+D51</f>
        <v>9055652</v>
      </c>
      <c r="E118" s="22">
        <f>E117+E96+E92+E85+E77+E61+E56+E47+E29+E18+E9+E23+E51</f>
        <v>10764881</v>
      </c>
      <c r="F118" s="22">
        <f>F117+F96+F92+F85+F77+F61+F56+F47+F29+F18+F9+F23+F51</f>
        <v>10687671</v>
      </c>
      <c r="G118" s="22">
        <f>G117+G96+G92+G85+G77+G61+G56+G47+G29+G18+G9+G23+G51</f>
        <v>12572262</v>
      </c>
    </row>
    <row r="119" spans="1:7">
      <c r="A119" s="15"/>
      <c r="B119" s="27"/>
      <c r="C119" s="15"/>
      <c r="D119" s="28"/>
      <c r="E119" s="29"/>
      <c r="F119" s="29"/>
      <c r="G119" s="29"/>
    </row>
    <row r="120" spans="1:7">
      <c r="A120" s="15" t="s">
        <v>11</v>
      </c>
      <c r="B120" s="23">
        <v>49</v>
      </c>
      <c r="C120" s="24" t="s">
        <v>76</v>
      </c>
      <c r="D120" s="28"/>
      <c r="E120" s="29"/>
      <c r="F120" s="29"/>
      <c r="G120" s="29"/>
    </row>
    <row r="121" spans="1:7" ht="25.5">
      <c r="A121" s="15"/>
      <c r="B121" s="5"/>
      <c r="C121" s="15" t="s">
        <v>13</v>
      </c>
      <c r="D121" s="30"/>
      <c r="E121" s="31"/>
      <c r="F121" s="31"/>
      <c r="G121" s="31"/>
    </row>
    <row r="122" spans="1:7" ht="25.5">
      <c r="A122" s="15"/>
      <c r="B122" s="41">
        <v>4</v>
      </c>
      <c r="C122" s="15" t="s">
        <v>77</v>
      </c>
      <c r="D122" s="30"/>
      <c r="E122" s="31"/>
      <c r="F122" s="31"/>
      <c r="G122" s="31"/>
    </row>
    <row r="123" spans="1:7" ht="12.95" customHeight="1">
      <c r="A123" s="15"/>
      <c r="B123" s="33">
        <v>110</v>
      </c>
      <c r="C123" s="15" t="s">
        <v>78</v>
      </c>
      <c r="D123" s="21">
        <v>275572</v>
      </c>
      <c r="E123" s="31">
        <v>193000</v>
      </c>
      <c r="F123" s="31">
        <v>193000</v>
      </c>
      <c r="G123" s="31">
        <f>270000</f>
        <v>270000</v>
      </c>
    </row>
    <row r="124" spans="1:7">
      <c r="A124" s="15"/>
      <c r="B124" s="33">
        <v>800</v>
      </c>
      <c r="C124" s="15" t="s">
        <v>79</v>
      </c>
      <c r="D124" s="21"/>
      <c r="E124" s="29"/>
      <c r="F124" s="29"/>
      <c r="G124" s="29"/>
    </row>
    <row r="125" spans="1:7" ht="25.5">
      <c r="A125" s="15"/>
      <c r="B125" s="41">
        <v>1</v>
      </c>
      <c r="C125" s="15" t="s">
        <v>80</v>
      </c>
      <c r="D125" s="21">
        <v>17340</v>
      </c>
      <c r="E125" s="29">
        <v>15000</v>
      </c>
      <c r="F125" s="29">
        <v>15000</v>
      </c>
      <c r="G125" s="29">
        <v>15000</v>
      </c>
    </row>
    <row r="126" spans="1:7">
      <c r="A126" s="15"/>
      <c r="B126" s="41">
        <v>2</v>
      </c>
      <c r="C126" s="15" t="s">
        <v>81</v>
      </c>
      <c r="D126" s="30">
        <v>1023</v>
      </c>
      <c r="E126" s="29">
        <f>1000+2500</f>
        <v>3500</v>
      </c>
      <c r="F126" s="29">
        <f>1000+2500</f>
        <v>3500</v>
      </c>
      <c r="G126" s="29">
        <f>1000+2500</f>
        <v>3500</v>
      </c>
    </row>
    <row r="127" spans="1:7">
      <c r="A127" s="15" t="s">
        <v>15</v>
      </c>
      <c r="B127" s="33">
        <v>800</v>
      </c>
      <c r="C127" s="15" t="s">
        <v>79</v>
      </c>
      <c r="D127" s="26">
        <f>SUM(D125:D126)</f>
        <v>18363</v>
      </c>
      <c r="E127" s="26">
        <f>SUM(E125:E126)</f>
        <v>18500</v>
      </c>
      <c r="F127" s="26">
        <f>SUM(F125:F126)</f>
        <v>18500</v>
      </c>
      <c r="G127" s="26">
        <f>SUM(G125:G126)</f>
        <v>18500</v>
      </c>
    </row>
    <row r="128" spans="1:7">
      <c r="A128" s="15" t="s">
        <v>15</v>
      </c>
      <c r="B128" s="23">
        <v>49</v>
      </c>
      <c r="C128" s="24" t="s">
        <v>76</v>
      </c>
      <c r="D128" s="25">
        <f>D127+D123</f>
        <v>293935</v>
      </c>
      <c r="E128" s="26">
        <f>E127+E123</f>
        <v>211500</v>
      </c>
      <c r="F128" s="26">
        <f>F127+F123</f>
        <v>211500</v>
      </c>
      <c r="G128" s="26">
        <f>G127+G123</f>
        <v>288500</v>
      </c>
    </row>
    <row r="129" spans="1:7">
      <c r="A129" s="15"/>
      <c r="B129" s="27"/>
      <c r="C129" s="15"/>
      <c r="D129" s="28"/>
      <c r="E129" s="29"/>
      <c r="F129" s="29"/>
      <c r="G129" s="29"/>
    </row>
    <row r="130" spans="1:7">
      <c r="A130" s="15" t="s">
        <v>11</v>
      </c>
      <c r="B130" s="23">
        <v>50</v>
      </c>
      <c r="C130" s="24" t="s">
        <v>82</v>
      </c>
      <c r="D130" s="28"/>
      <c r="E130" s="29"/>
      <c r="F130" s="29"/>
      <c r="G130" s="29"/>
    </row>
    <row r="131" spans="1:7" ht="25.5">
      <c r="A131" s="15"/>
      <c r="B131" s="50"/>
      <c r="C131" s="15" t="s">
        <v>13</v>
      </c>
      <c r="D131" s="28"/>
      <c r="E131" s="29"/>
      <c r="F131" s="29"/>
      <c r="G131" s="29"/>
    </row>
    <row r="132" spans="1:7">
      <c r="A132" s="15"/>
      <c r="B132" s="33">
        <v>101</v>
      </c>
      <c r="C132" s="15" t="s">
        <v>83</v>
      </c>
      <c r="D132" s="35">
        <v>0</v>
      </c>
      <c r="E132" s="29">
        <v>2500</v>
      </c>
      <c r="F132" s="29">
        <v>4306</v>
      </c>
      <c r="G132" s="29">
        <v>10000</v>
      </c>
    </row>
    <row r="133" spans="1:7">
      <c r="A133" s="37"/>
      <c r="B133" s="38">
        <v>800</v>
      </c>
      <c r="C133" s="37" t="s">
        <v>27</v>
      </c>
      <c r="D133" s="39">
        <v>8</v>
      </c>
      <c r="E133" s="47">
        <v>0</v>
      </c>
      <c r="F133" s="47">
        <v>0</v>
      </c>
      <c r="G133" s="47">
        <v>0</v>
      </c>
    </row>
    <row r="134" spans="1:7">
      <c r="A134" s="15" t="s">
        <v>15</v>
      </c>
      <c r="B134" s="23">
        <v>50</v>
      </c>
      <c r="C134" s="24" t="s">
        <v>82</v>
      </c>
      <c r="D134" s="40">
        <f>SUM(D132:D133)</f>
        <v>8</v>
      </c>
      <c r="E134" s="22">
        <f>SUM(E132:E132)</f>
        <v>2500</v>
      </c>
      <c r="F134" s="22">
        <f>SUM(F132:F132)</f>
        <v>4306</v>
      </c>
      <c r="G134" s="22">
        <f>SUM(G132:G132)</f>
        <v>10000</v>
      </c>
    </row>
    <row r="135" spans="1:7">
      <c r="A135" s="15"/>
      <c r="B135" s="27"/>
      <c r="C135" s="15"/>
      <c r="D135" s="30"/>
      <c r="E135" s="29"/>
      <c r="F135" s="29"/>
      <c r="G135" s="29"/>
    </row>
    <row r="136" spans="1:7">
      <c r="A136" s="15" t="s">
        <v>11</v>
      </c>
      <c r="B136" s="23">
        <v>51</v>
      </c>
      <c r="C136" s="24" t="s">
        <v>84</v>
      </c>
      <c r="D136" s="30"/>
      <c r="E136" s="31"/>
      <c r="F136" s="31"/>
      <c r="G136" s="31"/>
    </row>
    <row r="137" spans="1:7">
      <c r="A137" s="15"/>
      <c r="B137" s="5"/>
      <c r="C137" s="15" t="s">
        <v>85</v>
      </c>
      <c r="D137" s="28"/>
      <c r="E137" s="29"/>
      <c r="F137" s="29"/>
      <c r="G137" s="29"/>
    </row>
    <row r="138" spans="1:7">
      <c r="A138" s="15"/>
      <c r="B138" s="33">
        <v>105</v>
      </c>
      <c r="C138" s="15" t="s">
        <v>86</v>
      </c>
      <c r="D138" s="28"/>
      <c r="E138" s="29"/>
      <c r="F138" s="29"/>
      <c r="G138" s="29"/>
    </row>
    <row r="139" spans="1:7">
      <c r="A139" s="15"/>
      <c r="B139" s="41">
        <v>1</v>
      </c>
      <c r="C139" s="15" t="s">
        <v>87</v>
      </c>
      <c r="D139" s="21">
        <v>867</v>
      </c>
      <c r="E139" s="29">
        <v>900</v>
      </c>
      <c r="F139" s="29">
        <v>600</v>
      </c>
      <c r="G139" s="29">
        <v>800</v>
      </c>
    </row>
    <row r="140" spans="1:7">
      <c r="A140" s="15"/>
      <c r="B140" s="33">
        <v>800</v>
      </c>
      <c r="C140" s="15" t="s">
        <v>27</v>
      </c>
      <c r="D140" s="35">
        <v>0</v>
      </c>
      <c r="E140" s="35">
        <v>0</v>
      </c>
      <c r="F140" s="35">
        <v>0</v>
      </c>
      <c r="G140" s="35">
        <v>0</v>
      </c>
    </row>
    <row r="141" spans="1:7">
      <c r="A141" s="15" t="s">
        <v>15</v>
      </c>
      <c r="B141" s="23">
        <v>51</v>
      </c>
      <c r="C141" s="24" t="s">
        <v>84</v>
      </c>
      <c r="D141" s="25">
        <f>D140+D139</f>
        <v>867</v>
      </c>
      <c r="E141" s="26">
        <f>E139+E140</f>
        <v>900</v>
      </c>
      <c r="F141" s="26">
        <f>F139+F140</f>
        <v>600</v>
      </c>
      <c r="G141" s="26">
        <f>G139+G140</f>
        <v>800</v>
      </c>
    </row>
    <row r="142" spans="1:7">
      <c r="A142" s="15"/>
      <c r="B142" s="27"/>
      <c r="C142" s="15"/>
      <c r="D142" s="30"/>
      <c r="E142" s="29"/>
      <c r="F142" s="29"/>
      <c r="G142" s="29"/>
    </row>
    <row r="143" spans="1:7">
      <c r="A143" s="15" t="s">
        <v>11</v>
      </c>
      <c r="B143" s="23">
        <v>55</v>
      </c>
      <c r="C143" s="24" t="s">
        <v>88</v>
      </c>
      <c r="D143" s="30"/>
      <c r="E143" s="31"/>
      <c r="F143" s="31"/>
      <c r="G143" s="31"/>
    </row>
    <row r="144" spans="1:7" ht="25.5">
      <c r="A144" s="15"/>
      <c r="B144" s="5"/>
      <c r="C144" s="15" t="s">
        <v>89</v>
      </c>
      <c r="D144" s="28"/>
      <c r="E144" s="29"/>
      <c r="F144" s="29"/>
      <c r="G144" s="29"/>
    </row>
    <row r="145" spans="1:7">
      <c r="A145" s="15"/>
      <c r="B145" s="33">
        <v>101</v>
      </c>
      <c r="C145" s="15" t="s">
        <v>90</v>
      </c>
      <c r="D145" s="21">
        <v>18008</v>
      </c>
      <c r="E145" s="29">
        <f>290451+66000</f>
        <v>356451</v>
      </c>
      <c r="F145" s="29">
        <f>290451+66000</f>
        <v>356451</v>
      </c>
      <c r="G145" s="29">
        <v>392096</v>
      </c>
    </row>
    <row r="146" spans="1:7">
      <c r="A146" s="15"/>
      <c r="B146" s="33">
        <v>103</v>
      </c>
      <c r="C146" s="15" t="s">
        <v>91</v>
      </c>
      <c r="D146" s="21">
        <v>367</v>
      </c>
      <c r="E146" s="29">
        <v>110</v>
      </c>
      <c r="F146" s="29">
        <v>110</v>
      </c>
      <c r="G146" s="29">
        <v>132</v>
      </c>
    </row>
    <row r="147" spans="1:7">
      <c r="A147" s="15"/>
      <c r="B147" s="33">
        <v>104</v>
      </c>
      <c r="C147" s="15" t="s">
        <v>92</v>
      </c>
      <c r="D147" s="21"/>
      <c r="E147" s="31"/>
      <c r="F147" s="31"/>
      <c r="G147" s="31"/>
    </row>
    <row r="148" spans="1:7">
      <c r="A148" s="15"/>
      <c r="B148" s="41">
        <v>1</v>
      </c>
      <c r="C148" s="15" t="s">
        <v>93</v>
      </c>
      <c r="D148" s="30">
        <v>152</v>
      </c>
      <c r="E148" s="29">
        <v>385</v>
      </c>
      <c r="F148" s="29">
        <v>385</v>
      </c>
      <c r="G148" s="29">
        <v>423</v>
      </c>
    </row>
    <row r="149" spans="1:7">
      <c r="A149" s="15"/>
      <c r="B149" s="33">
        <v>800</v>
      </c>
      <c r="C149" s="15" t="s">
        <v>27</v>
      </c>
      <c r="D149" s="21"/>
      <c r="E149" s="31"/>
      <c r="F149" s="31"/>
      <c r="G149" s="31"/>
    </row>
    <row r="150" spans="1:7">
      <c r="A150" s="15"/>
      <c r="B150" s="41">
        <v>1</v>
      </c>
      <c r="C150" s="15" t="s">
        <v>48</v>
      </c>
      <c r="D150" s="28">
        <v>2806</v>
      </c>
      <c r="E150" s="29">
        <v>1100</v>
      </c>
      <c r="F150" s="29">
        <v>1100</v>
      </c>
      <c r="G150" s="29">
        <v>1320</v>
      </c>
    </row>
    <row r="151" spans="1:7" ht="25.5">
      <c r="A151" s="15"/>
      <c r="B151" s="41">
        <v>2</v>
      </c>
      <c r="C151" s="15" t="s">
        <v>94</v>
      </c>
      <c r="D151" s="28">
        <f>51012+56576</f>
        <v>107588</v>
      </c>
      <c r="E151" s="29">
        <v>90800</v>
      </c>
      <c r="F151" s="29">
        <v>90800</v>
      </c>
      <c r="G151" s="29">
        <v>108960</v>
      </c>
    </row>
    <row r="152" spans="1:7">
      <c r="A152" s="15" t="s">
        <v>15</v>
      </c>
      <c r="B152" s="23">
        <v>55</v>
      </c>
      <c r="C152" s="24" t="s">
        <v>88</v>
      </c>
      <c r="D152" s="25">
        <f>SUM(D145:D151)</f>
        <v>128921</v>
      </c>
      <c r="E152" s="26">
        <f>SUM(E145:E151)</f>
        <v>448846</v>
      </c>
      <c r="F152" s="26">
        <f>SUM(F145:F151)</f>
        <v>448846</v>
      </c>
      <c r="G152" s="26">
        <f>SUM(G145:G151)</f>
        <v>502931</v>
      </c>
    </row>
    <row r="153" spans="1:7">
      <c r="A153" s="15"/>
      <c r="B153" s="27"/>
      <c r="C153" s="15"/>
      <c r="D153" s="30"/>
      <c r="E153" s="29"/>
      <c r="F153" s="29"/>
      <c r="G153" s="29"/>
    </row>
    <row r="154" spans="1:7">
      <c r="A154" s="15"/>
      <c r="B154" s="23">
        <v>56</v>
      </c>
      <c r="C154" s="15" t="s">
        <v>95</v>
      </c>
      <c r="D154" s="30"/>
      <c r="E154" s="29"/>
      <c r="F154" s="29"/>
      <c r="G154" s="29"/>
    </row>
    <row r="155" spans="1:7">
      <c r="A155" s="15"/>
      <c r="B155" s="23"/>
      <c r="C155" s="15" t="s">
        <v>96</v>
      </c>
      <c r="D155" s="30"/>
      <c r="E155" s="29"/>
      <c r="F155" s="29"/>
      <c r="G155" s="29"/>
    </row>
    <row r="156" spans="1:7">
      <c r="A156" s="15"/>
      <c r="B156" s="27">
        <v>800</v>
      </c>
      <c r="C156" s="15" t="s">
        <v>27</v>
      </c>
      <c r="D156" s="30"/>
      <c r="E156" s="29"/>
      <c r="F156" s="29"/>
      <c r="G156" s="29"/>
    </row>
    <row r="157" spans="1:7">
      <c r="A157" s="15"/>
      <c r="B157" s="41">
        <v>1</v>
      </c>
      <c r="C157" s="15" t="s">
        <v>97</v>
      </c>
      <c r="D157" s="36">
        <v>42</v>
      </c>
      <c r="E157" s="29">
        <v>300</v>
      </c>
      <c r="F157" s="29">
        <v>300</v>
      </c>
      <c r="G157" s="29">
        <v>300</v>
      </c>
    </row>
    <row r="158" spans="1:7">
      <c r="A158" s="15" t="s">
        <v>15</v>
      </c>
      <c r="B158" s="23">
        <v>56</v>
      </c>
      <c r="C158" s="15" t="s">
        <v>95</v>
      </c>
      <c r="D158" s="51">
        <f>D157</f>
        <v>42</v>
      </c>
      <c r="E158" s="52">
        <f>E157</f>
        <v>300</v>
      </c>
      <c r="F158" s="52">
        <f>F157</f>
        <v>300</v>
      </c>
      <c r="G158" s="52">
        <f>G157</f>
        <v>300</v>
      </c>
    </row>
    <row r="159" spans="1:7">
      <c r="A159" s="15"/>
      <c r="B159" s="23"/>
      <c r="C159" s="15"/>
      <c r="D159" s="30"/>
      <c r="E159" s="29"/>
      <c r="F159" s="29"/>
      <c r="G159" s="29"/>
    </row>
    <row r="160" spans="1:7">
      <c r="A160" s="15" t="s">
        <v>11</v>
      </c>
      <c r="B160" s="23">
        <v>58</v>
      </c>
      <c r="C160" s="24" t="s">
        <v>98</v>
      </c>
      <c r="D160" s="30"/>
      <c r="E160" s="31"/>
      <c r="F160" s="31"/>
      <c r="G160" s="31"/>
    </row>
    <row r="161" spans="1:7">
      <c r="A161" s="15"/>
      <c r="B161" s="5"/>
      <c r="C161" s="15" t="s">
        <v>99</v>
      </c>
      <c r="D161" s="28"/>
      <c r="E161" s="29"/>
      <c r="F161" s="29"/>
      <c r="G161" s="29"/>
    </row>
    <row r="162" spans="1:7">
      <c r="A162" s="15"/>
      <c r="B162" s="33">
        <v>200</v>
      </c>
      <c r="C162" s="15" t="s">
        <v>100</v>
      </c>
      <c r="D162" s="36">
        <v>18729</v>
      </c>
      <c r="E162" s="29">
        <v>15100</v>
      </c>
      <c r="F162" s="29">
        <v>15100</v>
      </c>
      <c r="G162" s="29">
        <v>18120</v>
      </c>
    </row>
    <row r="163" spans="1:7">
      <c r="A163" s="15"/>
      <c r="B163" s="33">
        <v>800</v>
      </c>
      <c r="C163" s="15" t="s">
        <v>27</v>
      </c>
      <c r="D163" s="36">
        <v>516</v>
      </c>
      <c r="E163" s="35">
        <v>0</v>
      </c>
      <c r="F163" s="35">
        <v>0</v>
      </c>
      <c r="G163" s="35">
        <v>0</v>
      </c>
    </row>
    <row r="164" spans="1:7">
      <c r="A164" s="37" t="s">
        <v>15</v>
      </c>
      <c r="B164" s="43">
        <v>58</v>
      </c>
      <c r="C164" s="44" t="s">
        <v>98</v>
      </c>
      <c r="D164" s="25">
        <f>SUM(D162:D163)</f>
        <v>19245</v>
      </c>
      <c r="E164" s="26">
        <f>E163+E162</f>
        <v>15100</v>
      </c>
      <c r="F164" s="26">
        <f>F163+F162</f>
        <v>15100</v>
      </c>
      <c r="G164" s="26">
        <f>G163+G162</f>
        <v>18120</v>
      </c>
    </row>
    <row r="165" spans="1:7" ht="3" customHeight="1">
      <c r="A165" s="15"/>
      <c r="B165" s="27"/>
      <c r="C165" s="24"/>
      <c r="D165" s="30"/>
      <c r="E165" s="29"/>
      <c r="F165" s="29"/>
      <c r="G165" s="29"/>
    </row>
    <row r="166" spans="1:7">
      <c r="A166" s="15" t="s">
        <v>11</v>
      </c>
      <c r="B166" s="23">
        <v>59</v>
      </c>
      <c r="C166" s="24" t="s">
        <v>101</v>
      </c>
      <c r="D166" s="30"/>
      <c r="E166" s="31"/>
      <c r="F166" s="31"/>
      <c r="G166" s="31"/>
    </row>
    <row r="167" spans="1:7" ht="25.5">
      <c r="A167" s="15"/>
      <c r="B167" s="5"/>
      <c r="C167" s="15" t="s">
        <v>102</v>
      </c>
      <c r="D167" s="30"/>
      <c r="E167" s="31"/>
      <c r="F167" s="31"/>
      <c r="G167" s="31"/>
    </row>
    <row r="168" spans="1:7">
      <c r="A168" s="15"/>
      <c r="B168" s="5">
        <v>80</v>
      </c>
      <c r="C168" s="15" t="s">
        <v>103</v>
      </c>
      <c r="D168" s="30"/>
      <c r="E168" s="31"/>
      <c r="F168" s="31"/>
      <c r="G168" s="31"/>
    </row>
    <row r="169" spans="1:7" ht="25.5">
      <c r="A169" s="15"/>
      <c r="B169" s="33">
        <v>102</v>
      </c>
      <c r="C169" s="15" t="s">
        <v>104</v>
      </c>
      <c r="D169" s="21">
        <v>14689</v>
      </c>
      <c r="E169" s="31">
        <v>19200</v>
      </c>
      <c r="F169" s="31">
        <v>10739</v>
      </c>
      <c r="G169" s="31">
        <v>12887</v>
      </c>
    </row>
    <row r="170" spans="1:7">
      <c r="A170" s="15"/>
      <c r="B170" s="33">
        <v>800</v>
      </c>
      <c r="C170" s="15" t="s">
        <v>27</v>
      </c>
      <c r="D170" s="21"/>
      <c r="E170" s="31"/>
      <c r="F170" s="31"/>
      <c r="G170" s="31"/>
    </row>
    <row r="171" spans="1:7">
      <c r="A171" s="15"/>
      <c r="B171" s="41">
        <v>1</v>
      </c>
      <c r="C171" s="15" t="s">
        <v>105</v>
      </c>
      <c r="D171" s="28">
        <v>26124</v>
      </c>
      <c r="E171" s="29">
        <v>22800</v>
      </c>
      <c r="F171" s="29">
        <v>22800</v>
      </c>
      <c r="G171" s="29">
        <v>27360</v>
      </c>
    </row>
    <row r="172" spans="1:7">
      <c r="A172" s="15"/>
      <c r="B172" s="41">
        <v>2</v>
      </c>
      <c r="C172" s="15" t="s">
        <v>106</v>
      </c>
      <c r="D172" s="28">
        <v>12993</v>
      </c>
      <c r="E172" s="29">
        <v>3600</v>
      </c>
      <c r="F172" s="29">
        <v>8600</v>
      </c>
      <c r="G172" s="29">
        <v>4320</v>
      </c>
    </row>
    <row r="173" spans="1:7">
      <c r="A173" s="15" t="s">
        <v>15</v>
      </c>
      <c r="B173" s="23">
        <v>59</v>
      </c>
      <c r="C173" s="24" t="s">
        <v>101</v>
      </c>
      <c r="D173" s="25">
        <f>SUM(D168:D172)</f>
        <v>53806</v>
      </c>
      <c r="E173" s="26">
        <f>SUM(E169:E172)</f>
        <v>45600</v>
      </c>
      <c r="F173" s="26">
        <f>SUM(F169:F172)</f>
        <v>42139</v>
      </c>
      <c r="G173" s="26">
        <f>SUM(G169:G172)</f>
        <v>44567</v>
      </c>
    </row>
    <row r="174" spans="1:7">
      <c r="A174" s="15"/>
      <c r="B174" s="23"/>
      <c r="C174" s="24"/>
      <c r="D174" s="28"/>
      <c r="E174" s="29"/>
      <c r="F174" s="29"/>
      <c r="G174" s="29"/>
    </row>
    <row r="175" spans="1:7">
      <c r="A175" s="15" t="s">
        <v>11</v>
      </c>
      <c r="B175" s="23">
        <v>70</v>
      </c>
      <c r="C175" s="24" t="s">
        <v>107</v>
      </c>
      <c r="D175" s="28"/>
      <c r="E175" s="29"/>
      <c r="F175" s="29"/>
      <c r="G175" s="29"/>
    </row>
    <row r="176" spans="1:7" ht="54.95" customHeight="1">
      <c r="A176" s="15"/>
      <c r="B176" s="5"/>
      <c r="C176" s="15" t="s">
        <v>108</v>
      </c>
      <c r="D176" s="28"/>
      <c r="E176" s="29"/>
      <c r="F176" s="29"/>
      <c r="G176" s="29"/>
    </row>
    <row r="177" spans="1:7">
      <c r="A177" s="15"/>
      <c r="B177" s="41">
        <v>1</v>
      </c>
      <c r="C177" s="15" t="s">
        <v>109</v>
      </c>
      <c r="D177" s="28"/>
      <c r="E177" s="29"/>
      <c r="F177" s="29"/>
      <c r="G177" s="29"/>
    </row>
    <row r="178" spans="1:7">
      <c r="A178" s="15"/>
      <c r="B178" s="33">
        <v>102</v>
      </c>
      <c r="C178" s="15" t="s">
        <v>110</v>
      </c>
      <c r="D178" s="21">
        <v>9548</v>
      </c>
      <c r="E178" s="28">
        <v>5200</v>
      </c>
      <c r="F178" s="28">
        <f>350+1080</f>
        <v>1430</v>
      </c>
      <c r="G178" s="28">
        <f>600+1080</f>
        <v>1680</v>
      </c>
    </row>
    <row r="179" spans="1:7">
      <c r="A179" s="15"/>
      <c r="B179" s="33">
        <v>501</v>
      </c>
      <c r="C179" s="15" t="s">
        <v>111</v>
      </c>
      <c r="D179" s="21">
        <v>-398</v>
      </c>
      <c r="E179" s="28">
        <v>1100</v>
      </c>
      <c r="F179" s="28">
        <f>720+6+8400+60</f>
        <v>9186</v>
      </c>
      <c r="G179" s="28">
        <f>910+15+8400+60</f>
        <v>9385</v>
      </c>
    </row>
    <row r="180" spans="1:7">
      <c r="A180" s="15"/>
      <c r="B180" s="33">
        <v>800</v>
      </c>
      <c r="C180" s="15" t="s">
        <v>27</v>
      </c>
      <c r="D180" s="53">
        <v>0</v>
      </c>
      <c r="E180" s="28">
        <v>30</v>
      </c>
      <c r="F180" s="35">
        <v>0</v>
      </c>
      <c r="G180" s="35">
        <v>0</v>
      </c>
    </row>
    <row r="181" spans="1:7">
      <c r="A181" s="15"/>
      <c r="B181" s="33">
        <v>900</v>
      </c>
      <c r="C181" s="15" t="s">
        <v>52</v>
      </c>
      <c r="D181" s="21">
        <v>-39</v>
      </c>
      <c r="E181" s="35">
        <v>0</v>
      </c>
      <c r="F181" s="35">
        <v>0</v>
      </c>
      <c r="G181" s="35">
        <v>0</v>
      </c>
    </row>
    <row r="182" spans="1:7">
      <c r="A182" s="15" t="s">
        <v>15</v>
      </c>
      <c r="B182" s="41">
        <v>1</v>
      </c>
      <c r="C182" s="15" t="s">
        <v>109</v>
      </c>
      <c r="D182" s="25">
        <f>SUM(D178:D181)</f>
        <v>9111</v>
      </c>
      <c r="E182" s="26">
        <f>SUM(E178:E181)</f>
        <v>6330</v>
      </c>
      <c r="F182" s="26">
        <f>SUM(F178:F181)</f>
        <v>10616</v>
      </c>
      <c r="G182" s="26">
        <f>SUM(G178:G181)</f>
        <v>11065</v>
      </c>
    </row>
    <row r="183" spans="1:7">
      <c r="A183" s="15"/>
      <c r="B183" s="5"/>
      <c r="C183" s="15"/>
      <c r="D183" s="28"/>
      <c r="E183" s="29"/>
      <c r="F183" s="29"/>
      <c r="G183" s="29"/>
    </row>
    <row r="184" spans="1:7">
      <c r="A184" s="15"/>
      <c r="B184" s="41">
        <v>2</v>
      </c>
      <c r="C184" s="15" t="s">
        <v>112</v>
      </c>
      <c r="D184" s="30"/>
      <c r="E184" s="31"/>
      <c r="F184" s="31"/>
      <c r="G184" s="31"/>
    </row>
    <row r="185" spans="1:7" ht="25.5">
      <c r="A185" s="15"/>
      <c r="B185" s="33">
        <v>101</v>
      </c>
      <c r="C185" s="15" t="s">
        <v>113</v>
      </c>
      <c r="D185" s="21">
        <v>88</v>
      </c>
      <c r="E185" s="29">
        <v>5</v>
      </c>
      <c r="F185" s="29">
        <v>5</v>
      </c>
      <c r="G185" s="29">
        <v>5</v>
      </c>
    </row>
    <row r="186" spans="1:7">
      <c r="A186" s="15"/>
      <c r="B186" s="33">
        <v>104</v>
      </c>
      <c r="C186" s="15" t="s">
        <v>114</v>
      </c>
      <c r="D186" s="53">
        <v>0</v>
      </c>
      <c r="E186" s="35">
        <v>0</v>
      </c>
      <c r="F186" s="35">
        <v>0</v>
      </c>
      <c r="G186" s="35">
        <v>0</v>
      </c>
    </row>
    <row r="187" spans="1:7">
      <c r="A187" s="15"/>
      <c r="B187" s="33"/>
      <c r="C187" s="15"/>
      <c r="D187" s="30"/>
      <c r="E187" s="29"/>
      <c r="F187" s="29"/>
      <c r="G187" s="29"/>
    </row>
    <row r="188" spans="1:7">
      <c r="A188" s="15"/>
      <c r="B188" s="33">
        <v>800</v>
      </c>
      <c r="C188" s="15" t="s">
        <v>27</v>
      </c>
      <c r="D188" s="28"/>
      <c r="E188" s="29"/>
      <c r="F188" s="29"/>
      <c r="G188" s="29"/>
    </row>
    <row r="189" spans="1:7" ht="25.5">
      <c r="A189" s="15"/>
      <c r="B189" s="41">
        <v>1</v>
      </c>
      <c r="C189" s="15" t="s">
        <v>115</v>
      </c>
      <c r="D189" s="36">
        <v>13000</v>
      </c>
      <c r="E189" s="29">
        <v>14700</v>
      </c>
      <c r="F189" s="29">
        <v>14558</v>
      </c>
      <c r="G189" s="29">
        <v>16500</v>
      </c>
    </row>
    <row r="190" spans="1:7">
      <c r="A190" s="37" t="s">
        <v>15</v>
      </c>
      <c r="B190" s="46">
        <v>2</v>
      </c>
      <c r="C190" s="37" t="s">
        <v>112</v>
      </c>
      <c r="D190" s="25">
        <f>SUM(D185:D189)</f>
        <v>13088</v>
      </c>
      <c r="E190" s="26">
        <f>SUM(E185:E189)</f>
        <v>14705</v>
      </c>
      <c r="F190" s="26">
        <f>SUM(F185:F189)</f>
        <v>14563</v>
      </c>
      <c r="G190" s="26">
        <f>SUM(G185:G189)</f>
        <v>16505</v>
      </c>
    </row>
    <row r="191" spans="1:7">
      <c r="A191" s="15"/>
      <c r="B191" s="41"/>
      <c r="C191" s="15"/>
      <c r="D191" s="28"/>
      <c r="E191" s="29"/>
      <c r="F191" s="29"/>
      <c r="G191" s="29"/>
    </row>
    <row r="192" spans="1:7">
      <c r="A192" s="15"/>
      <c r="B192" s="33">
        <v>60</v>
      </c>
      <c r="C192" s="15" t="s">
        <v>116</v>
      </c>
      <c r="D192" s="30"/>
      <c r="E192" s="31"/>
      <c r="F192" s="31"/>
      <c r="G192" s="31"/>
    </row>
    <row r="193" spans="1:7">
      <c r="A193" s="15"/>
      <c r="B193" s="33">
        <v>113</v>
      </c>
      <c r="C193" s="15" t="s">
        <v>117</v>
      </c>
      <c r="D193" s="54"/>
      <c r="E193" s="35"/>
      <c r="F193" s="35"/>
      <c r="G193" s="35"/>
    </row>
    <row r="194" spans="1:7">
      <c r="A194" s="15"/>
      <c r="B194" s="33">
        <v>114</v>
      </c>
      <c r="C194" s="15" t="s">
        <v>118</v>
      </c>
      <c r="D194" s="21">
        <v>2011</v>
      </c>
      <c r="E194" s="29">
        <v>1155</v>
      </c>
      <c r="F194" s="29">
        <v>1155</v>
      </c>
      <c r="G194" s="29">
        <v>1386</v>
      </c>
    </row>
    <row r="195" spans="1:7" ht="25.5">
      <c r="A195" s="15"/>
      <c r="B195" s="33">
        <v>115</v>
      </c>
      <c r="C195" s="15" t="s">
        <v>119</v>
      </c>
      <c r="D195" s="36">
        <v>18339</v>
      </c>
      <c r="E195" s="29">
        <v>6300</v>
      </c>
      <c r="F195" s="28">
        <v>6300</v>
      </c>
      <c r="G195" s="29">
        <v>7560</v>
      </c>
    </row>
    <row r="196" spans="1:7" ht="25.5">
      <c r="A196" s="15"/>
      <c r="B196" s="5">
        <v>118</v>
      </c>
      <c r="C196" s="15" t="s">
        <v>120</v>
      </c>
      <c r="D196" s="36">
        <v>124</v>
      </c>
      <c r="E196" s="29">
        <v>10</v>
      </c>
      <c r="F196" s="29">
        <v>10</v>
      </c>
      <c r="G196" s="29">
        <v>100</v>
      </c>
    </row>
    <row r="197" spans="1:7">
      <c r="A197" s="15"/>
      <c r="B197" s="5"/>
      <c r="C197" s="15"/>
      <c r="D197" s="31"/>
      <c r="E197" s="31"/>
      <c r="F197" s="31"/>
      <c r="G197" s="31"/>
    </row>
    <row r="198" spans="1:7">
      <c r="A198" s="15"/>
      <c r="B198" s="33">
        <v>800</v>
      </c>
      <c r="C198" s="15" t="s">
        <v>27</v>
      </c>
      <c r="D198" s="31"/>
      <c r="E198" s="31"/>
      <c r="F198" s="31"/>
      <c r="G198" s="31"/>
    </row>
    <row r="199" spans="1:7" ht="25.5">
      <c r="A199" s="15"/>
      <c r="B199" s="41">
        <v>2</v>
      </c>
      <c r="C199" s="15" t="s">
        <v>121</v>
      </c>
      <c r="D199" s="31">
        <v>2475</v>
      </c>
      <c r="E199" s="35">
        <v>0</v>
      </c>
      <c r="F199" s="34">
        <v>4100</v>
      </c>
      <c r="G199" s="34">
        <v>4200</v>
      </c>
    </row>
    <row r="200" spans="1:7">
      <c r="A200" s="15"/>
      <c r="B200" s="41">
        <v>3</v>
      </c>
      <c r="C200" s="15" t="s">
        <v>27</v>
      </c>
      <c r="D200" s="21">
        <v>21692</v>
      </c>
      <c r="E200" s="29">
        <f>30+1733</f>
        <v>1763</v>
      </c>
      <c r="F200" s="29">
        <f>30+1733</f>
        <v>1763</v>
      </c>
      <c r="G200" s="29">
        <v>2116</v>
      </c>
    </row>
    <row r="201" spans="1:7">
      <c r="A201" s="15" t="s">
        <v>15</v>
      </c>
      <c r="B201" s="33">
        <v>60</v>
      </c>
      <c r="C201" s="15" t="s">
        <v>116</v>
      </c>
      <c r="D201" s="25">
        <f>SUM(D193:D200)</f>
        <v>44641</v>
      </c>
      <c r="E201" s="26">
        <f>SUM(E193:E200)</f>
        <v>9228</v>
      </c>
      <c r="F201" s="26">
        <f>SUM(F193:F200)</f>
        <v>13328</v>
      </c>
      <c r="G201" s="26">
        <f>SUM(G193:G200)</f>
        <v>15362</v>
      </c>
    </row>
    <row r="202" spans="1:7">
      <c r="A202" s="15" t="s">
        <v>15</v>
      </c>
      <c r="B202" s="23">
        <v>70</v>
      </c>
      <c r="C202" s="24" t="s">
        <v>107</v>
      </c>
      <c r="D202" s="25">
        <f>D201+D190+D182</f>
        <v>66840</v>
      </c>
      <c r="E202" s="26">
        <f>E201+E190+E182</f>
        <v>30263</v>
      </c>
      <c r="F202" s="26">
        <f>F201+F190+F182</f>
        <v>38507</v>
      </c>
      <c r="G202" s="26">
        <f>G201+G190+G182</f>
        <v>42932</v>
      </c>
    </row>
    <row r="203" spans="1:7">
      <c r="A203" s="15"/>
      <c r="B203" s="27"/>
      <c r="C203" s="15"/>
      <c r="D203" s="30"/>
      <c r="E203" s="29"/>
      <c r="F203" s="29"/>
      <c r="G203" s="29"/>
    </row>
    <row r="204" spans="1:7" ht="25.5">
      <c r="A204" s="15"/>
      <c r="B204" s="27" t="s">
        <v>122</v>
      </c>
      <c r="C204" s="24" t="s">
        <v>123</v>
      </c>
      <c r="D204" s="30"/>
      <c r="E204" s="29"/>
      <c r="F204" s="29"/>
      <c r="G204" s="29"/>
    </row>
    <row r="205" spans="1:7" ht="25.5">
      <c r="A205" s="15"/>
      <c r="B205" s="5"/>
      <c r="C205" s="15" t="s">
        <v>13</v>
      </c>
      <c r="D205" s="30"/>
      <c r="E205" s="29"/>
      <c r="F205" s="29"/>
      <c r="G205" s="29"/>
    </row>
    <row r="206" spans="1:7">
      <c r="A206" s="15"/>
      <c r="B206" s="41">
        <v>1</v>
      </c>
      <c r="C206" s="15" t="s">
        <v>124</v>
      </c>
      <c r="D206" s="30"/>
      <c r="E206" s="29"/>
      <c r="F206" s="29"/>
      <c r="G206" s="29"/>
    </row>
    <row r="207" spans="1:7">
      <c r="A207" s="15"/>
      <c r="B207" s="5">
        <v>101</v>
      </c>
      <c r="C207" s="15" t="s">
        <v>125</v>
      </c>
      <c r="D207" s="21">
        <v>48374</v>
      </c>
      <c r="E207" s="29">
        <v>48000</v>
      </c>
      <c r="F207" s="29">
        <v>48000</v>
      </c>
      <c r="G207" s="29">
        <v>49500</v>
      </c>
    </row>
    <row r="208" spans="1:7">
      <c r="A208" s="15"/>
      <c r="B208" s="5">
        <v>800</v>
      </c>
      <c r="C208" s="15" t="s">
        <v>27</v>
      </c>
      <c r="D208" s="32">
        <v>0</v>
      </c>
      <c r="E208" s="29">
        <v>1</v>
      </c>
      <c r="F208" s="29">
        <v>1</v>
      </c>
      <c r="G208" s="29">
        <v>1</v>
      </c>
    </row>
    <row r="209" spans="1:7">
      <c r="A209" s="15" t="s">
        <v>15</v>
      </c>
      <c r="B209" s="41">
        <v>1</v>
      </c>
      <c r="C209" s="15" t="s">
        <v>124</v>
      </c>
      <c r="D209" s="25">
        <f>SUM(D207:D208)</f>
        <v>48374</v>
      </c>
      <c r="E209" s="26">
        <f>SUM(E207:E208)</f>
        <v>48001</v>
      </c>
      <c r="F209" s="26">
        <f>SUM(F207:F208)</f>
        <v>48001</v>
      </c>
      <c r="G209" s="26">
        <f>SUM(G207:G208)</f>
        <v>49501</v>
      </c>
    </row>
    <row r="210" spans="1:7" ht="25.5">
      <c r="A210" s="15" t="s">
        <v>15</v>
      </c>
      <c r="B210" s="27" t="s">
        <v>122</v>
      </c>
      <c r="C210" s="24" t="s">
        <v>123</v>
      </c>
      <c r="D210" s="25">
        <f>D209</f>
        <v>48374</v>
      </c>
      <c r="E210" s="26">
        <f>E209</f>
        <v>48001</v>
      </c>
      <c r="F210" s="26">
        <f>F209</f>
        <v>48001</v>
      </c>
      <c r="G210" s="26">
        <f>G209</f>
        <v>49501</v>
      </c>
    </row>
    <row r="211" spans="1:7">
      <c r="A211" s="15"/>
      <c r="B211" s="27"/>
      <c r="C211" s="15"/>
      <c r="D211" s="28"/>
      <c r="E211" s="29"/>
      <c r="F211" s="29"/>
      <c r="G211" s="29"/>
    </row>
    <row r="212" spans="1:7">
      <c r="A212" s="15" t="s">
        <v>11</v>
      </c>
      <c r="B212" s="23">
        <v>75</v>
      </c>
      <c r="C212" s="24" t="s">
        <v>126</v>
      </c>
      <c r="D212" s="30"/>
      <c r="E212" s="31"/>
      <c r="F212" s="31"/>
      <c r="G212" s="31"/>
    </row>
    <row r="213" spans="1:7" ht="25.5">
      <c r="A213" s="15"/>
      <c r="B213" s="5"/>
      <c r="C213" s="15" t="s">
        <v>13</v>
      </c>
      <c r="D213" s="30"/>
      <c r="E213" s="29"/>
      <c r="F213" s="29"/>
      <c r="G213" s="29"/>
    </row>
    <row r="214" spans="1:7">
      <c r="A214" s="15"/>
      <c r="B214" s="5">
        <v>101</v>
      </c>
      <c r="C214" s="15" t="s">
        <v>127</v>
      </c>
      <c r="D214" s="30"/>
      <c r="E214" s="29"/>
      <c r="F214" s="29"/>
      <c r="G214" s="29"/>
    </row>
    <row r="215" spans="1:7">
      <c r="A215" s="15"/>
      <c r="B215" s="33">
        <v>103</v>
      </c>
      <c r="C215" s="15" t="s">
        <v>128</v>
      </c>
      <c r="D215" s="36">
        <v>8441503</v>
      </c>
      <c r="E215" s="29">
        <v>7809900</v>
      </c>
      <c r="F215" s="29">
        <v>7809900</v>
      </c>
      <c r="G215" s="29">
        <f>7860348-100000</f>
        <v>7760348</v>
      </c>
    </row>
    <row r="216" spans="1:7">
      <c r="A216" s="15"/>
      <c r="B216" s="33">
        <v>108</v>
      </c>
      <c r="C216" s="15" t="s">
        <v>129</v>
      </c>
      <c r="D216" s="55">
        <v>0</v>
      </c>
      <c r="E216" s="29">
        <v>1</v>
      </c>
      <c r="F216" s="29">
        <v>1</v>
      </c>
      <c r="G216" s="29">
        <v>1</v>
      </c>
    </row>
    <row r="217" spans="1:7">
      <c r="A217" s="37"/>
      <c r="B217" s="38">
        <v>800</v>
      </c>
      <c r="C217" s="37" t="s">
        <v>27</v>
      </c>
      <c r="D217" s="39">
        <v>42</v>
      </c>
      <c r="E217" s="22">
        <v>1</v>
      </c>
      <c r="F217" s="22">
        <v>1</v>
      </c>
      <c r="G217" s="22">
        <v>1</v>
      </c>
    </row>
    <row r="218" spans="1:7">
      <c r="A218" s="15"/>
      <c r="B218" s="33">
        <v>900</v>
      </c>
      <c r="C218" s="48" t="s">
        <v>19</v>
      </c>
      <c r="D218" s="21">
        <v>-2500</v>
      </c>
      <c r="E218" s="35">
        <v>0</v>
      </c>
      <c r="F218" s="35">
        <v>0</v>
      </c>
      <c r="G218" s="35">
        <v>0</v>
      </c>
    </row>
    <row r="219" spans="1:7">
      <c r="A219" s="15" t="s">
        <v>15</v>
      </c>
      <c r="B219" s="23">
        <v>75</v>
      </c>
      <c r="C219" s="24" t="s">
        <v>126</v>
      </c>
      <c r="D219" s="25">
        <f>SUM(D214:D218)</f>
        <v>8439045</v>
      </c>
      <c r="E219" s="26">
        <f>SUM(E214:E217)</f>
        <v>7809902</v>
      </c>
      <c r="F219" s="26">
        <f>SUM(F214:F217)</f>
        <v>7809902</v>
      </c>
      <c r="G219" s="26">
        <f>SUM(G214:G217)</f>
        <v>7760350</v>
      </c>
    </row>
    <row r="220" spans="1:7" ht="8.1" customHeight="1">
      <c r="A220" s="15"/>
      <c r="B220" s="5"/>
      <c r="C220" s="15"/>
      <c r="D220" s="30"/>
      <c r="E220" s="31"/>
      <c r="F220" s="31"/>
      <c r="G220" s="31"/>
    </row>
    <row r="221" spans="1:7">
      <c r="A221" s="15" t="s">
        <v>11</v>
      </c>
      <c r="B221" s="23">
        <v>202</v>
      </c>
      <c r="C221" s="24" t="s">
        <v>130</v>
      </c>
      <c r="D221" s="30"/>
      <c r="E221" s="31"/>
      <c r="F221" s="31"/>
      <c r="G221" s="31"/>
    </row>
    <row r="222" spans="1:7" ht="25.5">
      <c r="A222" s="15"/>
      <c r="B222" s="5"/>
      <c r="C222" s="15" t="s">
        <v>131</v>
      </c>
      <c r="D222" s="28"/>
      <c r="E222" s="29"/>
      <c r="F222" s="29"/>
      <c r="G222" s="29"/>
    </row>
    <row r="223" spans="1:7">
      <c r="A223" s="15"/>
      <c r="B223" s="41">
        <v>1</v>
      </c>
      <c r="C223" s="15" t="s">
        <v>132</v>
      </c>
      <c r="D223" s="30"/>
      <c r="E223" s="31"/>
      <c r="F223" s="31"/>
      <c r="G223" s="31"/>
    </row>
    <row r="224" spans="1:7">
      <c r="A224" s="15"/>
      <c r="B224" s="33">
        <v>101</v>
      </c>
      <c r="C224" s="15" t="s">
        <v>133</v>
      </c>
      <c r="D224" s="31"/>
      <c r="E224" s="31"/>
      <c r="F224" s="31"/>
      <c r="G224" s="31"/>
    </row>
    <row r="225" spans="1:7">
      <c r="A225" s="15"/>
      <c r="B225" s="41">
        <v>3</v>
      </c>
      <c r="C225" s="15" t="s">
        <v>27</v>
      </c>
      <c r="D225" s="21">
        <v>260</v>
      </c>
      <c r="E225" s="31">
        <v>2830</v>
      </c>
      <c r="F225" s="31">
        <v>2700</v>
      </c>
      <c r="G225" s="31">
        <f>273+327</f>
        <v>600</v>
      </c>
    </row>
    <row r="226" spans="1:7">
      <c r="A226" s="15"/>
      <c r="B226" s="33">
        <v>102</v>
      </c>
      <c r="C226" s="15" t="s">
        <v>134</v>
      </c>
      <c r="D226" s="21"/>
      <c r="E226" s="31"/>
      <c r="F226" s="31"/>
      <c r="G226" s="31"/>
    </row>
    <row r="227" spans="1:7">
      <c r="A227" s="15"/>
      <c r="B227" s="41">
        <v>1</v>
      </c>
      <c r="C227" s="15" t="s">
        <v>135</v>
      </c>
      <c r="D227" s="21">
        <v>5209</v>
      </c>
      <c r="E227" s="31">
        <v>2100</v>
      </c>
      <c r="F227" s="31">
        <v>2000</v>
      </c>
      <c r="G227" s="31">
        <v>5469</v>
      </c>
    </row>
    <row r="228" spans="1:7">
      <c r="A228" s="15"/>
      <c r="B228" s="41">
        <v>2</v>
      </c>
      <c r="C228" s="15" t="s">
        <v>136</v>
      </c>
      <c r="D228" s="31">
        <v>7115</v>
      </c>
      <c r="E228" s="29">
        <v>6820</v>
      </c>
      <c r="F228" s="29">
        <v>6500</v>
      </c>
      <c r="G228" s="29">
        <v>7471</v>
      </c>
    </row>
    <row r="229" spans="1:7">
      <c r="A229" s="15"/>
      <c r="B229" s="41">
        <v>3</v>
      </c>
      <c r="C229" s="15" t="s">
        <v>137</v>
      </c>
      <c r="D229" s="54">
        <v>56</v>
      </c>
      <c r="E229" s="29">
        <v>250</v>
      </c>
      <c r="F229" s="29">
        <v>250</v>
      </c>
      <c r="G229" s="29">
        <v>59</v>
      </c>
    </row>
    <row r="230" spans="1:7">
      <c r="A230" s="15"/>
      <c r="B230" s="5">
        <v>103</v>
      </c>
      <c r="C230" s="15" t="s">
        <v>138</v>
      </c>
      <c r="D230" s="30"/>
      <c r="E230" s="31"/>
      <c r="F230" s="31"/>
      <c r="G230" s="31"/>
    </row>
    <row r="231" spans="1:7">
      <c r="A231" s="15"/>
      <c r="B231" s="41">
        <v>4</v>
      </c>
      <c r="C231" s="15" t="s">
        <v>27</v>
      </c>
      <c r="D231" s="21">
        <v>382</v>
      </c>
      <c r="E231" s="31">
        <v>570</v>
      </c>
      <c r="F231" s="31">
        <v>550</v>
      </c>
      <c r="G231" s="31">
        <v>401</v>
      </c>
    </row>
    <row r="232" spans="1:7">
      <c r="A232" s="15" t="s">
        <v>15</v>
      </c>
      <c r="B232" s="41">
        <v>1</v>
      </c>
      <c r="C232" s="15" t="s">
        <v>132</v>
      </c>
      <c r="D232" s="25">
        <f>SUM(D225:D231)</f>
        <v>13022</v>
      </c>
      <c r="E232" s="26">
        <f>SUM(E224:E231)</f>
        <v>12570</v>
      </c>
      <c r="F232" s="26">
        <f>SUM(F224:F231)</f>
        <v>12000</v>
      </c>
      <c r="G232" s="26">
        <f>SUM(G224:G231)</f>
        <v>14000</v>
      </c>
    </row>
    <row r="233" spans="1:7" ht="8.1" customHeight="1">
      <c r="A233" s="15"/>
      <c r="B233" s="41"/>
      <c r="C233" s="15"/>
      <c r="D233" s="28"/>
      <c r="E233" s="29"/>
      <c r="F233" s="29"/>
      <c r="G233" s="29"/>
    </row>
    <row r="234" spans="1:7">
      <c r="A234" s="15"/>
      <c r="B234" s="41">
        <v>3</v>
      </c>
      <c r="C234" s="15" t="s">
        <v>139</v>
      </c>
      <c r="D234" s="28"/>
      <c r="E234" s="29"/>
      <c r="F234" s="29"/>
      <c r="G234" s="29"/>
    </row>
    <row r="235" spans="1:7">
      <c r="A235" s="15"/>
      <c r="B235" s="5">
        <v>800</v>
      </c>
      <c r="C235" s="15" t="s">
        <v>27</v>
      </c>
      <c r="D235" s="30"/>
      <c r="E235" s="29"/>
      <c r="F235" s="29"/>
      <c r="G235" s="29"/>
    </row>
    <row r="236" spans="1:7">
      <c r="A236" s="15"/>
      <c r="B236" s="41">
        <v>1</v>
      </c>
      <c r="C236" s="15" t="s">
        <v>48</v>
      </c>
      <c r="D236" s="21">
        <v>120</v>
      </c>
      <c r="E236" s="29">
        <v>1000</v>
      </c>
      <c r="F236" s="29">
        <v>1000</v>
      </c>
      <c r="G236" s="29">
        <v>1200</v>
      </c>
    </row>
    <row r="237" spans="1:7" ht="8.1" customHeight="1">
      <c r="A237" s="15"/>
      <c r="B237" s="41"/>
      <c r="C237" s="15"/>
      <c r="D237" s="28"/>
      <c r="E237" s="29"/>
      <c r="F237" s="29"/>
      <c r="G237" s="29"/>
    </row>
    <row r="238" spans="1:7">
      <c r="A238" s="15"/>
      <c r="B238" s="41">
        <v>4</v>
      </c>
      <c r="C238" s="15" t="s">
        <v>140</v>
      </c>
      <c r="D238" s="30"/>
      <c r="E238" s="31"/>
      <c r="F238" s="31"/>
      <c r="G238" s="31"/>
    </row>
    <row r="239" spans="1:7">
      <c r="A239" s="15"/>
      <c r="B239" s="41">
        <v>102</v>
      </c>
      <c r="C239" s="15" t="s">
        <v>141</v>
      </c>
      <c r="D239" s="35">
        <v>0</v>
      </c>
      <c r="E239" s="35">
        <v>0</v>
      </c>
      <c r="F239" s="35">
        <v>0</v>
      </c>
      <c r="G239" s="35">
        <v>0</v>
      </c>
    </row>
    <row r="240" spans="1:7">
      <c r="A240" s="15"/>
      <c r="B240" s="33">
        <v>800</v>
      </c>
      <c r="C240" s="15" t="s">
        <v>27</v>
      </c>
      <c r="D240" s="21"/>
      <c r="E240" s="29"/>
      <c r="F240" s="29"/>
      <c r="G240" s="29"/>
    </row>
    <row r="241" spans="1:7">
      <c r="A241" s="15"/>
      <c r="B241" s="56" t="s">
        <v>142</v>
      </c>
      <c r="C241" s="15" t="s">
        <v>27</v>
      </c>
      <c r="D241" s="21">
        <v>354</v>
      </c>
      <c r="E241" s="29">
        <v>447</v>
      </c>
      <c r="F241" s="29">
        <v>220</v>
      </c>
      <c r="G241" s="29">
        <v>240</v>
      </c>
    </row>
    <row r="242" spans="1:7">
      <c r="A242" s="15"/>
      <c r="B242" s="57" t="s">
        <v>143</v>
      </c>
      <c r="C242" s="15" t="s">
        <v>144</v>
      </c>
      <c r="D242" s="53">
        <v>0</v>
      </c>
      <c r="E242" s="35">
        <v>0</v>
      </c>
      <c r="F242" s="35">
        <v>0</v>
      </c>
      <c r="G242" s="29">
        <v>1500</v>
      </c>
    </row>
    <row r="243" spans="1:7">
      <c r="A243" s="15" t="s">
        <v>15</v>
      </c>
      <c r="B243" s="41">
        <v>4</v>
      </c>
      <c r="C243" s="15" t="s">
        <v>140</v>
      </c>
      <c r="D243" s="25">
        <f>SUM(D241:D242)</f>
        <v>354</v>
      </c>
      <c r="E243" s="25">
        <f>SUM(E241:E242)</f>
        <v>447</v>
      </c>
      <c r="F243" s="25">
        <f>SUM(F241:F242)</f>
        <v>220</v>
      </c>
      <c r="G243" s="25">
        <f>SUM(G241:G242)</f>
        <v>1740</v>
      </c>
    </row>
    <row r="244" spans="1:7">
      <c r="A244" s="15" t="s">
        <v>15</v>
      </c>
      <c r="B244" s="23">
        <v>202</v>
      </c>
      <c r="C244" s="24" t="s">
        <v>145</v>
      </c>
      <c r="D244" s="25">
        <f>D243+D232+D236</f>
        <v>13496</v>
      </c>
      <c r="E244" s="25">
        <f>E243+E232+E236</f>
        <v>14017</v>
      </c>
      <c r="F244" s="25">
        <f>F243+F232+F236</f>
        <v>13220</v>
      </c>
      <c r="G244" s="25">
        <f>G243+G232+G236</f>
        <v>16940</v>
      </c>
    </row>
    <row r="245" spans="1:7" ht="8.1" customHeight="1">
      <c r="A245" s="15"/>
      <c r="B245" s="23"/>
      <c r="C245" s="15"/>
      <c r="D245" s="28"/>
      <c r="E245" s="29"/>
      <c r="F245" s="29"/>
      <c r="G245" s="29"/>
    </row>
    <row r="246" spans="1:7">
      <c r="A246" s="15" t="s">
        <v>11</v>
      </c>
      <c r="B246" s="23">
        <v>210</v>
      </c>
      <c r="C246" s="24" t="s">
        <v>146</v>
      </c>
      <c r="D246" s="30"/>
      <c r="E246" s="31"/>
      <c r="F246" s="31"/>
      <c r="G246" s="31"/>
    </row>
    <row r="247" spans="1:7" ht="25.5">
      <c r="A247" s="15"/>
      <c r="B247" s="5"/>
      <c r="C247" s="15" t="s">
        <v>147</v>
      </c>
      <c r="D247" s="30"/>
      <c r="E247" s="29"/>
      <c r="F247" s="29"/>
      <c r="G247" s="29"/>
    </row>
    <row r="248" spans="1:7">
      <c r="A248" s="15"/>
      <c r="B248" s="41">
        <v>1</v>
      </c>
      <c r="C248" s="15" t="s">
        <v>148</v>
      </c>
      <c r="D248" s="30"/>
      <c r="E248" s="31"/>
      <c r="F248" s="31"/>
      <c r="G248" s="31"/>
    </row>
    <row r="249" spans="1:7" ht="25.5">
      <c r="A249" s="37"/>
      <c r="B249" s="58">
        <v>2</v>
      </c>
      <c r="C249" s="37" t="s">
        <v>149</v>
      </c>
      <c r="D249" s="39">
        <v>6525</v>
      </c>
      <c r="E249" s="22">
        <v>4000</v>
      </c>
      <c r="F249" s="22">
        <v>4000</v>
      </c>
      <c r="G249" s="22">
        <v>4000</v>
      </c>
    </row>
    <row r="250" spans="1:7">
      <c r="A250" s="15"/>
      <c r="B250" s="33">
        <v>800</v>
      </c>
      <c r="C250" s="15" t="s">
        <v>27</v>
      </c>
      <c r="D250" s="21">
        <v>1744</v>
      </c>
      <c r="E250" s="31">
        <v>6200</v>
      </c>
      <c r="F250" s="31">
        <v>6200</v>
      </c>
      <c r="G250" s="31">
        <v>6200</v>
      </c>
    </row>
    <row r="251" spans="1:7" ht="11.1" customHeight="1">
      <c r="A251" s="15"/>
      <c r="B251" s="33"/>
      <c r="C251" s="15"/>
      <c r="D251" s="30"/>
      <c r="E251" s="31"/>
      <c r="F251" s="31"/>
      <c r="G251" s="31"/>
    </row>
    <row r="252" spans="1:7">
      <c r="A252" s="15"/>
      <c r="B252" s="41">
        <v>4</v>
      </c>
      <c r="C252" s="15" t="s">
        <v>150</v>
      </c>
      <c r="D252" s="30"/>
      <c r="E252" s="31"/>
      <c r="F252" s="31"/>
      <c r="G252" s="31"/>
    </row>
    <row r="253" spans="1:7">
      <c r="A253" s="15"/>
      <c r="B253" s="33">
        <v>104</v>
      </c>
      <c r="C253" s="15" t="s">
        <v>151</v>
      </c>
      <c r="D253" s="21"/>
      <c r="E253" s="31"/>
      <c r="F253" s="31"/>
      <c r="G253" s="31"/>
    </row>
    <row r="254" spans="1:7" ht="25.5">
      <c r="A254" s="15"/>
      <c r="B254" s="41">
        <v>1</v>
      </c>
      <c r="C254" s="15" t="s">
        <v>152</v>
      </c>
      <c r="D254" s="31">
        <v>4296</v>
      </c>
      <c r="E254" s="29">
        <v>1500</v>
      </c>
      <c r="F254" s="29">
        <v>1500</v>
      </c>
      <c r="G254" s="29">
        <v>1500</v>
      </c>
    </row>
    <row r="255" spans="1:7" ht="25.5">
      <c r="A255" s="15"/>
      <c r="B255" s="41">
        <v>2</v>
      </c>
      <c r="C255" s="15" t="s">
        <v>153</v>
      </c>
      <c r="D255" s="54">
        <v>6</v>
      </c>
      <c r="E255" s="29">
        <v>200</v>
      </c>
      <c r="F255" s="29">
        <v>200</v>
      </c>
      <c r="G255" s="29">
        <v>200</v>
      </c>
    </row>
    <row r="256" spans="1:7">
      <c r="A256" s="15"/>
      <c r="B256" s="41">
        <v>105</v>
      </c>
      <c r="C256" s="15" t="s">
        <v>154</v>
      </c>
      <c r="D256" s="21">
        <v>173</v>
      </c>
      <c r="E256" s="31">
        <v>800</v>
      </c>
      <c r="F256" s="31">
        <v>800</v>
      </c>
      <c r="G256" s="31">
        <v>800</v>
      </c>
    </row>
    <row r="257" spans="1:7">
      <c r="A257" s="15" t="s">
        <v>15</v>
      </c>
      <c r="B257" s="23">
        <v>210</v>
      </c>
      <c r="C257" s="24" t="s">
        <v>146</v>
      </c>
      <c r="D257" s="26">
        <f>D254+D250+D249+D255+D256+D253</f>
        <v>12744</v>
      </c>
      <c r="E257" s="26">
        <f>E254+E250+E249+E255+E256+E253</f>
        <v>12700</v>
      </c>
      <c r="F257" s="26">
        <f>F254+F250+F249+F255+F256+F253</f>
        <v>12700</v>
      </c>
      <c r="G257" s="26">
        <f>G254+G250+G249+G255+G256+G253</f>
        <v>12700</v>
      </c>
    </row>
    <row r="258" spans="1:7" ht="11.1" customHeight="1">
      <c r="A258" s="15"/>
      <c r="B258" s="27"/>
      <c r="C258" s="15"/>
      <c r="D258" s="28"/>
      <c r="E258" s="29"/>
      <c r="F258" s="29"/>
      <c r="G258" s="29"/>
    </row>
    <row r="259" spans="1:7">
      <c r="A259" s="15" t="s">
        <v>11</v>
      </c>
      <c r="B259" s="23">
        <v>215</v>
      </c>
      <c r="C259" s="24" t="s">
        <v>155</v>
      </c>
      <c r="D259" s="30"/>
      <c r="E259" s="31"/>
      <c r="F259" s="31"/>
      <c r="G259" s="31"/>
    </row>
    <row r="260" spans="1:7" ht="25.5">
      <c r="A260" s="15"/>
      <c r="B260" s="5"/>
      <c r="C260" s="15" t="s">
        <v>156</v>
      </c>
      <c r="D260" s="30"/>
      <c r="E260" s="29"/>
      <c r="F260" s="29"/>
      <c r="G260" s="29"/>
    </row>
    <row r="261" spans="1:7">
      <c r="A261" s="15"/>
      <c r="B261" s="41">
        <v>1</v>
      </c>
      <c r="C261" s="15" t="s">
        <v>157</v>
      </c>
      <c r="D261" s="30"/>
      <c r="E261" s="31"/>
      <c r="F261" s="31"/>
      <c r="G261" s="31"/>
    </row>
    <row r="262" spans="1:7">
      <c r="A262" s="15"/>
      <c r="B262" s="33">
        <v>103</v>
      </c>
      <c r="C262" s="15" t="s">
        <v>158</v>
      </c>
      <c r="D262" s="21">
        <v>20041</v>
      </c>
      <c r="E262" s="31">
        <v>26620</v>
      </c>
      <c r="F262" s="31">
        <v>26620</v>
      </c>
      <c r="G262" s="31">
        <v>30000</v>
      </c>
    </row>
    <row r="263" spans="1:7">
      <c r="A263" s="15"/>
      <c r="B263" s="33">
        <v>800</v>
      </c>
      <c r="C263" s="15" t="s">
        <v>27</v>
      </c>
      <c r="D263" s="21">
        <v>5417</v>
      </c>
      <c r="E263" s="31">
        <v>2000</v>
      </c>
      <c r="F263" s="31">
        <v>2000</v>
      </c>
      <c r="G263" s="31">
        <v>2200</v>
      </c>
    </row>
    <row r="264" spans="1:7">
      <c r="A264" s="15" t="s">
        <v>15</v>
      </c>
      <c r="B264" s="41">
        <v>1</v>
      </c>
      <c r="C264" s="15" t="s">
        <v>157</v>
      </c>
      <c r="D264" s="25">
        <f>SUM(D262:D263)</f>
        <v>25458</v>
      </c>
      <c r="E264" s="26">
        <f>SUM(E262:E263)</f>
        <v>28620</v>
      </c>
      <c r="F264" s="26">
        <f>SUM(F262:F263)</f>
        <v>28620</v>
      </c>
      <c r="G264" s="26">
        <f>SUM(G262:G263)</f>
        <v>32200</v>
      </c>
    </row>
    <row r="265" spans="1:7" ht="11.1" customHeight="1">
      <c r="A265" s="15"/>
      <c r="B265" s="41"/>
      <c r="C265" s="15"/>
      <c r="D265" s="28"/>
      <c r="E265" s="29"/>
      <c r="F265" s="29"/>
      <c r="G265" s="29"/>
    </row>
    <row r="266" spans="1:7">
      <c r="A266" s="15"/>
      <c r="B266" s="41">
        <v>2</v>
      </c>
      <c r="C266" s="15" t="s">
        <v>159</v>
      </c>
      <c r="D266" s="28"/>
      <c r="E266" s="29"/>
      <c r="F266" s="29"/>
      <c r="G266" s="29"/>
    </row>
    <row r="267" spans="1:7">
      <c r="A267" s="15"/>
      <c r="B267" s="33">
        <v>103</v>
      </c>
      <c r="C267" s="15" t="s">
        <v>160</v>
      </c>
      <c r="D267" s="59">
        <v>3307</v>
      </c>
      <c r="E267" s="29">
        <v>4950</v>
      </c>
      <c r="F267" s="29">
        <v>4951</v>
      </c>
      <c r="G267" s="29">
        <v>6000</v>
      </c>
    </row>
    <row r="268" spans="1:7" ht="11.1" customHeight="1">
      <c r="A268" s="15"/>
      <c r="B268" s="33"/>
      <c r="C268" s="15"/>
      <c r="D268" s="31"/>
      <c r="E268" s="29"/>
      <c r="F268" s="29"/>
      <c r="G268" s="29"/>
    </row>
    <row r="269" spans="1:7">
      <c r="A269" s="15"/>
      <c r="B269" s="33">
        <v>501</v>
      </c>
      <c r="C269" s="15" t="s">
        <v>111</v>
      </c>
      <c r="D269" s="29"/>
      <c r="E269" s="29"/>
      <c r="F269" s="29"/>
      <c r="G269" s="29"/>
    </row>
    <row r="270" spans="1:7">
      <c r="A270" s="15"/>
      <c r="B270" s="41">
        <v>1</v>
      </c>
      <c r="C270" s="15" t="s">
        <v>161</v>
      </c>
      <c r="D270" s="60">
        <v>220</v>
      </c>
      <c r="E270" s="29">
        <v>460</v>
      </c>
      <c r="F270" s="29">
        <v>400</v>
      </c>
      <c r="G270" s="29">
        <v>460</v>
      </c>
    </row>
    <row r="271" spans="1:7" ht="11.1" customHeight="1">
      <c r="A271" s="15"/>
      <c r="B271" s="41"/>
      <c r="C271" s="15"/>
      <c r="D271" s="28"/>
      <c r="E271" s="29"/>
      <c r="F271" s="29"/>
      <c r="G271" s="29"/>
    </row>
    <row r="272" spans="1:7">
      <c r="A272" s="15" t="s">
        <v>15</v>
      </c>
      <c r="B272" s="41">
        <v>2</v>
      </c>
      <c r="C272" s="15" t="s">
        <v>159</v>
      </c>
      <c r="D272" s="22">
        <f>D270+D267</f>
        <v>3527</v>
      </c>
      <c r="E272" s="22">
        <f>E270+E267</f>
        <v>5410</v>
      </c>
      <c r="F272" s="22">
        <f>F270+F267</f>
        <v>5351</v>
      </c>
      <c r="G272" s="22">
        <f>G270+G267</f>
        <v>6460</v>
      </c>
    </row>
    <row r="273" spans="1:7">
      <c r="A273" s="15" t="s">
        <v>15</v>
      </c>
      <c r="B273" s="23">
        <v>215</v>
      </c>
      <c r="C273" s="24" t="s">
        <v>155</v>
      </c>
      <c r="D273" s="25">
        <f>D272+D264</f>
        <v>28985</v>
      </c>
      <c r="E273" s="26">
        <f>E272+E264</f>
        <v>34030</v>
      </c>
      <c r="F273" s="26">
        <f>F272+F264</f>
        <v>33971</v>
      </c>
      <c r="G273" s="26">
        <f>G272+G264</f>
        <v>38660</v>
      </c>
    </row>
    <row r="274" spans="1:7" ht="11.1" customHeight="1">
      <c r="A274" s="15"/>
      <c r="B274" s="27"/>
      <c r="C274" s="15"/>
      <c r="D274" s="30"/>
      <c r="E274" s="29"/>
      <c r="F274" s="29"/>
      <c r="G274" s="29"/>
    </row>
    <row r="275" spans="1:7">
      <c r="A275" s="15" t="s">
        <v>11</v>
      </c>
      <c r="B275" s="23">
        <v>216</v>
      </c>
      <c r="C275" s="24" t="s">
        <v>162</v>
      </c>
      <c r="D275" s="30"/>
      <c r="E275" s="31"/>
      <c r="F275" s="31"/>
      <c r="G275" s="31"/>
    </row>
    <row r="276" spans="1:7" ht="25.5">
      <c r="A276" s="15"/>
      <c r="B276" s="5"/>
      <c r="C276" s="15" t="s">
        <v>163</v>
      </c>
      <c r="D276" s="28"/>
      <c r="E276" s="29"/>
      <c r="F276" s="29"/>
      <c r="G276" s="29"/>
    </row>
    <row r="277" spans="1:7">
      <c r="A277" s="15"/>
      <c r="B277" s="41">
        <v>1</v>
      </c>
      <c r="C277" s="15" t="s">
        <v>164</v>
      </c>
      <c r="D277" s="28"/>
      <c r="E277" s="29"/>
      <c r="F277" s="29"/>
      <c r="G277" s="29"/>
    </row>
    <row r="278" spans="1:7">
      <c r="A278" s="15"/>
      <c r="B278" s="33">
        <v>106</v>
      </c>
      <c r="C278" s="15" t="s">
        <v>165</v>
      </c>
      <c r="D278" s="28"/>
      <c r="E278" s="29"/>
      <c r="F278" s="29"/>
      <c r="G278" s="29"/>
    </row>
    <row r="279" spans="1:7">
      <c r="A279" s="37"/>
      <c r="B279" s="46">
        <v>2</v>
      </c>
      <c r="C279" s="37" t="s">
        <v>166</v>
      </c>
      <c r="D279" s="61">
        <v>5267</v>
      </c>
      <c r="E279" s="22">
        <v>5200</v>
      </c>
      <c r="F279" s="22">
        <v>5200</v>
      </c>
      <c r="G279" s="22">
        <v>5500</v>
      </c>
    </row>
    <row r="280" spans="1:7">
      <c r="A280" s="15" t="s">
        <v>15</v>
      </c>
      <c r="B280" s="23">
        <v>216</v>
      </c>
      <c r="C280" s="24" t="s">
        <v>162</v>
      </c>
      <c r="D280" s="40">
        <f>SUM(D279:D279)</f>
        <v>5267</v>
      </c>
      <c r="E280" s="22">
        <f>E279</f>
        <v>5200</v>
      </c>
      <c r="F280" s="22">
        <f>F279</f>
        <v>5200</v>
      </c>
      <c r="G280" s="22">
        <f>G279</f>
        <v>5500</v>
      </c>
    </row>
    <row r="281" spans="1:7">
      <c r="A281" s="15"/>
      <c r="B281" s="27"/>
      <c r="C281" s="15"/>
      <c r="D281" s="28"/>
      <c r="E281" s="29"/>
      <c r="F281" s="29"/>
      <c r="G281" s="29"/>
    </row>
    <row r="282" spans="1:7">
      <c r="A282" s="15" t="s">
        <v>11</v>
      </c>
      <c r="B282" s="23">
        <v>217</v>
      </c>
      <c r="C282" s="24" t="s">
        <v>167</v>
      </c>
      <c r="D282" s="28"/>
      <c r="E282" s="29"/>
      <c r="F282" s="29"/>
      <c r="G282" s="29"/>
    </row>
    <row r="283" spans="1:7" ht="25.5">
      <c r="A283" s="15"/>
      <c r="B283" s="27"/>
      <c r="C283" s="15" t="s">
        <v>168</v>
      </c>
      <c r="D283" s="30"/>
      <c r="E283" s="29"/>
      <c r="F283" s="29"/>
      <c r="G283" s="29"/>
    </row>
    <row r="284" spans="1:7">
      <c r="A284" s="15"/>
      <c r="B284" s="5">
        <v>60</v>
      </c>
      <c r="C284" s="15" t="s">
        <v>169</v>
      </c>
      <c r="D284" s="30"/>
      <c r="E284" s="29"/>
      <c r="F284" s="29"/>
      <c r="G284" s="29"/>
    </row>
    <row r="285" spans="1:7">
      <c r="A285" s="15"/>
      <c r="B285" s="5">
        <v>800</v>
      </c>
      <c r="C285" s="15" t="s">
        <v>27</v>
      </c>
      <c r="D285" s="59"/>
      <c r="E285" s="29"/>
      <c r="F285" s="29"/>
      <c r="G285" s="29"/>
    </row>
    <row r="286" spans="1:7">
      <c r="A286" s="15"/>
      <c r="B286" s="41">
        <v>1</v>
      </c>
      <c r="C286" s="15" t="s">
        <v>170</v>
      </c>
      <c r="D286" s="59">
        <v>6210</v>
      </c>
      <c r="E286" s="29">
        <v>14520</v>
      </c>
      <c r="F286" s="29">
        <v>5000</v>
      </c>
      <c r="G286" s="29">
        <v>2000</v>
      </c>
    </row>
    <row r="287" spans="1:7">
      <c r="A287" s="15"/>
      <c r="B287" s="41">
        <v>2</v>
      </c>
      <c r="C287" s="15" t="s">
        <v>171</v>
      </c>
      <c r="D287" s="30">
        <v>2403</v>
      </c>
      <c r="E287" s="29">
        <v>1100</v>
      </c>
      <c r="F287" s="29">
        <v>1000</v>
      </c>
      <c r="G287" s="29">
        <v>1050</v>
      </c>
    </row>
    <row r="288" spans="1:7">
      <c r="A288" s="15"/>
      <c r="B288" s="41">
        <v>3</v>
      </c>
      <c r="C288" s="15" t="s">
        <v>172</v>
      </c>
      <c r="D288" s="30">
        <v>112</v>
      </c>
      <c r="E288" s="29">
        <v>990</v>
      </c>
      <c r="F288" s="29">
        <v>900</v>
      </c>
      <c r="G288" s="29">
        <v>945</v>
      </c>
    </row>
    <row r="289" spans="1:7">
      <c r="A289" s="15"/>
      <c r="B289" s="41">
        <v>4</v>
      </c>
      <c r="C289" s="15" t="s">
        <v>173</v>
      </c>
      <c r="D289" s="30">
        <v>7587</v>
      </c>
      <c r="E289" s="29">
        <v>550</v>
      </c>
      <c r="F289" s="29">
        <v>500</v>
      </c>
      <c r="G289" s="29">
        <v>525</v>
      </c>
    </row>
    <row r="290" spans="1:7">
      <c r="A290" s="15"/>
      <c r="B290" s="41">
        <v>5</v>
      </c>
      <c r="C290" s="15" t="s">
        <v>174</v>
      </c>
      <c r="D290" s="28">
        <v>347</v>
      </c>
      <c r="E290" s="29">
        <v>385</v>
      </c>
      <c r="F290" s="29">
        <v>347</v>
      </c>
      <c r="G290" s="29">
        <v>365</v>
      </c>
    </row>
    <row r="291" spans="1:7">
      <c r="A291" s="15" t="s">
        <v>15</v>
      </c>
      <c r="B291" s="23">
        <v>217</v>
      </c>
      <c r="C291" s="24" t="s">
        <v>167</v>
      </c>
      <c r="D291" s="25">
        <f>SUM(D285:D290)</f>
        <v>16659</v>
      </c>
      <c r="E291" s="26">
        <f>SUM(E286:E290)</f>
        <v>17545</v>
      </c>
      <c r="F291" s="26">
        <f>SUM(F286:F290)</f>
        <v>7747</v>
      </c>
      <c r="G291" s="26">
        <f>SUM(G286:G290)</f>
        <v>4885</v>
      </c>
    </row>
    <row r="292" spans="1:7">
      <c r="A292" s="15"/>
      <c r="B292" s="27"/>
      <c r="C292" s="15"/>
      <c r="D292" s="30"/>
      <c r="E292" s="29"/>
      <c r="F292" s="29"/>
      <c r="G292" s="29"/>
    </row>
    <row r="293" spans="1:7">
      <c r="A293" s="15" t="s">
        <v>11</v>
      </c>
      <c r="B293" s="23">
        <v>220</v>
      </c>
      <c r="C293" s="24" t="s">
        <v>175</v>
      </c>
      <c r="D293" s="30"/>
      <c r="E293" s="31"/>
      <c r="F293" s="31"/>
      <c r="G293" s="31"/>
    </row>
    <row r="294" spans="1:7" ht="25.5">
      <c r="A294" s="15"/>
      <c r="B294" s="5"/>
      <c r="C294" s="15" t="s">
        <v>176</v>
      </c>
      <c r="D294" s="30"/>
      <c r="E294" s="29"/>
      <c r="F294" s="29"/>
      <c r="G294" s="29"/>
    </row>
    <row r="295" spans="1:7">
      <c r="A295" s="15"/>
      <c r="B295" s="41">
        <v>1</v>
      </c>
      <c r="C295" s="62" t="s">
        <v>177</v>
      </c>
      <c r="D295" s="30"/>
      <c r="E295" s="29"/>
      <c r="F295" s="29"/>
      <c r="G295" s="29"/>
    </row>
    <row r="296" spans="1:7" ht="25.5">
      <c r="A296" s="15"/>
      <c r="B296" s="5">
        <v>102</v>
      </c>
      <c r="C296" s="48" t="s">
        <v>178</v>
      </c>
      <c r="D296" s="59">
        <v>12</v>
      </c>
      <c r="E296" s="49">
        <v>0</v>
      </c>
      <c r="F296" s="49">
        <v>0</v>
      </c>
      <c r="G296" s="49">
        <v>0</v>
      </c>
    </row>
    <row r="297" spans="1:7">
      <c r="A297" s="15"/>
      <c r="B297" s="5"/>
      <c r="C297" s="48"/>
      <c r="D297" s="59"/>
      <c r="E297" s="29"/>
      <c r="F297" s="29"/>
      <c r="G297" s="29"/>
    </row>
    <row r="298" spans="1:7">
      <c r="A298" s="15"/>
      <c r="B298" s="5">
        <v>60</v>
      </c>
      <c r="C298" s="15" t="s">
        <v>179</v>
      </c>
      <c r="D298" s="28"/>
      <c r="E298" s="29"/>
      <c r="F298" s="29"/>
      <c r="G298" s="29"/>
    </row>
    <row r="299" spans="1:7" ht="25.5">
      <c r="A299" s="15"/>
      <c r="B299" s="33">
        <v>106</v>
      </c>
      <c r="C299" s="15" t="s">
        <v>180</v>
      </c>
      <c r="D299" s="59">
        <v>172</v>
      </c>
      <c r="E299" s="29">
        <v>1</v>
      </c>
      <c r="F299" s="29">
        <v>1</v>
      </c>
      <c r="G299" s="29">
        <v>1</v>
      </c>
    </row>
    <row r="300" spans="1:7">
      <c r="A300" s="15"/>
      <c r="B300" s="33">
        <v>113</v>
      </c>
      <c r="C300" s="15" t="s">
        <v>181</v>
      </c>
      <c r="D300" s="63">
        <v>0</v>
      </c>
      <c r="E300" s="31">
        <v>1</v>
      </c>
      <c r="F300" s="31">
        <v>1</v>
      </c>
      <c r="G300" s="31">
        <v>1</v>
      </c>
    </row>
    <row r="301" spans="1:7">
      <c r="A301" s="15"/>
      <c r="B301" s="33">
        <v>800</v>
      </c>
      <c r="C301" s="15" t="s">
        <v>27</v>
      </c>
      <c r="D301" s="59">
        <v>1574</v>
      </c>
      <c r="E301" s="29">
        <v>1500</v>
      </c>
      <c r="F301" s="29">
        <v>1500</v>
      </c>
      <c r="G301" s="29">
        <v>1500</v>
      </c>
    </row>
    <row r="302" spans="1:7">
      <c r="A302" s="15" t="s">
        <v>15</v>
      </c>
      <c r="B302" s="23">
        <v>220</v>
      </c>
      <c r="C302" s="24" t="s">
        <v>175</v>
      </c>
      <c r="D302" s="26">
        <f>D301+D299+D300+D296</f>
        <v>1758</v>
      </c>
      <c r="E302" s="26">
        <f>E301+E299+E300</f>
        <v>1502</v>
      </c>
      <c r="F302" s="26">
        <f>F301+F299+F300</f>
        <v>1502</v>
      </c>
      <c r="G302" s="26">
        <f>G301+G299+G300</f>
        <v>1502</v>
      </c>
    </row>
    <row r="303" spans="1:7">
      <c r="A303" s="15"/>
      <c r="B303" s="27"/>
      <c r="C303" s="15"/>
      <c r="D303" s="30"/>
      <c r="E303" s="29"/>
      <c r="F303" s="29"/>
      <c r="G303" s="29"/>
    </row>
    <row r="304" spans="1:7">
      <c r="A304" s="15" t="s">
        <v>11</v>
      </c>
      <c r="B304" s="23">
        <v>230</v>
      </c>
      <c r="C304" s="24" t="s">
        <v>182</v>
      </c>
      <c r="D304" s="28"/>
      <c r="E304" s="29"/>
      <c r="F304" s="29"/>
      <c r="G304" s="29"/>
    </row>
    <row r="305" spans="1:7">
      <c r="A305" s="15"/>
      <c r="B305" s="5"/>
      <c r="C305" s="15" t="s">
        <v>183</v>
      </c>
      <c r="D305" s="28"/>
      <c r="E305" s="29"/>
      <c r="F305" s="29"/>
      <c r="G305" s="29"/>
    </row>
    <row r="306" spans="1:7" ht="13.35" customHeight="1">
      <c r="A306" s="15"/>
      <c r="B306" s="33">
        <v>102</v>
      </c>
      <c r="C306" s="15" t="s">
        <v>184</v>
      </c>
      <c r="D306" s="60">
        <v>2778</v>
      </c>
      <c r="E306" s="29">
        <v>1200</v>
      </c>
      <c r="F306" s="29">
        <v>1200</v>
      </c>
      <c r="G306" s="29">
        <v>1440</v>
      </c>
    </row>
    <row r="307" spans="1:7" ht="13.35" customHeight="1">
      <c r="A307" s="15"/>
      <c r="B307" s="33">
        <v>800</v>
      </c>
      <c r="C307" s="15" t="s">
        <v>27</v>
      </c>
      <c r="D307" s="35">
        <v>0</v>
      </c>
      <c r="E307" s="35">
        <v>0</v>
      </c>
      <c r="F307" s="35">
        <v>0</v>
      </c>
      <c r="G307" s="35">
        <v>0</v>
      </c>
    </row>
    <row r="308" spans="1:7" ht="13.35" customHeight="1">
      <c r="A308" s="37" t="s">
        <v>15</v>
      </c>
      <c r="B308" s="43">
        <v>230</v>
      </c>
      <c r="C308" s="44" t="s">
        <v>182</v>
      </c>
      <c r="D308" s="25">
        <f>D306+D307</f>
        <v>2778</v>
      </c>
      <c r="E308" s="26">
        <f>E306+E307</f>
        <v>1200</v>
      </c>
      <c r="F308" s="26">
        <f>F306+F307</f>
        <v>1200</v>
      </c>
      <c r="G308" s="26">
        <f>G306+G307</f>
        <v>1440</v>
      </c>
    </row>
    <row r="309" spans="1:7" ht="2.25" customHeight="1">
      <c r="A309" s="15"/>
      <c r="B309" s="27"/>
      <c r="C309" s="24"/>
      <c r="D309" s="28"/>
      <c r="E309" s="29"/>
      <c r="F309" s="29"/>
      <c r="G309" s="29"/>
    </row>
    <row r="310" spans="1:7" ht="14.1" customHeight="1">
      <c r="A310" s="15" t="s">
        <v>11</v>
      </c>
      <c r="B310" s="23">
        <v>235</v>
      </c>
      <c r="C310" s="24" t="s">
        <v>185</v>
      </c>
      <c r="D310" s="30"/>
      <c r="E310" s="31"/>
      <c r="F310" s="31"/>
      <c r="G310" s="31"/>
    </row>
    <row r="311" spans="1:7" ht="25.5">
      <c r="A311" s="15"/>
      <c r="B311" s="5"/>
      <c r="C311" s="15" t="s">
        <v>186</v>
      </c>
      <c r="D311" s="30"/>
      <c r="E311" s="29"/>
      <c r="F311" s="29"/>
      <c r="G311" s="29"/>
    </row>
    <row r="312" spans="1:7" ht="14.1" customHeight="1">
      <c r="A312" s="15"/>
      <c r="B312" s="33">
        <v>60</v>
      </c>
      <c r="C312" s="15" t="s">
        <v>187</v>
      </c>
      <c r="D312" s="30"/>
      <c r="E312" s="31"/>
      <c r="F312" s="31"/>
      <c r="G312" s="31"/>
    </row>
    <row r="313" spans="1:7" ht="14.1" customHeight="1">
      <c r="A313" s="15"/>
      <c r="B313" s="33">
        <v>800</v>
      </c>
      <c r="C313" s="15" t="s">
        <v>27</v>
      </c>
      <c r="D313" s="30"/>
      <c r="E313" s="31"/>
      <c r="F313" s="31"/>
      <c r="G313" s="31"/>
    </row>
    <row r="314" spans="1:7" s="65" customFormat="1" ht="25.5">
      <c r="A314" s="15"/>
      <c r="B314" s="41">
        <v>1</v>
      </c>
      <c r="C314" s="15" t="s">
        <v>188</v>
      </c>
      <c r="D314" s="64">
        <v>0</v>
      </c>
      <c r="E314" s="29">
        <v>50</v>
      </c>
      <c r="F314" s="29">
        <v>50</v>
      </c>
      <c r="G314" s="29">
        <v>50</v>
      </c>
    </row>
    <row r="315" spans="1:7" ht="25.5">
      <c r="A315" s="15"/>
      <c r="B315" s="41">
        <v>2</v>
      </c>
      <c r="C315" s="15" t="s">
        <v>189</v>
      </c>
      <c r="D315" s="59">
        <v>52</v>
      </c>
      <c r="E315" s="29">
        <v>75</v>
      </c>
      <c r="F315" s="29">
        <v>75</v>
      </c>
      <c r="G315" s="29">
        <v>75</v>
      </c>
    </row>
    <row r="316" spans="1:7" ht="14.1" customHeight="1">
      <c r="A316" s="15"/>
      <c r="B316" s="41">
        <v>3</v>
      </c>
      <c r="C316" s="15" t="s">
        <v>190</v>
      </c>
      <c r="D316" s="47">
        <v>0</v>
      </c>
      <c r="E316" s="47">
        <v>0</v>
      </c>
      <c r="F316" s="47">
        <v>0</v>
      </c>
      <c r="G316" s="47">
        <v>0</v>
      </c>
    </row>
    <row r="317" spans="1:7" ht="14.1" customHeight="1">
      <c r="A317" s="15" t="s">
        <v>15</v>
      </c>
      <c r="B317" s="23">
        <v>235</v>
      </c>
      <c r="C317" s="24" t="s">
        <v>185</v>
      </c>
      <c r="D317" s="25">
        <f>SUM(D313:D316)</f>
        <v>52</v>
      </c>
      <c r="E317" s="26">
        <f>SUM(E313:E316)</f>
        <v>125</v>
      </c>
      <c r="F317" s="26">
        <f>SUM(F313:F316)</f>
        <v>125</v>
      </c>
      <c r="G317" s="26">
        <f>SUM(G313:G316)</f>
        <v>125</v>
      </c>
    </row>
    <row r="318" spans="1:7" ht="14.1" customHeight="1">
      <c r="A318" s="15"/>
      <c r="B318" s="27"/>
      <c r="C318" s="24"/>
      <c r="D318" s="30"/>
      <c r="E318" s="29"/>
      <c r="F318" s="29"/>
      <c r="G318" s="29"/>
    </row>
    <row r="319" spans="1:7" ht="14.1" customHeight="1">
      <c r="A319" s="15" t="s">
        <v>11</v>
      </c>
      <c r="B319" s="23">
        <v>250</v>
      </c>
      <c r="C319" s="24" t="s">
        <v>191</v>
      </c>
      <c r="D319" s="30"/>
      <c r="E319" s="29"/>
      <c r="F319" s="29"/>
      <c r="G319" s="29"/>
    </row>
    <row r="320" spans="1:7" ht="25.5">
      <c r="A320" s="15"/>
      <c r="B320" s="50"/>
      <c r="C320" s="15" t="s">
        <v>192</v>
      </c>
      <c r="D320" s="30"/>
      <c r="E320" s="29"/>
      <c r="F320" s="29"/>
      <c r="G320" s="29"/>
    </row>
    <row r="321" spans="1:7" ht="14.1" customHeight="1">
      <c r="A321" s="15"/>
      <c r="B321" s="33">
        <v>800</v>
      </c>
      <c r="C321" s="15" t="s">
        <v>27</v>
      </c>
      <c r="D321" s="59">
        <v>1081</v>
      </c>
      <c r="E321" s="29">
        <v>700</v>
      </c>
      <c r="F321" s="29">
        <v>600</v>
      </c>
      <c r="G321" s="29">
        <v>600</v>
      </c>
    </row>
    <row r="322" spans="1:7" ht="14.1" customHeight="1">
      <c r="A322" s="15" t="s">
        <v>15</v>
      </c>
      <c r="B322" s="23">
        <v>250</v>
      </c>
      <c r="C322" s="24" t="s">
        <v>191</v>
      </c>
      <c r="D322" s="26">
        <f>D321</f>
        <v>1081</v>
      </c>
      <c r="E322" s="26">
        <f>E321</f>
        <v>700</v>
      </c>
      <c r="F322" s="26">
        <f>F321</f>
        <v>600</v>
      </c>
      <c r="G322" s="26">
        <f>G321</f>
        <v>600</v>
      </c>
    </row>
    <row r="323" spans="1:7" ht="14.1" customHeight="1">
      <c r="A323" s="15"/>
      <c r="B323" s="27"/>
      <c r="C323" s="24"/>
      <c r="D323" s="28"/>
      <c r="E323" s="29"/>
      <c r="F323" s="29"/>
      <c r="G323" s="29"/>
    </row>
    <row r="324" spans="1:7" ht="14.1" customHeight="1">
      <c r="A324" s="15" t="s">
        <v>11</v>
      </c>
      <c r="B324" s="23">
        <v>401</v>
      </c>
      <c r="C324" s="24" t="s">
        <v>193</v>
      </c>
      <c r="D324" s="30"/>
      <c r="E324" s="31"/>
      <c r="F324" s="31"/>
      <c r="G324" s="31"/>
    </row>
    <row r="325" spans="1:7" ht="39" customHeight="1">
      <c r="A325" s="15"/>
      <c r="B325" s="5"/>
      <c r="C325" s="15" t="s">
        <v>194</v>
      </c>
      <c r="D325" s="30"/>
      <c r="E325" s="29"/>
      <c r="F325" s="29"/>
      <c r="G325" s="29"/>
    </row>
    <row r="326" spans="1:7" ht="14.1" customHeight="1">
      <c r="A326" s="15"/>
      <c r="B326" s="33">
        <v>104</v>
      </c>
      <c r="C326" s="15" t="s">
        <v>195</v>
      </c>
      <c r="D326" s="59"/>
      <c r="E326" s="31"/>
      <c r="F326" s="31"/>
      <c r="G326" s="31"/>
    </row>
    <row r="327" spans="1:7" ht="14.1" customHeight="1">
      <c r="A327" s="15"/>
      <c r="B327" s="41">
        <v>1</v>
      </c>
      <c r="C327" s="15" t="s">
        <v>196</v>
      </c>
      <c r="D327" s="60">
        <v>632</v>
      </c>
      <c r="E327" s="29">
        <v>1000</v>
      </c>
      <c r="F327" s="29">
        <v>600</v>
      </c>
      <c r="G327" s="29">
        <v>600</v>
      </c>
    </row>
    <row r="328" spans="1:7" ht="14.1" customHeight="1">
      <c r="A328" s="15"/>
      <c r="B328" s="41">
        <v>2</v>
      </c>
      <c r="C328" s="15" t="s">
        <v>197</v>
      </c>
      <c r="D328" s="60">
        <v>3022</v>
      </c>
      <c r="E328" s="29">
        <v>1800</v>
      </c>
      <c r="F328" s="29">
        <v>1500</v>
      </c>
      <c r="G328" s="29">
        <v>2200</v>
      </c>
    </row>
    <row r="329" spans="1:7" ht="14.1" customHeight="1">
      <c r="A329" s="15"/>
      <c r="B329" s="41"/>
      <c r="C329" s="15"/>
      <c r="D329" s="28"/>
      <c r="E329" s="29"/>
      <c r="F329" s="29"/>
      <c r="G329" s="29"/>
    </row>
    <row r="330" spans="1:7" ht="14.1" customHeight="1">
      <c r="A330" s="15"/>
      <c r="B330" s="33">
        <v>105</v>
      </c>
      <c r="C330" s="15" t="s">
        <v>198</v>
      </c>
      <c r="D330" s="35"/>
      <c r="E330" s="35"/>
      <c r="F330" s="35"/>
      <c r="G330" s="35"/>
    </row>
    <row r="331" spans="1:7" ht="14.1" customHeight="1">
      <c r="A331" s="15"/>
      <c r="B331" s="33">
        <v>800</v>
      </c>
      <c r="C331" s="15" t="s">
        <v>27</v>
      </c>
      <c r="D331" s="60"/>
      <c r="E331" s="29"/>
      <c r="F331" s="29"/>
      <c r="G331" s="29"/>
    </row>
    <row r="332" spans="1:7" ht="14.1" customHeight="1">
      <c r="A332" s="15"/>
      <c r="B332" s="41">
        <v>1</v>
      </c>
      <c r="C332" s="15" t="s">
        <v>196</v>
      </c>
      <c r="D332" s="60">
        <v>696</v>
      </c>
      <c r="E332" s="29">
        <f>1200+460</f>
        <v>1660</v>
      </c>
      <c r="F332" s="29">
        <v>2200</v>
      </c>
      <c r="G332" s="29">
        <v>2200</v>
      </c>
    </row>
    <row r="333" spans="1:7" ht="14.1" customHeight="1">
      <c r="A333" s="15"/>
      <c r="B333" s="41">
        <v>2</v>
      </c>
      <c r="C333" s="15" t="s">
        <v>197</v>
      </c>
      <c r="D333" s="28">
        <v>215</v>
      </c>
      <c r="E333" s="29">
        <v>200</v>
      </c>
      <c r="F333" s="29">
        <v>150</v>
      </c>
      <c r="G333" s="29">
        <v>300</v>
      </c>
    </row>
    <row r="334" spans="1:7" ht="14.1" customHeight="1">
      <c r="A334" s="37" t="s">
        <v>15</v>
      </c>
      <c r="B334" s="43">
        <v>401</v>
      </c>
      <c r="C334" s="44" t="s">
        <v>193</v>
      </c>
      <c r="D334" s="25">
        <f>SUM(D326:D333)</f>
        <v>4565</v>
      </c>
      <c r="E334" s="26">
        <f>SUM(E326:E333)</f>
        <v>4660</v>
      </c>
      <c r="F334" s="26">
        <f>SUM(F326:F333)</f>
        <v>4450</v>
      </c>
      <c r="G334" s="26">
        <f>SUM(G326:G333)</f>
        <v>5300</v>
      </c>
    </row>
    <row r="335" spans="1:7" ht="2.25" customHeight="1">
      <c r="A335" s="15"/>
      <c r="B335" s="27"/>
      <c r="C335" s="24"/>
      <c r="D335" s="30"/>
      <c r="E335" s="29"/>
      <c r="F335" s="29"/>
      <c r="G335" s="29"/>
    </row>
    <row r="336" spans="1:7">
      <c r="A336" s="15" t="s">
        <v>11</v>
      </c>
      <c r="B336" s="23">
        <v>403</v>
      </c>
      <c r="C336" s="24" t="s">
        <v>199</v>
      </c>
      <c r="D336" s="30"/>
      <c r="E336" s="31"/>
      <c r="F336" s="31"/>
      <c r="G336" s="31"/>
    </row>
    <row r="337" spans="1:7" ht="38.25">
      <c r="A337" s="15"/>
      <c r="B337" s="5"/>
      <c r="C337" s="15" t="s">
        <v>200</v>
      </c>
      <c r="D337" s="30"/>
      <c r="E337" s="29"/>
      <c r="F337" s="29"/>
      <c r="G337" s="29"/>
    </row>
    <row r="338" spans="1:7" ht="25.5">
      <c r="A338" s="15"/>
      <c r="B338" s="33">
        <v>102</v>
      </c>
      <c r="C338" s="15" t="s">
        <v>201</v>
      </c>
      <c r="D338" s="59">
        <v>69</v>
      </c>
      <c r="E338" s="31">
        <v>240</v>
      </c>
      <c r="F338" s="31">
        <v>240</v>
      </c>
      <c r="G338" s="31">
        <v>269</v>
      </c>
    </row>
    <row r="339" spans="1:7">
      <c r="A339" s="15"/>
      <c r="B339" s="33">
        <v>103</v>
      </c>
      <c r="C339" s="15" t="s">
        <v>202</v>
      </c>
      <c r="D339" s="64">
        <v>0</v>
      </c>
      <c r="E339" s="31">
        <v>120</v>
      </c>
      <c r="F339" s="31">
        <v>120</v>
      </c>
      <c r="G339" s="31">
        <v>134</v>
      </c>
    </row>
    <row r="340" spans="1:7" ht="25.5">
      <c r="A340" s="15"/>
      <c r="B340" s="33">
        <v>104</v>
      </c>
      <c r="C340" s="15" t="s">
        <v>203</v>
      </c>
      <c r="D340" s="64">
        <v>0</v>
      </c>
      <c r="E340" s="29">
        <v>120</v>
      </c>
      <c r="F340" s="29">
        <v>120</v>
      </c>
      <c r="G340" s="29">
        <v>134</v>
      </c>
    </row>
    <row r="341" spans="1:7">
      <c r="A341" s="15"/>
      <c r="B341" s="33">
        <v>105</v>
      </c>
      <c r="C341" s="15" t="s">
        <v>204</v>
      </c>
      <c r="D341" s="59">
        <v>627</v>
      </c>
      <c r="E341" s="29">
        <v>1080</v>
      </c>
      <c r="F341" s="29">
        <v>1080</v>
      </c>
      <c r="G341" s="29">
        <v>1210</v>
      </c>
    </row>
    <row r="342" spans="1:7">
      <c r="A342" s="15"/>
      <c r="B342" s="33">
        <v>800</v>
      </c>
      <c r="C342" s="15" t="s">
        <v>27</v>
      </c>
      <c r="D342" s="59">
        <v>4151</v>
      </c>
      <c r="E342" s="31">
        <v>2875</v>
      </c>
      <c r="F342" s="31">
        <v>2875</v>
      </c>
      <c r="G342" s="31">
        <v>3450</v>
      </c>
    </row>
    <row r="343" spans="1:7">
      <c r="A343" s="15" t="s">
        <v>15</v>
      </c>
      <c r="B343" s="23">
        <v>403</v>
      </c>
      <c r="C343" s="24" t="s">
        <v>199</v>
      </c>
      <c r="D343" s="25">
        <f>SUM(D338:D342)</f>
        <v>4847</v>
      </c>
      <c r="E343" s="26">
        <f>SUM(E338:E342)</f>
        <v>4435</v>
      </c>
      <c r="F343" s="26">
        <f>SUM(F338:F342)</f>
        <v>4435</v>
      </c>
      <c r="G343" s="26">
        <f>SUM(G338:G342)</f>
        <v>5197</v>
      </c>
    </row>
    <row r="344" spans="1:7">
      <c r="A344" s="15"/>
      <c r="B344" s="27"/>
      <c r="C344" s="24"/>
      <c r="D344" s="30"/>
      <c r="E344" s="29"/>
      <c r="F344" s="29"/>
      <c r="G344" s="29"/>
    </row>
    <row r="345" spans="1:7">
      <c r="A345" s="15" t="s">
        <v>11</v>
      </c>
      <c r="B345" s="23">
        <v>405</v>
      </c>
      <c r="C345" s="24" t="s">
        <v>205</v>
      </c>
      <c r="D345" s="30"/>
      <c r="E345" s="31"/>
      <c r="F345" s="31"/>
      <c r="G345" s="31"/>
    </row>
    <row r="346" spans="1:7" ht="38.25">
      <c r="A346" s="15"/>
      <c r="B346" s="5"/>
      <c r="C346" s="15" t="s">
        <v>200</v>
      </c>
      <c r="D346" s="28"/>
      <c r="E346" s="29"/>
      <c r="F346" s="29"/>
      <c r="G346" s="29"/>
    </row>
    <row r="347" spans="1:7">
      <c r="A347" s="15"/>
      <c r="B347" s="5">
        <v>102</v>
      </c>
      <c r="C347" s="15" t="s">
        <v>206</v>
      </c>
      <c r="D347" s="59">
        <v>115</v>
      </c>
      <c r="E347" s="29">
        <v>25</v>
      </c>
      <c r="F347" s="29">
        <v>25</v>
      </c>
      <c r="G347" s="29">
        <v>25</v>
      </c>
    </row>
    <row r="348" spans="1:7">
      <c r="A348" s="15"/>
      <c r="B348" s="33">
        <v>103</v>
      </c>
      <c r="C348" s="15" t="s">
        <v>207</v>
      </c>
      <c r="D348" s="59">
        <v>12</v>
      </c>
      <c r="E348" s="31">
        <v>65</v>
      </c>
      <c r="F348" s="31">
        <v>65</v>
      </c>
      <c r="G348" s="31">
        <v>65</v>
      </c>
    </row>
    <row r="349" spans="1:7">
      <c r="A349" s="15"/>
      <c r="B349" s="33">
        <v>800</v>
      </c>
      <c r="C349" s="15" t="s">
        <v>27</v>
      </c>
      <c r="D349" s="59">
        <v>338</v>
      </c>
      <c r="E349" s="31">
        <v>143</v>
      </c>
      <c r="F349" s="31">
        <v>143</v>
      </c>
      <c r="G349" s="31">
        <v>160</v>
      </c>
    </row>
    <row r="350" spans="1:7">
      <c r="A350" s="15" t="s">
        <v>15</v>
      </c>
      <c r="B350" s="23">
        <v>405</v>
      </c>
      <c r="C350" s="24" t="s">
        <v>205</v>
      </c>
      <c r="D350" s="25">
        <f>SUM(D347:D349)</f>
        <v>465</v>
      </c>
      <c r="E350" s="26">
        <f>SUM(E347:E349)</f>
        <v>233</v>
      </c>
      <c r="F350" s="26">
        <f>SUM(F347:F349)</f>
        <v>233</v>
      </c>
      <c r="G350" s="26">
        <f>SUM(G347:G349)</f>
        <v>250</v>
      </c>
    </row>
    <row r="351" spans="1:7">
      <c r="A351" s="15"/>
      <c r="B351" s="27"/>
      <c r="C351" s="24"/>
      <c r="D351" s="30"/>
      <c r="E351" s="29"/>
      <c r="F351" s="29"/>
      <c r="G351" s="29"/>
    </row>
    <row r="352" spans="1:7">
      <c r="A352" s="15" t="s">
        <v>11</v>
      </c>
      <c r="B352" s="23">
        <v>406</v>
      </c>
      <c r="C352" s="24" t="s">
        <v>208</v>
      </c>
      <c r="D352" s="30"/>
      <c r="E352" s="31"/>
      <c r="F352" s="31"/>
      <c r="G352" s="31"/>
    </row>
    <row r="353" spans="1:7" ht="25.5">
      <c r="A353" s="15"/>
      <c r="B353" s="5"/>
      <c r="C353" s="15" t="s">
        <v>209</v>
      </c>
      <c r="D353" s="30"/>
      <c r="E353" s="29"/>
      <c r="F353" s="29"/>
      <c r="G353" s="29"/>
    </row>
    <row r="354" spans="1:7">
      <c r="A354" s="15"/>
      <c r="B354" s="41">
        <v>1</v>
      </c>
      <c r="C354" s="15" t="s">
        <v>210</v>
      </c>
      <c r="D354" s="28"/>
      <c r="E354" s="29"/>
      <c r="F354" s="29"/>
      <c r="G354" s="29"/>
    </row>
    <row r="355" spans="1:7">
      <c r="A355" s="15"/>
      <c r="B355" s="33">
        <v>101</v>
      </c>
      <c r="C355" s="15" t="s">
        <v>211</v>
      </c>
      <c r="D355" s="59"/>
      <c r="E355" s="29"/>
      <c r="F355" s="29"/>
      <c r="G355" s="29"/>
    </row>
    <row r="356" spans="1:7">
      <c r="A356" s="15"/>
      <c r="B356" s="41">
        <v>1</v>
      </c>
      <c r="C356" s="15" t="s">
        <v>212</v>
      </c>
      <c r="D356" s="60">
        <v>4343</v>
      </c>
      <c r="E356" s="29">
        <v>4200</v>
      </c>
      <c r="F356" s="29">
        <v>4200</v>
      </c>
      <c r="G356" s="29">
        <v>5000</v>
      </c>
    </row>
    <row r="357" spans="1:7">
      <c r="A357" s="15"/>
      <c r="B357" s="41">
        <v>2</v>
      </c>
      <c r="C357" s="15" t="s">
        <v>213</v>
      </c>
      <c r="D357" s="29">
        <v>31218</v>
      </c>
      <c r="E357" s="29">
        <v>25500</v>
      </c>
      <c r="F357" s="29">
        <v>25500</v>
      </c>
      <c r="G357" s="29">
        <f>35500-2805</f>
        <v>32695</v>
      </c>
    </row>
    <row r="358" spans="1:7">
      <c r="A358" s="15"/>
      <c r="B358" s="33">
        <v>800</v>
      </c>
      <c r="C358" s="15" t="s">
        <v>27</v>
      </c>
      <c r="D358" s="59"/>
      <c r="E358" s="29"/>
      <c r="F358" s="29"/>
      <c r="G358" s="29"/>
    </row>
    <row r="359" spans="1:7" ht="25.5">
      <c r="A359" s="15"/>
      <c r="B359" s="41">
        <v>1</v>
      </c>
      <c r="C359" s="15" t="s">
        <v>214</v>
      </c>
      <c r="D359" s="66">
        <v>0</v>
      </c>
      <c r="E359" s="29">
        <v>1050</v>
      </c>
      <c r="F359" s="29">
        <v>1050</v>
      </c>
      <c r="G359" s="29">
        <v>1300</v>
      </c>
    </row>
    <row r="360" spans="1:7">
      <c r="A360" s="37"/>
      <c r="B360" s="46">
        <v>2</v>
      </c>
      <c r="C360" s="37" t="s">
        <v>215</v>
      </c>
      <c r="D360" s="40">
        <v>28</v>
      </c>
      <c r="E360" s="22">
        <v>100</v>
      </c>
      <c r="F360" s="22">
        <v>100</v>
      </c>
      <c r="G360" s="22">
        <v>150</v>
      </c>
    </row>
    <row r="361" spans="1:7">
      <c r="A361" s="15"/>
      <c r="B361" s="41">
        <v>3</v>
      </c>
      <c r="C361" s="15" t="s">
        <v>216</v>
      </c>
      <c r="D361" s="28">
        <v>74433</v>
      </c>
      <c r="E361" s="29">
        <f>90000-1850</f>
        <v>88150</v>
      </c>
      <c r="F361" s="29">
        <f>90000-1850</f>
        <v>88150</v>
      </c>
      <c r="G361" s="29">
        <f>95000</f>
        <v>95000</v>
      </c>
    </row>
    <row r="362" spans="1:7">
      <c r="A362" s="15"/>
      <c r="B362" s="41">
        <v>4</v>
      </c>
      <c r="C362" s="15" t="s">
        <v>217</v>
      </c>
      <c r="D362" s="28">
        <v>10825</v>
      </c>
      <c r="E362" s="29">
        <v>10500</v>
      </c>
      <c r="F362" s="29">
        <v>10500</v>
      </c>
      <c r="G362" s="29">
        <v>13000</v>
      </c>
    </row>
    <row r="363" spans="1:7">
      <c r="A363" s="15" t="s">
        <v>15</v>
      </c>
      <c r="B363" s="41">
        <v>1</v>
      </c>
      <c r="C363" s="15" t="s">
        <v>210</v>
      </c>
      <c r="D363" s="25">
        <f>SUM(D355:D362)</f>
        <v>120847</v>
      </c>
      <c r="E363" s="26">
        <f>SUM(E355:E362)</f>
        <v>129500</v>
      </c>
      <c r="F363" s="26">
        <f>SUM(F355:F362)</f>
        <v>129500</v>
      </c>
      <c r="G363" s="26">
        <f>SUM(G355:G362)</f>
        <v>147145</v>
      </c>
    </row>
    <row r="364" spans="1:7">
      <c r="A364" s="15"/>
      <c r="B364" s="41"/>
      <c r="C364" s="15"/>
      <c r="D364" s="28"/>
      <c r="E364" s="29"/>
      <c r="F364" s="29"/>
      <c r="G364" s="29"/>
    </row>
    <row r="365" spans="1:7">
      <c r="A365" s="15"/>
      <c r="B365" s="41">
        <v>2</v>
      </c>
      <c r="C365" s="15" t="s">
        <v>218</v>
      </c>
      <c r="D365" s="30"/>
      <c r="E365" s="31"/>
      <c r="F365" s="31"/>
      <c r="G365" s="31"/>
    </row>
    <row r="366" spans="1:7">
      <c r="A366" s="15"/>
      <c r="B366" s="33">
        <v>111</v>
      </c>
      <c r="C366" s="15" t="s">
        <v>219</v>
      </c>
      <c r="D366" s="30"/>
      <c r="E366" s="31"/>
      <c r="F366" s="31"/>
      <c r="G366" s="31"/>
    </row>
    <row r="367" spans="1:7">
      <c r="A367" s="15"/>
      <c r="B367" s="41">
        <v>1</v>
      </c>
      <c r="C367" s="15" t="s">
        <v>220</v>
      </c>
      <c r="D367" s="59">
        <v>801</v>
      </c>
      <c r="E367" s="29">
        <v>1050</v>
      </c>
      <c r="F367" s="29">
        <v>1050</v>
      </c>
      <c r="G367" s="29">
        <v>1300</v>
      </c>
    </row>
    <row r="368" spans="1:7">
      <c r="A368" s="15"/>
      <c r="B368" s="41">
        <v>2</v>
      </c>
      <c r="C368" s="15" t="s">
        <v>221</v>
      </c>
      <c r="D368" s="63">
        <v>0</v>
      </c>
      <c r="E368" s="29">
        <v>1260</v>
      </c>
      <c r="F368" s="29">
        <v>1260</v>
      </c>
      <c r="G368" s="29">
        <v>1500</v>
      </c>
    </row>
    <row r="369" spans="1:7">
      <c r="A369" s="15"/>
      <c r="B369" s="41">
        <v>3</v>
      </c>
      <c r="C369" s="15" t="s">
        <v>222</v>
      </c>
      <c r="D369" s="63">
        <v>0</v>
      </c>
      <c r="E369" s="29">
        <v>840</v>
      </c>
      <c r="F369" s="29">
        <v>840</v>
      </c>
      <c r="G369" s="29">
        <v>900</v>
      </c>
    </row>
    <row r="370" spans="1:7">
      <c r="A370" s="15"/>
      <c r="B370" s="41"/>
      <c r="C370" s="15"/>
      <c r="D370" s="28"/>
      <c r="E370" s="29"/>
      <c r="F370" s="29"/>
      <c r="G370" s="29"/>
    </row>
    <row r="371" spans="1:7">
      <c r="A371" s="15"/>
      <c r="B371" s="5">
        <v>112</v>
      </c>
      <c r="C371" s="15" t="s">
        <v>223</v>
      </c>
      <c r="D371" s="59"/>
      <c r="E371" s="29"/>
      <c r="F371" s="29"/>
      <c r="G371" s="29"/>
    </row>
    <row r="372" spans="1:7">
      <c r="A372" s="15"/>
      <c r="B372" s="41">
        <v>1</v>
      </c>
      <c r="C372" s="15" t="s">
        <v>224</v>
      </c>
      <c r="D372" s="59">
        <v>729</v>
      </c>
      <c r="E372" s="29">
        <v>1050</v>
      </c>
      <c r="F372" s="29">
        <v>1050</v>
      </c>
      <c r="G372" s="29">
        <v>1300</v>
      </c>
    </row>
    <row r="373" spans="1:7">
      <c r="A373" s="15"/>
      <c r="B373" s="41">
        <v>2</v>
      </c>
      <c r="C373" s="15" t="s">
        <v>225</v>
      </c>
      <c r="D373" s="31">
        <v>179</v>
      </c>
      <c r="E373" s="29">
        <v>50</v>
      </c>
      <c r="F373" s="29">
        <v>50</v>
      </c>
      <c r="G373" s="29">
        <v>55</v>
      </c>
    </row>
    <row r="374" spans="1:7">
      <c r="A374" s="15"/>
      <c r="B374" s="41"/>
      <c r="C374" s="15"/>
      <c r="D374" s="28"/>
      <c r="E374" s="29"/>
      <c r="F374" s="29"/>
      <c r="G374" s="29"/>
    </row>
    <row r="375" spans="1:7">
      <c r="A375" s="15"/>
      <c r="B375" s="5">
        <v>800</v>
      </c>
      <c r="C375" s="15" t="s">
        <v>27</v>
      </c>
      <c r="D375" s="59"/>
      <c r="E375" s="31"/>
      <c r="F375" s="31"/>
      <c r="G375" s="31"/>
    </row>
    <row r="376" spans="1:7">
      <c r="A376" s="15"/>
      <c r="B376" s="41">
        <v>1</v>
      </c>
      <c r="C376" s="15" t="s">
        <v>226</v>
      </c>
      <c r="D376" s="59">
        <v>701</v>
      </c>
      <c r="E376" s="31">
        <v>1050</v>
      </c>
      <c r="F376" s="31">
        <v>1050</v>
      </c>
      <c r="G376" s="31">
        <v>1300</v>
      </c>
    </row>
    <row r="377" spans="1:7">
      <c r="A377" s="15"/>
      <c r="B377" s="41">
        <v>2</v>
      </c>
      <c r="C377" s="15" t="s">
        <v>227</v>
      </c>
      <c r="D377" s="67">
        <v>1</v>
      </c>
      <c r="E377" s="32">
        <v>0</v>
      </c>
      <c r="F377" s="32">
        <v>0</v>
      </c>
      <c r="G377" s="32">
        <v>0</v>
      </c>
    </row>
    <row r="378" spans="1:7">
      <c r="A378" s="15"/>
      <c r="B378" s="41">
        <v>3</v>
      </c>
      <c r="C378" s="15" t="s">
        <v>217</v>
      </c>
      <c r="D378" s="40">
        <v>2047</v>
      </c>
      <c r="E378" s="47">
        <v>0</v>
      </c>
      <c r="F378" s="47">
        <v>0</v>
      </c>
      <c r="G378" s="47">
        <v>0</v>
      </c>
    </row>
    <row r="379" spans="1:7">
      <c r="A379" s="15" t="s">
        <v>15</v>
      </c>
      <c r="B379" s="41">
        <v>2</v>
      </c>
      <c r="C379" s="15" t="s">
        <v>218</v>
      </c>
      <c r="D379" s="29">
        <f>SUM(D367:D378)</f>
        <v>4458</v>
      </c>
      <c r="E379" s="29">
        <f>SUM(E367:E378)</f>
        <v>5300</v>
      </c>
      <c r="F379" s="29">
        <f>SUM(F367:F378)</f>
        <v>5300</v>
      </c>
      <c r="G379" s="29">
        <f>SUM(G367:G378)</f>
        <v>6355</v>
      </c>
    </row>
    <row r="380" spans="1:7">
      <c r="A380" s="15" t="s">
        <v>15</v>
      </c>
      <c r="B380" s="23">
        <v>406</v>
      </c>
      <c r="C380" s="24" t="s">
        <v>208</v>
      </c>
      <c r="D380" s="25">
        <f>D379+D363</f>
        <v>125305</v>
      </c>
      <c r="E380" s="26">
        <f>E379+E363</f>
        <v>134800</v>
      </c>
      <c r="F380" s="26">
        <f>F379+F363</f>
        <v>134800</v>
      </c>
      <c r="G380" s="26">
        <f>G379+G363</f>
        <v>153500</v>
      </c>
    </row>
    <row r="381" spans="1:7">
      <c r="A381" s="15"/>
      <c r="B381" s="27"/>
      <c r="C381" s="24"/>
      <c r="D381" s="30"/>
      <c r="E381" s="29"/>
      <c r="F381" s="29"/>
      <c r="G381" s="29"/>
    </row>
    <row r="382" spans="1:7">
      <c r="A382" s="15" t="s">
        <v>11</v>
      </c>
      <c r="B382" s="23">
        <v>407</v>
      </c>
      <c r="C382" s="24" t="s">
        <v>228</v>
      </c>
      <c r="D382" s="30"/>
      <c r="E382" s="31"/>
      <c r="F382" s="31"/>
      <c r="G382" s="31"/>
    </row>
    <row r="383" spans="1:7" ht="25.5">
      <c r="A383" s="15"/>
      <c r="B383" s="5"/>
      <c r="C383" s="15" t="s">
        <v>229</v>
      </c>
      <c r="D383" s="30"/>
      <c r="E383" s="29"/>
      <c r="F383" s="29"/>
      <c r="G383" s="29"/>
    </row>
    <row r="384" spans="1:7">
      <c r="A384" s="15"/>
      <c r="B384" s="41">
        <v>1</v>
      </c>
      <c r="C384" s="15" t="s">
        <v>230</v>
      </c>
      <c r="D384" s="30"/>
      <c r="E384" s="31"/>
      <c r="F384" s="31"/>
      <c r="G384" s="31"/>
    </row>
    <row r="385" spans="1:7">
      <c r="A385" s="15"/>
      <c r="B385" s="33">
        <v>800</v>
      </c>
      <c r="C385" s="15" t="s">
        <v>27</v>
      </c>
      <c r="D385" s="59">
        <v>25897</v>
      </c>
      <c r="E385" s="22">
        <v>32000</v>
      </c>
      <c r="F385" s="22">
        <v>32000</v>
      </c>
      <c r="G385" s="22">
        <v>35000</v>
      </c>
    </row>
    <row r="386" spans="1:7">
      <c r="A386" s="15" t="s">
        <v>15</v>
      </c>
      <c r="B386" s="23">
        <v>407</v>
      </c>
      <c r="C386" s="24" t="s">
        <v>228</v>
      </c>
      <c r="D386" s="25">
        <f>D385</f>
        <v>25897</v>
      </c>
      <c r="E386" s="26">
        <f>E385</f>
        <v>32000</v>
      </c>
      <c r="F386" s="26">
        <f>F385</f>
        <v>32000</v>
      </c>
      <c r="G386" s="26">
        <f>G385</f>
        <v>35000</v>
      </c>
    </row>
    <row r="387" spans="1:7">
      <c r="A387" s="15"/>
      <c r="B387" s="27"/>
      <c r="C387" s="24"/>
      <c r="D387" s="30"/>
      <c r="E387" s="29"/>
      <c r="F387" s="29"/>
      <c r="G387" s="29"/>
    </row>
    <row r="388" spans="1:7">
      <c r="A388" s="15" t="s">
        <v>11</v>
      </c>
      <c r="B388" s="23">
        <v>408</v>
      </c>
      <c r="C388" s="24" t="s">
        <v>231</v>
      </c>
      <c r="D388" s="28"/>
      <c r="E388" s="29"/>
      <c r="F388" s="29"/>
      <c r="G388" s="29"/>
    </row>
    <row r="389" spans="1:7" ht="25.5">
      <c r="A389" s="15"/>
      <c r="B389" s="5"/>
      <c r="C389" s="15" t="s">
        <v>232</v>
      </c>
      <c r="D389" s="28"/>
      <c r="E389" s="29"/>
      <c r="F389" s="29"/>
      <c r="G389" s="29"/>
    </row>
    <row r="390" spans="1:7">
      <c r="A390" s="15"/>
      <c r="B390" s="33">
        <v>101</v>
      </c>
      <c r="C390" s="15" t="s">
        <v>233</v>
      </c>
      <c r="D390" s="60">
        <v>1611</v>
      </c>
      <c r="E390" s="29">
        <v>1500</v>
      </c>
      <c r="F390" s="29">
        <v>700</v>
      </c>
      <c r="G390" s="29">
        <v>700</v>
      </c>
    </row>
    <row r="391" spans="1:7">
      <c r="A391" s="37" t="s">
        <v>15</v>
      </c>
      <c r="B391" s="43">
        <v>408</v>
      </c>
      <c r="C391" s="44" t="s">
        <v>234</v>
      </c>
      <c r="D391" s="25">
        <f>D390</f>
        <v>1611</v>
      </c>
      <c r="E391" s="26">
        <f>E390</f>
        <v>1500</v>
      </c>
      <c r="F391" s="26">
        <f>F390</f>
        <v>700</v>
      </c>
      <c r="G391" s="26">
        <f>G390</f>
        <v>700</v>
      </c>
    </row>
    <row r="392" spans="1:7" ht="3.75" customHeight="1">
      <c r="A392" s="15"/>
      <c r="B392" s="27"/>
      <c r="C392" s="24"/>
      <c r="D392" s="30"/>
      <c r="E392" s="29"/>
      <c r="F392" s="29"/>
      <c r="G392" s="29"/>
    </row>
    <row r="393" spans="1:7" ht="13.5" customHeight="1">
      <c r="A393" s="15" t="s">
        <v>11</v>
      </c>
      <c r="B393" s="23">
        <v>425</v>
      </c>
      <c r="C393" s="24" t="s">
        <v>235</v>
      </c>
      <c r="D393" s="30"/>
      <c r="E393" s="29"/>
      <c r="F393" s="29"/>
      <c r="G393" s="29"/>
    </row>
    <row r="394" spans="1:7" ht="25.5">
      <c r="A394" s="15"/>
      <c r="B394" s="5"/>
      <c r="C394" s="15" t="s">
        <v>236</v>
      </c>
      <c r="D394" s="28"/>
      <c r="E394" s="29"/>
      <c r="F394" s="29"/>
      <c r="G394" s="29"/>
    </row>
    <row r="395" spans="1:7" ht="13.5" customHeight="1">
      <c r="A395" s="15"/>
      <c r="B395" s="5">
        <v>101</v>
      </c>
      <c r="C395" s="15" t="s">
        <v>237</v>
      </c>
      <c r="D395" s="59">
        <v>6</v>
      </c>
      <c r="E395" s="29">
        <v>15</v>
      </c>
      <c r="F395" s="29">
        <v>6</v>
      </c>
      <c r="G395" s="29">
        <v>6</v>
      </c>
    </row>
    <row r="396" spans="1:7" ht="13.5" customHeight="1">
      <c r="A396" s="15"/>
      <c r="B396" s="33">
        <v>800</v>
      </c>
      <c r="C396" s="15" t="s">
        <v>27</v>
      </c>
      <c r="D396" s="59">
        <v>21</v>
      </c>
      <c r="E396" s="29">
        <v>25</v>
      </c>
      <c r="F396" s="29">
        <v>10</v>
      </c>
      <c r="G396" s="29">
        <v>10</v>
      </c>
    </row>
    <row r="397" spans="1:7" ht="13.5" customHeight="1">
      <c r="A397" s="15" t="s">
        <v>15</v>
      </c>
      <c r="B397" s="23">
        <v>425</v>
      </c>
      <c r="C397" s="24" t="s">
        <v>235</v>
      </c>
      <c r="D397" s="25">
        <f>D396+D395</f>
        <v>27</v>
      </c>
      <c r="E397" s="26">
        <f>E396+E395</f>
        <v>40</v>
      </c>
      <c r="F397" s="26">
        <f>F396+F395</f>
        <v>16</v>
      </c>
      <c r="G397" s="26">
        <f>G396+G395</f>
        <v>16</v>
      </c>
    </row>
    <row r="398" spans="1:7" ht="13.5" customHeight="1">
      <c r="A398" s="15"/>
      <c r="B398" s="27"/>
      <c r="C398" s="24"/>
      <c r="D398" s="28"/>
      <c r="E398" s="29"/>
      <c r="F398" s="29"/>
      <c r="G398" s="29"/>
    </row>
    <row r="399" spans="1:7" ht="13.5" customHeight="1">
      <c r="A399" s="15" t="s">
        <v>11</v>
      </c>
      <c r="B399" s="23">
        <v>515</v>
      </c>
      <c r="C399" s="24" t="s">
        <v>238</v>
      </c>
      <c r="D399" s="28"/>
      <c r="E399" s="29"/>
      <c r="F399" s="29"/>
      <c r="G399" s="29"/>
    </row>
    <row r="400" spans="1:7" ht="25.5">
      <c r="A400" s="15"/>
      <c r="B400" s="5"/>
      <c r="C400" s="15" t="s">
        <v>239</v>
      </c>
      <c r="D400" s="30"/>
      <c r="E400" s="31"/>
      <c r="F400" s="31"/>
      <c r="G400" s="31"/>
    </row>
    <row r="401" spans="1:7" ht="13.5" customHeight="1">
      <c r="A401" s="15"/>
      <c r="B401" s="33">
        <v>800</v>
      </c>
      <c r="C401" s="15" t="s">
        <v>27</v>
      </c>
      <c r="D401" s="59">
        <v>12459</v>
      </c>
      <c r="E401" s="31">
        <v>23200</v>
      </c>
      <c r="F401" s="31">
        <v>12000</v>
      </c>
      <c r="G401" s="31">
        <v>15000</v>
      </c>
    </row>
    <row r="402" spans="1:7" ht="13.5" customHeight="1">
      <c r="A402" s="15" t="s">
        <v>15</v>
      </c>
      <c r="B402" s="23">
        <v>515</v>
      </c>
      <c r="C402" s="24" t="s">
        <v>238</v>
      </c>
      <c r="D402" s="25">
        <f>SUM(D401:D401)</f>
        <v>12459</v>
      </c>
      <c r="E402" s="26">
        <f>SUM(E401:E401)</f>
        <v>23200</v>
      </c>
      <c r="F402" s="26">
        <f>SUM(F401:F401)</f>
        <v>12000</v>
      </c>
      <c r="G402" s="26">
        <f>SUM(G401:G401)</f>
        <v>15000</v>
      </c>
    </row>
    <row r="403" spans="1:7" ht="13.5" customHeight="1">
      <c r="A403" s="15"/>
      <c r="B403" s="27"/>
      <c r="C403" s="24"/>
      <c r="D403" s="30"/>
      <c r="E403" s="29"/>
      <c r="F403" s="29"/>
      <c r="G403" s="29"/>
    </row>
    <row r="404" spans="1:7" ht="13.5" customHeight="1">
      <c r="A404" s="15" t="s">
        <v>11</v>
      </c>
      <c r="B404" s="23">
        <v>702</v>
      </c>
      <c r="C404" s="24" t="s">
        <v>240</v>
      </c>
      <c r="D404" s="30"/>
      <c r="E404" s="31"/>
      <c r="F404" s="31"/>
      <c r="G404" s="31"/>
    </row>
    <row r="405" spans="1:7" ht="25.5">
      <c r="A405" s="15"/>
      <c r="B405" s="5"/>
      <c r="C405" s="15" t="s">
        <v>241</v>
      </c>
      <c r="D405" s="30"/>
      <c r="E405" s="29"/>
      <c r="F405" s="29"/>
      <c r="G405" s="29"/>
    </row>
    <row r="406" spans="1:7" ht="13.5" customHeight="1">
      <c r="A406" s="15"/>
      <c r="B406" s="33">
        <v>80</v>
      </c>
      <c r="C406" s="15" t="s">
        <v>103</v>
      </c>
      <c r="D406" s="28"/>
      <c r="E406" s="29"/>
      <c r="F406" s="29"/>
      <c r="G406" s="29"/>
    </row>
    <row r="407" spans="1:7" ht="13.5" customHeight="1">
      <c r="A407" s="15"/>
      <c r="B407" s="33">
        <v>800</v>
      </c>
      <c r="C407" s="15" t="s">
        <v>27</v>
      </c>
      <c r="D407" s="61">
        <v>2842</v>
      </c>
      <c r="E407" s="22">
        <v>4221</v>
      </c>
      <c r="F407" s="22">
        <v>3000</v>
      </c>
      <c r="G407" s="22">
        <v>3000</v>
      </c>
    </row>
    <row r="408" spans="1:7" ht="13.5" customHeight="1">
      <c r="A408" s="15" t="s">
        <v>15</v>
      </c>
      <c r="B408" s="23">
        <v>702</v>
      </c>
      <c r="C408" s="24" t="s">
        <v>240</v>
      </c>
      <c r="D408" s="40">
        <f>D407</f>
        <v>2842</v>
      </c>
      <c r="E408" s="22">
        <f>E407</f>
        <v>4221</v>
      </c>
      <c r="F408" s="22">
        <f>F407</f>
        <v>3000</v>
      </c>
      <c r="G408" s="22">
        <f>G407</f>
        <v>3000</v>
      </c>
    </row>
    <row r="409" spans="1:7" ht="13.5" customHeight="1">
      <c r="A409" s="15"/>
      <c r="B409" s="27"/>
      <c r="C409" s="24"/>
      <c r="D409" s="30"/>
      <c r="E409" s="29"/>
      <c r="F409" s="29"/>
      <c r="G409" s="29"/>
    </row>
    <row r="410" spans="1:7" ht="13.5" customHeight="1">
      <c r="A410" s="15" t="s">
        <v>11</v>
      </c>
      <c r="B410" s="23">
        <v>801</v>
      </c>
      <c r="C410" s="24" t="s">
        <v>242</v>
      </c>
      <c r="D410" s="30"/>
      <c r="E410" s="31"/>
      <c r="F410" s="31"/>
      <c r="G410" s="31"/>
    </row>
    <row r="411" spans="1:7" ht="25.5">
      <c r="A411" s="15"/>
      <c r="B411" s="5"/>
      <c r="C411" s="15" t="s">
        <v>243</v>
      </c>
      <c r="D411" s="30"/>
      <c r="E411" s="29"/>
      <c r="F411" s="29"/>
      <c r="G411" s="29"/>
    </row>
    <row r="412" spans="1:7" ht="13.5" customHeight="1">
      <c r="A412" s="15"/>
      <c r="B412" s="41">
        <v>1</v>
      </c>
      <c r="C412" s="15" t="s">
        <v>244</v>
      </c>
      <c r="D412" s="30"/>
      <c r="E412" s="31"/>
      <c r="F412" s="31"/>
      <c r="G412" s="31"/>
    </row>
    <row r="413" spans="1:7" ht="13.5" customHeight="1">
      <c r="A413" s="15"/>
      <c r="B413" s="33">
        <v>800</v>
      </c>
      <c r="C413" s="15" t="s">
        <v>27</v>
      </c>
      <c r="D413" s="59"/>
      <c r="E413" s="31"/>
      <c r="F413" s="31"/>
      <c r="G413" s="31"/>
    </row>
    <row r="414" spans="1:7" ht="13.5" customHeight="1">
      <c r="A414" s="15"/>
      <c r="B414" s="41">
        <v>1</v>
      </c>
      <c r="C414" s="15" t="s">
        <v>245</v>
      </c>
      <c r="D414" s="59">
        <v>786744</v>
      </c>
      <c r="E414" s="31">
        <v>1000000</v>
      </c>
      <c r="F414" s="31">
        <v>1000000</v>
      </c>
      <c r="G414" s="31">
        <v>1100000</v>
      </c>
    </row>
    <row r="415" spans="1:7" ht="13.5" customHeight="1">
      <c r="A415" s="15"/>
      <c r="B415" s="41">
        <v>2</v>
      </c>
      <c r="C415" s="15" t="s">
        <v>27</v>
      </c>
      <c r="D415" s="30">
        <v>10063</v>
      </c>
      <c r="E415" s="68">
        <v>500</v>
      </c>
      <c r="F415" s="68">
        <v>500</v>
      </c>
      <c r="G415" s="68">
        <v>1000</v>
      </c>
    </row>
    <row r="416" spans="1:7" ht="13.5" customHeight="1">
      <c r="A416" s="15" t="s">
        <v>15</v>
      </c>
      <c r="B416" s="33">
        <v>800</v>
      </c>
      <c r="C416" s="15" t="s">
        <v>27</v>
      </c>
      <c r="D416" s="25">
        <f>SUM(D413:D415)</f>
        <v>796807</v>
      </c>
      <c r="E416" s="26">
        <f>SUM(E413:E415)</f>
        <v>1000500</v>
      </c>
      <c r="F416" s="26">
        <f>SUM(F413:F415)</f>
        <v>1000500</v>
      </c>
      <c r="G416" s="26">
        <f>SUM(G413:G415)</f>
        <v>1101000</v>
      </c>
    </row>
    <row r="417" spans="1:7" ht="13.5" customHeight="1">
      <c r="A417" s="15"/>
      <c r="B417" s="33"/>
      <c r="C417" s="15"/>
      <c r="D417" s="28"/>
      <c r="E417" s="29"/>
      <c r="F417" s="29"/>
      <c r="G417" s="29"/>
    </row>
    <row r="418" spans="1:7" ht="13.5" customHeight="1">
      <c r="A418" s="15"/>
      <c r="B418" s="33">
        <v>80</v>
      </c>
      <c r="C418" s="15" t="s">
        <v>103</v>
      </c>
      <c r="D418" s="69"/>
      <c r="E418" s="70"/>
      <c r="F418" s="70"/>
      <c r="G418" s="70"/>
    </row>
    <row r="419" spans="1:7" ht="13.5" customHeight="1">
      <c r="A419" s="15"/>
      <c r="B419" s="33">
        <v>800</v>
      </c>
      <c r="C419" s="15" t="s">
        <v>27</v>
      </c>
      <c r="D419" s="60">
        <v>207</v>
      </c>
      <c r="E419" s="35">
        <v>0</v>
      </c>
      <c r="F419" s="35">
        <v>0</v>
      </c>
      <c r="G419" s="35">
        <v>0</v>
      </c>
    </row>
    <row r="420" spans="1:7" ht="13.5" customHeight="1">
      <c r="A420" s="37" t="s">
        <v>15</v>
      </c>
      <c r="B420" s="43">
        <v>801</v>
      </c>
      <c r="C420" s="44" t="s">
        <v>242</v>
      </c>
      <c r="D420" s="25">
        <f>D416+D419</f>
        <v>797014</v>
      </c>
      <c r="E420" s="26">
        <f>E416+E419</f>
        <v>1000500</v>
      </c>
      <c r="F420" s="26">
        <f>F416+F419</f>
        <v>1000500</v>
      </c>
      <c r="G420" s="26">
        <f>G416+G419</f>
        <v>1101000</v>
      </c>
    </row>
    <row r="421" spans="1:7" ht="0.75" customHeight="1">
      <c r="A421" s="15"/>
      <c r="B421" s="23"/>
      <c r="C421" s="24"/>
      <c r="D421" s="28"/>
      <c r="E421" s="29"/>
      <c r="F421" s="29"/>
      <c r="G421" s="29"/>
    </row>
    <row r="422" spans="1:7">
      <c r="A422" s="15" t="s">
        <v>11</v>
      </c>
      <c r="B422" s="23">
        <v>851</v>
      </c>
      <c r="C422" s="24" t="s">
        <v>246</v>
      </c>
      <c r="D422" s="30"/>
      <c r="E422" s="31"/>
      <c r="F422" s="31"/>
      <c r="G422" s="31"/>
    </row>
    <row r="423" spans="1:7" ht="25.5">
      <c r="A423" s="15"/>
      <c r="B423" s="5"/>
      <c r="C423" s="15" t="s">
        <v>247</v>
      </c>
      <c r="D423" s="30"/>
      <c r="E423" s="29"/>
      <c r="F423" s="29"/>
      <c r="G423" s="29"/>
    </row>
    <row r="424" spans="1:7">
      <c r="A424" s="15"/>
      <c r="B424" s="33">
        <v>102</v>
      </c>
      <c r="C424" s="15" t="s">
        <v>248</v>
      </c>
      <c r="D424" s="31"/>
      <c r="E424" s="31"/>
      <c r="F424" s="31"/>
      <c r="G424" s="31"/>
    </row>
    <row r="425" spans="1:7" ht="25.5">
      <c r="A425" s="15"/>
      <c r="B425" s="41">
        <v>1</v>
      </c>
      <c r="C425" s="15" t="s">
        <v>249</v>
      </c>
      <c r="D425" s="59">
        <v>1036</v>
      </c>
      <c r="E425" s="31">
        <v>2500</v>
      </c>
      <c r="F425" s="31">
        <v>2500</v>
      </c>
      <c r="G425" s="31">
        <v>2500</v>
      </c>
    </row>
    <row r="426" spans="1:7">
      <c r="A426" s="15" t="s">
        <v>15</v>
      </c>
      <c r="B426" s="23">
        <v>851</v>
      </c>
      <c r="C426" s="24" t="s">
        <v>246</v>
      </c>
      <c r="D426" s="25">
        <f>SUM(D425:D425)</f>
        <v>1036</v>
      </c>
      <c r="E426" s="26">
        <f>SUM(E424:E425)</f>
        <v>2500</v>
      </c>
      <c r="F426" s="26">
        <f>SUM(F424:F425)</f>
        <v>2500</v>
      </c>
      <c r="G426" s="26">
        <f>SUM(G424:G425)</f>
        <v>2500</v>
      </c>
    </row>
    <row r="427" spans="1:7">
      <c r="A427" s="15"/>
      <c r="B427" s="23"/>
      <c r="C427" s="24"/>
      <c r="D427" s="28"/>
      <c r="E427" s="29"/>
      <c r="F427" s="29"/>
      <c r="G427" s="29"/>
    </row>
    <row r="428" spans="1:7">
      <c r="A428" s="15" t="s">
        <v>11</v>
      </c>
      <c r="B428" s="23">
        <v>852</v>
      </c>
      <c r="C428" s="24" t="s">
        <v>250</v>
      </c>
      <c r="D428" s="30"/>
      <c r="E428" s="31"/>
      <c r="F428" s="31"/>
      <c r="G428" s="31"/>
    </row>
    <row r="429" spans="1:7" ht="38.25">
      <c r="A429" s="15"/>
      <c r="B429" s="5"/>
      <c r="C429" s="15" t="s">
        <v>251</v>
      </c>
      <c r="D429" s="30"/>
      <c r="E429" s="29"/>
      <c r="F429" s="29"/>
      <c r="G429" s="29"/>
    </row>
    <row r="430" spans="1:7" ht="25.5">
      <c r="A430" s="15"/>
      <c r="B430" s="41">
        <v>7</v>
      </c>
      <c r="C430" s="15" t="s">
        <v>252</v>
      </c>
      <c r="D430" s="30"/>
      <c r="E430" s="29"/>
      <c r="F430" s="29"/>
      <c r="G430" s="29"/>
    </row>
    <row r="431" spans="1:7">
      <c r="A431" s="15"/>
      <c r="B431" s="33">
        <v>800</v>
      </c>
      <c r="C431" s="15" t="s">
        <v>27</v>
      </c>
      <c r="D431" s="10"/>
      <c r="E431" s="10"/>
      <c r="F431" s="10"/>
      <c r="G431" s="10"/>
    </row>
    <row r="432" spans="1:7">
      <c r="A432" s="15"/>
      <c r="B432" s="71" t="s">
        <v>142</v>
      </c>
      <c r="C432" s="15" t="s">
        <v>253</v>
      </c>
      <c r="D432" s="35">
        <f>0</f>
        <v>0</v>
      </c>
      <c r="E432" s="35">
        <v>0</v>
      </c>
      <c r="F432" s="35">
        <v>0</v>
      </c>
      <c r="G432" s="34">
        <v>1500</v>
      </c>
    </row>
    <row r="433" spans="1:7">
      <c r="A433" s="15"/>
      <c r="B433" s="33"/>
      <c r="C433" s="15"/>
      <c r="D433" s="35"/>
      <c r="E433" s="35"/>
      <c r="F433" s="35"/>
      <c r="G433" s="35"/>
    </row>
    <row r="434" spans="1:7">
      <c r="A434" s="15"/>
      <c r="B434" s="41">
        <v>8</v>
      </c>
      <c r="C434" s="15" t="s">
        <v>254</v>
      </c>
      <c r="D434" s="30"/>
      <c r="E434" s="31"/>
      <c r="F434" s="31"/>
      <c r="G434" s="31"/>
    </row>
    <row r="435" spans="1:7">
      <c r="A435" s="15"/>
      <c r="B435" s="33">
        <v>600</v>
      </c>
      <c r="C435" s="15" t="s">
        <v>179</v>
      </c>
      <c r="D435" s="59">
        <v>5398</v>
      </c>
      <c r="E435" s="31">
        <v>3500</v>
      </c>
      <c r="F435" s="31">
        <v>2500</v>
      </c>
      <c r="G435" s="31">
        <v>2500</v>
      </c>
    </row>
    <row r="436" spans="1:7">
      <c r="A436" s="15"/>
      <c r="B436" s="33"/>
      <c r="C436" s="15"/>
      <c r="D436" s="28"/>
      <c r="E436" s="29"/>
      <c r="F436" s="29"/>
      <c r="G436" s="29"/>
    </row>
    <row r="437" spans="1:7">
      <c r="A437" s="15"/>
      <c r="B437" s="33">
        <v>80</v>
      </c>
      <c r="C437" s="15" t="s">
        <v>103</v>
      </c>
      <c r="D437" s="28"/>
      <c r="E437" s="29"/>
      <c r="F437" s="29"/>
      <c r="G437" s="29"/>
    </row>
    <row r="438" spans="1:7">
      <c r="A438" s="15"/>
      <c r="B438" s="33">
        <v>800</v>
      </c>
      <c r="C438" s="15" t="s">
        <v>27</v>
      </c>
      <c r="D438" s="60"/>
      <c r="E438" s="35"/>
      <c r="F438" s="35"/>
      <c r="G438" s="35"/>
    </row>
    <row r="439" spans="1:7">
      <c r="A439" s="15"/>
      <c r="B439" s="56" t="s">
        <v>142</v>
      </c>
      <c r="C439" s="15" t="s">
        <v>27</v>
      </c>
      <c r="D439" s="60">
        <v>16</v>
      </c>
      <c r="E439" s="35">
        <v>0</v>
      </c>
      <c r="F439" s="35">
        <v>0</v>
      </c>
      <c r="G439" s="35">
        <v>0</v>
      </c>
    </row>
    <row r="440" spans="1:7">
      <c r="A440" s="15"/>
      <c r="B440" s="56" t="s">
        <v>143</v>
      </c>
      <c r="C440" s="15" t="s">
        <v>255</v>
      </c>
      <c r="D440" s="72">
        <v>0</v>
      </c>
      <c r="E440" s="47">
        <v>0</v>
      </c>
      <c r="F440" s="47">
        <v>0</v>
      </c>
      <c r="G440" s="45">
        <v>1</v>
      </c>
    </row>
    <row r="441" spans="1:7">
      <c r="A441" s="15" t="s">
        <v>15</v>
      </c>
      <c r="B441" s="23">
        <v>852</v>
      </c>
      <c r="C441" s="24" t="s">
        <v>250</v>
      </c>
      <c r="D441" s="40">
        <f>D435+D439+D440+D432</f>
        <v>5414</v>
      </c>
      <c r="E441" s="40">
        <f>E435+E439+E440+E432</f>
        <v>3500</v>
      </c>
      <c r="F441" s="40">
        <f>F435+F439+F440+F432</f>
        <v>2500</v>
      </c>
      <c r="G441" s="40">
        <f>G435+G439+G440+G432</f>
        <v>4001</v>
      </c>
    </row>
    <row r="442" spans="1:7">
      <c r="A442" s="15"/>
      <c r="B442" s="27"/>
      <c r="C442" s="24"/>
      <c r="D442" s="30"/>
      <c r="E442" s="29"/>
      <c r="F442" s="29"/>
      <c r="G442" s="29"/>
    </row>
    <row r="443" spans="1:7" ht="25.5">
      <c r="A443" s="15" t="s">
        <v>11</v>
      </c>
      <c r="B443" s="23">
        <v>853</v>
      </c>
      <c r="C443" s="24" t="s">
        <v>256</v>
      </c>
      <c r="D443" s="30"/>
      <c r="E443" s="31"/>
      <c r="F443" s="31"/>
      <c r="G443" s="31"/>
    </row>
    <row r="444" spans="1:7" ht="25.5">
      <c r="A444" s="15"/>
      <c r="B444" s="5"/>
      <c r="C444" s="15" t="s">
        <v>257</v>
      </c>
      <c r="D444" s="28"/>
      <c r="E444" s="29"/>
      <c r="F444" s="29"/>
      <c r="G444" s="29"/>
    </row>
    <row r="445" spans="1:7">
      <c r="A445" s="15"/>
      <c r="B445" s="33">
        <v>800</v>
      </c>
      <c r="C445" s="15" t="s">
        <v>27</v>
      </c>
      <c r="D445" s="61">
        <v>1638</v>
      </c>
      <c r="E445" s="22">
        <v>1700</v>
      </c>
      <c r="F445" s="22">
        <v>1700</v>
      </c>
      <c r="G445" s="22">
        <v>1700</v>
      </c>
    </row>
    <row r="446" spans="1:7" ht="25.5">
      <c r="A446" s="37" t="s">
        <v>15</v>
      </c>
      <c r="B446" s="43">
        <v>853</v>
      </c>
      <c r="C446" s="44" t="s">
        <v>256</v>
      </c>
      <c r="D446" s="40">
        <f>D445</f>
        <v>1638</v>
      </c>
      <c r="E446" s="22">
        <f>E445</f>
        <v>1700</v>
      </c>
      <c r="F446" s="22">
        <f>F445</f>
        <v>1700</v>
      </c>
      <c r="G446" s="22">
        <f>G445</f>
        <v>1700</v>
      </c>
    </row>
    <row r="447" spans="1:7" ht="3" customHeight="1">
      <c r="A447" s="15"/>
      <c r="B447" s="27"/>
      <c r="C447" s="24"/>
      <c r="D447" s="30"/>
      <c r="E447" s="29"/>
      <c r="F447" s="29"/>
      <c r="G447" s="29"/>
    </row>
    <row r="448" spans="1:7">
      <c r="A448" s="15" t="s">
        <v>11</v>
      </c>
      <c r="B448" s="27">
        <v>1055</v>
      </c>
      <c r="C448" s="24" t="s">
        <v>258</v>
      </c>
      <c r="D448" s="30"/>
      <c r="E448" s="31"/>
      <c r="F448" s="31"/>
      <c r="G448" s="31"/>
    </row>
    <row r="449" spans="1:7">
      <c r="A449" s="15"/>
      <c r="B449" s="5"/>
      <c r="C449" s="15" t="s">
        <v>58</v>
      </c>
      <c r="D449" s="28"/>
      <c r="E449" s="29"/>
      <c r="F449" s="29"/>
      <c r="G449" s="29"/>
    </row>
    <row r="450" spans="1:7">
      <c r="A450" s="15"/>
      <c r="B450" s="33">
        <v>201</v>
      </c>
      <c r="C450" s="15" t="s">
        <v>259</v>
      </c>
      <c r="D450" s="59"/>
      <c r="E450" s="29"/>
      <c r="F450" s="29"/>
      <c r="G450" s="29"/>
    </row>
    <row r="451" spans="1:7">
      <c r="A451" s="15"/>
      <c r="B451" s="41">
        <v>1</v>
      </c>
      <c r="C451" s="15" t="s">
        <v>260</v>
      </c>
      <c r="D451" s="59">
        <v>42115</v>
      </c>
      <c r="E451" s="29">
        <v>57800</v>
      </c>
      <c r="F451" s="29">
        <v>57800</v>
      </c>
      <c r="G451" s="29">
        <v>70000</v>
      </c>
    </row>
    <row r="452" spans="1:7">
      <c r="A452" s="15"/>
      <c r="B452" s="41">
        <v>2</v>
      </c>
      <c r="C452" s="15" t="s">
        <v>261</v>
      </c>
      <c r="D452" s="28">
        <v>38896</v>
      </c>
      <c r="E452" s="29">
        <v>49900</v>
      </c>
      <c r="F452" s="29">
        <v>49900</v>
      </c>
      <c r="G452" s="29">
        <v>60000</v>
      </c>
    </row>
    <row r="453" spans="1:7">
      <c r="A453" s="15"/>
      <c r="B453" s="41">
        <v>3</v>
      </c>
      <c r="C453" s="15" t="s">
        <v>262</v>
      </c>
      <c r="D453" s="30">
        <v>789</v>
      </c>
      <c r="E453" s="32">
        <v>0</v>
      </c>
      <c r="F453" s="32">
        <v>0</v>
      </c>
      <c r="G453" s="32">
        <v>0</v>
      </c>
    </row>
    <row r="454" spans="1:7">
      <c r="A454" s="15"/>
      <c r="B454" s="41">
        <v>4</v>
      </c>
      <c r="C454" s="15" t="s">
        <v>263</v>
      </c>
      <c r="D454" s="30">
        <v>227108</v>
      </c>
      <c r="E454" s="31">
        <v>182800</v>
      </c>
      <c r="F454" s="31">
        <v>210000</v>
      </c>
      <c r="G454" s="31">
        <f>219360+11040</f>
        <v>230400</v>
      </c>
    </row>
    <row r="455" spans="1:7">
      <c r="A455" s="15" t="s">
        <v>15</v>
      </c>
      <c r="B455" s="33">
        <v>201</v>
      </c>
      <c r="C455" s="15" t="s">
        <v>259</v>
      </c>
      <c r="D455" s="25">
        <f>SUM(D450:D454)</f>
        <v>308908</v>
      </c>
      <c r="E455" s="26">
        <f>SUM(E451:E454)</f>
        <v>290500</v>
      </c>
      <c r="F455" s="26">
        <f>SUM(F451:F454)</f>
        <v>317700</v>
      </c>
      <c r="G455" s="26">
        <f>SUM(G451:G454)</f>
        <v>360400</v>
      </c>
    </row>
    <row r="456" spans="1:7">
      <c r="A456" s="15" t="s">
        <v>15</v>
      </c>
      <c r="B456" s="27">
        <v>1055</v>
      </c>
      <c r="C456" s="24" t="s">
        <v>258</v>
      </c>
      <c r="D456" s="25">
        <f>D455</f>
        <v>308908</v>
      </c>
      <c r="E456" s="26">
        <f>E455</f>
        <v>290500</v>
      </c>
      <c r="F456" s="26">
        <f>F455</f>
        <v>317700</v>
      </c>
      <c r="G456" s="26">
        <f>G455</f>
        <v>360400</v>
      </c>
    </row>
    <row r="457" spans="1:7">
      <c r="A457" s="15"/>
      <c r="B457" s="27"/>
      <c r="C457" s="24"/>
      <c r="D457" s="28"/>
      <c r="E457" s="29"/>
      <c r="F457" s="29"/>
      <c r="G457" s="29"/>
    </row>
    <row r="458" spans="1:7">
      <c r="A458" s="15" t="s">
        <v>11</v>
      </c>
      <c r="B458" s="27">
        <v>1452</v>
      </c>
      <c r="C458" s="24" t="s">
        <v>264</v>
      </c>
      <c r="D458" s="30"/>
      <c r="E458" s="31"/>
      <c r="F458" s="31"/>
      <c r="G458" s="31"/>
    </row>
    <row r="459" spans="1:7">
      <c r="A459" s="15"/>
      <c r="B459" s="5"/>
      <c r="C459" s="15" t="s">
        <v>265</v>
      </c>
      <c r="D459" s="30"/>
      <c r="E459" s="29"/>
      <c r="F459" s="29"/>
      <c r="G459" s="29"/>
    </row>
    <row r="460" spans="1:7">
      <c r="A460" s="15"/>
      <c r="B460" s="33">
        <v>103</v>
      </c>
      <c r="C460" s="15" t="s">
        <v>266</v>
      </c>
      <c r="D460" s="35">
        <v>0</v>
      </c>
      <c r="E460" s="35">
        <v>0</v>
      </c>
      <c r="F460" s="35">
        <v>0</v>
      </c>
      <c r="G460" s="35">
        <v>0</v>
      </c>
    </row>
    <row r="461" spans="1:7">
      <c r="A461" s="15"/>
      <c r="B461" s="33">
        <v>105</v>
      </c>
      <c r="C461" s="15" t="s">
        <v>267</v>
      </c>
      <c r="D461" s="59">
        <v>6149</v>
      </c>
      <c r="E461" s="29">
        <f>18000+10000</f>
        <v>28000</v>
      </c>
      <c r="F461" s="29">
        <f>18000+10000</f>
        <v>28000</v>
      </c>
      <c r="G461" s="29">
        <v>31360</v>
      </c>
    </row>
    <row r="462" spans="1:7">
      <c r="A462" s="15"/>
      <c r="B462" s="33">
        <v>800</v>
      </c>
      <c r="C462" s="15" t="s">
        <v>27</v>
      </c>
      <c r="D462" s="59">
        <v>12249</v>
      </c>
      <c r="E462" s="29">
        <f>16000+6000</f>
        <v>22000</v>
      </c>
      <c r="F462" s="29">
        <f>16000+6000</f>
        <v>22000</v>
      </c>
      <c r="G462" s="29">
        <v>24640</v>
      </c>
    </row>
    <row r="463" spans="1:7">
      <c r="A463" s="15" t="s">
        <v>15</v>
      </c>
      <c r="B463" s="27">
        <v>1452</v>
      </c>
      <c r="C463" s="24" t="s">
        <v>264</v>
      </c>
      <c r="D463" s="25">
        <f>SUM(D460:D462)</f>
        <v>18398</v>
      </c>
      <c r="E463" s="26">
        <f>SUM(E460:E462)</f>
        <v>50000</v>
      </c>
      <c r="F463" s="26">
        <f>SUM(F460:F462)</f>
        <v>50000</v>
      </c>
      <c r="G463" s="26">
        <f>SUM(G460:G462)</f>
        <v>56000</v>
      </c>
    </row>
    <row r="464" spans="1:7">
      <c r="A464" s="15"/>
      <c r="B464" s="27"/>
      <c r="C464" s="24"/>
      <c r="D464" s="28"/>
      <c r="E464" s="29"/>
      <c r="F464" s="29"/>
      <c r="G464" s="29"/>
    </row>
    <row r="465" spans="1:7">
      <c r="A465" s="15" t="s">
        <v>11</v>
      </c>
      <c r="B465" s="27">
        <v>1475</v>
      </c>
      <c r="C465" s="24" t="s">
        <v>268</v>
      </c>
      <c r="D465" s="30"/>
      <c r="E465" s="31"/>
      <c r="F465" s="31"/>
      <c r="G465" s="31"/>
    </row>
    <row r="466" spans="1:7" ht="25.5">
      <c r="A466" s="15"/>
      <c r="B466" s="5"/>
      <c r="C466" s="15" t="s">
        <v>269</v>
      </c>
      <c r="D466" s="30"/>
      <c r="E466" s="29"/>
      <c r="F466" s="29"/>
      <c r="G466" s="29"/>
    </row>
    <row r="467" spans="1:7">
      <c r="A467" s="15"/>
      <c r="B467" s="33">
        <v>106</v>
      </c>
      <c r="C467" s="15" t="s">
        <v>270</v>
      </c>
      <c r="D467" s="60">
        <v>1262</v>
      </c>
      <c r="E467" s="29">
        <v>1300</v>
      </c>
      <c r="F467" s="29">
        <v>400</v>
      </c>
      <c r="G467" s="29">
        <v>1350</v>
      </c>
    </row>
    <row r="468" spans="1:7">
      <c r="A468" s="15"/>
      <c r="B468" s="33">
        <v>800</v>
      </c>
      <c r="C468" s="15" t="s">
        <v>27</v>
      </c>
      <c r="D468" s="59">
        <v>120</v>
      </c>
      <c r="E468" s="32">
        <v>0</v>
      </c>
      <c r="F468" s="32">
        <v>0</v>
      </c>
      <c r="G468" s="32">
        <v>0</v>
      </c>
    </row>
    <row r="469" spans="1:7">
      <c r="A469" s="15" t="s">
        <v>15</v>
      </c>
      <c r="B469" s="27">
        <v>1475</v>
      </c>
      <c r="C469" s="24" t="s">
        <v>268</v>
      </c>
      <c r="D469" s="69">
        <f>D467+D468</f>
        <v>1382</v>
      </c>
      <c r="E469" s="70">
        <f>E467</f>
        <v>1300</v>
      </c>
      <c r="F469" s="70">
        <f>F467</f>
        <v>400</v>
      </c>
      <c r="G469" s="70">
        <f>G467</f>
        <v>1350</v>
      </c>
    </row>
    <row r="470" spans="1:7">
      <c r="A470" s="15" t="s">
        <v>15</v>
      </c>
      <c r="B470" s="27"/>
      <c r="C470" s="24" t="s">
        <v>271</v>
      </c>
      <c r="D470" s="25">
        <f>D128+D134+D141+D152+D164+D173+D202+D210+D219+D244+D257+D273+D280+D291+D302+D308+D317+D322+D334+D343+D350+D380+D386+D391+D397+D402+D408+D420+D426+D441+D446+D456+D463+D469+D158</f>
        <v>10445711</v>
      </c>
      <c r="E470" s="26">
        <f>E128+E134+E141+E152+E164+E173+E202+E210+E219+E244+E257+E273+E280+E291+E302+E308+E317+E322+E334+E343+E350+E380+E386+E391+E397+E402+E408+E420+E426+E441+E446+E456+E463+E469+E158</f>
        <v>10255020</v>
      </c>
      <c r="F470" s="26">
        <f>F128+F134+F141+F152+F164+F173+F202+F210+F219+F244+F257+F273+F280+F291+F302+F308+F317+F322+F334+F343+F350+F380+F386+F391+F397+F402+F408+F420+F426+F441+F446+F456+F463+F469+F158</f>
        <v>10262400</v>
      </c>
      <c r="G470" s="26">
        <f>G128+G134+G141+G152+G164+G173+G202+G210+G219+G244+G257+G273+G280+G291+G302+G308+G317+G322+G334+G343+G350+G380+G386+G391+G397+G402+G408+G420+G426+G441+G446+G456+G463+G469+G158</f>
        <v>10545267</v>
      </c>
    </row>
    <row r="471" spans="1:7">
      <c r="A471" s="15"/>
      <c r="B471" s="27"/>
      <c r="C471" s="24"/>
      <c r="D471" s="30"/>
      <c r="E471" s="29"/>
      <c r="F471" s="29"/>
      <c r="G471" s="29"/>
    </row>
    <row r="472" spans="1:7">
      <c r="A472" s="15" t="s">
        <v>11</v>
      </c>
      <c r="B472" s="27">
        <v>1601</v>
      </c>
      <c r="C472" s="24" t="s">
        <v>272</v>
      </c>
      <c r="D472" s="30"/>
      <c r="E472" s="29"/>
      <c r="F472" s="29"/>
      <c r="G472" s="29"/>
    </row>
    <row r="473" spans="1:7">
      <c r="A473" s="15"/>
      <c r="B473" s="41">
        <v>1</v>
      </c>
      <c r="C473" s="15" t="s">
        <v>273</v>
      </c>
      <c r="D473" s="30"/>
      <c r="E473" s="31"/>
      <c r="F473" s="31"/>
      <c r="G473" s="31"/>
    </row>
    <row r="474" spans="1:7" ht="25.5">
      <c r="A474" s="15"/>
      <c r="B474" s="33">
        <v>109</v>
      </c>
      <c r="C474" s="15" t="s">
        <v>274</v>
      </c>
      <c r="D474" s="59">
        <v>2333000</v>
      </c>
      <c r="E474" s="29">
        <v>225700</v>
      </c>
      <c r="F474" s="29">
        <v>225700</v>
      </c>
      <c r="G474" s="29">
        <f>237000+7100+8669+734800</f>
        <v>987569</v>
      </c>
    </row>
    <row r="475" spans="1:7">
      <c r="A475" s="15"/>
      <c r="B475" s="33"/>
      <c r="C475" s="15"/>
      <c r="D475" s="35"/>
      <c r="E475" s="29"/>
      <c r="F475" s="29"/>
      <c r="G475" s="29"/>
    </row>
    <row r="476" spans="1:7">
      <c r="A476" s="15"/>
      <c r="B476" s="33">
        <v>800</v>
      </c>
      <c r="C476" s="15" t="s">
        <v>275</v>
      </c>
      <c r="D476" s="35"/>
      <c r="E476" s="29"/>
      <c r="F476" s="29"/>
      <c r="G476" s="29"/>
    </row>
    <row r="477" spans="1:7" ht="25.5">
      <c r="A477" s="37"/>
      <c r="B477" s="46">
        <v>6</v>
      </c>
      <c r="C477" s="37" t="s">
        <v>276</v>
      </c>
      <c r="D477" s="47">
        <v>0</v>
      </c>
      <c r="E477" s="22">
        <v>5589</v>
      </c>
      <c r="F477" s="22">
        <v>5589</v>
      </c>
      <c r="G477" s="22">
        <v>6676</v>
      </c>
    </row>
    <row r="478" spans="1:7" ht="25.5">
      <c r="A478" s="15"/>
      <c r="B478" s="41">
        <v>7</v>
      </c>
      <c r="C478" s="15" t="s">
        <v>277</v>
      </c>
      <c r="D478" s="35">
        <v>0</v>
      </c>
      <c r="E478" s="29">
        <v>2791</v>
      </c>
      <c r="F478" s="29">
        <v>2791</v>
      </c>
      <c r="G478" s="29">
        <v>2849</v>
      </c>
    </row>
    <row r="479" spans="1:7">
      <c r="A479" s="15"/>
      <c r="B479" s="41"/>
      <c r="C479" s="73"/>
      <c r="D479" s="74"/>
      <c r="E479" s="68"/>
      <c r="F479" s="32"/>
      <c r="G479" s="68"/>
    </row>
    <row r="480" spans="1:7" ht="25.5">
      <c r="A480" s="15"/>
      <c r="B480" s="41">
        <v>13</v>
      </c>
      <c r="C480" s="75" t="s">
        <v>278</v>
      </c>
      <c r="D480" s="74"/>
      <c r="E480" s="68"/>
      <c r="F480" s="32"/>
      <c r="G480" s="68"/>
    </row>
    <row r="481" spans="1:7">
      <c r="A481" s="15"/>
      <c r="B481" s="41">
        <v>1</v>
      </c>
      <c r="C481" s="73" t="s">
        <v>279</v>
      </c>
      <c r="D481" s="60">
        <v>600000</v>
      </c>
      <c r="E481" s="68">
        <v>600000</v>
      </c>
      <c r="F481" s="68">
        <v>600000</v>
      </c>
      <c r="G481" s="32">
        <v>0</v>
      </c>
    </row>
    <row r="482" spans="1:7">
      <c r="A482" s="15"/>
      <c r="B482" s="41">
        <v>2</v>
      </c>
      <c r="C482" s="15" t="s">
        <v>280</v>
      </c>
      <c r="D482" s="60">
        <v>302278</v>
      </c>
      <c r="E482" s="68">
        <f>236000+10154+23693</f>
        <v>269847</v>
      </c>
      <c r="F482" s="68">
        <f>236000+10154+23693</f>
        <v>269847</v>
      </c>
      <c r="G482" s="68">
        <v>280000</v>
      </c>
    </row>
    <row r="483" spans="1:7">
      <c r="A483" s="15"/>
      <c r="B483" s="41"/>
      <c r="C483" s="15"/>
      <c r="D483" s="35"/>
      <c r="E483" s="68"/>
      <c r="F483" s="68"/>
      <c r="G483" s="68"/>
    </row>
    <row r="484" spans="1:7">
      <c r="A484" s="15"/>
      <c r="B484" s="41">
        <v>3</v>
      </c>
      <c r="C484" s="73" t="s">
        <v>281</v>
      </c>
      <c r="D484" s="60">
        <v>10000</v>
      </c>
      <c r="E484" s="68">
        <f>10000+5296</f>
        <v>15296</v>
      </c>
      <c r="F484" s="68">
        <f>10000+5296</f>
        <v>15296</v>
      </c>
      <c r="G484" s="68">
        <v>10000</v>
      </c>
    </row>
    <row r="485" spans="1:7">
      <c r="A485" s="15"/>
      <c r="B485" s="41">
        <v>4</v>
      </c>
      <c r="C485" s="73" t="s">
        <v>282</v>
      </c>
      <c r="D485" s="35">
        <v>0</v>
      </c>
      <c r="E485" s="68">
        <v>43600</v>
      </c>
      <c r="F485" s="68">
        <v>43600</v>
      </c>
      <c r="G485" s="68">
        <v>43600</v>
      </c>
    </row>
    <row r="486" spans="1:7">
      <c r="A486" s="15"/>
      <c r="B486" s="41">
        <v>5</v>
      </c>
      <c r="C486" s="73" t="s">
        <v>283</v>
      </c>
      <c r="D486" s="60">
        <v>8000</v>
      </c>
      <c r="E486" s="68">
        <v>8000</v>
      </c>
      <c r="F486" s="68">
        <v>8000</v>
      </c>
      <c r="G486" s="68">
        <v>8000</v>
      </c>
    </row>
    <row r="487" spans="1:7">
      <c r="A487" s="15"/>
      <c r="B487" s="41">
        <v>6</v>
      </c>
      <c r="C487" s="73" t="s">
        <v>284</v>
      </c>
      <c r="D487" s="35">
        <v>0</v>
      </c>
      <c r="E487" s="32">
        <v>0</v>
      </c>
      <c r="F487" s="32">
        <v>0</v>
      </c>
      <c r="G487" s="68">
        <v>10000</v>
      </c>
    </row>
    <row r="488" spans="1:7">
      <c r="A488" s="15"/>
      <c r="B488" s="41">
        <v>7</v>
      </c>
      <c r="C488" s="73" t="s">
        <v>285</v>
      </c>
      <c r="D488" s="35">
        <v>0</v>
      </c>
      <c r="E488" s="68">
        <v>162000</v>
      </c>
      <c r="F488" s="68">
        <v>162000</v>
      </c>
      <c r="G488" s="68">
        <v>191000</v>
      </c>
    </row>
    <row r="489" spans="1:7">
      <c r="A489" s="15"/>
      <c r="B489" s="41"/>
      <c r="C489" s="73"/>
      <c r="D489" s="35"/>
      <c r="E489" s="68"/>
      <c r="F489" s="68"/>
      <c r="G489" s="68"/>
    </row>
    <row r="490" spans="1:7">
      <c r="A490" s="15"/>
      <c r="B490" s="41">
        <v>8</v>
      </c>
      <c r="C490" s="73" t="s">
        <v>286</v>
      </c>
      <c r="D490" s="35">
        <v>0</v>
      </c>
      <c r="E490" s="68">
        <v>10000</v>
      </c>
      <c r="F490" s="68">
        <v>10000</v>
      </c>
      <c r="G490" s="68">
        <v>10000</v>
      </c>
    </row>
    <row r="491" spans="1:7">
      <c r="A491" s="15"/>
      <c r="B491" s="41">
        <v>9</v>
      </c>
      <c r="C491" s="73" t="s">
        <v>287</v>
      </c>
      <c r="D491" s="61">
        <v>140000</v>
      </c>
      <c r="E491" s="68">
        <v>150000</v>
      </c>
      <c r="F491" s="68">
        <v>150000</v>
      </c>
      <c r="G491" s="68">
        <v>180000</v>
      </c>
    </row>
    <row r="492" spans="1:7" ht="25.5">
      <c r="A492" s="15" t="s">
        <v>15</v>
      </c>
      <c r="B492" s="41">
        <v>13</v>
      </c>
      <c r="C492" s="75" t="s">
        <v>278</v>
      </c>
      <c r="D492" s="52">
        <f>SUM(D481:D491)</f>
        <v>1060278</v>
      </c>
      <c r="E492" s="52">
        <f>SUM(E481:E491)</f>
        <v>1258743</v>
      </c>
      <c r="F492" s="52">
        <f>SUM(F481:F491)</f>
        <v>1258743</v>
      </c>
      <c r="G492" s="52">
        <f>SUM(G481:G491)</f>
        <v>732600</v>
      </c>
    </row>
    <row r="493" spans="1:7">
      <c r="A493" s="15"/>
      <c r="B493" s="41"/>
      <c r="C493" s="75"/>
      <c r="D493" s="76"/>
      <c r="E493" s="77"/>
      <c r="F493" s="78"/>
      <c r="G493" s="77"/>
    </row>
    <row r="494" spans="1:7" ht="25.5">
      <c r="A494" s="15"/>
      <c r="B494" s="41">
        <v>14</v>
      </c>
      <c r="C494" s="75" t="s">
        <v>288</v>
      </c>
      <c r="D494" s="60">
        <v>50430</v>
      </c>
      <c r="E494" s="34">
        <v>59000</v>
      </c>
      <c r="F494" s="34">
        <v>59000</v>
      </c>
      <c r="G494" s="35">
        <v>0</v>
      </c>
    </row>
    <row r="495" spans="1:7" ht="25.5">
      <c r="A495" s="15"/>
      <c r="B495" s="41">
        <v>15</v>
      </c>
      <c r="C495" s="75" t="s">
        <v>289</v>
      </c>
      <c r="D495" s="61">
        <v>13653</v>
      </c>
      <c r="E495" s="45">
        <v>9118</v>
      </c>
      <c r="F495" s="45">
        <f>9118+110</f>
        <v>9228</v>
      </c>
      <c r="G495" s="47">
        <v>0</v>
      </c>
    </row>
    <row r="496" spans="1:7">
      <c r="A496" s="15" t="s">
        <v>15</v>
      </c>
      <c r="B496" s="33">
        <v>800</v>
      </c>
      <c r="C496" s="15" t="s">
        <v>275</v>
      </c>
      <c r="D496" s="40">
        <f>D492+D478+D477+D494+D495</f>
        <v>1124361</v>
      </c>
      <c r="E496" s="40">
        <f>E492+E478+E477+E494+E495</f>
        <v>1335241</v>
      </c>
      <c r="F496" s="40">
        <f>F492+F478+F477+F494+F495</f>
        <v>1335351</v>
      </c>
      <c r="G496" s="40">
        <f>G492+G478+G477+G494+G495</f>
        <v>742125</v>
      </c>
    </row>
    <row r="497" spans="1:7">
      <c r="A497" s="15" t="s">
        <v>15</v>
      </c>
      <c r="B497" s="41">
        <v>1</v>
      </c>
      <c r="C497" s="15" t="s">
        <v>273</v>
      </c>
      <c r="D497" s="25">
        <f>D496+D474</f>
        <v>3457361</v>
      </c>
      <c r="E497" s="25">
        <f>E496+E474</f>
        <v>1560941</v>
      </c>
      <c r="F497" s="25">
        <f>F496+F474</f>
        <v>1561051</v>
      </c>
      <c r="G497" s="25">
        <f>G496+G474</f>
        <v>1729694</v>
      </c>
    </row>
    <row r="498" spans="1:7">
      <c r="A498" s="15"/>
      <c r="B498" s="5"/>
      <c r="C498" s="15"/>
      <c r="D498" s="30"/>
      <c r="E498" s="31"/>
      <c r="F498" s="31"/>
      <c r="G498" s="31"/>
    </row>
    <row r="499" spans="1:7" ht="25.5">
      <c r="A499" s="15"/>
      <c r="B499" s="41">
        <v>2</v>
      </c>
      <c r="C499" s="15" t="s">
        <v>290</v>
      </c>
      <c r="D499" s="30"/>
      <c r="E499" s="31"/>
      <c r="F499" s="31"/>
      <c r="G499" s="31"/>
    </row>
    <row r="500" spans="1:7">
      <c r="A500" s="15"/>
      <c r="B500" s="33">
        <v>101</v>
      </c>
      <c r="C500" s="15" t="s">
        <v>291</v>
      </c>
      <c r="D500" s="30"/>
      <c r="E500" s="31"/>
      <c r="F500" s="31"/>
      <c r="G500" s="31"/>
    </row>
    <row r="501" spans="1:7">
      <c r="A501" s="15"/>
      <c r="B501" s="41">
        <v>1</v>
      </c>
      <c r="C501" s="15" t="s">
        <v>292</v>
      </c>
      <c r="D501" s="67"/>
      <c r="E501" s="32"/>
      <c r="F501" s="32"/>
      <c r="G501" s="32"/>
    </row>
    <row r="502" spans="1:7">
      <c r="A502" s="15"/>
      <c r="B502" s="41">
        <v>1</v>
      </c>
      <c r="C502" s="15" t="s">
        <v>293</v>
      </c>
      <c r="D502" s="60">
        <v>4189900</v>
      </c>
      <c r="E502" s="29">
        <f>5426400-320000</f>
        <v>5106400</v>
      </c>
      <c r="F502" s="29">
        <f>5426400-320000</f>
        <v>5106400</v>
      </c>
      <c r="G502" s="29">
        <f>5860500-320000</f>
        <v>5540500</v>
      </c>
    </row>
    <row r="503" spans="1:7">
      <c r="A503" s="15"/>
      <c r="B503" s="41">
        <v>2</v>
      </c>
      <c r="C503" s="75" t="s">
        <v>294</v>
      </c>
      <c r="D503" s="60">
        <v>337144</v>
      </c>
      <c r="E503" s="29">
        <v>1310000</v>
      </c>
      <c r="F503" s="29">
        <v>1310000</v>
      </c>
      <c r="G503" s="29">
        <v>1310000</v>
      </c>
    </row>
    <row r="504" spans="1:7">
      <c r="A504" s="37"/>
      <c r="B504" s="46">
        <v>3</v>
      </c>
      <c r="C504" s="79" t="s">
        <v>295</v>
      </c>
      <c r="D504" s="61">
        <v>208500</v>
      </c>
      <c r="E504" s="22">
        <v>200000</v>
      </c>
      <c r="F504" s="22">
        <v>200000</v>
      </c>
      <c r="G504" s="22">
        <v>200000</v>
      </c>
    </row>
    <row r="505" spans="1:7">
      <c r="A505" s="15"/>
      <c r="B505" s="41">
        <v>4</v>
      </c>
      <c r="C505" s="75" t="s">
        <v>296</v>
      </c>
      <c r="D505" s="60">
        <v>38400</v>
      </c>
      <c r="E505" s="31">
        <v>47900</v>
      </c>
      <c r="F505" s="31">
        <v>47900</v>
      </c>
      <c r="G505" s="31">
        <v>47900</v>
      </c>
    </row>
    <row r="506" spans="1:7">
      <c r="A506" s="15"/>
      <c r="B506" s="41">
        <v>5</v>
      </c>
      <c r="C506" s="75" t="s">
        <v>105</v>
      </c>
      <c r="D506" s="60">
        <v>38900</v>
      </c>
      <c r="E506" s="31">
        <v>40800</v>
      </c>
      <c r="F506" s="31">
        <v>40800</v>
      </c>
      <c r="G506" s="31">
        <v>40800</v>
      </c>
    </row>
    <row r="507" spans="1:7">
      <c r="A507" s="15"/>
      <c r="B507" s="41">
        <v>6</v>
      </c>
      <c r="C507" s="75" t="s">
        <v>297</v>
      </c>
      <c r="D507" s="60">
        <v>20100</v>
      </c>
      <c r="E507" s="31">
        <v>48800</v>
      </c>
      <c r="F507" s="31">
        <v>48800</v>
      </c>
      <c r="G507" s="31">
        <v>57300</v>
      </c>
    </row>
    <row r="508" spans="1:7">
      <c r="A508" s="15"/>
      <c r="B508" s="41">
        <v>8</v>
      </c>
      <c r="C508" s="75" t="s">
        <v>298</v>
      </c>
      <c r="D508" s="35">
        <v>0</v>
      </c>
      <c r="E508" s="31">
        <v>31600</v>
      </c>
      <c r="F508" s="31">
        <v>31600</v>
      </c>
      <c r="G508" s="31">
        <v>31600</v>
      </c>
    </row>
    <row r="509" spans="1:7" ht="25.5">
      <c r="A509" s="15"/>
      <c r="B509" s="41">
        <v>9</v>
      </c>
      <c r="C509" s="75" t="s">
        <v>299</v>
      </c>
      <c r="D509" s="60">
        <v>372662</v>
      </c>
      <c r="E509" s="29">
        <v>1611000</v>
      </c>
      <c r="F509" s="29">
        <v>1611000</v>
      </c>
      <c r="G509" s="29">
        <v>1548200</v>
      </c>
    </row>
    <row r="510" spans="1:7">
      <c r="A510" s="15"/>
      <c r="B510" s="41">
        <v>10</v>
      </c>
      <c r="C510" s="75" t="s">
        <v>300</v>
      </c>
      <c r="D510" s="60">
        <v>109200</v>
      </c>
      <c r="E510" s="29">
        <v>145800</v>
      </c>
      <c r="F510" s="29">
        <v>145800</v>
      </c>
      <c r="G510" s="29">
        <f>187700</f>
        <v>187700</v>
      </c>
    </row>
    <row r="511" spans="1:7">
      <c r="A511" s="15"/>
      <c r="B511" s="41">
        <v>11</v>
      </c>
      <c r="C511" s="75" t="s">
        <v>301</v>
      </c>
      <c r="D511" s="60">
        <v>2055</v>
      </c>
      <c r="E511" s="29">
        <v>12800</v>
      </c>
      <c r="F511" s="29">
        <v>12800</v>
      </c>
      <c r="G511" s="29">
        <v>39200</v>
      </c>
    </row>
    <row r="512" spans="1:7">
      <c r="A512" s="15"/>
      <c r="B512" s="41">
        <v>12</v>
      </c>
      <c r="C512" s="75" t="s">
        <v>302</v>
      </c>
      <c r="D512" s="60">
        <v>200800</v>
      </c>
      <c r="E512" s="31">
        <v>200000</v>
      </c>
      <c r="F512" s="31">
        <v>200000</v>
      </c>
      <c r="G512" s="31">
        <v>200000</v>
      </c>
    </row>
    <row r="513" spans="1:7">
      <c r="A513" s="15"/>
      <c r="B513" s="41">
        <v>15</v>
      </c>
      <c r="C513" s="75" t="s">
        <v>303</v>
      </c>
      <c r="D513" s="60">
        <v>115734</v>
      </c>
      <c r="E513" s="31">
        <v>1305000</v>
      </c>
      <c r="F513" s="31">
        <v>1305000</v>
      </c>
      <c r="G513" s="31">
        <v>1305000</v>
      </c>
    </row>
    <row r="514" spans="1:7">
      <c r="A514" s="15"/>
      <c r="B514" s="41">
        <v>16</v>
      </c>
      <c r="C514" s="75" t="s">
        <v>304</v>
      </c>
      <c r="D514" s="60">
        <v>5000000</v>
      </c>
      <c r="E514" s="31">
        <f>1580000+10000+8014+110291+18435</f>
        <v>1726740</v>
      </c>
      <c r="F514" s="31">
        <f>1580000+10000+8014+110291+18435</f>
        <v>1726740</v>
      </c>
      <c r="G514" s="31">
        <f>1080000+83625+17646</f>
        <v>1181271</v>
      </c>
    </row>
    <row r="515" spans="1:7">
      <c r="A515" s="15"/>
      <c r="B515" s="41">
        <v>17</v>
      </c>
      <c r="C515" s="75" t="s">
        <v>305</v>
      </c>
      <c r="D515" s="35">
        <v>0</v>
      </c>
      <c r="E515" s="31">
        <v>2500000</v>
      </c>
      <c r="F515" s="31">
        <v>2500001</v>
      </c>
      <c r="G515" s="31">
        <v>2000000</v>
      </c>
    </row>
    <row r="516" spans="1:7">
      <c r="A516" s="15"/>
      <c r="B516" s="41">
        <v>18</v>
      </c>
      <c r="C516" s="75" t="s">
        <v>306</v>
      </c>
      <c r="D516" s="32">
        <v>0</v>
      </c>
      <c r="E516" s="31">
        <f>2000000+1771100</f>
        <v>3771100</v>
      </c>
      <c r="F516" s="31">
        <f>2000000+1771100</f>
        <v>3771100</v>
      </c>
      <c r="G516" s="31">
        <f>3000000+1200000</f>
        <v>4200000</v>
      </c>
    </row>
    <row r="517" spans="1:7" ht="25.5">
      <c r="A517" s="15"/>
      <c r="B517" s="41">
        <v>19</v>
      </c>
      <c r="C517" s="73" t="s">
        <v>307</v>
      </c>
      <c r="D517" s="32">
        <v>0</v>
      </c>
      <c r="E517" s="63">
        <v>0</v>
      </c>
      <c r="F517" s="63">
        <v>0</v>
      </c>
      <c r="G517" s="31">
        <v>1500000</v>
      </c>
    </row>
    <row r="518" spans="1:7">
      <c r="A518" s="15" t="s">
        <v>15</v>
      </c>
      <c r="B518" s="41">
        <v>1</v>
      </c>
      <c r="C518" s="15" t="s">
        <v>292</v>
      </c>
      <c r="D518" s="26">
        <f>SUM(D502:D517)</f>
        <v>10633395</v>
      </c>
      <c r="E518" s="26">
        <f>SUM(E502:E517)</f>
        <v>18057940</v>
      </c>
      <c r="F518" s="26">
        <f>SUM(F502:F517)</f>
        <v>18057941</v>
      </c>
      <c r="G518" s="26">
        <f>SUM(G502:G517)</f>
        <v>19389471</v>
      </c>
    </row>
    <row r="519" spans="1:7" ht="9.9499999999999993" customHeight="1">
      <c r="A519" s="15"/>
      <c r="B519" s="41"/>
      <c r="C519" s="15"/>
      <c r="D519" s="30"/>
      <c r="E519" s="31"/>
      <c r="F519" s="31"/>
      <c r="G519" s="31"/>
    </row>
    <row r="520" spans="1:7" ht="25.5">
      <c r="A520" s="15"/>
      <c r="B520" s="41">
        <v>2</v>
      </c>
      <c r="C520" s="15" t="s">
        <v>308</v>
      </c>
      <c r="D520" s="60">
        <v>549634</v>
      </c>
      <c r="E520" s="29">
        <v>2065758</v>
      </c>
      <c r="F520" s="29">
        <v>2065758</v>
      </c>
      <c r="G520" s="29">
        <v>620300</v>
      </c>
    </row>
    <row r="521" spans="1:7" ht="9.9499999999999993" customHeight="1">
      <c r="A521" s="15"/>
      <c r="B521" s="41"/>
      <c r="C521" s="15"/>
      <c r="D521" s="30"/>
      <c r="E521" s="31"/>
      <c r="F521" s="31"/>
      <c r="G521" s="31"/>
    </row>
    <row r="522" spans="1:7">
      <c r="A522" s="15"/>
      <c r="B522" s="41">
        <v>3</v>
      </c>
      <c r="C522" s="75" t="s">
        <v>309</v>
      </c>
      <c r="D522" s="30"/>
      <c r="E522" s="31"/>
      <c r="F522" s="31"/>
      <c r="G522" s="31"/>
    </row>
    <row r="523" spans="1:7">
      <c r="A523" s="15"/>
      <c r="B523" s="41">
        <v>1</v>
      </c>
      <c r="C523" s="73" t="s">
        <v>310</v>
      </c>
      <c r="D523" s="80">
        <v>0</v>
      </c>
      <c r="E523" s="68">
        <v>10000</v>
      </c>
      <c r="F523" s="68">
        <v>10000</v>
      </c>
      <c r="G523" s="68">
        <v>10000</v>
      </c>
    </row>
    <row r="524" spans="1:7">
      <c r="A524" s="15"/>
      <c r="B524" s="41">
        <v>2</v>
      </c>
      <c r="C524" s="73" t="s">
        <v>311</v>
      </c>
      <c r="D524" s="81">
        <v>0</v>
      </c>
      <c r="E524" s="34">
        <v>2200</v>
      </c>
      <c r="F524" s="34">
        <v>2200</v>
      </c>
      <c r="G524" s="34">
        <v>2200</v>
      </c>
    </row>
    <row r="525" spans="1:7">
      <c r="A525" s="15"/>
      <c r="B525" s="41">
        <v>3</v>
      </c>
      <c r="C525" s="73" t="s">
        <v>312</v>
      </c>
      <c r="D525" s="60">
        <v>50700</v>
      </c>
      <c r="E525" s="34">
        <v>101400</v>
      </c>
      <c r="F525" s="34">
        <v>101400</v>
      </c>
      <c r="G525" s="34">
        <v>101400</v>
      </c>
    </row>
    <row r="526" spans="1:7">
      <c r="A526" s="15"/>
      <c r="B526" s="41">
        <v>4</v>
      </c>
      <c r="C526" s="73" t="s">
        <v>313</v>
      </c>
      <c r="D526" s="60">
        <v>20000</v>
      </c>
      <c r="E526" s="35">
        <v>0</v>
      </c>
      <c r="F526" s="35">
        <v>0</v>
      </c>
      <c r="G526" s="35">
        <v>0</v>
      </c>
    </row>
    <row r="527" spans="1:7">
      <c r="A527" s="15"/>
      <c r="B527" s="41">
        <v>5</v>
      </c>
      <c r="C527" s="73" t="s">
        <v>314</v>
      </c>
      <c r="D527" s="61">
        <v>196500</v>
      </c>
      <c r="E527" s="45">
        <f>1000000+33337+15800+22987+25000</f>
        <v>1097124</v>
      </c>
      <c r="F527" s="45">
        <f>1000000+33337+15800+22987+25000</f>
        <v>1097124</v>
      </c>
      <c r="G527" s="45">
        <f>1000000+87500+23029</f>
        <v>1110529</v>
      </c>
    </row>
    <row r="528" spans="1:7">
      <c r="A528" s="15" t="s">
        <v>15</v>
      </c>
      <c r="B528" s="41">
        <v>3</v>
      </c>
      <c r="C528" s="75" t="s">
        <v>309</v>
      </c>
      <c r="D528" s="51">
        <f>SUM(D523:D527)</f>
        <v>267200</v>
      </c>
      <c r="E528" s="26">
        <f>SUM(E523:E527)</f>
        <v>1210724</v>
      </c>
      <c r="F528" s="26">
        <f>SUM(F523:F527)</f>
        <v>1210724</v>
      </c>
      <c r="G528" s="26">
        <f>SUM(G523:G527)</f>
        <v>1224129</v>
      </c>
    </row>
    <row r="529" spans="1:7">
      <c r="A529" s="15" t="s">
        <v>15</v>
      </c>
      <c r="B529" s="33">
        <v>101</v>
      </c>
      <c r="C529" s="15" t="s">
        <v>291</v>
      </c>
      <c r="D529" s="25">
        <f>D528+D520+D518</f>
        <v>11450229</v>
      </c>
      <c r="E529" s="26">
        <f>E528+E520+E518</f>
        <v>21334422</v>
      </c>
      <c r="F529" s="26">
        <f>F528+F520+F518</f>
        <v>21334423</v>
      </c>
      <c r="G529" s="26">
        <f>G528+G520+G518</f>
        <v>21233900</v>
      </c>
    </row>
    <row r="530" spans="1:7">
      <c r="A530" s="15"/>
      <c r="B530" s="33"/>
      <c r="C530" s="48" t="s">
        <v>19</v>
      </c>
      <c r="D530" s="82">
        <v>-28</v>
      </c>
      <c r="E530" s="22"/>
      <c r="F530" s="22"/>
      <c r="G530" s="22"/>
    </row>
    <row r="531" spans="1:7" ht="12.95" customHeight="1">
      <c r="A531" s="15" t="s">
        <v>15</v>
      </c>
      <c r="B531" s="41">
        <v>2</v>
      </c>
      <c r="C531" s="15" t="s">
        <v>315</v>
      </c>
      <c r="D531" s="40">
        <f>D529+D530</f>
        <v>11450201</v>
      </c>
      <c r="E531" s="40">
        <f>E529</f>
        <v>21334422</v>
      </c>
      <c r="F531" s="40">
        <f>F529</f>
        <v>21334423</v>
      </c>
      <c r="G531" s="40">
        <f>G529</f>
        <v>21233900</v>
      </c>
    </row>
    <row r="532" spans="1:7" ht="9.9499999999999993" customHeight="1">
      <c r="A532" s="15"/>
      <c r="B532" s="5"/>
      <c r="C532" s="15"/>
      <c r="D532" s="30"/>
      <c r="E532" s="29"/>
      <c r="F532" s="29"/>
      <c r="G532" s="29"/>
    </row>
    <row r="533" spans="1:7">
      <c r="A533" s="15"/>
      <c r="B533" s="41">
        <v>3</v>
      </c>
      <c r="C533" s="15" t="s">
        <v>316</v>
      </c>
      <c r="D533" s="28"/>
      <c r="E533" s="29"/>
      <c r="F533" s="29"/>
      <c r="G533" s="29"/>
    </row>
    <row r="534" spans="1:7" ht="25.5">
      <c r="A534" s="37"/>
      <c r="B534" s="38">
        <v>104</v>
      </c>
      <c r="C534" s="37" t="s">
        <v>317</v>
      </c>
      <c r="D534" s="40"/>
      <c r="E534" s="22"/>
      <c r="F534" s="22"/>
      <c r="G534" s="22"/>
    </row>
    <row r="535" spans="1:7" ht="25.5">
      <c r="A535" s="15"/>
      <c r="B535" s="41">
        <v>1</v>
      </c>
      <c r="C535" s="15" t="s">
        <v>318</v>
      </c>
      <c r="D535" s="60">
        <v>5602</v>
      </c>
      <c r="E535" s="83">
        <v>50000</v>
      </c>
      <c r="F535" s="83">
        <v>50000</v>
      </c>
      <c r="G535" s="83">
        <v>16000</v>
      </c>
    </row>
    <row r="536" spans="1:7" ht="25.5">
      <c r="A536" s="15"/>
      <c r="B536" s="41">
        <v>2</v>
      </c>
      <c r="C536" s="15" t="s">
        <v>319</v>
      </c>
      <c r="D536" s="61">
        <v>30000</v>
      </c>
      <c r="E536" s="83">
        <v>65000</v>
      </c>
      <c r="F536" s="83">
        <v>65000</v>
      </c>
      <c r="G536" s="83">
        <f>50050</f>
        <v>50050</v>
      </c>
    </row>
    <row r="537" spans="1:7" ht="25.5">
      <c r="A537" s="15" t="s">
        <v>15</v>
      </c>
      <c r="B537" s="33">
        <v>104</v>
      </c>
      <c r="C537" s="15" t="s">
        <v>317</v>
      </c>
      <c r="D537" s="25">
        <f>SUM(D535:D536)</f>
        <v>35602</v>
      </c>
      <c r="E537" s="26">
        <f>SUM(E535:E536)</f>
        <v>115000</v>
      </c>
      <c r="F537" s="26">
        <f>SUM(F535:F536)</f>
        <v>115000</v>
      </c>
      <c r="G537" s="26">
        <f>SUM(G535:G536)</f>
        <v>66050</v>
      </c>
    </row>
    <row r="538" spans="1:7">
      <c r="A538" s="15" t="s">
        <v>15</v>
      </c>
      <c r="B538" s="41">
        <v>3</v>
      </c>
      <c r="C538" s="15" t="s">
        <v>316</v>
      </c>
      <c r="D538" s="25">
        <f>D537</f>
        <v>35602</v>
      </c>
      <c r="E538" s="26">
        <f>E537</f>
        <v>115000</v>
      </c>
      <c r="F538" s="26">
        <f>F537</f>
        <v>115000</v>
      </c>
      <c r="G538" s="26">
        <f>G537</f>
        <v>66050</v>
      </c>
    </row>
    <row r="539" spans="1:7">
      <c r="A539" s="15"/>
      <c r="B539" s="5"/>
      <c r="C539" s="15"/>
      <c r="D539" s="30"/>
      <c r="E539" s="31"/>
      <c r="F539" s="31"/>
      <c r="G539" s="31"/>
    </row>
    <row r="540" spans="1:7" ht="25.5">
      <c r="A540" s="15"/>
      <c r="B540" s="41">
        <v>4</v>
      </c>
      <c r="C540" s="15" t="s">
        <v>320</v>
      </c>
      <c r="D540" s="30"/>
      <c r="E540" s="31"/>
      <c r="F540" s="31"/>
      <c r="G540" s="31"/>
    </row>
    <row r="541" spans="1:7">
      <c r="A541" s="15"/>
      <c r="B541" s="33">
        <v>800</v>
      </c>
      <c r="C541" s="15" t="s">
        <v>275</v>
      </c>
      <c r="D541" s="30"/>
      <c r="E541" s="31"/>
      <c r="F541" s="31"/>
      <c r="G541" s="31"/>
    </row>
    <row r="542" spans="1:7">
      <c r="A542" s="15"/>
      <c r="B542" s="33">
        <v>40</v>
      </c>
      <c r="C542" s="15" t="s">
        <v>88</v>
      </c>
      <c r="D542" s="30"/>
      <c r="E542" s="31"/>
      <c r="F542" s="31"/>
      <c r="G542" s="31"/>
    </row>
    <row r="543" spans="1:7">
      <c r="A543" s="15"/>
      <c r="B543" s="41">
        <v>1</v>
      </c>
      <c r="C543" s="15" t="s">
        <v>321</v>
      </c>
      <c r="D543" s="60">
        <v>95625</v>
      </c>
      <c r="E543" s="35">
        <v>0</v>
      </c>
      <c r="F543" s="35">
        <v>0</v>
      </c>
      <c r="G543" s="34">
        <f>74600-3700</f>
        <v>70900</v>
      </c>
    </row>
    <row r="544" spans="1:7">
      <c r="A544" s="15"/>
      <c r="B544" s="41">
        <v>2</v>
      </c>
      <c r="C544" s="15" t="s">
        <v>322</v>
      </c>
      <c r="D544" s="35">
        <v>0</v>
      </c>
      <c r="E544" s="35">
        <v>0</v>
      </c>
      <c r="F544" s="35">
        <v>0</v>
      </c>
      <c r="G544" s="35">
        <v>0</v>
      </c>
    </row>
    <row r="545" spans="1:7">
      <c r="A545" s="15"/>
      <c r="B545" s="84" t="s">
        <v>323</v>
      </c>
      <c r="C545" s="15" t="s">
        <v>324</v>
      </c>
      <c r="D545" s="61">
        <v>5000</v>
      </c>
      <c r="E545" s="83">
        <v>5000</v>
      </c>
      <c r="F545" s="83">
        <v>5000</v>
      </c>
      <c r="G545" s="85">
        <v>0</v>
      </c>
    </row>
    <row r="546" spans="1:7">
      <c r="A546" s="15" t="s">
        <v>15</v>
      </c>
      <c r="B546" s="33">
        <v>40</v>
      </c>
      <c r="C546" s="15" t="s">
        <v>88</v>
      </c>
      <c r="D546" s="25">
        <f>SUM(D543:D545)</f>
        <v>100625</v>
      </c>
      <c r="E546" s="86">
        <f>SUM(E543:E545)</f>
        <v>5000</v>
      </c>
      <c r="F546" s="86">
        <f>SUM(F543:F545)</f>
        <v>5000</v>
      </c>
      <c r="G546" s="86">
        <f>SUM(G543:G545)</f>
        <v>70900</v>
      </c>
    </row>
    <row r="547" spans="1:7">
      <c r="A547" s="15"/>
      <c r="B547" s="33"/>
      <c r="C547" s="15"/>
      <c r="D547" s="28"/>
      <c r="E547" s="29"/>
      <c r="F547" s="29"/>
      <c r="G547" s="29"/>
    </row>
    <row r="548" spans="1:7">
      <c r="A548" s="15"/>
      <c r="B548" s="33">
        <v>41</v>
      </c>
      <c r="C548" s="15" t="s">
        <v>95</v>
      </c>
      <c r="D548" s="30"/>
      <c r="E548" s="31"/>
      <c r="F548" s="31"/>
      <c r="G548" s="31"/>
    </row>
    <row r="549" spans="1:7">
      <c r="A549" s="15"/>
      <c r="B549" s="41">
        <v>2</v>
      </c>
      <c r="C549" s="15" t="s">
        <v>325</v>
      </c>
      <c r="D549" s="66">
        <v>0</v>
      </c>
      <c r="E549" s="68">
        <v>15286</v>
      </c>
      <c r="F549" s="68">
        <v>15286</v>
      </c>
      <c r="G549" s="68">
        <v>15286</v>
      </c>
    </row>
    <row r="550" spans="1:7">
      <c r="A550" s="15" t="s">
        <v>15</v>
      </c>
      <c r="B550" s="33">
        <v>41</v>
      </c>
      <c r="C550" s="15" t="s">
        <v>95</v>
      </c>
      <c r="D550" s="87">
        <f>D549</f>
        <v>0</v>
      </c>
      <c r="E550" s="52">
        <f>E549</f>
        <v>15286</v>
      </c>
      <c r="F550" s="26">
        <f>F549</f>
        <v>15286</v>
      </c>
      <c r="G550" s="52">
        <f>G549</f>
        <v>15286</v>
      </c>
    </row>
    <row r="551" spans="1:7">
      <c r="A551" s="15"/>
      <c r="B551" s="33"/>
      <c r="C551" s="15"/>
      <c r="D551" s="28"/>
      <c r="E551" s="35"/>
      <c r="F551" s="29"/>
      <c r="G551" s="35"/>
    </row>
    <row r="552" spans="1:7">
      <c r="A552" s="15"/>
      <c r="B552" s="33">
        <v>42</v>
      </c>
      <c r="C552" s="15" t="s">
        <v>109</v>
      </c>
      <c r="D552" s="30"/>
      <c r="E552" s="32"/>
      <c r="F552" s="31"/>
      <c r="G552" s="32"/>
    </row>
    <row r="553" spans="1:7">
      <c r="A553" s="15"/>
      <c r="B553" s="41">
        <v>1</v>
      </c>
      <c r="C553" s="15" t="s">
        <v>326</v>
      </c>
      <c r="D553" s="60">
        <v>22000</v>
      </c>
      <c r="E553" s="68">
        <v>5200</v>
      </c>
      <c r="F553" s="68">
        <v>5200</v>
      </c>
      <c r="G553" s="68">
        <v>54950</v>
      </c>
    </row>
    <row r="554" spans="1:7">
      <c r="A554" s="15" t="s">
        <v>15</v>
      </c>
      <c r="B554" s="5">
        <v>42</v>
      </c>
      <c r="C554" s="15" t="s">
        <v>109</v>
      </c>
      <c r="D554" s="52">
        <f>D553</f>
        <v>22000</v>
      </c>
      <c r="E554" s="52">
        <f>E553</f>
        <v>5200</v>
      </c>
      <c r="F554" s="26">
        <f>F553</f>
        <v>5200</v>
      </c>
      <c r="G554" s="52">
        <f>G553</f>
        <v>54950</v>
      </c>
    </row>
    <row r="555" spans="1:7">
      <c r="A555" s="15"/>
      <c r="B555" s="5"/>
      <c r="C555" s="15"/>
      <c r="D555" s="30"/>
      <c r="E555" s="31"/>
      <c r="F555" s="31"/>
      <c r="G555" s="31"/>
    </row>
    <row r="556" spans="1:7">
      <c r="A556" s="15"/>
      <c r="B556" s="5">
        <v>43</v>
      </c>
      <c r="C556" s="15" t="s">
        <v>327</v>
      </c>
      <c r="D556" s="30"/>
      <c r="E556" s="31"/>
      <c r="F556" s="31"/>
      <c r="G556" s="31"/>
    </row>
    <row r="557" spans="1:7" ht="25.5">
      <c r="A557" s="15"/>
      <c r="B557" s="41">
        <v>5</v>
      </c>
      <c r="C557" s="15" t="s">
        <v>328</v>
      </c>
      <c r="D557" s="60">
        <v>15018</v>
      </c>
      <c r="E557" s="88">
        <v>28198</v>
      </c>
      <c r="F557" s="88">
        <f>28198+1</f>
        <v>28199</v>
      </c>
      <c r="G557" s="88">
        <f>29520+1</f>
        <v>29521</v>
      </c>
    </row>
    <row r="558" spans="1:7">
      <c r="A558" s="15"/>
      <c r="B558" s="5">
        <v>17</v>
      </c>
      <c r="C558" s="15" t="s">
        <v>329</v>
      </c>
      <c r="D558" s="60">
        <v>41897</v>
      </c>
      <c r="E558" s="89">
        <v>16500</v>
      </c>
      <c r="F558" s="89">
        <v>16500</v>
      </c>
      <c r="G558" s="89">
        <v>20000</v>
      </c>
    </row>
    <row r="559" spans="1:7">
      <c r="A559" s="15"/>
      <c r="B559" s="5">
        <v>21</v>
      </c>
      <c r="C559" s="15" t="s">
        <v>330</v>
      </c>
      <c r="D559" s="66">
        <v>0</v>
      </c>
      <c r="E559" s="90">
        <v>1</v>
      </c>
      <c r="F559" s="90">
        <v>1</v>
      </c>
      <c r="G559" s="53">
        <v>0</v>
      </c>
    </row>
    <row r="560" spans="1:7">
      <c r="A560" s="15"/>
      <c r="B560" s="5">
        <v>26</v>
      </c>
      <c r="C560" s="15" t="s">
        <v>331</v>
      </c>
      <c r="D560" s="60">
        <v>103565</v>
      </c>
      <c r="E560" s="89">
        <v>113835</v>
      </c>
      <c r="F560" s="89">
        <v>113835</v>
      </c>
      <c r="G560" s="89">
        <v>161159</v>
      </c>
    </row>
    <row r="561" spans="1:7">
      <c r="A561" s="15"/>
      <c r="B561" s="5">
        <v>27</v>
      </c>
      <c r="C561" s="15" t="s">
        <v>332</v>
      </c>
      <c r="D561" s="60">
        <v>199</v>
      </c>
      <c r="E561" s="89">
        <v>315000</v>
      </c>
      <c r="F561" s="89">
        <v>315000</v>
      </c>
      <c r="G561" s="89">
        <v>73400</v>
      </c>
    </row>
    <row r="562" spans="1:7">
      <c r="A562" s="37"/>
      <c r="B562" s="42">
        <v>28</v>
      </c>
      <c r="C562" s="37" t="s">
        <v>333</v>
      </c>
      <c r="D562" s="91">
        <v>0</v>
      </c>
      <c r="E562" s="92">
        <v>200</v>
      </c>
      <c r="F562" s="92">
        <v>200</v>
      </c>
      <c r="G562" s="72">
        <v>0</v>
      </c>
    </row>
    <row r="563" spans="1:7">
      <c r="A563" s="15"/>
      <c r="B563" s="5">
        <v>32</v>
      </c>
      <c r="C563" s="15" t="s">
        <v>334</v>
      </c>
      <c r="D563" s="66">
        <v>0</v>
      </c>
      <c r="E563" s="34">
        <v>45</v>
      </c>
      <c r="F563" s="34">
        <v>45</v>
      </c>
      <c r="G563" s="53">
        <v>0</v>
      </c>
    </row>
    <row r="564" spans="1:7">
      <c r="A564" s="15"/>
      <c r="B564" s="5">
        <v>36</v>
      </c>
      <c r="C564" s="15" t="s">
        <v>335</v>
      </c>
      <c r="D564" s="66">
        <v>0</v>
      </c>
      <c r="E564" s="90">
        <v>1</v>
      </c>
      <c r="F564" s="90">
        <v>1</v>
      </c>
      <c r="G564" s="53">
        <v>0</v>
      </c>
    </row>
    <row r="565" spans="1:7">
      <c r="A565" s="15"/>
      <c r="B565" s="5">
        <v>40</v>
      </c>
      <c r="C565" s="93" t="s">
        <v>336</v>
      </c>
      <c r="D565" s="66">
        <v>0</v>
      </c>
      <c r="E565" s="68">
        <v>1</v>
      </c>
      <c r="F565" s="68">
        <v>1</v>
      </c>
      <c r="G565" s="66">
        <v>0</v>
      </c>
    </row>
    <row r="566" spans="1:7">
      <c r="A566" s="15"/>
      <c r="B566" s="5">
        <v>43</v>
      </c>
      <c r="C566" s="94" t="s">
        <v>337</v>
      </c>
      <c r="D566" s="59">
        <v>50000</v>
      </c>
      <c r="E566" s="68">
        <f>40000+18438</f>
        <v>58438</v>
      </c>
      <c r="F566" s="68">
        <f>40000+18438</f>
        <v>58438</v>
      </c>
      <c r="G566" s="68">
        <v>93000</v>
      </c>
    </row>
    <row r="567" spans="1:7">
      <c r="A567" s="15"/>
      <c r="B567" s="57" t="s">
        <v>338</v>
      </c>
      <c r="C567" s="95" t="s">
        <v>339</v>
      </c>
      <c r="D567" s="32">
        <v>0</v>
      </c>
      <c r="E567" s="89">
        <v>1700</v>
      </c>
      <c r="F567" s="89">
        <v>1700</v>
      </c>
      <c r="G567" s="53">
        <v>0</v>
      </c>
    </row>
    <row r="568" spans="1:7" ht="25.5">
      <c r="A568" s="15"/>
      <c r="B568" s="57" t="s">
        <v>340</v>
      </c>
      <c r="C568" s="95" t="s">
        <v>341</v>
      </c>
      <c r="D568" s="80">
        <v>0</v>
      </c>
      <c r="E568" s="53">
        <v>0</v>
      </c>
      <c r="F568" s="53">
        <v>0</v>
      </c>
      <c r="G568" s="66">
        <v>0</v>
      </c>
    </row>
    <row r="569" spans="1:7">
      <c r="A569" s="15"/>
      <c r="B569" s="57" t="s">
        <v>342</v>
      </c>
      <c r="C569" s="96" t="s">
        <v>343</v>
      </c>
      <c r="D569" s="60">
        <v>10000</v>
      </c>
      <c r="E569" s="68">
        <v>10000</v>
      </c>
      <c r="F569" s="68">
        <v>10000</v>
      </c>
      <c r="G569" s="68">
        <v>10000</v>
      </c>
    </row>
    <row r="570" spans="1:7" ht="51">
      <c r="A570" s="15"/>
      <c r="B570" s="57" t="s">
        <v>344</v>
      </c>
      <c r="C570" s="97" t="s">
        <v>345</v>
      </c>
      <c r="D570" s="60">
        <v>34560</v>
      </c>
      <c r="E570" s="34">
        <v>37779</v>
      </c>
      <c r="F570" s="34">
        <v>37779</v>
      </c>
      <c r="G570" s="35">
        <v>0</v>
      </c>
    </row>
    <row r="571" spans="1:7" ht="25.5">
      <c r="A571" s="15"/>
      <c r="B571" s="57" t="s">
        <v>346</v>
      </c>
      <c r="C571" s="97" t="s">
        <v>347</v>
      </c>
      <c r="D571" s="72">
        <v>0</v>
      </c>
      <c r="E571" s="35">
        <v>0</v>
      </c>
      <c r="F571" s="35">
        <v>0</v>
      </c>
      <c r="G571" s="34">
        <v>12000</v>
      </c>
    </row>
    <row r="572" spans="1:7">
      <c r="A572" s="15" t="s">
        <v>15</v>
      </c>
      <c r="B572" s="5">
        <v>43</v>
      </c>
      <c r="C572" s="15" t="s">
        <v>327</v>
      </c>
      <c r="D572" s="25">
        <f>SUM(D557:D571)</f>
        <v>255239</v>
      </c>
      <c r="E572" s="25">
        <f>SUM(E557:E571)</f>
        <v>581698</v>
      </c>
      <c r="F572" s="25">
        <f>SUM(F557:F571)</f>
        <v>581699</v>
      </c>
      <c r="G572" s="25">
        <f>SUM(G557:G571)</f>
        <v>399080</v>
      </c>
    </row>
    <row r="573" spans="1:7">
      <c r="A573" s="15"/>
      <c r="B573" s="5"/>
      <c r="C573" s="15"/>
      <c r="D573" s="28"/>
      <c r="E573" s="29"/>
      <c r="F573" s="29"/>
      <c r="G573" s="29"/>
    </row>
    <row r="574" spans="1:7">
      <c r="A574" s="15"/>
      <c r="B574" s="5">
        <v>44</v>
      </c>
      <c r="C574" s="15" t="s">
        <v>348</v>
      </c>
      <c r="D574" s="30"/>
      <c r="E574" s="31"/>
      <c r="F574" s="31"/>
      <c r="G574" s="31"/>
    </row>
    <row r="575" spans="1:7">
      <c r="A575" s="15"/>
      <c r="B575" s="41">
        <v>1</v>
      </c>
      <c r="C575" s="15" t="s">
        <v>349</v>
      </c>
      <c r="D575" s="60">
        <v>3343</v>
      </c>
      <c r="E575" s="98">
        <v>6295</v>
      </c>
      <c r="F575" s="98">
        <v>6295</v>
      </c>
      <c r="G575" s="98">
        <v>4258</v>
      </c>
    </row>
    <row r="576" spans="1:7">
      <c r="A576" s="15"/>
      <c r="B576" s="41">
        <v>2</v>
      </c>
      <c r="C576" s="15" t="s">
        <v>350</v>
      </c>
      <c r="D576" s="35">
        <v>0</v>
      </c>
      <c r="E576" s="68">
        <v>2175</v>
      </c>
      <c r="F576" s="68">
        <v>2175</v>
      </c>
      <c r="G576" s="68">
        <v>1500</v>
      </c>
    </row>
    <row r="577" spans="1:7">
      <c r="A577" s="15"/>
      <c r="B577" s="41">
        <v>3</v>
      </c>
      <c r="C577" s="15" t="s">
        <v>351</v>
      </c>
      <c r="D577" s="35">
        <v>0</v>
      </c>
      <c r="E577" s="68">
        <v>2175</v>
      </c>
      <c r="F577" s="68">
        <v>2175</v>
      </c>
      <c r="G577" s="68">
        <v>525</v>
      </c>
    </row>
    <row r="578" spans="1:7">
      <c r="A578" s="15"/>
      <c r="B578" s="99" t="s">
        <v>352</v>
      </c>
      <c r="C578" s="48" t="s">
        <v>353</v>
      </c>
      <c r="D578" s="60">
        <v>200</v>
      </c>
      <c r="E578" s="35">
        <v>0</v>
      </c>
      <c r="F578" s="35">
        <v>0</v>
      </c>
      <c r="G578" s="35">
        <v>0</v>
      </c>
    </row>
    <row r="579" spans="1:7" ht="38.25">
      <c r="A579" s="15"/>
      <c r="B579" s="41">
        <v>14</v>
      </c>
      <c r="C579" s="15" t="s">
        <v>354</v>
      </c>
      <c r="D579" s="60">
        <v>20011</v>
      </c>
      <c r="E579" s="98">
        <f>41990+5370</f>
        <v>47360</v>
      </c>
      <c r="F579" s="98">
        <f>41990+5370</f>
        <v>47360</v>
      </c>
      <c r="G579" s="98">
        <v>25298</v>
      </c>
    </row>
    <row r="580" spans="1:7">
      <c r="A580" s="15"/>
      <c r="B580" s="41">
        <v>15</v>
      </c>
      <c r="C580" s="15" t="s">
        <v>355</v>
      </c>
      <c r="D580" s="32">
        <v>0</v>
      </c>
      <c r="E580" s="32">
        <v>0</v>
      </c>
      <c r="F580" s="68">
        <v>1</v>
      </c>
      <c r="G580" s="32">
        <v>0</v>
      </c>
    </row>
    <row r="581" spans="1:7">
      <c r="A581" s="15" t="s">
        <v>15</v>
      </c>
      <c r="B581" s="33">
        <v>44</v>
      </c>
      <c r="C581" s="15" t="s">
        <v>348</v>
      </c>
      <c r="D581" s="25">
        <f>SUM(D575:D580)</f>
        <v>23554</v>
      </c>
      <c r="E581" s="26">
        <f>SUM(E575:E579)</f>
        <v>58005</v>
      </c>
      <c r="F581" s="26">
        <f>SUM(F575:F579)</f>
        <v>58005</v>
      </c>
      <c r="G581" s="26">
        <f>SUM(G575:G580)</f>
        <v>31581</v>
      </c>
    </row>
    <row r="582" spans="1:7">
      <c r="A582" s="15"/>
      <c r="B582" s="33"/>
      <c r="C582" s="15"/>
      <c r="D582" s="28"/>
      <c r="E582" s="29"/>
      <c r="F582" s="29"/>
      <c r="G582" s="29"/>
    </row>
    <row r="583" spans="1:7" ht="25.5">
      <c r="A583" s="15"/>
      <c r="B583" s="33">
        <v>45</v>
      </c>
      <c r="C583" s="15" t="s">
        <v>356</v>
      </c>
      <c r="D583" s="28"/>
      <c r="E583" s="29"/>
      <c r="F583" s="29"/>
      <c r="G583" s="29"/>
    </row>
    <row r="584" spans="1:7">
      <c r="A584" s="15"/>
      <c r="B584" s="41">
        <v>5</v>
      </c>
      <c r="C584" s="15" t="s">
        <v>357</v>
      </c>
      <c r="D584" s="35">
        <v>0</v>
      </c>
      <c r="E584" s="35">
        <v>0</v>
      </c>
      <c r="F584" s="35">
        <v>0</v>
      </c>
      <c r="G584" s="35">
        <v>0</v>
      </c>
    </row>
    <row r="585" spans="1:7">
      <c r="A585" s="15"/>
      <c r="B585" s="41">
        <v>6</v>
      </c>
      <c r="C585" s="15" t="s">
        <v>358</v>
      </c>
      <c r="D585" s="60">
        <v>1191</v>
      </c>
      <c r="E585" s="88">
        <v>4084</v>
      </c>
      <c r="F585" s="88">
        <v>4084</v>
      </c>
      <c r="G585" s="88">
        <v>4000</v>
      </c>
    </row>
    <row r="586" spans="1:7" ht="25.5">
      <c r="A586" s="37"/>
      <c r="B586" s="46">
        <v>8</v>
      </c>
      <c r="C586" s="37" t="s">
        <v>359</v>
      </c>
      <c r="D586" s="47">
        <v>0</v>
      </c>
      <c r="E586" s="100">
        <v>350</v>
      </c>
      <c r="F586" s="100">
        <v>350</v>
      </c>
      <c r="G586" s="100">
        <v>18</v>
      </c>
    </row>
    <row r="587" spans="1:7">
      <c r="A587" s="15"/>
      <c r="B587" s="33">
        <v>11</v>
      </c>
      <c r="C587" s="15" t="s">
        <v>360</v>
      </c>
      <c r="D587" s="35">
        <v>0</v>
      </c>
      <c r="E587" s="101">
        <v>81</v>
      </c>
      <c r="F587" s="101">
        <v>81</v>
      </c>
      <c r="G587" s="35">
        <v>0</v>
      </c>
    </row>
    <row r="588" spans="1:7" ht="25.5">
      <c r="A588" s="15"/>
      <c r="B588" s="33">
        <v>15</v>
      </c>
      <c r="C588" s="15" t="s">
        <v>361</v>
      </c>
      <c r="D588" s="35">
        <v>0</v>
      </c>
      <c r="E588" s="102">
        <v>9</v>
      </c>
      <c r="F588" s="102">
        <v>9</v>
      </c>
      <c r="G588" s="53">
        <v>0</v>
      </c>
    </row>
    <row r="589" spans="1:7">
      <c r="A589" s="15"/>
      <c r="B589" s="33">
        <v>21</v>
      </c>
      <c r="C589" s="73" t="s">
        <v>362</v>
      </c>
      <c r="D589" s="32">
        <v>0</v>
      </c>
      <c r="E589" s="101">
        <v>11000</v>
      </c>
      <c r="F589" s="101">
        <v>11000</v>
      </c>
      <c r="G589" s="101">
        <f>7000+2000</f>
        <v>9000</v>
      </c>
    </row>
    <row r="590" spans="1:7" ht="25.5">
      <c r="A590" s="15"/>
      <c r="B590" s="33">
        <v>22</v>
      </c>
      <c r="C590" s="73" t="s">
        <v>363</v>
      </c>
      <c r="D590" s="32">
        <v>0</v>
      </c>
      <c r="E590" s="101">
        <v>200</v>
      </c>
      <c r="F590" s="101">
        <v>200</v>
      </c>
      <c r="G590" s="53">
        <v>0</v>
      </c>
    </row>
    <row r="591" spans="1:7">
      <c r="A591" s="15"/>
      <c r="B591" s="33">
        <v>23</v>
      </c>
      <c r="C591" s="73" t="s">
        <v>364</v>
      </c>
      <c r="D591" s="32">
        <v>0</v>
      </c>
      <c r="E591" s="103">
        <v>5000</v>
      </c>
      <c r="F591" s="103">
        <v>5000</v>
      </c>
      <c r="G591" s="103">
        <v>5000</v>
      </c>
    </row>
    <row r="592" spans="1:7" ht="25.5">
      <c r="A592" s="15" t="s">
        <v>15</v>
      </c>
      <c r="B592" s="33">
        <v>45</v>
      </c>
      <c r="C592" s="15" t="s">
        <v>356</v>
      </c>
      <c r="D592" s="25">
        <f>SUM(D584:D591)</f>
        <v>1191</v>
      </c>
      <c r="E592" s="86">
        <f>SUM(E584:E591)</f>
        <v>20724</v>
      </c>
      <c r="F592" s="86">
        <f>SUM(F584:F591)</f>
        <v>20724</v>
      </c>
      <c r="G592" s="86">
        <f>SUM(G584:G591)</f>
        <v>18018</v>
      </c>
    </row>
    <row r="593" spans="1:7">
      <c r="A593" s="15"/>
      <c r="B593" s="33"/>
      <c r="C593" s="15"/>
      <c r="D593" s="28"/>
      <c r="E593" s="29"/>
      <c r="F593" s="29"/>
      <c r="G593" s="29"/>
    </row>
    <row r="594" spans="1:7">
      <c r="A594" s="15"/>
      <c r="B594" s="33">
        <v>46</v>
      </c>
      <c r="C594" s="15" t="s">
        <v>365</v>
      </c>
      <c r="D594" s="30"/>
      <c r="E594" s="31"/>
      <c r="F594" s="31"/>
      <c r="G594" s="31"/>
    </row>
    <row r="595" spans="1:7">
      <c r="A595" s="15"/>
      <c r="B595" s="41">
        <v>1</v>
      </c>
      <c r="C595" s="15" t="s">
        <v>365</v>
      </c>
      <c r="D595" s="59">
        <v>115380</v>
      </c>
      <c r="E595" s="98">
        <v>171400</v>
      </c>
      <c r="F595" s="98">
        <v>171400</v>
      </c>
      <c r="G595" s="98">
        <v>145009</v>
      </c>
    </row>
    <row r="596" spans="1:7">
      <c r="A596" s="15" t="s">
        <v>15</v>
      </c>
      <c r="B596" s="33">
        <v>46</v>
      </c>
      <c r="C596" s="15" t="s">
        <v>365</v>
      </c>
      <c r="D596" s="25">
        <f>D595</f>
        <v>115380</v>
      </c>
      <c r="E596" s="26">
        <f>E595</f>
        <v>171400</v>
      </c>
      <c r="F596" s="26">
        <f>F595</f>
        <v>171400</v>
      </c>
      <c r="G596" s="26">
        <f>G595</f>
        <v>145009</v>
      </c>
    </row>
    <row r="597" spans="1:7">
      <c r="A597" s="15"/>
      <c r="B597" s="33"/>
      <c r="C597" s="15"/>
      <c r="D597" s="28"/>
      <c r="E597" s="29"/>
      <c r="F597" s="29"/>
      <c r="G597" s="29"/>
    </row>
    <row r="598" spans="1:7" ht="25.5">
      <c r="A598" s="15"/>
      <c r="B598" s="33">
        <v>47</v>
      </c>
      <c r="C598" s="95" t="s">
        <v>366</v>
      </c>
      <c r="D598" s="30"/>
      <c r="E598" s="31"/>
      <c r="F598" s="31"/>
      <c r="G598" s="31"/>
    </row>
    <row r="599" spans="1:7" ht="25.5">
      <c r="A599" s="15"/>
      <c r="B599" s="41">
        <v>1</v>
      </c>
      <c r="C599" s="15" t="s">
        <v>367</v>
      </c>
      <c r="D599" s="60">
        <v>36521</v>
      </c>
      <c r="E599" s="32">
        <v>0</v>
      </c>
      <c r="F599" s="32">
        <v>0</v>
      </c>
      <c r="G599" s="32">
        <v>0</v>
      </c>
    </row>
    <row r="600" spans="1:7" ht="25.5">
      <c r="A600" s="15"/>
      <c r="B600" s="41">
        <v>19</v>
      </c>
      <c r="C600" s="104" t="s">
        <v>368</v>
      </c>
      <c r="D600" s="35">
        <v>0</v>
      </c>
      <c r="E600" s="34">
        <v>48917</v>
      </c>
      <c r="F600" s="34">
        <v>48917</v>
      </c>
      <c r="G600" s="34">
        <v>25000</v>
      </c>
    </row>
    <row r="601" spans="1:7" ht="25.5">
      <c r="A601" s="15"/>
      <c r="B601" s="41">
        <v>20</v>
      </c>
      <c r="C601" s="104" t="s">
        <v>369</v>
      </c>
      <c r="D601" s="60">
        <v>30556</v>
      </c>
      <c r="E601" s="34">
        <v>35301</v>
      </c>
      <c r="F601" s="34">
        <v>35301</v>
      </c>
      <c r="G601" s="34">
        <v>30000</v>
      </c>
    </row>
    <row r="602" spans="1:7" ht="25.5">
      <c r="A602" s="15"/>
      <c r="B602" s="41">
        <v>21</v>
      </c>
      <c r="C602" s="104" t="s">
        <v>370</v>
      </c>
      <c r="D602" s="61">
        <v>13486</v>
      </c>
      <c r="E602" s="34">
        <v>13485</v>
      </c>
      <c r="F602" s="34">
        <v>13485</v>
      </c>
      <c r="G602" s="34">
        <v>13485</v>
      </c>
    </row>
    <row r="603" spans="1:7" ht="12.95" customHeight="1">
      <c r="A603" s="15" t="s">
        <v>15</v>
      </c>
      <c r="B603" s="33">
        <v>47</v>
      </c>
      <c r="C603" s="95" t="s">
        <v>371</v>
      </c>
      <c r="D603" s="40">
        <f>SUM(D599:D602)</f>
        <v>80563</v>
      </c>
      <c r="E603" s="86">
        <f>SUM(E599:E602)</f>
        <v>97703</v>
      </c>
      <c r="F603" s="86">
        <f>SUM(F599:F602)</f>
        <v>97703</v>
      </c>
      <c r="G603" s="86">
        <f>SUM(G599:G602)</f>
        <v>68485</v>
      </c>
    </row>
    <row r="604" spans="1:7">
      <c r="A604" s="15"/>
      <c r="B604" s="33"/>
      <c r="C604" s="15"/>
      <c r="D604" s="28"/>
      <c r="E604" s="88"/>
      <c r="F604" s="88"/>
      <c r="G604" s="88"/>
    </row>
    <row r="605" spans="1:7" ht="25.5">
      <c r="A605" s="15"/>
      <c r="B605" s="33">
        <v>48</v>
      </c>
      <c r="C605" s="15" t="s">
        <v>372</v>
      </c>
      <c r="D605" s="28"/>
      <c r="E605" s="29"/>
      <c r="F605" s="29"/>
      <c r="G605" s="29"/>
    </row>
    <row r="606" spans="1:7">
      <c r="A606" s="15"/>
      <c r="B606" s="41">
        <v>3</v>
      </c>
      <c r="C606" s="15" t="s">
        <v>373</v>
      </c>
      <c r="D606" s="60">
        <v>23984</v>
      </c>
      <c r="E606" s="29">
        <v>11663</v>
      </c>
      <c r="F606" s="29">
        <v>11663</v>
      </c>
      <c r="G606" s="29">
        <v>18000</v>
      </c>
    </row>
    <row r="607" spans="1:7" ht="25.5">
      <c r="A607" s="15"/>
      <c r="B607" s="41">
        <v>12</v>
      </c>
      <c r="C607" s="104" t="s">
        <v>374</v>
      </c>
      <c r="D607" s="34">
        <v>3090</v>
      </c>
      <c r="E607" s="35">
        <v>0</v>
      </c>
      <c r="F607" s="35">
        <v>0</v>
      </c>
      <c r="G607" s="35">
        <v>0</v>
      </c>
    </row>
    <row r="608" spans="1:7" ht="25.5">
      <c r="A608" s="37"/>
      <c r="B608" s="46">
        <v>13</v>
      </c>
      <c r="C608" s="105" t="s">
        <v>375</v>
      </c>
      <c r="D608" s="61">
        <v>3570</v>
      </c>
      <c r="E608" s="45">
        <v>1030</v>
      </c>
      <c r="F608" s="45">
        <v>1030</v>
      </c>
      <c r="G608" s="47">
        <v>0</v>
      </c>
    </row>
    <row r="609" spans="1:7" ht="38.25">
      <c r="A609" s="15"/>
      <c r="B609" s="41">
        <v>14</v>
      </c>
      <c r="C609" s="104" t="s">
        <v>376</v>
      </c>
      <c r="D609" s="60">
        <v>2900</v>
      </c>
      <c r="E609" s="35">
        <v>0</v>
      </c>
      <c r="F609" s="35">
        <v>0</v>
      </c>
      <c r="G609" s="35">
        <v>0</v>
      </c>
    </row>
    <row r="610" spans="1:7">
      <c r="A610" s="15"/>
      <c r="B610" s="41">
        <v>15</v>
      </c>
      <c r="C610" s="104" t="s">
        <v>377</v>
      </c>
      <c r="D610" s="60">
        <v>5029</v>
      </c>
      <c r="E610" s="35">
        <v>0</v>
      </c>
      <c r="F610" s="35">
        <v>0</v>
      </c>
      <c r="G610" s="35">
        <v>0</v>
      </c>
    </row>
    <row r="611" spans="1:7" ht="26.1" customHeight="1">
      <c r="A611" s="15"/>
      <c r="B611" s="41">
        <v>17</v>
      </c>
      <c r="C611" s="104" t="s">
        <v>378</v>
      </c>
      <c r="D611" s="60">
        <v>37016</v>
      </c>
      <c r="E611" s="106">
        <v>40200</v>
      </c>
      <c r="F611" s="106">
        <v>40200</v>
      </c>
      <c r="G611" s="106">
        <v>40717</v>
      </c>
    </row>
    <row r="612" spans="1:7" ht="38.25">
      <c r="A612" s="15"/>
      <c r="B612" s="41">
        <v>19</v>
      </c>
      <c r="C612" s="104" t="s">
        <v>379</v>
      </c>
      <c r="D612" s="35">
        <v>0</v>
      </c>
      <c r="E612" s="34">
        <v>1148</v>
      </c>
      <c r="F612" s="34">
        <v>1148</v>
      </c>
      <c r="G612" s="34">
        <v>1148</v>
      </c>
    </row>
    <row r="613" spans="1:7">
      <c r="A613" s="15"/>
      <c r="B613" s="41">
        <v>20</v>
      </c>
      <c r="C613" s="107" t="s">
        <v>380</v>
      </c>
      <c r="D613" s="60">
        <v>8148</v>
      </c>
      <c r="E613" s="106">
        <v>10000</v>
      </c>
      <c r="F613" s="106">
        <v>10000</v>
      </c>
      <c r="G613" s="106">
        <v>15000</v>
      </c>
    </row>
    <row r="614" spans="1:7" ht="25.5">
      <c r="A614" s="15"/>
      <c r="B614" s="41">
        <v>21</v>
      </c>
      <c r="C614" s="107" t="s">
        <v>381</v>
      </c>
      <c r="D614" s="60">
        <v>3590</v>
      </c>
      <c r="E614" s="106">
        <v>7180</v>
      </c>
      <c r="F614" s="106">
        <v>7180</v>
      </c>
      <c r="G614" s="106">
        <v>7180</v>
      </c>
    </row>
    <row r="615" spans="1:7" ht="38.25">
      <c r="A615" s="15"/>
      <c r="B615" s="41">
        <v>22</v>
      </c>
      <c r="C615" s="107" t="s">
        <v>382</v>
      </c>
      <c r="D615" s="60">
        <v>10790</v>
      </c>
      <c r="E615" s="106">
        <v>10790</v>
      </c>
      <c r="F615" s="106">
        <v>10790</v>
      </c>
      <c r="G615" s="106">
        <v>26976</v>
      </c>
    </row>
    <row r="616" spans="1:7" ht="25.5">
      <c r="A616" s="15"/>
      <c r="B616" s="41">
        <v>23</v>
      </c>
      <c r="C616" s="107" t="s">
        <v>383</v>
      </c>
      <c r="D616" s="32">
        <v>0</v>
      </c>
      <c r="E616" s="106">
        <v>9950</v>
      </c>
      <c r="F616" s="106">
        <v>9950</v>
      </c>
      <c r="G616" s="35">
        <v>0</v>
      </c>
    </row>
    <row r="617" spans="1:7" ht="25.5">
      <c r="A617" s="15"/>
      <c r="B617" s="41">
        <v>24</v>
      </c>
      <c r="C617" s="97" t="s">
        <v>384</v>
      </c>
      <c r="D617" s="32">
        <v>0</v>
      </c>
      <c r="E617" s="35">
        <v>0</v>
      </c>
      <c r="F617" s="106">
        <v>240</v>
      </c>
      <c r="G617" s="35">
        <v>0</v>
      </c>
    </row>
    <row r="618" spans="1:7">
      <c r="A618" s="15" t="s">
        <v>15</v>
      </c>
      <c r="B618" s="33">
        <v>48</v>
      </c>
      <c r="C618" s="15" t="s">
        <v>385</v>
      </c>
      <c r="D618" s="25">
        <f>SUM(D606:D617)</f>
        <v>98117</v>
      </c>
      <c r="E618" s="25">
        <f>SUM(E606:E617)</f>
        <v>91961</v>
      </c>
      <c r="F618" s="25">
        <f>SUM(F606:F617)</f>
        <v>92201</v>
      </c>
      <c r="G618" s="25">
        <f>SUM(G606:G617)</f>
        <v>109021</v>
      </c>
    </row>
    <row r="619" spans="1:7">
      <c r="A619" s="15"/>
      <c r="B619" s="33"/>
      <c r="C619" s="15"/>
      <c r="D619" s="28"/>
      <c r="E619" s="28"/>
      <c r="F619" s="29"/>
      <c r="G619" s="29"/>
    </row>
    <row r="620" spans="1:7" ht="25.5">
      <c r="A620" s="15"/>
      <c r="B620" s="33">
        <v>49</v>
      </c>
      <c r="C620" s="15" t="s">
        <v>386</v>
      </c>
      <c r="D620" s="30"/>
      <c r="E620" s="31"/>
      <c r="F620" s="31"/>
      <c r="G620" s="31"/>
    </row>
    <row r="621" spans="1:7" ht="26.1" customHeight="1">
      <c r="A621" s="15"/>
      <c r="B621" s="41">
        <v>2</v>
      </c>
      <c r="C621" s="15" t="s">
        <v>387</v>
      </c>
      <c r="D621" s="35">
        <v>0</v>
      </c>
      <c r="E621" s="108">
        <v>1000</v>
      </c>
      <c r="F621" s="108">
        <v>1000</v>
      </c>
      <c r="G621" s="108">
        <v>700</v>
      </c>
    </row>
    <row r="622" spans="1:7">
      <c r="A622" s="15"/>
      <c r="B622" s="41">
        <v>4</v>
      </c>
      <c r="C622" s="15" t="s">
        <v>388</v>
      </c>
      <c r="D622" s="60">
        <v>300</v>
      </c>
      <c r="E622" s="83">
        <v>400</v>
      </c>
      <c r="F622" s="83">
        <v>400</v>
      </c>
      <c r="G622" s="83">
        <v>300</v>
      </c>
    </row>
    <row r="623" spans="1:7">
      <c r="A623" s="15"/>
      <c r="B623" s="41">
        <v>6</v>
      </c>
      <c r="C623" s="109" t="s">
        <v>389</v>
      </c>
      <c r="D623" s="60">
        <v>800</v>
      </c>
      <c r="E623" s="29">
        <v>1000</v>
      </c>
      <c r="F623" s="29">
        <v>1000</v>
      </c>
      <c r="G623" s="29">
        <v>4800</v>
      </c>
    </row>
    <row r="624" spans="1:7">
      <c r="A624" s="15"/>
      <c r="B624" s="41">
        <v>7</v>
      </c>
      <c r="C624" s="109" t="s">
        <v>390</v>
      </c>
      <c r="D624" s="60">
        <v>27739</v>
      </c>
      <c r="E624" s="83">
        <v>39660</v>
      </c>
      <c r="F624" s="83">
        <f>39660+22785</f>
        <v>62445</v>
      </c>
      <c r="G624" s="83">
        <f>8000+60000</f>
        <v>68000</v>
      </c>
    </row>
    <row r="625" spans="1:7">
      <c r="A625" s="15"/>
      <c r="B625" s="41">
        <v>8</v>
      </c>
      <c r="C625" s="109" t="s">
        <v>391</v>
      </c>
      <c r="D625" s="60">
        <v>312</v>
      </c>
      <c r="E625" s="83">
        <v>400</v>
      </c>
      <c r="F625" s="83">
        <v>400</v>
      </c>
      <c r="G625" s="35">
        <v>0</v>
      </c>
    </row>
    <row r="626" spans="1:7">
      <c r="A626" s="15"/>
      <c r="B626" s="41">
        <v>9</v>
      </c>
      <c r="C626" s="109" t="s">
        <v>392</v>
      </c>
      <c r="D626" s="35">
        <v>0</v>
      </c>
      <c r="E626" s="110">
        <v>5000</v>
      </c>
      <c r="F626" s="110">
        <v>5000</v>
      </c>
      <c r="G626" s="35">
        <v>0</v>
      </c>
    </row>
    <row r="627" spans="1:7">
      <c r="A627" s="15"/>
      <c r="B627" s="41">
        <v>11</v>
      </c>
      <c r="C627" s="109" t="s">
        <v>393</v>
      </c>
      <c r="D627" s="60">
        <v>6130</v>
      </c>
      <c r="E627" s="89">
        <v>10710</v>
      </c>
      <c r="F627" s="89">
        <v>10710</v>
      </c>
      <c r="G627" s="89">
        <v>14000</v>
      </c>
    </row>
    <row r="628" spans="1:7" ht="25.5">
      <c r="A628" s="37"/>
      <c r="B628" s="46">
        <v>12</v>
      </c>
      <c r="C628" s="111" t="s">
        <v>394</v>
      </c>
      <c r="D628" s="61">
        <v>4008</v>
      </c>
      <c r="E628" s="92">
        <v>8160</v>
      </c>
      <c r="F628" s="92">
        <v>8160</v>
      </c>
      <c r="G628" s="92">
        <f>9000</f>
        <v>9000</v>
      </c>
    </row>
    <row r="629" spans="1:7" ht="24.95" customHeight="1">
      <c r="A629" s="15"/>
      <c r="B629" s="41">
        <v>13</v>
      </c>
      <c r="C629" s="109" t="s">
        <v>395</v>
      </c>
      <c r="D629" s="60">
        <v>2359</v>
      </c>
      <c r="E629" s="89">
        <v>7500</v>
      </c>
      <c r="F629" s="89">
        <v>7500</v>
      </c>
      <c r="G629" s="89">
        <v>6000</v>
      </c>
    </row>
    <row r="630" spans="1:7" ht="24.95" customHeight="1">
      <c r="A630" s="15"/>
      <c r="B630" s="41">
        <v>14</v>
      </c>
      <c r="C630" s="109" t="s">
        <v>396</v>
      </c>
      <c r="D630" s="60">
        <v>45948</v>
      </c>
      <c r="E630" s="89">
        <v>152400</v>
      </c>
      <c r="F630" s="89">
        <v>152400</v>
      </c>
      <c r="G630" s="35">
        <v>0</v>
      </c>
    </row>
    <row r="631" spans="1:7" ht="24.95" customHeight="1">
      <c r="A631" s="15"/>
      <c r="B631" s="41">
        <v>15</v>
      </c>
      <c r="C631" s="109" t="s">
        <v>397</v>
      </c>
      <c r="D631" s="35">
        <v>0</v>
      </c>
      <c r="E631" s="55">
        <v>0</v>
      </c>
      <c r="F631" s="55">
        <v>0</v>
      </c>
      <c r="G631" s="89">
        <v>802</v>
      </c>
    </row>
    <row r="632" spans="1:7" ht="24.95" customHeight="1">
      <c r="A632" s="15"/>
      <c r="B632" s="41">
        <v>16</v>
      </c>
      <c r="C632" s="109" t="s">
        <v>398</v>
      </c>
      <c r="D632" s="35">
        <v>0</v>
      </c>
      <c r="E632" s="55">
        <v>0</v>
      </c>
      <c r="F632" s="55">
        <v>0</v>
      </c>
      <c r="G632" s="89">
        <v>400</v>
      </c>
    </row>
    <row r="633" spans="1:7" ht="24.95" customHeight="1">
      <c r="A633" s="15"/>
      <c r="B633" s="41">
        <v>17</v>
      </c>
      <c r="C633" s="109" t="s">
        <v>399</v>
      </c>
      <c r="D633" s="35">
        <v>0</v>
      </c>
      <c r="E633" s="55">
        <v>0</v>
      </c>
      <c r="F633" s="55">
        <v>0</v>
      </c>
      <c r="G633" s="89">
        <v>46029</v>
      </c>
    </row>
    <row r="634" spans="1:7" ht="24.95" customHeight="1">
      <c r="A634" s="15" t="s">
        <v>15</v>
      </c>
      <c r="B634" s="33">
        <v>49</v>
      </c>
      <c r="C634" s="15" t="s">
        <v>386</v>
      </c>
      <c r="D634" s="25">
        <f>SUM(D621:D633)</f>
        <v>87596</v>
      </c>
      <c r="E634" s="25">
        <f>SUM(E621:E633)</f>
        <v>226230</v>
      </c>
      <c r="F634" s="25">
        <f>SUM(F621:F633)</f>
        <v>249015</v>
      </c>
      <c r="G634" s="25">
        <f>SUM(G621:G633)</f>
        <v>150031</v>
      </c>
    </row>
    <row r="635" spans="1:7" ht="9" customHeight="1">
      <c r="A635" s="15"/>
      <c r="B635" s="33"/>
      <c r="C635" s="15"/>
      <c r="D635" s="28"/>
      <c r="E635" s="29"/>
      <c r="F635" s="29"/>
      <c r="G635" s="29"/>
    </row>
    <row r="636" spans="1:7">
      <c r="A636" s="15"/>
      <c r="B636" s="33">
        <v>50</v>
      </c>
      <c r="C636" s="15" t="s">
        <v>185</v>
      </c>
      <c r="D636" s="30"/>
      <c r="E636" s="31"/>
      <c r="F636" s="31"/>
      <c r="G636" s="31"/>
    </row>
    <row r="637" spans="1:7">
      <c r="A637" s="15"/>
      <c r="B637" s="41">
        <v>1</v>
      </c>
      <c r="C637" s="15" t="s">
        <v>400</v>
      </c>
      <c r="D637" s="30">
        <v>133330</v>
      </c>
      <c r="E637" s="31">
        <f>121023+101799</f>
        <v>222822</v>
      </c>
      <c r="F637" s="31">
        <f>121023+101799</f>
        <v>222822</v>
      </c>
      <c r="G637" s="31">
        <v>220902</v>
      </c>
    </row>
    <row r="638" spans="1:7">
      <c r="A638" s="15"/>
      <c r="B638" s="41">
        <v>3</v>
      </c>
      <c r="C638" s="15" t="s">
        <v>401</v>
      </c>
      <c r="D638" s="32">
        <v>0</v>
      </c>
      <c r="E638" s="32">
        <v>0</v>
      </c>
      <c r="F638" s="32">
        <v>0</v>
      </c>
      <c r="G638" s="68">
        <v>400</v>
      </c>
    </row>
    <row r="639" spans="1:7">
      <c r="A639" s="15"/>
      <c r="B639" s="41">
        <v>7</v>
      </c>
      <c r="C639" s="15" t="s">
        <v>402</v>
      </c>
      <c r="D639" s="68">
        <v>5167</v>
      </c>
      <c r="E639" s="68">
        <v>39717</v>
      </c>
      <c r="F639" s="68">
        <v>39717</v>
      </c>
      <c r="G639" s="68">
        <v>37522</v>
      </c>
    </row>
    <row r="640" spans="1:7" ht="24.95" customHeight="1">
      <c r="A640" s="15"/>
      <c r="B640" s="41">
        <v>8</v>
      </c>
      <c r="C640" s="93" t="s">
        <v>403</v>
      </c>
      <c r="D640" s="68">
        <v>3934</v>
      </c>
      <c r="E640" s="112">
        <v>10378</v>
      </c>
      <c r="F640" s="112">
        <v>10378</v>
      </c>
      <c r="G640" s="112">
        <v>10378</v>
      </c>
    </row>
    <row r="641" spans="1:7" ht="38.25">
      <c r="A641" s="15"/>
      <c r="B641" s="41">
        <v>9</v>
      </c>
      <c r="C641" s="93" t="s">
        <v>404</v>
      </c>
      <c r="D641" s="68">
        <v>4896</v>
      </c>
      <c r="E641" s="90">
        <v>16640</v>
      </c>
      <c r="F641" s="90">
        <v>16640</v>
      </c>
      <c r="G641" s="90">
        <v>18082</v>
      </c>
    </row>
    <row r="642" spans="1:7" ht="38.25">
      <c r="A642" s="15"/>
      <c r="B642" s="41">
        <v>12</v>
      </c>
      <c r="C642" s="93" t="s">
        <v>405</v>
      </c>
      <c r="D642" s="68">
        <v>1638</v>
      </c>
      <c r="E642" s="90">
        <v>3345</v>
      </c>
      <c r="F642" s="90">
        <v>3345</v>
      </c>
      <c r="G642" s="90">
        <v>3345</v>
      </c>
    </row>
    <row r="643" spans="1:7" ht="25.5">
      <c r="A643" s="15"/>
      <c r="B643" s="41">
        <v>13</v>
      </c>
      <c r="C643" s="113" t="s">
        <v>406</v>
      </c>
      <c r="D643" s="32">
        <v>0</v>
      </c>
      <c r="E643" s="53">
        <v>0</v>
      </c>
      <c r="F643" s="53">
        <v>0</v>
      </c>
      <c r="G643" s="90">
        <v>1000</v>
      </c>
    </row>
    <row r="644" spans="1:7">
      <c r="A644" s="15"/>
      <c r="B644" s="41">
        <v>14</v>
      </c>
      <c r="C644" s="113" t="s">
        <v>407</v>
      </c>
      <c r="D644" s="32">
        <v>0</v>
      </c>
      <c r="E644" s="53">
        <v>0</v>
      </c>
      <c r="F644" s="53">
        <v>0</v>
      </c>
      <c r="G644" s="90">
        <v>500</v>
      </c>
    </row>
    <row r="645" spans="1:7" ht="25.5">
      <c r="A645" s="15"/>
      <c r="B645" s="41">
        <v>15</v>
      </c>
      <c r="C645" s="113" t="s">
        <v>408</v>
      </c>
      <c r="D645" s="32">
        <v>0</v>
      </c>
      <c r="E645" s="53">
        <v>0</v>
      </c>
      <c r="F645" s="53">
        <v>0</v>
      </c>
      <c r="G645" s="90">
        <v>600</v>
      </c>
    </row>
    <row r="646" spans="1:7">
      <c r="A646" s="15" t="s">
        <v>15</v>
      </c>
      <c r="B646" s="33">
        <v>50</v>
      </c>
      <c r="C646" s="15" t="s">
        <v>185</v>
      </c>
      <c r="D646" s="25">
        <f>SUM(D637:D645)</f>
        <v>148965</v>
      </c>
      <c r="E646" s="25">
        <f>SUM(E637:E645)</f>
        <v>292902</v>
      </c>
      <c r="F646" s="25">
        <f>SUM(F637:F645)</f>
        <v>292902</v>
      </c>
      <c r="G646" s="25">
        <f>SUM(G637:G645)</f>
        <v>292729</v>
      </c>
    </row>
    <row r="647" spans="1:7" ht="9" customHeight="1">
      <c r="A647" s="15"/>
      <c r="B647" s="33"/>
      <c r="C647" s="15"/>
      <c r="D647" s="28"/>
      <c r="E647" s="29"/>
      <c r="F647" s="29"/>
      <c r="G647" s="29"/>
    </row>
    <row r="648" spans="1:7">
      <c r="A648" s="15"/>
      <c r="B648" s="33">
        <v>51</v>
      </c>
      <c r="C648" s="15" t="s">
        <v>193</v>
      </c>
      <c r="D648" s="30"/>
      <c r="E648" s="31"/>
      <c r="F648" s="31"/>
      <c r="G648" s="31"/>
    </row>
    <row r="649" spans="1:7">
      <c r="A649" s="37"/>
      <c r="B649" s="38">
        <v>11</v>
      </c>
      <c r="C649" s="37" t="s">
        <v>409</v>
      </c>
      <c r="D649" s="40">
        <v>3400</v>
      </c>
      <c r="E649" s="45">
        <v>4500</v>
      </c>
      <c r="F649" s="45">
        <v>4500</v>
      </c>
      <c r="G649" s="45">
        <v>4500</v>
      </c>
    </row>
    <row r="650" spans="1:7" ht="24.95" customHeight="1">
      <c r="A650" s="15"/>
      <c r="B650" s="33">
        <v>12</v>
      </c>
      <c r="C650" s="15" t="s">
        <v>410</v>
      </c>
      <c r="D650" s="30">
        <v>1130</v>
      </c>
      <c r="E650" s="34">
        <v>4000</v>
      </c>
      <c r="F650" s="34">
        <f>4000+1000</f>
        <v>5000</v>
      </c>
      <c r="G650" s="34">
        <v>4000</v>
      </c>
    </row>
    <row r="651" spans="1:7">
      <c r="A651" s="15"/>
      <c r="B651" s="33">
        <v>25</v>
      </c>
      <c r="C651" s="15" t="s">
        <v>411</v>
      </c>
      <c r="D651" s="30">
        <v>167705</v>
      </c>
      <c r="E651" s="34">
        <v>186000</v>
      </c>
      <c r="F651" s="34">
        <v>186000</v>
      </c>
      <c r="G651" s="34">
        <v>186000</v>
      </c>
    </row>
    <row r="652" spans="1:7">
      <c r="A652" s="15"/>
      <c r="B652" s="33">
        <v>32</v>
      </c>
      <c r="C652" s="15" t="s">
        <v>412</v>
      </c>
      <c r="D652" s="35">
        <v>0</v>
      </c>
      <c r="E652" s="34">
        <v>1</v>
      </c>
      <c r="F652" s="34">
        <v>1</v>
      </c>
      <c r="G652" s="34">
        <v>1</v>
      </c>
    </row>
    <row r="653" spans="1:7" ht="38.25">
      <c r="A653" s="15"/>
      <c r="B653" s="33">
        <v>33</v>
      </c>
      <c r="C653" s="114" t="s">
        <v>413</v>
      </c>
      <c r="D653" s="35">
        <v>0</v>
      </c>
      <c r="E653" s="29">
        <v>2</v>
      </c>
      <c r="F653" s="29">
        <v>2</v>
      </c>
      <c r="G653" s="29">
        <v>2</v>
      </c>
    </row>
    <row r="654" spans="1:7">
      <c r="A654" s="15"/>
      <c r="B654" s="33">
        <v>35</v>
      </c>
      <c r="C654" s="114" t="s">
        <v>414</v>
      </c>
      <c r="D654" s="35">
        <v>0</v>
      </c>
      <c r="E654" s="29">
        <v>1</v>
      </c>
      <c r="F654" s="29">
        <v>1</v>
      </c>
      <c r="G654" s="29">
        <v>1297</v>
      </c>
    </row>
    <row r="655" spans="1:7">
      <c r="A655" s="15"/>
      <c r="B655" s="33">
        <v>36</v>
      </c>
      <c r="C655" s="114" t="s">
        <v>415</v>
      </c>
      <c r="D655" s="35">
        <v>0</v>
      </c>
      <c r="E655" s="34">
        <v>1</v>
      </c>
      <c r="F655" s="34">
        <v>1</v>
      </c>
      <c r="G655" s="34">
        <v>1</v>
      </c>
    </row>
    <row r="656" spans="1:7">
      <c r="A656" s="15"/>
      <c r="B656" s="33">
        <v>38</v>
      </c>
      <c r="C656" s="104" t="s">
        <v>416</v>
      </c>
      <c r="D656" s="34">
        <v>5553</v>
      </c>
      <c r="E656" s="68">
        <v>5553</v>
      </c>
      <c r="F656" s="68">
        <v>5553</v>
      </c>
      <c r="G656" s="68">
        <v>670</v>
      </c>
    </row>
    <row r="657" spans="1:7" ht="38.25">
      <c r="A657" s="15"/>
      <c r="B657" s="33">
        <v>39</v>
      </c>
      <c r="C657" s="104" t="s">
        <v>417</v>
      </c>
      <c r="D657" s="34">
        <v>11363</v>
      </c>
      <c r="E657" s="34">
        <v>6813</v>
      </c>
      <c r="F657" s="34">
        <v>6813</v>
      </c>
      <c r="G657" s="34">
        <v>178</v>
      </c>
    </row>
    <row r="658" spans="1:7" ht="25.5">
      <c r="A658" s="15"/>
      <c r="B658" s="33">
        <v>40</v>
      </c>
      <c r="C658" s="104" t="s">
        <v>418</v>
      </c>
      <c r="D658" s="34">
        <v>2000</v>
      </c>
      <c r="E658" s="34">
        <v>2000</v>
      </c>
      <c r="F658" s="34">
        <v>2000</v>
      </c>
      <c r="G658" s="34">
        <v>2000</v>
      </c>
    </row>
    <row r="659" spans="1:7">
      <c r="A659" s="15" t="s">
        <v>15</v>
      </c>
      <c r="B659" s="33">
        <v>51</v>
      </c>
      <c r="C659" s="15" t="s">
        <v>193</v>
      </c>
      <c r="D659" s="26">
        <f>SUM(D649:D658)</f>
        <v>191151</v>
      </c>
      <c r="E659" s="25">
        <f>SUM(E649:E658)</f>
        <v>208871</v>
      </c>
      <c r="F659" s="25">
        <f>SUM(F649:F658)</f>
        <v>209871</v>
      </c>
      <c r="G659" s="25">
        <f>SUM(G649:G658)</f>
        <v>198649</v>
      </c>
    </row>
    <row r="660" spans="1:7">
      <c r="A660" s="15"/>
      <c r="B660" s="33"/>
      <c r="C660" s="15"/>
      <c r="D660" s="28"/>
      <c r="E660" s="29"/>
      <c r="F660" s="29"/>
      <c r="G660" s="29"/>
    </row>
    <row r="661" spans="1:7" ht="25.5">
      <c r="A661" s="15"/>
      <c r="B661" s="33">
        <v>53</v>
      </c>
      <c r="C661" s="95" t="s">
        <v>419</v>
      </c>
      <c r="D661" s="28"/>
      <c r="E661" s="29"/>
      <c r="F661" s="29"/>
      <c r="G661" s="29"/>
    </row>
    <row r="662" spans="1:7" ht="25.5">
      <c r="A662" s="15"/>
      <c r="B662" s="41">
        <v>3</v>
      </c>
      <c r="C662" s="15" t="s">
        <v>420</v>
      </c>
      <c r="D662" s="68">
        <v>1357</v>
      </c>
      <c r="E662" s="34">
        <v>857</v>
      </c>
      <c r="F662" s="34">
        <v>857</v>
      </c>
      <c r="G662" s="34">
        <v>857</v>
      </c>
    </row>
    <row r="663" spans="1:7">
      <c r="A663" s="15"/>
      <c r="B663" s="41">
        <v>6</v>
      </c>
      <c r="C663" s="15" t="s">
        <v>421</v>
      </c>
      <c r="D663" s="35">
        <v>0</v>
      </c>
      <c r="E663" s="106">
        <v>500</v>
      </c>
      <c r="F663" s="106">
        <v>500</v>
      </c>
      <c r="G663" s="106">
        <v>500</v>
      </c>
    </row>
    <row r="664" spans="1:7">
      <c r="A664" s="15"/>
      <c r="B664" s="41">
        <v>8</v>
      </c>
      <c r="C664" s="15" t="s">
        <v>422</v>
      </c>
      <c r="D664" s="30">
        <v>4400</v>
      </c>
      <c r="E664" s="106">
        <v>1279</v>
      </c>
      <c r="F664" s="106">
        <v>1279</v>
      </c>
      <c r="G664" s="106">
        <v>8755</v>
      </c>
    </row>
    <row r="665" spans="1:7">
      <c r="A665" s="15"/>
      <c r="B665" s="41">
        <v>9</v>
      </c>
      <c r="C665" s="15" t="s">
        <v>423</v>
      </c>
      <c r="D665" s="35">
        <v>0</v>
      </c>
      <c r="E665" s="106">
        <v>10000</v>
      </c>
      <c r="F665" s="106">
        <v>10000</v>
      </c>
      <c r="G665" s="106">
        <v>10000</v>
      </c>
    </row>
    <row r="666" spans="1:7">
      <c r="A666" s="15"/>
      <c r="B666" s="41">
        <v>21</v>
      </c>
      <c r="C666" s="15" t="s">
        <v>424</v>
      </c>
      <c r="D666" s="30">
        <v>12400</v>
      </c>
      <c r="E666" s="115">
        <f>11050+450</f>
        <v>11500</v>
      </c>
      <c r="F666" s="115">
        <f>11050+450</f>
        <v>11500</v>
      </c>
      <c r="G666" s="115">
        <v>11500</v>
      </c>
    </row>
    <row r="667" spans="1:7">
      <c r="A667" s="15"/>
      <c r="B667" s="33">
        <v>23</v>
      </c>
      <c r="C667" s="15" t="s">
        <v>425</v>
      </c>
      <c r="D667" s="35">
        <v>0</v>
      </c>
      <c r="E667" s="106">
        <v>4250</v>
      </c>
      <c r="F667" s="106">
        <v>4250</v>
      </c>
      <c r="G667" s="106">
        <v>5000</v>
      </c>
    </row>
    <row r="668" spans="1:7" ht="25.5">
      <c r="A668" s="15"/>
      <c r="B668" s="33">
        <v>26</v>
      </c>
      <c r="C668" s="75" t="s">
        <v>426</v>
      </c>
      <c r="D668" s="34">
        <v>2800</v>
      </c>
      <c r="E668" s="106">
        <v>2675</v>
      </c>
      <c r="F668" s="106">
        <v>2675</v>
      </c>
      <c r="G668" s="106">
        <v>2500</v>
      </c>
    </row>
    <row r="669" spans="1:7">
      <c r="A669" s="15"/>
      <c r="B669" s="33">
        <v>27</v>
      </c>
      <c r="C669" s="15" t="s">
        <v>427</v>
      </c>
      <c r="D669" s="30">
        <v>1000</v>
      </c>
      <c r="E669" s="106">
        <v>1000</v>
      </c>
      <c r="F669" s="106">
        <v>1000</v>
      </c>
      <c r="G669" s="106">
        <v>1000</v>
      </c>
    </row>
    <row r="670" spans="1:7" ht="25.5">
      <c r="A670" s="15"/>
      <c r="B670" s="33">
        <v>29</v>
      </c>
      <c r="C670" s="15" t="s">
        <v>428</v>
      </c>
      <c r="D670" s="34">
        <v>6000</v>
      </c>
      <c r="E670" s="106">
        <v>9825</v>
      </c>
      <c r="F670" s="106">
        <v>9825</v>
      </c>
      <c r="G670" s="35">
        <v>0</v>
      </c>
    </row>
    <row r="671" spans="1:7" ht="25.5">
      <c r="A671" s="37"/>
      <c r="B671" s="38">
        <v>30</v>
      </c>
      <c r="C671" s="105" t="s">
        <v>429</v>
      </c>
      <c r="D671" s="116">
        <v>1000</v>
      </c>
      <c r="E671" s="45">
        <v>1295</v>
      </c>
      <c r="F671" s="45">
        <v>1295</v>
      </c>
      <c r="G671" s="45">
        <v>1000</v>
      </c>
    </row>
    <row r="672" spans="1:7" ht="25.5">
      <c r="A672" s="15"/>
      <c r="B672" s="33">
        <v>31</v>
      </c>
      <c r="C672" s="104" t="s">
        <v>430</v>
      </c>
      <c r="D672" s="54">
        <v>3400</v>
      </c>
      <c r="E672" s="106">
        <v>2781</v>
      </c>
      <c r="F672" s="106">
        <v>2781</v>
      </c>
      <c r="G672" s="106">
        <v>1381</v>
      </c>
    </row>
    <row r="673" spans="1:7" ht="25.5">
      <c r="A673" s="15"/>
      <c r="B673" s="33">
        <v>33</v>
      </c>
      <c r="C673" s="117" t="s">
        <v>431</v>
      </c>
      <c r="D673" s="32">
        <v>0</v>
      </c>
      <c r="E673" s="106">
        <v>2400</v>
      </c>
      <c r="F673" s="106">
        <v>2400</v>
      </c>
      <c r="G673" s="106">
        <v>5400</v>
      </c>
    </row>
    <row r="674" spans="1:7" ht="26.1" customHeight="1">
      <c r="A674" s="15"/>
      <c r="B674" s="33">
        <v>34</v>
      </c>
      <c r="C674" s="117" t="s">
        <v>432</v>
      </c>
      <c r="D674" s="68">
        <v>14364</v>
      </c>
      <c r="E674" s="106">
        <v>14661</v>
      </c>
      <c r="F674" s="106">
        <v>14661</v>
      </c>
      <c r="G674" s="106">
        <v>14364</v>
      </c>
    </row>
    <row r="675" spans="1:7" ht="25.5">
      <c r="A675" s="15"/>
      <c r="B675" s="33">
        <v>35</v>
      </c>
      <c r="C675" s="118" t="s">
        <v>433</v>
      </c>
      <c r="D675" s="35">
        <v>0</v>
      </c>
      <c r="E675" s="106">
        <v>2250</v>
      </c>
      <c r="F675" s="106">
        <v>2250</v>
      </c>
      <c r="G675" s="106">
        <v>2250</v>
      </c>
    </row>
    <row r="676" spans="1:7" ht="25.5">
      <c r="A676" s="15"/>
      <c r="B676" s="33">
        <v>36</v>
      </c>
      <c r="C676" s="119" t="s">
        <v>434</v>
      </c>
      <c r="D676" s="32">
        <v>0</v>
      </c>
      <c r="E676" s="35">
        <v>0</v>
      </c>
      <c r="F676" s="106">
        <v>855</v>
      </c>
      <c r="G676" s="35">
        <v>0</v>
      </c>
    </row>
    <row r="677" spans="1:7" ht="25.5">
      <c r="A677" s="15" t="s">
        <v>15</v>
      </c>
      <c r="B677" s="33">
        <v>53</v>
      </c>
      <c r="C677" s="95" t="s">
        <v>419</v>
      </c>
      <c r="D677" s="25">
        <f>SUM(D662:D676)</f>
        <v>46721</v>
      </c>
      <c r="E677" s="25">
        <f>SUM(E662:E676)</f>
        <v>65273</v>
      </c>
      <c r="F677" s="25">
        <f>SUM(F662:F676)</f>
        <v>66128</v>
      </c>
      <c r="G677" s="25">
        <f>SUM(G662:G676)</f>
        <v>64507</v>
      </c>
    </row>
    <row r="678" spans="1:7" ht="9" customHeight="1">
      <c r="A678" s="15"/>
      <c r="B678" s="33"/>
      <c r="C678" s="15"/>
      <c r="D678" s="28"/>
      <c r="E678" s="29"/>
      <c r="F678" s="29"/>
      <c r="G678" s="29"/>
    </row>
    <row r="679" spans="1:7">
      <c r="A679" s="15"/>
      <c r="B679" s="33">
        <v>54</v>
      </c>
      <c r="C679" s="15" t="s">
        <v>435</v>
      </c>
      <c r="D679" s="30"/>
      <c r="E679" s="31"/>
      <c r="F679" s="31"/>
      <c r="G679" s="31"/>
    </row>
    <row r="680" spans="1:7">
      <c r="A680" s="15"/>
      <c r="B680" s="41">
        <v>3</v>
      </c>
      <c r="C680" s="104" t="s">
        <v>436</v>
      </c>
      <c r="D680" s="68">
        <v>9792</v>
      </c>
      <c r="E680" s="45">
        <v>9000</v>
      </c>
      <c r="F680" s="45">
        <f>9000+8994</f>
        <v>17994</v>
      </c>
      <c r="G680" s="45">
        <v>6611</v>
      </c>
    </row>
    <row r="681" spans="1:7">
      <c r="A681" s="15" t="s">
        <v>15</v>
      </c>
      <c r="B681" s="33">
        <v>54</v>
      </c>
      <c r="C681" s="15" t="s">
        <v>435</v>
      </c>
      <c r="D681" s="26">
        <f>D680</f>
        <v>9792</v>
      </c>
      <c r="E681" s="26">
        <f>E680</f>
        <v>9000</v>
      </c>
      <c r="F681" s="26">
        <f>F680</f>
        <v>17994</v>
      </c>
      <c r="G681" s="26">
        <f>G680</f>
        <v>6611</v>
      </c>
    </row>
    <row r="682" spans="1:7" ht="9" customHeight="1">
      <c r="A682" s="15"/>
      <c r="B682" s="33"/>
      <c r="C682" s="15"/>
      <c r="D682" s="35"/>
      <c r="E682" s="29"/>
      <c r="F682" s="29"/>
      <c r="G682" s="29"/>
    </row>
    <row r="683" spans="1:7">
      <c r="A683" s="15"/>
      <c r="B683" s="33">
        <v>55</v>
      </c>
      <c r="C683" s="15" t="s">
        <v>205</v>
      </c>
      <c r="D683" s="32"/>
      <c r="E683" s="31"/>
      <c r="F683" s="31"/>
      <c r="G683" s="31"/>
    </row>
    <row r="684" spans="1:7">
      <c r="A684" s="15"/>
      <c r="B684" s="41">
        <v>5</v>
      </c>
      <c r="C684" s="15" t="s">
        <v>437</v>
      </c>
      <c r="D684" s="34">
        <v>300</v>
      </c>
      <c r="E684" s="34">
        <v>1650</v>
      </c>
      <c r="F684" s="34">
        <v>1650</v>
      </c>
      <c r="G684" s="34">
        <v>34</v>
      </c>
    </row>
    <row r="685" spans="1:7" ht="25.5">
      <c r="A685" s="15"/>
      <c r="B685" s="41">
        <v>6</v>
      </c>
      <c r="C685" s="15" t="s">
        <v>438</v>
      </c>
      <c r="D685" s="68">
        <v>1000</v>
      </c>
      <c r="E685" s="68">
        <v>15443</v>
      </c>
      <c r="F685" s="68">
        <v>15443</v>
      </c>
      <c r="G685" s="68">
        <v>6443</v>
      </c>
    </row>
    <row r="686" spans="1:7" ht="38.25">
      <c r="A686" s="15"/>
      <c r="B686" s="41">
        <v>9</v>
      </c>
      <c r="C686" s="15" t="s">
        <v>439</v>
      </c>
      <c r="D686" s="32">
        <v>0</v>
      </c>
      <c r="E686" s="68">
        <v>54</v>
      </c>
      <c r="F686" s="68">
        <v>54</v>
      </c>
      <c r="G686" s="32">
        <v>0</v>
      </c>
    </row>
    <row r="687" spans="1:7" ht="38.25">
      <c r="A687" s="15"/>
      <c r="B687" s="41">
        <v>10</v>
      </c>
      <c r="C687" s="15" t="s">
        <v>440</v>
      </c>
      <c r="D687" s="32">
        <v>0</v>
      </c>
      <c r="E687" s="68">
        <v>11427</v>
      </c>
      <c r="F687" s="68">
        <v>11427</v>
      </c>
      <c r="G687" s="32">
        <v>0</v>
      </c>
    </row>
    <row r="688" spans="1:7" ht="25.5">
      <c r="A688" s="15"/>
      <c r="B688" s="41">
        <v>11</v>
      </c>
      <c r="C688" s="15" t="s">
        <v>441</v>
      </c>
      <c r="D688" s="54">
        <v>16486</v>
      </c>
      <c r="E688" s="34">
        <f>7847+1502+2077+2025+675</f>
        <v>14126</v>
      </c>
      <c r="F688" s="34">
        <f>7847+1502+2077+2025+675+3000</f>
        <v>17126</v>
      </c>
      <c r="G688" s="34">
        <v>20138</v>
      </c>
    </row>
    <row r="689" spans="1:7" ht="25.5">
      <c r="A689" s="15"/>
      <c r="B689" s="41">
        <v>12</v>
      </c>
      <c r="C689" s="15" t="s">
        <v>442</v>
      </c>
      <c r="D689" s="34">
        <v>5000</v>
      </c>
      <c r="E689" s="34">
        <v>6412</v>
      </c>
      <c r="F689" s="34">
        <v>6412</v>
      </c>
      <c r="G689" s="34">
        <v>3047</v>
      </c>
    </row>
    <row r="690" spans="1:7" ht="38.25">
      <c r="A690" s="37"/>
      <c r="B690" s="46">
        <v>13</v>
      </c>
      <c r="C690" s="37" t="s">
        <v>443</v>
      </c>
      <c r="D690" s="45">
        <v>1200</v>
      </c>
      <c r="E690" s="45">
        <v>1800</v>
      </c>
      <c r="F690" s="45">
        <v>1800</v>
      </c>
      <c r="G690" s="47">
        <v>0</v>
      </c>
    </row>
    <row r="691" spans="1:7">
      <c r="A691" s="15" t="s">
        <v>15</v>
      </c>
      <c r="B691" s="33">
        <v>55</v>
      </c>
      <c r="C691" s="15" t="s">
        <v>205</v>
      </c>
      <c r="D691" s="40">
        <f>SUM(D684:D690)</f>
        <v>23986</v>
      </c>
      <c r="E691" s="40">
        <f>SUM(E684:E690)</f>
        <v>50912</v>
      </c>
      <c r="F691" s="40">
        <f>SUM(F684:F690)</f>
        <v>53912</v>
      </c>
      <c r="G691" s="40">
        <f>SUM(G684:G690)</f>
        <v>29662</v>
      </c>
    </row>
    <row r="692" spans="1:7">
      <c r="A692" s="15"/>
      <c r="B692" s="33"/>
      <c r="C692" s="15"/>
      <c r="D692" s="28"/>
      <c r="E692" s="29"/>
      <c r="F692" s="29"/>
      <c r="G692" s="29"/>
    </row>
    <row r="693" spans="1:7" ht="25.5">
      <c r="A693" s="15"/>
      <c r="B693" s="33">
        <v>56</v>
      </c>
      <c r="C693" s="95" t="s">
        <v>444</v>
      </c>
      <c r="D693" s="28"/>
      <c r="E693" s="29"/>
      <c r="F693" s="29"/>
      <c r="G693" s="29"/>
    </row>
    <row r="694" spans="1:7">
      <c r="A694" s="15"/>
      <c r="B694" s="41">
        <v>8</v>
      </c>
      <c r="C694" s="15" t="s">
        <v>445</v>
      </c>
      <c r="D694" s="30">
        <v>2140</v>
      </c>
      <c r="E694" s="68">
        <v>3000</v>
      </c>
      <c r="F694" s="68">
        <v>3000</v>
      </c>
      <c r="G694" s="68">
        <v>4000</v>
      </c>
    </row>
    <row r="695" spans="1:7">
      <c r="A695" s="15"/>
      <c r="B695" s="41">
        <v>9</v>
      </c>
      <c r="C695" s="15" t="s">
        <v>446</v>
      </c>
      <c r="D695" s="30">
        <v>1620</v>
      </c>
      <c r="E695" s="90">
        <v>3000</v>
      </c>
      <c r="F695" s="90">
        <v>3000</v>
      </c>
      <c r="G695" s="90">
        <v>3000</v>
      </c>
    </row>
    <row r="696" spans="1:7">
      <c r="A696" s="15"/>
      <c r="B696" s="33">
        <v>10</v>
      </c>
      <c r="C696" s="15" t="s">
        <v>447</v>
      </c>
      <c r="D696" s="30">
        <v>1533</v>
      </c>
      <c r="E696" s="89">
        <v>3000</v>
      </c>
      <c r="F696" s="89">
        <v>3000</v>
      </c>
      <c r="G696" s="89">
        <v>5000</v>
      </c>
    </row>
    <row r="697" spans="1:7">
      <c r="A697" s="15"/>
      <c r="B697" s="33">
        <v>11</v>
      </c>
      <c r="C697" s="15" t="s">
        <v>448</v>
      </c>
      <c r="D697" s="30">
        <v>1640</v>
      </c>
      <c r="E697" s="90">
        <v>3000</v>
      </c>
      <c r="F697" s="90">
        <v>3000</v>
      </c>
      <c r="G697" s="90">
        <v>3874</v>
      </c>
    </row>
    <row r="698" spans="1:7">
      <c r="A698" s="15"/>
      <c r="B698" s="33">
        <v>12</v>
      </c>
      <c r="C698" s="15" t="s">
        <v>449</v>
      </c>
      <c r="D698" s="28">
        <v>1484</v>
      </c>
      <c r="E698" s="90">
        <v>3000</v>
      </c>
      <c r="F698" s="90">
        <v>3000</v>
      </c>
      <c r="G698" s="90">
        <v>5000</v>
      </c>
    </row>
    <row r="699" spans="1:7">
      <c r="A699" s="15"/>
      <c r="B699" s="33">
        <v>13</v>
      </c>
      <c r="C699" s="15" t="s">
        <v>450</v>
      </c>
      <c r="D699" s="55">
        <v>0</v>
      </c>
      <c r="E699" s="55">
        <v>0</v>
      </c>
      <c r="F699" s="89">
        <v>142</v>
      </c>
      <c r="G699" s="89">
        <v>5000</v>
      </c>
    </row>
    <row r="700" spans="1:7">
      <c r="A700" s="15"/>
      <c r="B700" s="33">
        <v>35</v>
      </c>
      <c r="C700" s="15" t="s">
        <v>451</v>
      </c>
      <c r="D700" s="30">
        <v>1767</v>
      </c>
      <c r="E700" s="89">
        <v>3000</v>
      </c>
      <c r="F700" s="89">
        <v>3000</v>
      </c>
      <c r="G700" s="89">
        <v>3000</v>
      </c>
    </row>
    <row r="701" spans="1:7" ht="25.5">
      <c r="A701" s="15"/>
      <c r="B701" s="33">
        <v>37</v>
      </c>
      <c r="C701" s="15" t="s">
        <v>452</v>
      </c>
      <c r="D701" s="28">
        <v>5095</v>
      </c>
      <c r="E701" s="89">
        <v>8000</v>
      </c>
      <c r="F701" s="89">
        <v>8000</v>
      </c>
      <c r="G701" s="89">
        <v>5000</v>
      </c>
    </row>
    <row r="702" spans="1:7">
      <c r="A702" s="15"/>
      <c r="B702" s="33">
        <v>43</v>
      </c>
      <c r="C702" s="109" t="s">
        <v>453</v>
      </c>
      <c r="D702" s="28">
        <v>1455</v>
      </c>
      <c r="E702" s="89">
        <v>3000</v>
      </c>
      <c r="F702" s="89">
        <v>3000</v>
      </c>
      <c r="G702" s="89">
        <v>5000</v>
      </c>
    </row>
    <row r="703" spans="1:7">
      <c r="A703" s="15"/>
      <c r="B703" s="33">
        <v>44</v>
      </c>
      <c r="C703" s="109" t="s">
        <v>454</v>
      </c>
      <c r="D703" s="28">
        <v>15918</v>
      </c>
      <c r="E703" s="34">
        <v>30000</v>
      </c>
      <c r="F703" s="34">
        <v>30000</v>
      </c>
      <c r="G703" s="34">
        <v>36000</v>
      </c>
    </row>
    <row r="704" spans="1:7">
      <c r="A704" s="15"/>
      <c r="B704" s="33">
        <v>47</v>
      </c>
      <c r="C704" s="109" t="s">
        <v>455</v>
      </c>
      <c r="D704" s="67">
        <v>525</v>
      </c>
      <c r="E704" s="68">
        <v>1000</v>
      </c>
      <c r="F704" s="68">
        <v>1000</v>
      </c>
      <c r="G704" s="68">
        <v>1500</v>
      </c>
    </row>
    <row r="705" spans="1:7">
      <c r="A705" s="15"/>
      <c r="B705" s="33">
        <v>49</v>
      </c>
      <c r="C705" s="109" t="s">
        <v>456</v>
      </c>
      <c r="D705" s="30">
        <v>1540</v>
      </c>
      <c r="E705" s="90">
        <v>3000</v>
      </c>
      <c r="F705" s="90">
        <v>3000</v>
      </c>
      <c r="G705" s="90">
        <v>3000</v>
      </c>
    </row>
    <row r="706" spans="1:7" ht="25.5">
      <c r="A706" s="15"/>
      <c r="B706" s="33">
        <v>50</v>
      </c>
      <c r="C706" s="109" t="s">
        <v>457</v>
      </c>
      <c r="D706" s="30">
        <v>8000</v>
      </c>
      <c r="E706" s="89">
        <f>4000+8010</f>
        <v>12010</v>
      </c>
      <c r="F706" s="89">
        <f>4000+8010</f>
        <v>12010</v>
      </c>
      <c r="G706" s="89">
        <v>4000</v>
      </c>
    </row>
    <row r="707" spans="1:7" ht="25.5">
      <c r="A707" s="15" t="s">
        <v>15</v>
      </c>
      <c r="B707" s="33">
        <v>56</v>
      </c>
      <c r="C707" s="95" t="s">
        <v>444</v>
      </c>
      <c r="D707" s="25">
        <f>SUM(D694:D706)</f>
        <v>42717</v>
      </c>
      <c r="E707" s="26">
        <f>SUM(E694:E706)</f>
        <v>75010</v>
      </c>
      <c r="F707" s="26">
        <f>SUM(F694:F706)</f>
        <v>75152</v>
      </c>
      <c r="G707" s="26">
        <f>SUM(G694:G706)</f>
        <v>83374</v>
      </c>
    </row>
    <row r="708" spans="1:7">
      <c r="A708" s="15"/>
      <c r="B708" s="33"/>
      <c r="C708" s="15"/>
      <c r="D708" s="28"/>
      <c r="E708" s="29"/>
      <c r="F708" s="29"/>
      <c r="G708" s="29"/>
    </row>
    <row r="709" spans="1:7">
      <c r="A709" s="15"/>
      <c r="B709" s="33">
        <v>58</v>
      </c>
      <c r="C709" s="15" t="s">
        <v>234</v>
      </c>
      <c r="D709" s="28"/>
      <c r="E709" s="29"/>
      <c r="F709" s="29"/>
      <c r="G709" s="29"/>
    </row>
    <row r="710" spans="1:7">
      <c r="A710" s="15"/>
      <c r="B710" s="41">
        <v>3</v>
      </c>
      <c r="C710" s="15" t="s">
        <v>458</v>
      </c>
      <c r="D710" s="28">
        <v>45</v>
      </c>
      <c r="E710" s="29">
        <v>528</v>
      </c>
      <c r="F710" s="29">
        <v>528</v>
      </c>
      <c r="G710" s="35">
        <v>0</v>
      </c>
    </row>
    <row r="711" spans="1:7">
      <c r="A711" s="15"/>
      <c r="B711" s="41">
        <v>7</v>
      </c>
      <c r="C711" s="15" t="s">
        <v>459</v>
      </c>
      <c r="D711" s="34">
        <v>3300</v>
      </c>
      <c r="E711" s="29" t="s">
        <v>460</v>
      </c>
      <c r="F711" s="29" t="s">
        <v>460</v>
      </c>
      <c r="G711" s="35">
        <v>0</v>
      </c>
    </row>
    <row r="712" spans="1:7" ht="25.5">
      <c r="A712" s="15"/>
      <c r="B712" s="41">
        <v>10</v>
      </c>
      <c r="C712" s="120" t="s">
        <v>461</v>
      </c>
      <c r="D712" s="54">
        <v>2800</v>
      </c>
      <c r="E712" s="90">
        <v>590</v>
      </c>
      <c r="F712" s="90">
        <v>590</v>
      </c>
      <c r="G712" s="90">
        <v>554</v>
      </c>
    </row>
    <row r="713" spans="1:7" ht="25.5">
      <c r="A713" s="15"/>
      <c r="B713" s="41">
        <v>11</v>
      </c>
      <c r="C713" s="120" t="s">
        <v>462</v>
      </c>
      <c r="D713" s="35">
        <v>0</v>
      </c>
      <c r="E713" s="89">
        <v>2500</v>
      </c>
      <c r="F713" s="89">
        <v>2500</v>
      </c>
      <c r="G713" s="89">
        <v>2500</v>
      </c>
    </row>
    <row r="714" spans="1:7">
      <c r="A714" s="15" t="s">
        <v>15</v>
      </c>
      <c r="B714" s="33">
        <v>58</v>
      </c>
      <c r="C714" s="15" t="s">
        <v>234</v>
      </c>
      <c r="D714" s="25">
        <f>SUM(D710:D713)</f>
        <v>6145</v>
      </c>
      <c r="E714" s="25">
        <f>SUM(E710:E713)</f>
        <v>3618</v>
      </c>
      <c r="F714" s="25">
        <f>SUM(F710:F713)</f>
        <v>3618</v>
      </c>
      <c r="G714" s="25">
        <f>SUM(G710:G713)</f>
        <v>3054</v>
      </c>
    </row>
    <row r="715" spans="1:7">
      <c r="A715" s="15"/>
      <c r="B715" s="33"/>
      <c r="C715" s="15"/>
      <c r="D715" s="28"/>
      <c r="E715" s="29"/>
      <c r="F715" s="29"/>
      <c r="G715" s="29"/>
    </row>
    <row r="716" spans="1:7" ht="13.35" customHeight="1">
      <c r="A716" s="15"/>
      <c r="B716" s="33">
        <v>60</v>
      </c>
      <c r="C716" s="15" t="s">
        <v>463</v>
      </c>
      <c r="D716" s="28"/>
      <c r="E716" s="29"/>
      <c r="F716" s="29"/>
      <c r="G716" s="29"/>
    </row>
    <row r="717" spans="1:7" ht="13.35" customHeight="1">
      <c r="A717" s="37"/>
      <c r="B717" s="46">
        <v>6</v>
      </c>
      <c r="C717" s="37" t="s">
        <v>464</v>
      </c>
      <c r="D717" s="116">
        <v>118800</v>
      </c>
      <c r="E717" s="121">
        <v>104100</v>
      </c>
      <c r="F717" s="121">
        <v>104100</v>
      </c>
      <c r="G717" s="121">
        <v>45912</v>
      </c>
    </row>
    <row r="718" spans="1:7" ht="26.1" customHeight="1">
      <c r="A718" s="15"/>
      <c r="B718" s="41">
        <v>7</v>
      </c>
      <c r="C718" s="15" t="s">
        <v>465</v>
      </c>
      <c r="D718" s="29" t="s">
        <v>460</v>
      </c>
      <c r="E718" s="29" t="s">
        <v>460</v>
      </c>
      <c r="F718" s="29" t="s">
        <v>460</v>
      </c>
      <c r="G718" s="83">
        <v>40000</v>
      </c>
    </row>
    <row r="719" spans="1:7" ht="13.35" customHeight="1">
      <c r="A719" s="15" t="s">
        <v>15</v>
      </c>
      <c r="B719" s="33">
        <v>60</v>
      </c>
      <c r="C719" s="15" t="s">
        <v>463</v>
      </c>
      <c r="D719" s="51">
        <f>SUM(D717:D718)</f>
        <v>118800</v>
      </c>
      <c r="E719" s="51">
        <f>SUM(E717:E718)</f>
        <v>104100</v>
      </c>
      <c r="F719" s="51">
        <f>SUM(F717:F718)</f>
        <v>104100</v>
      </c>
      <c r="G719" s="51">
        <f>SUM(G717:G718)</f>
        <v>85912</v>
      </c>
    </row>
    <row r="720" spans="1:7" ht="13.35" customHeight="1">
      <c r="A720" s="15"/>
      <c r="B720" s="33"/>
      <c r="C720" s="15"/>
      <c r="D720" s="28"/>
      <c r="E720" s="29"/>
      <c r="F720" s="29"/>
      <c r="G720" s="29"/>
    </row>
    <row r="721" spans="1:7" ht="13.35" customHeight="1">
      <c r="A721" s="15"/>
      <c r="B721" s="33">
        <v>61</v>
      </c>
      <c r="C721" s="15" t="s">
        <v>466</v>
      </c>
      <c r="D721" s="30"/>
      <c r="E721" s="31"/>
      <c r="F721" s="31"/>
      <c r="G721" s="31"/>
    </row>
    <row r="722" spans="1:7" ht="13.35" customHeight="1">
      <c r="A722" s="15"/>
      <c r="B722" s="5">
        <v>11</v>
      </c>
      <c r="C722" s="122" t="s">
        <v>467</v>
      </c>
      <c r="D722" s="55">
        <v>0</v>
      </c>
      <c r="E722" s="34">
        <v>40932</v>
      </c>
      <c r="F722" s="34">
        <v>40932</v>
      </c>
      <c r="G722" s="34">
        <v>40930</v>
      </c>
    </row>
    <row r="723" spans="1:7" ht="13.35" customHeight="1">
      <c r="A723" s="15" t="s">
        <v>15</v>
      </c>
      <c r="B723" s="33">
        <v>61</v>
      </c>
      <c r="C723" s="15" t="s">
        <v>466</v>
      </c>
      <c r="D723" s="87">
        <f>SUM(D722:D722)</f>
        <v>0</v>
      </c>
      <c r="E723" s="26">
        <f>SUM(E722:E722)</f>
        <v>40932</v>
      </c>
      <c r="F723" s="26">
        <f>SUM(F722:F722)</f>
        <v>40932</v>
      </c>
      <c r="G723" s="26">
        <f>SUM(G722:G722)</f>
        <v>40930</v>
      </c>
    </row>
    <row r="724" spans="1:7" ht="13.35" customHeight="1">
      <c r="A724" s="15"/>
      <c r="B724" s="33"/>
      <c r="C724" s="15"/>
      <c r="D724" s="28"/>
      <c r="E724" s="29"/>
      <c r="F724" s="29"/>
      <c r="G724" s="29"/>
    </row>
    <row r="725" spans="1:7" ht="13.35" customHeight="1">
      <c r="A725" s="15"/>
      <c r="B725" s="33">
        <v>63</v>
      </c>
      <c r="C725" s="15" t="s">
        <v>105</v>
      </c>
      <c r="D725" s="30"/>
      <c r="E725" s="29"/>
      <c r="F725" s="29"/>
      <c r="G725" s="29"/>
    </row>
    <row r="726" spans="1:7" ht="13.35" customHeight="1">
      <c r="A726" s="15"/>
      <c r="B726" s="41">
        <v>1</v>
      </c>
      <c r="C726" s="15" t="s">
        <v>468</v>
      </c>
      <c r="D726" s="63">
        <v>0</v>
      </c>
      <c r="E726" s="34">
        <v>65000</v>
      </c>
      <c r="F726" s="34">
        <v>65000</v>
      </c>
      <c r="G726" s="34">
        <v>63000</v>
      </c>
    </row>
    <row r="727" spans="1:7" ht="13.35" customHeight="1">
      <c r="A727" s="15"/>
      <c r="B727" s="41">
        <v>6</v>
      </c>
      <c r="C727" s="109" t="s">
        <v>469</v>
      </c>
      <c r="D727" s="35">
        <v>0</v>
      </c>
      <c r="E727" s="68">
        <v>2409</v>
      </c>
      <c r="F727" s="68">
        <v>2409</v>
      </c>
      <c r="G727" s="68">
        <v>1</v>
      </c>
    </row>
    <row r="728" spans="1:7" ht="26.45" customHeight="1">
      <c r="A728" s="15"/>
      <c r="B728" s="41">
        <v>8</v>
      </c>
      <c r="C728" s="94" t="s">
        <v>470</v>
      </c>
      <c r="D728" s="80">
        <v>0</v>
      </c>
      <c r="E728" s="68">
        <v>78</v>
      </c>
      <c r="F728" s="68">
        <v>78</v>
      </c>
      <c r="G728" s="68">
        <v>79</v>
      </c>
    </row>
    <row r="729" spans="1:7" ht="26.45" customHeight="1">
      <c r="A729" s="15"/>
      <c r="B729" s="41">
        <v>9</v>
      </c>
      <c r="C729" s="94" t="s">
        <v>471</v>
      </c>
      <c r="D729" s="80">
        <v>0</v>
      </c>
      <c r="E729" s="123">
        <v>27583</v>
      </c>
      <c r="F729" s="123">
        <v>27583</v>
      </c>
      <c r="G729" s="123">
        <v>7360</v>
      </c>
    </row>
    <row r="730" spans="1:7" ht="26.45" customHeight="1">
      <c r="A730" s="15"/>
      <c r="B730" s="41">
        <v>10</v>
      </c>
      <c r="C730" s="94" t="s">
        <v>472</v>
      </c>
      <c r="D730" s="81">
        <v>0</v>
      </c>
      <c r="E730" s="123">
        <v>46891</v>
      </c>
      <c r="F730" s="123">
        <v>46891</v>
      </c>
      <c r="G730" s="123">
        <v>40640</v>
      </c>
    </row>
    <row r="731" spans="1:7">
      <c r="A731" s="15"/>
      <c r="B731" s="41">
        <v>11</v>
      </c>
      <c r="C731" s="120" t="s">
        <v>473</v>
      </c>
      <c r="D731" s="34">
        <v>1858</v>
      </c>
      <c r="E731" s="32">
        <v>0</v>
      </c>
      <c r="F731" s="68">
        <v>1</v>
      </c>
      <c r="G731" s="32">
        <v>0</v>
      </c>
    </row>
    <row r="732" spans="1:7" ht="26.45" customHeight="1">
      <c r="A732" s="15"/>
      <c r="B732" s="41">
        <v>12</v>
      </c>
      <c r="C732" s="94" t="s">
        <v>474</v>
      </c>
      <c r="D732" s="32">
        <v>0</v>
      </c>
      <c r="E732" s="123">
        <v>123</v>
      </c>
      <c r="F732" s="123">
        <v>123</v>
      </c>
      <c r="G732" s="123">
        <v>63</v>
      </c>
    </row>
    <row r="733" spans="1:7" ht="26.45" customHeight="1">
      <c r="A733" s="15"/>
      <c r="B733" s="41">
        <v>13</v>
      </c>
      <c r="C733" s="94" t="s">
        <v>475</v>
      </c>
      <c r="D733" s="80">
        <v>0</v>
      </c>
      <c r="E733" s="123">
        <v>6531</v>
      </c>
      <c r="F733" s="123">
        <v>6531</v>
      </c>
      <c r="G733" s="123">
        <v>1730</v>
      </c>
    </row>
    <row r="734" spans="1:7">
      <c r="A734" s="15"/>
      <c r="B734" s="41">
        <v>14</v>
      </c>
      <c r="C734" s="94" t="s">
        <v>476</v>
      </c>
      <c r="D734" s="32">
        <v>0</v>
      </c>
      <c r="E734" s="123">
        <v>1</v>
      </c>
      <c r="F734" s="123">
        <v>1</v>
      </c>
      <c r="G734" s="123">
        <v>1</v>
      </c>
    </row>
    <row r="735" spans="1:7" ht="26.45" customHeight="1">
      <c r="A735" s="15"/>
      <c r="B735" s="41">
        <v>15</v>
      </c>
      <c r="C735" s="94" t="s">
        <v>477</v>
      </c>
      <c r="D735" s="63">
        <v>0</v>
      </c>
      <c r="E735" s="34">
        <v>389</v>
      </c>
      <c r="F735" s="34">
        <v>389</v>
      </c>
      <c r="G735" s="34">
        <v>115</v>
      </c>
    </row>
    <row r="736" spans="1:7" ht="26.45" customHeight="1">
      <c r="A736" s="15"/>
      <c r="B736" s="41">
        <v>17</v>
      </c>
      <c r="C736" s="94" t="s">
        <v>478</v>
      </c>
      <c r="D736" s="34">
        <v>33500</v>
      </c>
      <c r="E736" s="123">
        <v>60000</v>
      </c>
      <c r="F736" s="123">
        <v>60000</v>
      </c>
      <c r="G736" s="123">
        <v>50000</v>
      </c>
    </row>
    <row r="737" spans="1:7" ht="26.45" customHeight="1">
      <c r="A737" s="15"/>
      <c r="B737" s="41">
        <v>18</v>
      </c>
      <c r="C737" s="124" t="s">
        <v>479</v>
      </c>
      <c r="D737" s="35">
        <v>0</v>
      </c>
      <c r="E737" s="123">
        <v>50000</v>
      </c>
      <c r="F737" s="123">
        <v>50000</v>
      </c>
      <c r="G737" s="123">
        <v>50000</v>
      </c>
    </row>
    <row r="738" spans="1:7" ht="38.25">
      <c r="A738" s="37"/>
      <c r="B738" s="46">
        <v>19</v>
      </c>
      <c r="C738" s="125" t="s">
        <v>480</v>
      </c>
      <c r="D738" s="45">
        <v>10000</v>
      </c>
      <c r="E738" s="126">
        <v>60000</v>
      </c>
      <c r="F738" s="126">
        <v>60000</v>
      </c>
      <c r="G738" s="126">
        <v>14081</v>
      </c>
    </row>
    <row r="739" spans="1:7" ht="25.5">
      <c r="A739" s="15"/>
      <c r="B739" s="41">
        <v>20</v>
      </c>
      <c r="C739" s="124" t="s">
        <v>481</v>
      </c>
      <c r="D739" s="127">
        <v>10000</v>
      </c>
      <c r="E739" s="123">
        <v>60000</v>
      </c>
      <c r="F739" s="123">
        <v>60000</v>
      </c>
      <c r="G739" s="123">
        <v>32236</v>
      </c>
    </row>
    <row r="740" spans="1:7" ht="38.25">
      <c r="A740" s="15"/>
      <c r="B740" s="41">
        <v>21</v>
      </c>
      <c r="C740" s="128" t="s">
        <v>482</v>
      </c>
      <c r="D740" s="68">
        <v>14000</v>
      </c>
      <c r="E740" s="123">
        <v>50000</v>
      </c>
      <c r="F740" s="123">
        <v>50000</v>
      </c>
      <c r="G740" s="123">
        <v>70000</v>
      </c>
    </row>
    <row r="741" spans="1:7" ht="38.25">
      <c r="A741" s="15"/>
      <c r="B741" s="41">
        <v>22</v>
      </c>
      <c r="C741" s="128" t="s">
        <v>483</v>
      </c>
      <c r="D741" s="32">
        <v>0</v>
      </c>
      <c r="E741" s="123">
        <v>1</v>
      </c>
      <c r="F741" s="123">
        <v>1</v>
      </c>
      <c r="G741" s="123">
        <v>80000</v>
      </c>
    </row>
    <row r="742" spans="1:7" ht="25.5">
      <c r="A742" s="15"/>
      <c r="B742" s="41">
        <v>23</v>
      </c>
      <c r="C742" s="129" t="s">
        <v>484</v>
      </c>
      <c r="D742" s="32">
        <v>0</v>
      </c>
      <c r="E742" s="123">
        <v>1</v>
      </c>
      <c r="F742" s="123">
        <v>1</v>
      </c>
      <c r="G742" s="123">
        <v>75000</v>
      </c>
    </row>
    <row r="743" spans="1:7" ht="38.25">
      <c r="A743" s="15"/>
      <c r="B743" s="41">
        <v>24</v>
      </c>
      <c r="C743" s="129" t="s">
        <v>485</v>
      </c>
      <c r="D743" s="32">
        <v>0</v>
      </c>
      <c r="E743" s="32">
        <v>0</v>
      </c>
      <c r="F743" s="123">
        <v>1</v>
      </c>
      <c r="G743" s="32">
        <v>0</v>
      </c>
    </row>
    <row r="744" spans="1:7">
      <c r="A744" s="15" t="s">
        <v>15</v>
      </c>
      <c r="B744" s="33">
        <v>63</v>
      </c>
      <c r="C744" s="15" t="s">
        <v>105</v>
      </c>
      <c r="D744" s="26">
        <f>SUM(D726:D743)</f>
        <v>69358</v>
      </c>
      <c r="E744" s="26">
        <f>SUM(E726:E743)</f>
        <v>429007</v>
      </c>
      <c r="F744" s="26">
        <f>SUM(F726:F743)</f>
        <v>429009</v>
      </c>
      <c r="G744" s="26">
        <f>SUM(G726:G743)</f>
        <v>484306</v>
      </c>
    </row>
    <row r="745" spans="1:7" ht="8.1" customHeight="1">
      <c r="A745" s="15"/>
      <c r="B745" s="33"/>
      <c r="C745" s="15"/>
      <c r="D745" s="28"/>
      <c r="E745" s="29"/>
      <c r="F745" s="29"/>
      <c r="G745" s="29"/>
    </row>
    <row r="746" spans="1:7">
      <c r="A746" s="15"/>
      <c r="B746" s="33">
        <v>65</v>
      </c>
      <c r="C746" s="15" t="s">
        <v>486</v>
      </c>
      <c r="D746" s="30"/>
      <c r="E746" s="31"/>
      <c r="F746" s="31"/>
      <c r="G746" s="31"/>
    </row>
    <row r="747" spans="1:7">
      <c r="A747" s="15"/>
      <c r="B747" s="41">
        <v>2</v>
      </c>
      <c r="C747" s="15" t="s">
        <v>487</v>
      </c>
      <c r="D747" s="127">
        <v>7780</v>
      </c>
      <c r="E747" s="31">
        <v>6780</v>
      </c>
      <c r="F747" s="31">
        <v>6780</v>
      </c>
      <c r="G747" s="31">
        <v>6400</v>
      </c>
    </row>
    <row r="748" spans="1:7">
      <c r="A748" s="15"/>
      <c r="B748" s="41">
        <v>3</v>
      </c>
      <c r="C748" s="15" t="s">
        <v>488</v>
      </c>
      <c r="D748" s="32">
        <v>0</v>
      </c>
      <c r="E748" s="31">
        <v>448</v>
      </c>
      <c r="F748" s="31">
        <f>448+5903</f>
        <v>6351</v>
      </c>
      <c r="G748" s="31">
        <v>1682</v>
      </c>
    </row>
    <row r="749" spans="1:7" ht="25.5">
      <c r="A749" s="15"/>
      <c r="B749" s="41">
        <v>7</v>
      </c>
      <c r="C749" s="130" t="s">
        <v>489</v>
      </c>
      <c r="D749" s="32">
        <v>0</v>
      </c>
      <c r="E749" s="32">
        <v>0</v>
      </c>
      <c r="F749" s="32">
        <v>0</v>
      </c>
      <c r="G749" s="68">
        <v>3873</v>
      </c>
    </row>
    <row r="750" spans="1:7">
      <c r="A750" s="15"/>
      <c r="B750" s="41">
        <v>8</v>
      </c>
      <c r="C750" s="130" t="s">
        <v>490</v>
      </c>
      <c r="D750" s="127">
        <v>400</v>
      </c>
      <c r="E750" s="32">
        <v>0</v>
      </c>
      <c r="F750" s="32">
        <v>0</v>
      </c>
      <c r="G750" s="32">
        <v>0</v>
      </c>
    </row>
    <row r="751" spans="1:7" ht="25.5">
      <c r="A751" s="15"/>
      <c r="B751" s="41">
        <v>10</v>
      </c>
      <c r="C751" s="130" t="s">
        <v>491</v>
      </c>
      <c r="D751" s="32">
        <v>0</v>
      </c>
      <c r="E751" s="68">
        <f>47952-6780</f>
        <v>41172</v>
      </c>
      <c r="F751" s="68">
        <f>47952</f>
        <v>47952</v>
      </c>
      <c r="G751" s="32">
        <v>0</v>
      </c>
    </row>
    <row r="752" spans="1:7" ht="25.5">
      <c r="A752" s="15"/>
      <c r="B752" s="41">
        <v>11</v>
      </c>
      <c r="C752" s="131" t="s">
        <v>492</v>
      </c>
      <c r="D752" s="32">
        <v>0</v>
      </c>
      <c r="E752" s="32">
        <v>0</v>
      </c>
      <c r="F752" s="68">
        <v>802</v>
      </c>
      <c r="G752" s="32">
        <v>0</v>
      </c>
    </row>
    <row r="753" spans="1:7" ht="25.5">
      <c r="A753" s="15"/>
      <c r="B753" s="41">
        <v>12</v>
      </c>
      <c r="C753" s="131" t="s">
        <v>493</v>
      </c>
      <c r="D753" s="32">
        <v>0</v>
      </c>
      <c r="E753" s="32">
        <v>0</v>
      </c>
      <c r="F753" s="32">
        <v>0</v>
      </c>
      <c r="G753" s="68">
        <v>1</v>
      </c>
    </row>
    <row r="754" spans="1:7">
      <c r="A754" s="15" t="s">
        <v>15</v>
      </c>
      <c r="B754" s="33">
        <v>65</v>
      </c>
      <c r="C754" s="15" t="s">
        <v>494</v>
      </c>
      <c r="D754" s="26">
        <f>SUM(D747:D753)</f>
        <v>8180</v>
      </c>
      <c r="E754" s="26">
        <f>SUM(E747:E753)</f>
        <v>48400</v>
      </c>
      <c r="F754" s="26">
        <f>SUM(F747:F753)</f>
        <v>61885</v>
      </c>
      <c r="G754" s="26">
        <f>SUM(G747:G753)</f>
        <v>11956</v>
      </c>
    </row>
    <row r="755" spans="1:7" ht="8.1" customHeight="1">
      <c r="A755" s="15"/>
      <c r="B755" s="33"/>
      <c r="C755" s="15"/>
      <c r="D755" s="28"/>
      <c r="E755" s="29"/>
      <c r="F755" s="29"/>
      <c r="G755" s="29"/>
    </row>
    <row r="756" spans="1:7">
      <c r="A756" s="15"/>
      <c r="B756" s="33">
        <v>66</v>
      </c>
      <c r="C756" s="15" t="s">
        <v>264</v>
      </c>
      <c r="D756" s="28"/>
      <c r="E756" s="29"/>
      <c r="F756" s="29"/>
      <c r="G756" s="29"/>
    </row>
    <row r="757" spans="1:7">
      <c r="A757" s="15"/>
      <c r="B757" s="41">
        <v>1</v>
      </c>
      <c r="C757" s="15" t="s">
        <v>495</v>
      </c>
      <c r="D757" s="35">
        <v>0</v>
      </c>
      <c r="E757" s="132">
        <v>16109</v>
      </c>
      <c r="F757" s="132">
        <v>16109</v>
      </c>
      <c r="G757" s="132">
        <v>4909</v>
      </c>
    </row>
    <row r="758" spans="1:7" ht="38.25">
      <c r="A758" s="37"/>
      <c r="B758" s="46">
        <v>7</v>
      </c>
      <c r="C758" s="133" t="s">
        <v>496</v>
      </c>
      <c r="D758" s="45">
        <v>58924</v>
      </c>
      <c r="E758" s="134">
        <v>30000</v>
      </c>
      <c r="F758" s="134">
        <v>30000</v>
      </c>
      <c r="G758" s="134">
        <v>46924</v>
      </c>
    </row>
    <row r="759" spans="1:7">
      <c r="A759" s="15"/>
      <c r="B759" s="41">
        <v>9</v>
      </c>
      <c r="C759" s="15" t="s">
        <v>497</v>
      </c>
      <c r="D759" s="35">
        <v>0</v>
      </c>
      <c r="E759" s="34">
        <v>1</v>
      </c>
      <c r="F759" s="34">
        <v>1</v>
      </c>
      <c r="G759" s="35">
        <v>0</v>
      </c>
    </row>
    <row r="760" spans="1:7">
      <c r="A760" s="15"/>
      <c r="B760" s="5">
        <v>13</v>
      </c>
      <c r="C760" s="15" t="s">
        <v>498</v>
      </c>
      <c r="D760" s="34">
        <v>9397</v>
      </c>
      <c r="E760" s="132">
        <v>5591</v>
      </c>
      <c r="F760" s="132">
        <v>5591</v>
      </c>
      <c r="G760" s="132">
        <v>91</v>
      </c>
    </row>
    <row r="761" spans="1:7" ht="38.25">
      <c r="A761" s="15"/>
      <c r="B761" s="5">
        <v>15</v>
      </c>
      <c r="C761" s="97" t="s">
        <v>499</v>
      </c>
      <c r="D761" s="34">
        <v>37264</v>
      </c>
      <c r="E761" s="132">
        <v>10000</v>
      </c>
      <c r="F761" s="132">
        <v>10000</v>
      </c>
      <c r="G761" s="132">
        <v>32264</v>
      </c>
    </row>
    <row r="762" spans="1:7" ht="38.25">
      <c r="A762" s="15"/>
      <c r="B762" s="5">
        <v>16</v>
      </c>
      <c r="C762" s="97" t="s">
        <v>500</v>
      </c>
      <c r="D762" s="68">
        <v>34650</v>
      </c>
      <c r="E762" s="135">
        <v>10000</v>
      </c>
      <c r="F762" s="135">
        <v>10000</v>
      </c>
      <c r="G762" s="135">
        <v>29650</v>
      </c>
    </row>
    <row r="763" spans="1:7" ht="25.5">
      <c r="A763" s="15"/>
      <c r="B763" s="5">
        <v>17</v>
      </c>
      <c r="C763" s="131" t="s">
        <v>501</v>
      </c>
      <c r="D763" s="35">
        <v>0</v>
      </c>
      <c r="E763" s="132">
        <v>500</v>
      </c>
      <c r="F763" s="132">
        <f>500+3000</f>
        <v>3500</v>
      </c>
      <c r="G763" s="132">
        <v>33475</v>
      </c>
    </row>
    <row r="764" spans="1:7" ht="25.5">
      <c r="A764" s="15"/>
      <c r="B764" s="5">
        <v>18</v>
      </c>
      <c r="C764" s="136" t="s">
        <v>502</v>
      </c>
      <c r="D764" s="35">
        <v>0</v>
      </c>
      <c r="E764" s="55">
        <v>0</v>
      </c>
      <c r="F764" s="55">
        <v>0</v>
      </c>
      <c r="G764" s="132">
        <v>64000</v>
      </c>
    </row>
    <row r="765" spans="1:7" ht="25.5">
      <c r="A765" s="15"/>
      <c r="B765" s="5">
        <v>19</v>
      </c>
      <c r="C765" s="136" t="s">
        <v>503</v>
      </c>
      <c r="D765" s="35">
        <v>0</v>
      </c>
      <c r="E765" s="55">
        <v>0</v>
      </c>
      <c r="F765" s="55">
        <v>0</v>
      </c>
      <c r="G765" s="132">
        <v>34775</v>
      </c>
    </row>
    <row r="766" spans="1:7" ht="25.5">
      <c r="A766" s="15"/>
      <c r="B766" s="5">
        <v>20</v>
      </c>
      <c r="C766" s="136" t="s">
        <v>504</v>
      </c>
      <c r="D766" s="35">
        <v>0</v>
      </c>
      <c r="E766" s="55">
        <v>0</v>
      </c>
      <c r="F766" s="132">
        <v>5000</v>
      </c>
      <c r="G766" s="132">
        <v>5000</v>
      </c>
    </row>
    <row r="767" spans="1:7">
      <c r="A767" s="15"/>
      <c r="B767" s="5">
        <v>23</v>
      </c>
      <c r="C767" s="94" t="s">
        <v>505</v>
      </c>
      <c r="D767" s="35">
        <v>0</v>
      </c>
      <c r="E767" s="55">
        <v>0</v>
      </c>
      <c r="F767" s="55">
        <v>0</v>
      </c>
      <c r="G767" s="89">
        <v>1</v>
      </c>
    </row>
    <row r="768" spans="1:7">
      <c r="A768" s="15"/>
      <c r="B768" s="5">
        <v>24</v>
      </c>
      <c r="C768" s="94" t="s">
        <v>506</v>
      </c>
      <c r="D768" s="32">
        <v>0</v>
      </c>
      <c r="E768" s="132">
        <v>336</v>
      </c>
      <c r="F768" s="132">
        <v>336</v>
      </c>
      <c r="G768" s="132">
        <v>136</v>
      </c>
    </row>
    <row r="769" spans="1:7">
      <c r="A769" s="15"/>
      <c r="B769" s="5">
        <v>26</v>
      </c>
      <c r="C769" s="94" t="s">
        <v>507</v>
      </c>
      <c r="D769" s="35">
        <v>0</v>
      </c>
      <c r="E769" s="55">
        <v>0</v>
      </c>
      <c r="F769" s="55">
        <v>0</v>
      </c>
      <c r="G769" s="89">
        <v>2</v>
      </c>
    </row>
    <row r="770" spans="1:7" ht="26.1" customHeight="1">
      <c r="A770" s="15"/>
      <c r="B770" s="5">
        <v>27</v>
      </c>
      <c r="C770" s="94" t="s">
        <v>508</v>
      </c>
      <c r="D770" s="32">
        <v>0</v>
      </c>
      <c r="E770" s="34">
        <v>362</v>
      </c>
      <c r="F770" s="34">
        <v>362</v>
      </c>
      <c r="G770" s="34">
        <v>362</v>
      </c>
    </row>
    <row r="771" spans="1:7" ht="38.25">
      <c r="A771" s="15"/>
      <c r="B771" s="5">
        <v>28</v>
      </c>
      <c r="C771" s="94" t="s">
        <v>509</v>
      </c>
      <c r="D771" s="35">
        <v>0</v>
      </c>
      <c r="E771" s="132">
        <v>302</v>
      </c>
      <c r="F771" s="132">
        <v>302</v>
      </c>
      <c r="G771" s="132">
        <v>200</v>
      </c>
    </row>
    <row r="772" spans="1:7" ht="26.1" customHeight="1">
      <c r="A772" s="15"/>
      <c r="B772" s="5">
        <v>31</v>
      </c>
      <c r="C772" s="94" t="s">
        <v>510</v>
      </c>
      <c r="D772" s="35">
        <v>0</v>
      </c>
      <c r="E772" s="137">
        <v>5000</v>
      </c>
      <c r="F772" s="137">
        <v>5000</v>
      </c>
      <c r="G772" s="137">
        <v>41</v>
      </c>
    </row>
    <row r="773" spans="1:7" ht="42" customHeight="1">
      <c r="A773" s="15"/>
      <c r="B773" s="5">
        <v>33</v>
      </c>
      <c r="C773" s="94" t="s">
        <v>511</v>
      </c>
      <c r="D773" s="35">
        <v>0</v>
      </c>
      <c r="E773" s="137">
        <v>2010</v>
      </c>
      <c r="F773" s="137">
        <v>2010</v>
      </c>
      <c r="G773" s="137">
        <v>1010</v>
      </c>
    </row>
    <row r="774" spans="1:7" ht="42" customHeight="1">
      <c r="A774" s="37"/>
      <c r="B774" s="42">
        <v>37</v>
      </c>
      <c r="C774" s="138" t="s">
        <v>512</v>
      </c>
      <c r="D774" s="47">
        <v>0</v>
      </c>
      <c r="E774" s="134">
        <v>1197</v>
      </c>
      <c r="F774" s="134">
        <v>1197</v>
      </c>
      <c r="G774" s="134">
        <v>1197</v>
      </c>
    </row>
    <row r="775" spans="1:7" ht="38.25">
      <c r="A775" s="15"/>
      <c r="B775" s="5">
        <v>39</v>
      </c>
      <c r="C775" s="120" t="s">
        <v>513</v>
      </c>
      <c r="D775" s="35">
        <v>0</v>
      </c>
      <c r="E775" s="132">
        <v>10815</v>
      </c>
      <c r="F775" s="132">
        <v>10815</v>
      </c>
      <c r="G775" s="132">
        <v>6582</v>
      </c>
    </row>
    <row r="776" spans="1:7" ht="25.5">
      <c r="A776" s="15"/>
      <c r="B776" s="5">
        <v>40</v>
      </c>
      <c r="C776" s="120" t="s">
        <v>514</v>
      </c>
      <c r="D776" s="35">
        <v>0</v>
      </c>
      <c r="E776" s="132">
        <v>13158</v>
      </c>
      <c r="F776" s="132">
        <v>13158</v>
      </c>
      <c r="G776" s="132">
        <v>4158</v>
      </c>
    </row>
    <row r="777" spans="1:7" ht="38.25">
      <c r="A777" s="15"/>
      <c r="B777" s="5">
        <v>41</v>
      </c>
      <c r="C777" s="120" t="s">
        <v>515</v>
      </c>
      <c r="D777" s="35">
        <v>0</v>
      </c>
      <c r="E777" s="132">
        <v>1466</v>
      </c>
      <c r="F777" s="132">
        <v>1466</v>
      </c>
      <c r="G777" s="132">
        <v>5166</v>
      </c>
    </row>
    <row r="778" spans="1:7" ht="26.45" customHeight="1">
      <c r="A778" s="15"/>
      <c r="B778" s="5">
        <v>42</v>
      </c>
      <c r="C778" s="120" t="s">
        <v>516</v>
      </c>
      <c r="D778" s="68">
        <v>3863</v>
      </c>
      <c r="E778" s="135">
        <v>1788</v>
      </c>
      <c r="F778" s="135">
        <v>1788</v>
      </c>
      <c r="G778" s="135">
        <v>1288</v>
      </c>
    </row>
    <row r="779" spans="1:7" ht="26.45" customHeight="1">
      <c r="A779" s="15"/>
      <c r="B779" s="5">
        <v>43</v>
      </c>
      <c r="C779" s="120" t="s">
        <v>517</v>
      </c>
      <c r="D779" s="34">
        <v>4175</v>
      </c>
      <c r="E779" s="135">
        <v>76</v>
      </c>
      <c r="F779" s="135">
        <v>76</v>
      </c>
      <c r="G779" s="135">
        <v>26</v>
      </c>
    </row>
    <row r="780" spans="1:7" ht="26.45" customHeight="1">
      <c r="A780" s="15"/>
      <c r="B780" s="5">
        <v>45</v>
      </c>
      <c r="C780" s="120" t="s">
        <v>518</v>
      </c>
      <c r="D780" s="32">
        <v>0</v>
      </c>
      <c r="E780" s="132">
        <v>2829</v>
      </c>
      <c r="F780" s="132">
        <v>2829</v>
      </c>
      <c r="G780" s="132">
        <v>1829</v>
      </c>
    </row>
    <row r="781" spans="1:7" ht="39" customHeight="1">
      <c r="A781" s="15"/>
      <c r="B781" s="5">
        <v>46</v>
      </c>
      <c r="C781" s="120" t="s">
        <v>519</v>
      </c>
      <c r="D781" s="35">
        <v>0</v>
      </c>
      <c r="E781" s="55">
        <v>0</v>
      </c>
      <c r="F781" s="55">
        <v>0</v>
      </c>
      <c r="G781" s="55">
        <v>28</v>
      </c>
    </row>
    <row r="782" spans="1:7" ht="26.45" customHeight="1">
      <c r="A782" s="15"/>
      <c r="B782" s="5">
        <v>47</v>
      </c>
      <c r="C782" s="120" t="s">
        <v>520</v>
      </c>
      <c r="D782" s="35">
        <v>0</v>
      </c>
      <c r="E782" s="132">
        <v>270</v>
      </c>
      <c r="F782" s="132">
        <f>270+9086</f>
        <v>9356</v>
      </c>
      <c r="G782" s="132">
        <v>4356</v>
      </c>
    </row>
    <row r="783" spans="1:7" ht="63.75">
      <c r="A783" s="15"/>
      <c r="B783" s="5">
        <v>48</v>
      </c>
      <c r="C783" s="120" t="s">
        <v>521</v>
      </c>
      <c r="D783" s="35">
        <v>0</v>
      </c>
      <c r="E783" s="55">
        <v>0</v>
      </c>
      <c r="F783" s="55">
        <v>0</v>
      </c>
      <c r="G783" s="89">
        <v>1</v>
      </c>
    </row>
    <row r="784" spans="1:7" ht="26.45" customHeight="1">
      <c r="A784" s="15"/>
      <c r="B784" s="5">
        <v>49</v>
      </c>
      <c r="C784" s="120" t="s">
        <v>522</v>
      </c>
      <c r="D784" s="32">
        <v>0</v>
      </c>
      <c r="E784" s="132">
        <v>69</v>
      </c>
      <c r="F784" s="132">
        <f>69+400</f>
        <v>469</v>
      </c>
      <c r="G784" s="132">
        <v>19</v>
      </c>
    </row>
    <row r="785" spans="1:7" ht="26.45" customHeight="1">
      <c r="A785" s="15"/>
      <c r="B785" s="5">
        <v>50</v>
      </c>
      <c r="C785" s="120" t="s">
        <v>523</v>
      </c>
      <c r="D785" s="32">
        <v>0</v>
      </c>
      <c r="E785" s="132">
        <v>107</v>
      </c>
      <c r="F785" s="132">
        <f>107+400</f>
        <v>507</v>
      </c>
      <c r="G785" s="132">
        <v>54</v>
      </c>
    </row>
    <row r="786" spans="1:7" ht="26.45" customHeight="1">
      <c r="A786" s="15"/>
      <c r="B786" s="5">
        <v>51</v>
      </c>
      <c r="C786" s="120" t="s">
        <v>524</v>
      </c>
      <c r="D786" s="34">
        <v>1000</v>
      </c>
      <c r="E786" s="132">
        <v>1413</v>
      </c>
      <c r="F786" s="132">
        <v>1413</v>
      </c>
      <c r="G786" s="132">
        <v>1071</v>
      </c>
    </row>
    <row r="787" spans="1:7" ht="25.5">
      <c r="A787" s="37"/>
      <c r="B787" s="42">
        <v>52</v>
      </c>
      <c r="C787" s="138" t="s">
        <v>525</v>
      </c>
      <c r="D787" s="45">
        <v>3799</v>
      </c>
      <c r="E787" s="134">
        <v>1639</v>
      </c>
      <c r="F787" s="134">
        <v>1639</v>
      </c>
      <c r="G787" s="134">
        <v>825</v>
      </c>
    </row>
    <row r="788" spans="1:7" ht="27" customHeight="1">
      <c r="A788" s="15"/>
      <c r="B788" s="5">
        <v>53</v>
      </c>
      <c r="C788" s="120" t="s">
        <v>526</v>
      </c>
      <c r="D788" s="32">
        <v>0</v>
      </c>
      <c r="E788" s="53">
        <v>0</v>
      </c>
      <c r="F788" s="53">
        <v>0</v>
      </c>
      <c r="G788" s="90">
        <v>5</v>
      </c>
    </row>
    <row r="789" spans="1:7" ht="27" customHeight="1">
      <c r="A789" s="15"/>
      <c r="B789" s="5">
        <v>54</v>
      </c>
      <c r="C789" s="120" t="s">
        <v>527</v>
      </c>
      <c r="D789" s="32">
        <v>0</v>
      </c>
      <c r="E789" s="68">
        <v>5195</v>
      </c>
      <c r="F789" s="68">
        <v>5195</v>
      </c>
      <c r="G789" s="68">
        <v>263</v>
      </c>
    </row>
    <row r="790" spans="1:7" ht="27" customHeight="1">
      <c r="A790" s="15"/>
      <c r="B790" s="5">
        <v>55</v>
      </c>
      <c r="C790" s="94" t="s">
        <v>528</v>
      </c>
      <c r="D790" s="35">
        <v>0</v>
      </c>
      <c r="E790" s="132">
        <v>6716</v>
      </c>
      <c r="F790" s="132">
        <v>6716</v>
      </c>
      <c r="G790" s="132">
        <v>8835</v>
      </c>
    </row>
    <row r="791" spans="1:7" ht="27" customHeight="1">
      <c r="A791" s="15"/>
      <c r="B791" s="5">
        <v>57</v>
      </c>
      <c r="C791" s="94" t="s">
        <v>529</v>
      </c>
      <c r="D791" s="35">
        <v>0</v>
      </c>
      <c r="E791" s="132">
        <v>70</v>
      </c>
      <c r="F791" s="132">
        <f>70+6735</f>
        <v>6805</v>
      </c>
      <c r="G791" s="132">
        <v>805</v>
      </c>
    </row>
    <row r="792" spans="1:7" ht="27" customHeight="1">
      <c r="A792" s="15"/>
      <c r="B792" s="5">
        <v>58</v>
      </c>
      <c r="C792" s="94" t="s">
        <v>530</v>
      </c>
      <c r="D792" s="32">
        <v>0</v>
      </c>
      <c r="E792" s="90">
        <v>51</v>
      </c>
      <c r="F792" s="90">
        <v>51</v>
      </c>
      <c r="G792" s="90">
        <v>51</v>
      </c>
    </row>
    <row r="793" spans="1:7" ht="38.25">
      <c r="A793" s="15"/>
      <c r="B793" s="5">
        <v>59</v>
      </c>
      <c r="C793" s="94" t="s">
        <v>531</v>
      </c>
      <c r="D793" s="35">
        <v>0</v>
      </c>
      <c r="E793" s="132">
        <v>2</v>
      </c>
      <c r="F793" s="132">
        <f>2+7693</f>
        <v>7695</v>
      </c>
      <c r="G793" s="132">
        <v>5695</v>
      </c>
    </row>
    <row r="794" spans="1:7" ht="27" customHeight="1">
      <c r="A794" s="15"/>
      <c r="B794" s="5">
        <v>60</v>
      </c>
      <c r="C794" s="94" t="s">
        <v>532</v>
      </c>
      <c r="D794" s="34">
        <v>4448</v>
      </c>
      <c r="E794" s="53">
        <v>0</v>
      </c>
      <c r="F794" s="53">
        <v>0</v>
      </c>
      <c r="G794" s="53">
        <v>0</v>
      </c>
    </row>
    <row r="795" spans="1:7" ht="27" customHeight="1">
      <c r="A795" s="15"/>
      <c r="B795" s="5">
        <v>61</v>
      </c>
      <c r="C795" s="94" t="s">
        <v>533</v>
      </c>
      <c r="D795" s="35">
        <v>0</v>
      </c>
      <c r="E795" s="137">
        <v>50000</v>
      </c>
      <c r="F795" s="137">
        <v>50000</v>
      </c>
      <c r="G795" s="137">
        <v>51721</v>
      </c>
    </row>
    <row r="796" spans="1:7" ht="27" customHeight="1">
      <c r="A796" s="15"/>
      <c r="B796" s="5">
        <v>62</v>
      </c>
      <c r="C796" s="94" t="s">
        <v>534</v>
      </c>
      <c r="D796" s="35">
        <v>0</v>
      </c>
      <c r="E796" s="132">
        <v>726</v>
      </c>
      <c r="F796" s="132">
        <v>726</v>
      </c>
      <c r="G796" s="132">
        <v>591</v>
      </c>
    </row>
    <row r="797" spans="1:7" ht="27" customHeight="1">
      <c r="A797" s="15"/>
      <c r="B797" s="5">
        <v>63</v>
      </c>
      <c r="C797" s="94" t="s">
        <v>535</v>
      </c>
      <c r="D797" s="35">
        <v>0</v>
      </c>
      <c r="E797" s="132">
        <v>87</v>
      </c>
      <c r="F797" s="132">
        <f>87+400</f>
        <v>487</v>
      </c>
      <c r="G797" s="132">
        <v>487</v>
      </c>
    </row>
    <row r="798" spans="1:7" ht="27" customHeight="1">
      <c r="A798" s="15"/>
      <c r="B798" s="5">
        <v>64</v>
      </c>
      <c r="C798" s="94" t="s">
        <v>536</v>
      </c>
      <c r="D798" s="35">
        <v>0</v>
      </c>
      <c r="E798" s="132">
        <v>2208</v>
      </c>
      <c r="F798" s="132">
        <v>2208</v>
      </c>
      <c r="G798" s="132">
        <v>3</v>
      </c>
    </row>
    <row r="799" spans="1:7" ht="27" customHeight="1">
      <c r="A799" s="15"/>
      <c r="B799" s="5">
        <v>65</v>
      </c>
      <c r="C799" s="94" t="s">
        <v>537</v>
      </c>
      <c r="D799" s="35">
        <v>0</v>
      </c>
      <c r="E799" s="132">
        <v>1248</v>
      </c>
      <c r="F799" s="132">
        <v>1248</v>
      </c>
      <c r="G799" s="132">
        <v>1248</v>
      </c>
    </row>
    <row r="800" spans="1:7" ht="27" customHeight="1">
      <c r="A800" s="15"/>
      <c r="B800" s="5">
        <v>66</v>
      </c>
      <c r="C800" s="94" t="s">
        <v>538</v>
      </c>
      <c r="D800" s="35">
        <v>0</v>
      </c>
      <c r="E800" s="132">
        <v>6604</v>
      </c>
      <c r="F800" s="132">
        <v>6604</v>
      </c>
      <c r="G800" s="132">
        <v>10604</v>
      </c>
    </row>
    <row r="801" spans="1:7" ht="27" customHeight="1">
      <c r="A801" s="15"/>
      <c r="B801" s="5">
        <v>67</v>
      </c>
      <c r="C801" s="94" t="s">
        <v>539</v>
      </c>
      <c r="D801" s="35">
        <v>0</v>
      </c>
      <c r="E801" s="132">
        <v>3477</v>
      </c>
      <c r="F801" s="132">
        <v>3477</v>
      </c>
      <c r="G801" s="132">
        <v>1</v>
      </c>
    </row>
    <row r="802" spans="1:7" ht="27" customHeight="1">
      <c r="A802" s="37"/>
      <c r="B802" s="42">
        <v>68</v>
      </c>
      <c r="C802" s="139" t="s">
        <v>540</v>
      </c>
      <c r="D802" s="47">
        <v>0</v>
      </c>
      <c r="E802" s="134">
        <v>7663</v>
      </c>
      <c r="F802" s="134">
        <v>7663</v>
      </c>
      <c r="G802" s="134">
        <v>7363</v>
      </c>
    </row>
    <row r="803" spans="1:7" ht="26.45" customHeight="1">
      <c r="A803" s="15"/>
      <c r="B803" s="5">
        <v>69</v>
      </c>
      <c r="C803" s="94" t="s">
        <v>541</v>
      </c>
      <c r="D803" s="35">
        <v>0</v>
      </c>
      <c r="E803" s="132">
        <v>12696</v>
      </c>
      <c r="F803" s="132">
        <v>12696</v>
      </c>
      <c r="G803" s="132">
        <v>9696</v>
      </c>
    </row>
    <row r="804" spans="1:7" ht="26.45" customHeight="1">
      <c r="A804" s="15"/>
      <c r="B804" s="5">
        <v>70</v>
      </c>
      <c r="C804" s="94" t="s">
        <v>542</v>
      </c>
      <c r="D804" s="35">
        <v>0</v>
      </c>
      <c r="E804" s="132">
        <v>4697</v>
      </c>
      <c r="F804" s="132">
        <f>4697+6203</f>
        <v>10900</v>
      </c>
      <c r="G804" s="132">
        <v>6900</v>
      </c>
    </row>
    <row r="805" spans="1:7" ht="38.25">
      <c r="A805" s="15"/>
      <c r="B805" s="5">
        <v>71</v>
      </c>
      <c r="C805" s="94" t="s">
        <v>543</v>
      </c>
      <c r="D805" s="35">
        <v>0</v>
      </c>
      <c r="E805" s="132">
        <v>15000</v>
      </c>
      <c r="F805" s="132">
        <v>15000</v>
      </c>
      <c r="G805" s="132">
        <v>11584</v>
      </c>
    </row>
    <row r="806" spans="1:7">
      <c r="A806" s="15"/>
      <c r="B806" s="5">
        <v>72</v>
      </c>
      <c r="C806" s="94" t="s">
        <v>544</v>
      </c>
      <c r="D806" s="35">
        <v>0</v>
      </c>
      <c r="E806" s="132">
        <v>3753</v>
      </c>
      <c r="F806" s="132">
        <v>3753</v>
      </c>
      <c r="G806" s="132">
        <v>1828</v>
      </c>
    </row>
    <row r="807" spans="1:7" ht="27.6" customHeight="1">
      <c r="A807" s="15"/>
      <c r="B807" s="5">
        <v>73</v>
      </c>
      <c r="C807" s="94" t="s">
        <v>545</v>
      </c>
      <c r="D807" s="34">
        <v>8328</v>
      </c>
      <c r="E807" s="132">
        <v>1315</v>
      </c>
      <c r="F807" s="132">
        <v>1315</v>
      </c>
      <c r="G807" s="132">
        <v>1315</v>
      </c>
    </row>
    <row r="808" spans="1:7" ht="63.75">
      <c r="A808" s="15"/>
      <c r="B808" s="5">
        <v>74</v>
      </c>
      <c r="C808" s="94" t="s">
        <v>546</v>
      </c>
      <c r="D808" s="35">
        <v>0</v>
      </c>
      <c r="E808" s="55">
        <v>0</v>
      </c>
      <c r="F808" s="55">
        <v>0</v>
      </c>
      <c r="G808" s="89">
        <v>3</v>
      </c>
    </row>
    <row r="809" spans="1:7" ht="27.6" customHeight="1">
      <c r="A809" s="15"/>
      <c r="B809" s="5">
        <v>75</v>
      </c>
      <c r="C809" s="94" t="s">
        <v>547</v>
      </c>
      <c r="D809" s="35">
        <v>0</v>
      </c>
      <c r="E809" s="55">
        <v>0</v>
      </c>
      <c r="F809" s="55">
        <v>0</v>
      </c>
      <c r="G809" s="89">
        <v>7</v>
      </c>
    </row>
    <row r="810" spans="1:7" ht="27.6" customHeight="1">
      <c r="A810" s="15"/>
      <c r="B810" s="5">
        <v>76</v>
      </c>
      <c r="C810" s="94" t="s">
        <v>548</v>
      </c>
      <c r="D810" s="35">
        <v>0</v>
      </c>
      <c r="E810" s="132">
        <v>843</v>
      </c>
      <c r="F810" s="132">
        <v>843</v>
      </c>
      <c r="G810" s="132">
        <v>343</v>
      </c>
    </row>
    <row r="811" spans="1:7" ht="27.6" customHeight="1">
      <c r="A811" s="15"/>
      <c r="B811" s="5">
        <v>77</v>
      </c>
      <c r="C811" s="94" t="s">
        <v>549</v>
      </c>
      <c r="D811" s="35">
        <v>0</v>
      </c>
      <c r="E811" s="132">
        <v>3542</v>
      </c>
      <c r="F811" s="132">
        <v>3542</v>
      </c>
      <c r="G811" s="132">
        <v>2278</v>
      </c>
    </row>
    <row r="812" spans="1:7" ht="27.6" customHeight="1">
      <c r="A812" s="15"/>
      <c r="B812" s="5">
        <v>78</v>
      </c>
      <c r="C812" s="94" t="s">
        <v>550</v>
      </c>
      <c r="D812" s="35">
        <v>0</v>
      </c>
      <c r="E812" s="137">
        <v>6650</v>
      </c>
      <c r="F812" s="137">
        <v>6650</v>
      </c>
      <c r="G812" s="137">
        <v>3203</v>
      </c>
    </row>
    <row r="813" spans="1:7" ht="27.6" customHeight="1">
      <c r="A813" s="15"/>
      <c r="B813" s="140">
        <v>79</v>
      </c>
      <c r="C813" s="75" t="s">
        <v>551</v>
      </c>
      <c r="D813" s="35">
        <v>0</v>
      </c>
      <c r="E813" s="132">
        <v>367</v>
      </c>
      <c r="F813" s="132">
        <f>367+6582</f>
        <v>6949</v>
      </c>
      <c r="G813" s="132">
        <v>1949</v>
      </c>
    </row>
    <row r="814" spans="1:7" ht="27.6" customHeight="1">
      <c r="A814" s="15"/>
      <c r="B814" s="140">
        <v>80</v>
      </c>
      <c r="C814" s="75" t="s">
        <v>552</v>
      </c>
      <c r="D814" s="35">
        <v>0</v>
      </c>
      <c r="E814" s="132">
        <v>10000</v>
      </c>
      <c r="F814" s="132">
        <v>10000</v>
      </c>
      <c r="G814" s="132">
        <v>24377</v>
      </c>
    </row>
    <row r="815" spans="1:7" ht="27.6" customHeight="1">
      <c r="A815" s="15"/>
      <c r="B815" s="140">
        <v>81</v>
      </c>
      <c r="C815" s="75" t="s">
        <v>553</v>
      </c>
      <c r="D815" s="35">
        <v>0</v>
      </c>
      <c r="E815" s="132">
        <v>19527</v>
      </c>
      <c r="F815" s="132">
        <v>19527</v>
      </c>
      <c r="G815" s="132">
        <v>10027</v>
      </c>
    </row>
    <row r="816" spans="1:7" ht="38.25">
      <c r="A816" s="37"/>
      <c r="B816" s="141">
        <v>82</v>
      </c>
      <c r="C816" s="79" t="s">
        <v>554</v>
      </c>
      <c r="D816" s="47">
        <v>0</v>
      </c>
      <c r="E816" s="134">
        <v>6744</v>
      </c>
      <c r="F816" s="134">
        <v>6744</v>
      </c>
      <c r="G816" s="134">
        <v>1</v>
      </c>
    </row>
    <row r="817" spans="1:7" ht="27.6" customHeight="1">
      <c r="A817" s="15"/>
      <c r="B817" s="140">
        <v>83</v>
      </c>
      <c r="C817" s="75" t="s">
        <v>555</v>
      </c>
      <c r="D817" s="35">
        <v>0</v>
      </c>
      <c r="E817" s="132">
        <v>10000</v>
      </c>
      <c r="F817" s="132">
        <v>10000</v>
      </c>
      <c r="G817" s="132">
        <v>14964</v>
      </c>
    </row>
    <row r="818" spans="1:7" ht="27.6" customHeight="1">
      <c r="A818" s="15"/>
      <c r="B818" s="140">
        <v>84</v>
      </c>
      <c r="C818" s="75" t="s">
        <v>556</v>
      </c>
      <c r="D818" s="35">
        <v>0</v>
      </c>
      <c r="E818" s="132">
        <v>15000</v>
      </c>
      <c r="F818" s="132">
        <v>15000</v>
      </c>
      <c r="G818" s="132">
        <v>16596</v>
      </c>
    </row>
    <row r="819" spans="1:7" ht="51">
      <c r="A819" s="15"/>
      <c r="B819" s="140">
        <v>85</v>
      </c>
      <c r="C819" s="75" t="s">
        <v>557</v>
      </c>
      <c r="D819" s="35">
        <v>0</v>
      </c>
      <c r="E819" s="132">
        <v>10000</v>
      </c>
      <c r="F819" s="132">
        <v>10000</v>
      </c>
      <c r="G819" s="132">
        <v>7367</v>
      </c>
    </row>
    <row r="820" spans="1:7" ht="27" customHeight="1">
      <c r="A820" s="15"/>
      <c r="B820" s="140">
        <v>86</v>
      </c>
      <c r="C820" s="75" t="s">
        <v>558</v>
      </c>
      <c r="D820" s="35">
        <v>0</v>
      </c>
      <c r="E820" s="132">
        <v>1761</v>
      </c>
      <c r="F820" s="132">
        <v>1761</v>
      </c>
      <c r="G820" s="132">
        <v>1081</v>
      </c>
    </row>
    <row r="821" spans="1:7" ht="38.25">
      <c r="A821" s="15"/>
      <c r="B821" s="140">
        <v>87</v>
      </c>
      <c r="C821" s="75" t="s">
        <v>559</v>
      </c>
      <c r="D821" s="35">
        <v>0</v>
      </c>
      <c r="E821" s="132">
        <v>10811</v>
      </c>
      <c r="F821" s="132">
        <v>10811</v>
      </c>
      <c r="G821" s="132">
        <v>8156</v>
      </c>
    </row>
    <row r="822" spans="1:7" ht="27" customHeight="1">
      <c r="A822" s="15"/>
      <c r="B822" s="140">
        <v>88</v>
      </c>
      <c r="C822" s="75" t="s">
        <v>560</v>
      </c>
      <c r="D822" s="35">
        <v>0</v>
      </c>
      <c r="E822" s="132">
        <v>1478</v>
      </c>
      <c r="F822" s="132">
        <v>1478</v>
      </c>
      <c r="G822" s="132">
        <v>1</v>
      </c>
    </row>
    <row r="823" spans="1:7" ht="27" customHeight="1">
      <c r="A823" s="15"/>
      <c r="B823" s="140" t="s">
        <v>561</v>
      </c>
      <c r="C823" s="75" t="s">
        <v>562</v>
      </c>
      <c r="D823" s="35">
        <v>0</v>
      </c>
      <c r="E823" s="132">
        <v>15000</v>
      </c>
      <c r="F823" s="132">
        <v>15000</v>
      </c>
      <c r="G823" s="132">
        <v>13303</v>
      </c>
    </row>
    <row r="824" spans="1:7" ht="27" customHeight="1">
      <c r="A824" s="15"/>
      <c r="B824" s="140">
        <v>90</v>
      </c>
      <c r="C824" s="142" t="s">
        <v>563</v>
      </c>
      <c r="D824" s="35">
        <v>0</v>
      </c>
      <c r="E824" s="132">
        <v>14043</v>
      </c>
      <c r="F824" s="132">
        <v>14043</v>
      </c>
      <c r="G824" s="132">
        <v>1943</v>
      </c>
    </row>
    <row r="825" spans="1:7" ht="27" customHeight="1">
      <c r="A825" s="15"/>
      <c r="B825" s="140">
        <v>91</v>
      </c>
      <c r="C825" s="142" t="s">
        <v>564</v>
      </c>
      <c r="D825" s="35">
        <v>0</v>
      </c>
      <c r="E825" s="132">
        <v>1662</v>
      </c>
      <c r="F825" s="132">
        <v>1662</v>
      </c>
      <c r="G825" s="132">
        <v>1561</v>
      </c>
    </row>
    <row r="826" spans="1:7" ht="27" customHeight="1">
      <c r="A826" s="15"/>
      <c r="B826" s="140">
        <v>92</v>
      </c>
      <c r="C826" s="142" t="s">
        <v>565</v>
      </c>
      <c r="D826" s="35">
        <v>0</v>
      </c>
      <c r="E826" s="132">
        <v>3535</v>
      </c>
      <c r="F826" s="132">
        <v>3535</v>
      </c>
      <c r="G826" s="132">
        <v>2106</v>
      </c>
    </row>
    <row r="827" spans="1:7" ht="38.25">
      <c r="A827" s="15"/>
      <c r="B827" s="140">
        <v>93</v>
      </c>
      <c r="C827" s="142" t="s">
        <v>566</v>
      </c>
      <c r="D827" s="35">
        <v>0</v>
      </c>
      <c r="E827" s="132">
        <v>15000</v>
      </c>
      <c r="F827" s="132">
        <v>15000</v>
      </c>
      <c r="G827" s="132">
        <v>25329</v>
      </c>
    </row>
    <row r="828" spans="1:7" ht="27" customHeight="1">
      <c r="A828" s="15"/>
      <c r="B828" s="140">
        <v>94</v>
      </c>
      <c r="C828" s="142" t="s">
        <v>567</v>
      </c>
      <c r="D828" s="35">
        <v>0</v>
      </c>
      <c r="E828" s="132">
        <v>2603</v>
      </c>
      <c r="F828" s="132">
        <v>2603</v>
      </c>
      <c r="G828" s="132">
        <v>803</v>
      </c>
    </row>
    <row r="829" spans="1:7" ht="27" customHeight="1">
      <c r="A829" s="15"/>
      <c r="B829" s="140">
        <v>95</v>
      </c>
      <c r="C829" s="142" t="s">
        <v>568</v>
      </c>
      <c r="D829" s="35">
        <v>0</v>
      </c>
      <c r="E829" s="132">
        <v>15000</v>
      </c>
      <c r="F829" s="132">
        <v>15000</v>
      </c>
      <c r="G829" s="132">
        <v>19323</v>
      </c>
    </row>
    <row r="830" spans="1:7" ht="27" customHeight="1">
      <c r="A830" s="37"/>
      <c r="B830" s="141">
        <v>96</v>
      </c>
      <c r="C830" s="143" t="s">
        <v>569</v>
      </c>
      <c r="D830" s="47">
        <v>0</v>
      </c>
      <c r="E830" s="134">
        <v>15000</v>
      </c>
      <c r="F830" s="134">
        <v>15000</v>
      </c>
      <c r="G830" s="134">
        <v>8359</v>
      </c>
    </row>
    <row r="831" spans="1:7" ht="38.25">
      <c r="A831" s="15"/>
      <c r="B831" s="140">
        <v>97</v>
      </c>
      <c r="C831" s="142" t="s">
        <v>570</v>
      </c>
      <c r="D831" s="35">
        <v>0</v>
      </c>
      <c r="E831" s="132">
        <v>15000</v>
      </c>
      <c r="F831" s="132">
        <v>15000</v>
      </c>
      <c r="G831" s="132">
        <v>27504</v>
      </c>
    </row>
    <row r="832" spans="1:7" ht="38.25">
      <c r="A832" s="15"/>
      <c r="B832" s="140">
        <v>98</v>
      </c>
      <c r="C832" s="142" t="s">
        <v>571</v>
      </c>
      <c r="D832" s="35">
        <v>0</v>
      </c>
      <c r="E832" s="132">
        <v>15000</v>
      </c>
      <c r="F832" s="132">
        <v>15000</v>
      </c>
      <c r="G832" s="132">
        <v>18105</v>
      </c>
    </row>
    <row r="833" spans="1:7" ht="38.25">
      <c r="A833" s="15"/>
      <c r="B833" s="140">
        <v>99</v>
      </c>
      <c r="C833" s="131" t="s">
        <v>572</v>
      </c>
      <c r="D833" s="45">
        <v>32855</v>
      </c>
      <c r="E833" s="134">
        <v>10000</v>
      </c>
      <c r="F833" s="134">
        <v>10000</v>
      </c>
      <c r="G833" s="134">
        <v>30242</v>
      </c>
    </row>
    <row r="834" spans="1:7">
      <c r="A834" s="15" t="s">
        <v>15</v>
      </c>
      <c r="B834" s="33">
        <v>66</v>
      </c>
      <c r="C834" s="15" t="s">
        <v>264</v>
      </c>
      <c r="D834" s="40">
        <f>SUM(D757:D833)</f>
        <v>198703</v>
      </c>
      <c r="E834" s="40">
        <f>SUM(E757:E833)</f>
        <v>455112</v>
      </c>
      <c r="F834" s="40">
        <f>SUM(F757:F833)</f>
        <v>500611</v>
      </c>
      <c r="G834" s="40">
        <f>SUM(G757:G833)</f>
        <v>637366</v>
      </c>
    </row>
    <row r="835" spans="1:7">
      <c r="A835" s="15"/>
      <c r="B835" s="33"/>
      <c r="C835" s="15"/>
      <c r="D835" s="28"/>
      <c r="E835" s="29"/>
      <c r="F835" s="29"/>
      <c r="G835" s="29"/>
    </row>
    <row r="836" spans="1:7" ht="25.5">
      <c r="A836" s="15"/>
      <c r="B836" s="33">
        <v>67</v>
      </c>
      <c r="C836" s="15" t="s">
        <v>573</v>
      </c>
      <c r="D836" s="29"/>
      <c r="E836" s="29"/>
      <c r="F836" s="29"/>
      <c r="G836" s="29"/>
    </row>
    <row r="837" spans="1:7" ht="25.5">
      <c r="A837" s="15"/>
      <c r="B837" s="41">
        <v>1</v>
      </c>
      <c r="C837" s="15" t="s">
        <v>574</v>
      </c>
      <c r="D837" s="34">
        <v>6570</v>
      </c>
      <c r="E837" s="35">
        <v>0</v>
      </c>
      <c r="F837" s="35">
        <v>0</v>
      </c>
      <c r="G837" s="35">
        <v>0</v>
      </c>
    </row>
    <row r="838" spans="1:7" ht="25.5">
      <c r="A838" s="15"/>
      <c r="B838" s="41">
        <v>7</v>
      </c>
      <c r="C838" s="15" t="s">
        <v>575</v>
      </c>
      <c r="D838" s="34">
        <v>240</v>
      </c>
      <c r="E838" s="35">
        <v>0</v>
      </c>
      <c r="F838" s="34">
        <v>1</v>
      </c>
      <c r="G838" s="34">
        <f>140+14042</f>
        <v>14182</v>
      </c>
    </row>
    <row r="839" spans="1:7">
      <c r="A839" s="15"/>
      <c r="B839" s="41">
        <v>8</v>
      </c>
      <c r="C839" s="144" t="s">
        <v>576</v>
      </c>
      <c r="D839" s="35">
        <v>0</v>
      </c>
      <c r="E839" s="34">
        <v>4847</v>
      </c>
      <c r="F839" s="34">
        <v>4847</v>
      </c>
      <c r="G839" s="34">
        <v>1407</v>
      </c>
    </row>
    <row r="840" spans="1:7" ht="25.5">
      <c r="A840" s="15" t="s">
        <v>15</v>
      </c>
      <c r="B840" s="33">
        <v>67</v>
      </c>
      <c r="C840" s="15" t="s">
        <v>573</v>
      </c>
      <c r="D840" s="52">
        <f>SUM(D837:D839)</f>
        <v>6810</v>
      </c>
      <c r="E840" s="26">
        <f>SUM(E837:E839)</f>
        <v>4847</v>
      </c>
      <c r="F840" s="26">
        <f>SUM(F837:F839)</f>
        <v>4848</v>
      </c>
      <c r="G840" s="26">
        <f>SUM(G837:G839)</f>
        <v>15589</v>
      </c>
    </row>
    <row r="841" spans="1:7">
      <c r="A841" s="15"/>
      <c r="B841" s="33"/>
      <c r="C841" s="15"/>
      <c r="D841" s="77"/>
      <c r="E841" s="70"/>
      <c r="F841" s="70"/>
      <c r="G841" s="70"/>
    </row>
    <row r="842" spans="1:7" ht="25.5">
      <c r="A842" s="15"/>
      <c r="B842" s="33">
        <v>70</v>
      </c>
      <c r="C842" s="15" t="s">
        <v>577</v>
      </c>
      <c r="D842" s="29"/>
      <c r="E842" s="29"/>
      <c r="F842" s="29"/>
      <c r="G842" s="29"/>
    </row>
    <row r="843" spans="1:7" ht="25.5">
      <c r="A843" s="15"/>
      <c r="B843" s="41">
        <v>2</v>
      </c>
      <c r="C843" s="15" t="s">
        <v>578</v>
      </c>
      <c r="D843" s="29">
        <v>1395</v>
      </c>
      <c r="E843" s="145">
        <v>1200</v>
      </c>
      <c r="F843" s="145">
        <v>1200</v>
      </c>
      <c r="G843" s="145">
        <v>1300</v>
      </c>
    </row>
    <row r="844" spans="1:7" ht="25.5">
      <c r="A844" s="15"/>
      <c r="B844" s="41">
        <v>4</v>
      </c>
      <c r="C844" s="15" t="s">
        <v>579</v>
      </c>
      <c r="D844" s="35">
        <v>0</v>
      </c>
      <c r="E844" s="146">
        <v>1208</v>
      </c>
      <c r="F844" s="146">
        <v>1208</v>
      </c>
      <c r="G844" s="146">
        <v>933</v>
      </c>
    </row>
    <row r="845" spans="1:7" ht="25.5">
      <c r="A845" s="15" t="s">
        <v>15</v>
      </c>
      <c r="B845" s="33">
        <v>70</v>
      </c>
      <c r="C845" s="15" t="s">
        <v>577</v>
      </c>
      <c r="D845" s="26">
        <f>SUM(D843:D844)</f>
        <v>1395</v>
      </c>
      <c r="E845" s="26">
        <f>SUM(E843:E844)</f>
        <v>2408</v>
      </c>
      <c r="F845" s="26">
        <f>SUM(F843:F844)</f>
        <v>2408</v>
      </c>
      <c r="G845" s="26">
        <f>SUM(G843:G844)</f>
        <v>2233</v>
      </c>
    </row>
    <row r="846" spans="1:7">
      <c r="A846" s="15"/>
      <c r="B846" s="41"/>
      <c r="C846" s="15"/>
      <c r="D846" s="29"/>
      <c r="E846" s="29"/>
      <c r="F846" s="29"/>
      <c r="G846" s="29"/>
    </row>
    <row r="847" spans="1:7">
      <c r="A847" s="15"/>
      <c r="B847" s="33">
        <v>71</v>
      </c>
      <c r="C847" s="15" t="s">
        <v>240</v>
      </c>
      <c r="D847" s="29"/>
      <c r="E847" s="29"/>
      <c r="F847" s="29"/>
      <c r="G847" s="29"/>
    </row>
    <row r="848" spans="1:7">
      <c r="A848" s="15"/>
      <c r="B848" s="41">
        <v>1</v>
      </c>
      <c r="C848" s="15" t="s">
        <v>580</v>
      </c>
      <c r="D848" s="147">
        <v>1926</v>
      </c>
      <c r="E848" s="29">
        <v>1962</v>
      </c>
      <c r="F848" s="29">
        <v>1962</v>
      </c>
      <c r="G848" s="29">
        <v>1746</v>
      </c>
    </row>
    <row r="849" spans="1:7">
      <c r="A849" s="37" t="s">
        <v>15</v>
      </c>
      <c r="B849" s="38">
        <v>71</v>
      </c>
      <c r="C849" s="37" t="s">
        <v>240</v>
      </c>
      <c r="D849" s="52">
        <f>SUM(D847:D848)</f>
        <v>1926</v>
      </c>
      <c r="E849" s="26">
        <f>SUM(E848:E848)</f>
        <v>1962</v>
      </c>
      <c r="F849" s="26">
        <f>SUM(F848:F848)</f>
        <v>1962</v>
      </c>
      <c r="G849" s="26">
        <f>SUM(G848:G848)</f>
        <v>1746</v>
      </c>
    </row>
    <row r="850" spans="1:7" ht="2.25" customHeight="1">
      <c r="A850" s="15"/>
      <c r="B850" s="33"/>
      <c r="C850" s="15"/>
      <c r="D850" s="29"/>
      <c r="E850" s="29"/>
      <c r="F850" s="29"/>
      <c r="G850" s="29"/>
    </row>
    <row r="851" spans="1:7">
      <c r="A851" s="15"/>
      <c r="B851" s="41">
        <v>74</v>
      </c>
      <c r="C851" s="15" t="s">
        <v>581</v>
      </c>
      <c r="D851" s="29"/>
      <c r="E851" s="29"/>
      <c r="F851" s="29"/>
      <c r="G851" s="29"/>
    </row>
    <row r="852" spans="1:7">
      <c r="A852" s="15"/>
      <c r="B852" s="41">
        <v>1</v>
      </c>
      <c r="C852" s="15" t="s">
        <v>582</v>
      </c>
      <c r="D852" s="55">
        <v>0</v>
      </c>
      <c r="E852" s="89">
        <v>1</v>
      </c>
      <c r="F852" s="89">
        <v>1</v>
      </c>
      <c r="G852" s="55">
        <v>0</v>
      </c>
    </row>
    <row r="853" spans="1:7" ht="25.5">
      <c r="A853" s="15"/>
      <c r="B853" s="41">
        <v>2</v>
      </c>
      <c r="C853" s="15" t="s">
        <v>583</v>
      </c>
      <c r="D853" s="34">
        <v>9907</v>
      </c>
      <c r="E853" s="148">
        <v>777</v>
      </c>
      <c r="F853" s="148">
        <v>777</v>
      </c>
      <c r="G853" s="148">
        <v>1223</v>
      </c>
    </row>
    <row r="854" spans="1:7" ht="25.5">
      <c r="A854" s="15"/>
      <c r="B854" s="41">
        <v>3</v>
      </c>
      <c r="C854" s="15" t="s">
        <v>584</v>
      </c>
      <c r="D854" s="72">
        <v>0</v>
      </c>
      <c r="E854" s="149">
        <v>11250</v>
      </c>
      <c r="F854" s="149">
        <v>11250</v>
      </c>
      <c r="G854" s="149">
        <v>26800</v>
      </c>
    </row>
    <row r="855" spans="1:7">
      <c r="A855" s="15" t="s">
        <v>15</v>
      </c>
      <c r="B855" s="41">
        <v>74</v>
      </c>
      <c r="C855" s="15" t="s">
        <v>581</v>
      </c>
      <c r="D855" s="52">
        <f>SUM(D852:D854)</f>
        <v>9907</v>
      </c>
      <c r="E855" s="52">
        <f>SUM(E852:E854)</f>
        <v>12028</v>
      </c>
      <c r="F855" s="52">
        <f>SUM(F852:F854)</f>
        <v>12028</v>
      </c>
      <c r="G855" s="52">
        <f>SUM(G852:G854)</f>
        <v>28023</v>
      </c>
    </row>
    <row r="856" spans="1:7" ht="6.95" customHeight="1">
      <c r="A856" s="15"/>
      <c r="B856" s="41"/>
      <c r="C856" s="15"/>
      <c r="D856" s="29"/>
      <c r="E856" s="29"/>
      <c r="F856" s="29"/>
      <c r="G856" s="29"/>
    </row>
    <row r="857" spans="1:7">
      <c r="A857" s="15"/>
      <c r="B857" s="41">
        <v>75</v>
      </c>
      <c r="C857" s="15" t="s">
        <v>585</v>
      </c>
      <c r="D857" s="29"/>
      <c r="E857" s="29"/>
      <c r="F857" s="29"/>
      <c r="G857" s="29"/>
    </row>
    <row r="858" spans="1:7" ht="39" customHeight="1">
      <c r="A858" s="15"/>
      <c r="B858" s="41">
        <v>1</v>
      </c>
      <c r="C858" s="15" t="s">
        <v>586</v>
      </c>
      <c r="D858" s="35">
        <v>0</v>
      </c>
      <c r="E858" s="34">
        <v>700</v>
      </c>
      <c r="F858" s="34">
        <v>700</v>
      </c>
      <c r="G858" s="34">
        <v>700</v>
      </c>
    </row>
    <row r="859" spans="1:7">
      <c r="A859" s="15" t="s">
        <v>15</v>
      </c>
      <c r="B859" s="41">
        <v>75</v>
      </c>
      <c r="C859" s="15" t="s">
        <v>585</v>
      </c>
      <c r="D859" s="87">
        <f>D858</f>
        <v>0</v>
      </c>
      <c r="E859" s="52">
        <f>E858</f>
        <v>700</v>
      </c>
      <c r="F859" s="52">
        <f>F858</f>
        <v>700</v>
      </c>
      <c r="G859" s="52">
        <f>G858</f>
        <v>700</v>
      </c>
    </row>
    <row r="860" spans="1:7" ht="6.95" customHeight="1">
      <c r="A860" s="15"/>
      <c r="B860" s="41"/>
      <c r="C860" s="15"/>
      <c r="D860" s="29"/>
      <c r="E860" s="29"/>
      <c r="F860" s="29"/>
      <c r="G860" s="29"/>
    </row>
    <row r="861" spans="1:7">
      <c r="A861" s="15"/>
      <c r="B861" s="41">
        <v>77</v>
      </c>
      <c r="C861" s="15" t="s">
        <v>587</v>
      </c>
      <c r="D861" s="29"/>
      <c r="E861" s="29"/>
      <c r="F861" s="29"/>
      <c r="G861" s="29"/>
    </row>
    <row r="862" spans="1:7" ht="51">
      <c r="A862" s="15"/>
      <c r="B862" s="41">
        <v>2</v>
      </c>
      <c r="C862" s="1" t="s">
        <v>588</v>
      </c>
      <c r="D862" s="35">
        <v>0</v>
      </c>
      <c r="E862" s="34">
        <v>750</v>
      </c>
      <c r="F862" s="34">
        <v>750</v>
      </c>
      <c r="G862" s="35">
        <v>0</v>
      </c>
    </row>
    <row r="863" spans="1:7">
      <c r="A863" s="15" t="s">
        <v>15</v>
      </c>
      <c r="B863" s="41">
        <v>77</v>
      </c>
      <c r="C863" s="15" t="s">
        <v>587</v>
      </c>
      <c r="D863" s="87">
        <f>SUM(D862:D862)</f>
        <v>0</v>
      </c>
      <c r="E863" s="25">
        <f>SUM(E862:E862)</f>
        <v>750</v>
      </c>
      <c r="F863" s="52">
        <f>SUM(F862:F862)</f>
        <v>750</v>
      </c>
      <c r="G863" s="87">
        <f>SUM(G862:G862)</f>
        <v>0</v>
      </c>
    </row>
    <row r="864" spans="1:7" ht="6.95" customHeight="1">
      <c r="A864" s="15"/>
      <c r="B864" s="41"/>
      <c r="C864" s="1"/>
      <c r="D864" s="29"/>
      <c r="E864" s="35"/>
      <c r="F864" s="35"/>
      <c r="G864" s="35"/>
    </row>
    <row r="865" spans="1:7">
      <c r="A865" s="15"/>
      <c r="B865" s="41">
        <v>78</v>
      </c>
      <c r="C865" s="15" t="s">
        <v>589</v>
      </c>
      <c r="D865" s="29"/>
      <c r="E865" s="35"/>
      <c r="F865" s="35"/>
      <c r="G865" s="35"/>
    </row>
    <row r="866" spans="1:7">
      <c r="A866" s="15"/>
      <c r="B866" s="41">
        <v>3</v>
      </c>
      <c r="C866" s="150" t="s">
        <v>590</v>
      </c>
      <c r="D866" s="34">
        <v>801</v>
      </c>
      <c r="E866" s="35">
        <v>0</v>
      </c>
      <c r="F866" s="35">
        <v>0</v>
      </c>
      <c r="G866" s="35">
        <v>0</v>
      </c>
    </row>
    <row r="867" spans="1:7" ht="6.95" customHeight="1">
      <c r="A867" s="15"/>
      <c r="B867" s="41"/>
      <c r="C867" s="15"/>
      <c r="D867" s="34"/>
      <c r="E867" s="34"/>
      <c r="F867" s="34"/>
      <c r="G867" s="34"/>
    </row>
    <row r="868" spans="1:7">
      <c r="A868" s="15"/>
      <c r="B868" s="41">
        <v>80</v>
      </c>
      <c r="C868" s="15" t="s">
        <v>591</v>
      </c>
      <c r="D868" s="34"/>
      <c r="E868" s="34"/>
      <c r="F868" s="34"/>
      <c r="G868" s="34"/>
    </row>
    <row r="869" spans="1:7" ht="25.5">
      <c r="A869" s="15"/>
      <c r="B869" s="41">
        <v>1</v>
      </c>
      <c r="C869" s="15" t="s">
        <v>592</v>
      </c>
      <c r="D869" s="34">
        <v>15338</v>
      </c>
      <c r="E869" s="34">
        <v>23000</v>
      </c>
      <c r="F869" s="34">
        <v>23000</v>
      </c>
      <c r="G869" s="34">
        <v>40300</v>
      </c>
    </row>
    <row r="870" spans="1:7" ht="25.5">
      <c r="A870" s="15"/>
      <c r="B870" s="41">
        <v>2</v>
      </c>
      <c r="C870" s="15" t="s">
        <v>593</v>
      </c>
      <c r="D870" s="35">
        <v>0</v>
      </c>
      <c r="E870" s="35">
        <v>0</v>
      </c>
      <c r="F870" s="35">
        <v>0</v>
      </c>
      <c r="G870" s="34">
        <v>14400</v>
      </c>
    </row>
    <row r="871" spans="1:7">
      <c r="A871" s="15" t="s">
        <v>15</v>
      </c>
      <c r="B871" s="41">
        <v>80</v>
      </c>
      <c r="C871" s="15" t="s">
        <v>591</v>
      </c>
      <c r="D871" s="52">
        <f>SUM(D869:D870)</f>
        <v>15338</v>
      </c>
      <c r="E871" s="52">
        <f>SUM(E869:E870)</f>
        <v>23000</v>
      </c>
      <c r="F871" s="52">
        <f>SUM(F869:F870)</f>
        <v>23000</v>
      </c>
      <c r="G871" s="52">
        <f>SUM(G869:G870)</f>
        <v>54700</v>
      </c>
    </row>
    <row r="872" spans="1:7">
      <c r="A872" s="15"/>
      <c r="B872" s="41"/>
      <c r="C872" s="15"/>
      <c r="D872" s="34"/>
      <c r="E872" s="34"/>
      <c r="F872" s="34"/>
      <c r="G872" s="34"/>
    </row>
    <row r="873" spans="1:7">
      <c r="A873" s="15"/>
      <c r="B873" s="41">
        <v>81</v>
      </c>
      <c r="C873" s="15" t="s">
        <v>594</v>
      </c>
      <c r="D873" s="34"/>
      <c r="E873" s="34"/>
      <c r="F873" s="34"/>
      <c r="G873" s="34"/>
    </row>
    <row r="874" spans="1:7" ht="38.25">
      <c r="A874" s="37"/>
      <c r="B874" s="46">
        <v>1</v>
      </c>
      <c r="C874" s="151" t="s">
        <v>595</v>
      </c>
      <c r="D874" s="45">
        <v>358</v>
      </c>
      <c r="E874" s="45">
        <v>50</v>
      </c>
      <c r="F874" s="45">
        <v>50</v>
      </c>
      <c r="G874" s="47">
        <v>0</v>
      </c>
    </row>
    <row r="875" spans="1:7" ht="5.25" customHeight="1">
      <c r="A875" s="15"/>
      <c r="B875" s="41"/>
      <c r="C875" s="152"/>
      <c r="D875" s="34"/>
      <c r="E875" s="34"/>
      <c r="F875" s="34"/>
      <c r="G875" s="34"/>
    </row>
    <row r="876" spans="1:7" ht="12.95" customHeight="1">
      <c r="A876" s="15"/>
      <c r="B876" s="2" t="s">
        <v>596</v>
      </c>
      <c r="C876" s="153" t="s">
        <v>597</v>
      </c>
      <c r="D876" s="34"/>
      <c r="E876" s="34"/>
      <c r="F876" s="34"/>
      <c r="G876" s="34"/>
    </row>
    <row r="877" spans="1:7">
      <c r="A877" s="15"/>
      <c r="B877" s="41">
        <v>1</v>
      </c>
      <c r="C877" s="152" t="s">
        <v>598</v>
      </c>
      <c r="D877" s="35">
        <v>0</v>
      </c>
      <c r="E877" s="35">
        <v>0</v>
      </c>
      <c r="F877" s="35">
        <v>0</v>
      </c>
      <c r="G877" s="34">
        <v>11300</v>
      </c>
    </row>
    <row r="878" spans="1:7">
      <c r="A878" s="15" t="s">
        <v>15</v>
      </c>
      <c r="B878" s="33">
        <v>800</v>
      </c>
      <c r="C878" s="15" t="s">
        <v>275</v>
      </c>
      <c r="D878" s="25">
        <f>D859+D855+D849+D845+D840+D834+D754+D744+D723+D719+D714+D707+D691+D681+D677+D659+D646+D634+D618+D603+D596+D592+D581+D572+D554+D550+D546+D863+D871+D874+D877+D866</f>
        <v>1685318</v>
      </c>
      <c r="E878" s="25">
        <f>E859+E855+E849+E845+E840+E834+E754+E744+E723+E719+E714+E707+E691+E681+E677+E659+E646+E634+E618+E603+E596+E592+E581+E572+E554+E550+E546+E863+E871+E874+E877+E866</f>
        <v>3102089</v>
      </c>
      <c r="F878" s="25">
        <f>F859+F855+F849+F845+F840+F834+F754+F744+F723+F719+F714+F707+F691+F681+F677+F659+F646+F634+F618+F603+F596+F592+F581+F572+F554+F550+F546+F863+F871+F874+F877+F866</f>
        <v>3198093</v>
      </c>
      <c r="G878" s="25">
        <f>G859+G855+G849+G845+G840+G834+G754+G744+G723+G719+G714+G707+G691+G681+G677+G659+G646+G634+G618+G603+G596+G592+G581+G572+G554+G550+G546+G863+G871+G874+G877+G866</f>
        <v>3115708</v>
      </c>
    </row>
    <row r="879" spans="1:7">
      <c r="A879" s="15" t="s">
        <v>15</v>
      </c>
      <c r="B879" s="41">
        <v>4</v>
      </c>
      <c r="C879" s="154" t="s">
        <v>320</v>
      </c>
      <c r="D879" s="22">
        <f>D878</f>
        <v>1685318</v>
      </c>
      <c r="E879" s="22">
        <f>E878</f>
        <v>3102089</v>
      </c>
      <c r="F879" s="22">
        <f>F878</f>
        <v>3198093</v>
      </c>
      <c r="G879" s="22">
        <f>G878</f>
        <v>3115708</v>
      </c>
    </row>
    <row r="880" spans="1:7">
      <c r="A880" s="15"/>
      <c r="B880" s="5"/>
      <c r="C880" s="15"/>
      <c r="D880" s="29"/>
      <c r="E880" s="29"/>
      <c r="F880" s="29"/>
      <c r="G880" s="29"/>
    </row>
    <row r="881" spans="1:7">
      <c r="A881" s="15"/>
      <c r="B881" s="41">
        <v>5</v>
      </c>
      <c r="C881" s="15" t="s">
        <v>599</v>
      </c>
      <c r="D881" s="29"/>
      <c r="E881" s="29"/>
      <c r="F881" s="29"/>
      <c r="G881" s="29"/>
    </row>
    <row r="882" spans="1:7">
      <c r="A882" s="15"/>
      <c r="B882" s="5">
        <v>101</v>
      </c>
      <c r="C882" s="15" t="s">
        <v>600</v>
      </c>
      <c r="D882" s="29">
        <v>596500</v>
      </c>
      <c r="E882" s="29">
        <v>796732</v>
      </c>
      <c r="F882" s="29">
        <v>796732</v>
      </c>
      <c r="G882" s="29">
        <v>696600</v>
      </c>
    </row>
    <row r="883" spans="1:7">
      <c r="A883" s="15" t="s">
        <v>15</v>
      </c>
      <c r="B883" s="41">
        <v>5</v>
      </c>
      <c r="C883" s="15" t="s">
        <v>599</v>
      </c>
      <c r="D883" s="26">
        <f>D882</f>
        <v>596500</v>
      </c>
      <c r="E883" s="26">
        <f>E882</f>
        <v>796732</v>
      </c>
      <c r="F883" s="26">
        <f>F882</f>
        <v>796732</v>
      </c>
      <c r="G883" s="26">
        <f>G882</f>
        <v>696600</v>
      </c>
    </row>
    <row r="884" spans="1:7">
      <c r="A884" s="15" t="s">
        <v>15</v>
      </c>
      <c r="B884" s="155">
        <v>1601</v>
      </c>
      <c r="C884" s="24" t="s">
        <v>601</v>
      </c>
      <c r="D884" s="22">
        <f>D879+D497+D538+D531+D883</f>
        <v>17224982</v>
      </c>
      <c r="E884" s="22">
        <f>E879+E497+E538+E531+E883</f>
        <v>26909184</v>
      </c>
      <c r="F884" s="22">
        <f>F879+F497+F538+F531+F883</f>
        <v>27005299</v>
      </c>
      <c r="G884" s="22">
        <f>G879+G497+G538+G531+G883</f>
        <v>26841952</v>
      </c>
    </row>
    <row r="885" spans="1:7">
      <c r="A885" s="15"/>
      <c r="B885" s="155"/>
      <c r="C885" s="24"/>
      <c r="D885" s="31"/>
      <c r="E885" s="29"/>
      <c r="F885" s="29"/>
      <c r="G885" s="29"/>
    </row>
    <row r="886" spans="1:7">
      <c r="A886" s="15" t="s">
        <v>11</v>
      </c>
      <c r="B886" s="155">
        <v>4000</v>
      </c>
      <c r="C886" s="24" t="s">
        <v>602</v>
      </c>
      <c r="D886" s="31"/>
      <c r="E886" s="29"/>
      <c r="F886" s="29"/>
      <c r="G886" s="29"/>
    </row>
    <row r="887" spans="1:7" ht="25.5">
      <c r="A887" s="15"/>
      <c r="B887" s="41">
        <v>3</v>
      </c>
      <c r="C887" s="24" t="s">
        <v>603</v>
      </c>
      <c r="D887" s="31"/>
      <c r="E887" s="29"/>
      <c r="F887" s="29"/>
      <c r="G887" s="29"/>
    </row>
    <row r="888" spans="1:7" ht="25.5">
      <c r="A888" s="15"/>
      <c r="B888" s="33">
        <v>190</v>
      </c>
      <c r="C888" s="15" t="s">
        <v>604</v>
      </c>
      <c r="D888" s="68">
        <v>122500</v>
      </c>
      <c r="E888" s="35">
        <v>0</v>
      </c>
      <c r="F888" s="35">
        <v>0</v>
      </c>
      <c r="G888" s="35">
        <v>0</v>
      </c>
    </row>
    <row r="889" spans="1:7" ht="25.5">
      <c r="A889" s="15"/>
      <c r="B889" s="41">
        <v>4</v>
      </c>
      <c r="C889" s="15" t="s">
        <v>605</v>
      </c>
      <c r="D889" s="31"/>
      <c r="E889" s="29"/>
      <c r="F889" s="35"/>
      <c r="G889" s="35"/>
    </row>
    <row r="890" spans="1:7" ht="25.5">
      <c r="A890" s="15"/>
      <c r="B890" s="33">
        <v>190</v>
      </c>
      <c r="C890" s="15" t="s">
        <v>604</v>
      </c>
      <c r="D890" s="68">
        <v>300000</v>
      </c>
      <c r="E890" s="35">
        <v>0</v>
      </c>
      <c r="F890" s="35">
        <v>0</v>
      </c>
      <c r="G890" s="35">
        <v>0</v>
      </c>
    </row>
    <row r="891" spans="1:7">
      <c r="A891" s="15" t="s">
        <v>15</v>
      </c>
      <c r="B891" s="155">
        <v>4000</v>
      </c>
      <c r="C891" s="24" t="s">
        <v>602</v>
      </c>
      <c r="D891" s="52">
        <f>D890+D888</f>
        <v>422500</v>
      </c>
      <c r="E891" s="87">
        <f>E890+E888</f>
        <v>0</v>
      </c>
      <c r="F891" s="87">
        <f>F890+F888</f>
        <v>0</v>
      </c>
      <c r="G891" s="87">
        <f>G890+G888</f>
        <v>0</v>
      </c>
    </row>
    <row r="892" spans="1:7">
      <c r="A892" s="15"/>
      <c r="B892" s="155"/>
      <c r="C892" s="24"/>
      <c r="D892" s="31"/>
      <c r="E892" s="29"/>
      <c r="F892" s="29"/>
      <c r="G892" s="29"/>
    </row>
    <row r="893" spans="1:7">
      <c r="A893" s="15" t="s">
        <v>11</v>
      </c>
      <c r="B893" s="155">
        <v>6003</v>
      </c>
      <c r="C893" s="24" t="s">
        <v>606</v>
      </c>
      <c r="D893" s="31"/>
      <c r="E893" s="31"/>
      <c r="F893" s="31"/>
      <c r="G893" s="31"/>
    </row>
    <row r="894" spans="1:7" ht="25.5">
      <c r="A894" s="15"/>
      <c r="B894" s="33"/>
      <c r="C894" s="15" t="s">
        <v>607</v>
      </c>
      <c r="D894" s="29"/>
      <c r="E894" s="29"/>
      <c r="F894" s="29"/>
      <c r="G894" s="29"/>
    </row>
    <row r="895" spans="1:7">
      <c r="A895" s="15"/>
      <c r="B895" s="33">
        <v>101</v>
      </c>
      <c r="C895" s="15" t="s">
        <v>608</v>
      </c>
      <c r="D895" s="29"/>
      <c r="E895" s="29"/>
      <c r="F895" s="29"/>
      <c r="G895" s="29"/>
    </row>
    <row r="896" spans="1:7">
      <c r="A896" s="15"/>
      <c r="B896" s="156">
        <v>60</v>
      </c>
      <c r="C896" s="157" t="s">
        <v>609</v>
      </c>
      <c r="D896" s="29"/>
      <c r="E896" s="29"/>
      <c r="F896" s="29"/>
      <c r="G896" s="29"/>
    </row>
    <row r="897" spans="1:7">
      <c r="A897" s="15"/>
      <c r="B897" s="156">
        <v>56</v>
      </c>
      <c r="C897" s="157" t="s">
        <v>608</v>
      </c>
      <c r="D897" s="34">
        <v>400000</v>
      </c>
      <c r="E897" s="88">
        <f>874800+247822</f>
        <v>1122622</v>
      </c>
      <c r="F897" s="88">
        <f>874800+247822</f>
        <v>1122622</v>
      </c>
      <c r="G897" s="88">
        <v>2634600</v>
      </c>
    </row>
    <row r="898" spans="1:7">
      <c r="A898" s="15"/>
      <c r="B898" s="33"/>
      <c r="C898" s="15"/>
      <c r="D898" s="29"/>
      <c r="E898" s="29"/>
      <c r="F898" s="29"/>
      <c r="G898" s="29"/>
    </row>
    <row r="899" spans="1:7" ht="25.5">
      <c r="A899" s="15"/>
      <c r="B899" s="33">
        <v>103</v>
      </c>
      <c r="C899" s="15" t="s">
        <v>610</v>
      </c>
      <c r="D899" s="31"/>
      <c r="E899" s="31"/>
      <c r="F899" s="31"/>
      <c r="G899" s="31"/>
    </row>
    <row r="900" spans="1:7">
      <c r="A900" s="15"/>
      <c r="B900" s="156">
        <v>60</v>
      </c>
      <c r="C900" s="157" t="s">
        <v>611</v>
      </c>
      <c r="D900" s="29"/>
      <c r="E900" s="29"/>
      <c r="F900" s="29"/>
      <c r="G900" s="29"/>
    </row>
    <row r="901" spans="1:7">
      <c r="A901" s="37"/>
      <c r="B901" s="158">
        <v>56</v>
      </c>
      <c r="C901" s="37" t="s">
        <v>612</v>
      </c>
      <c r="D901" s="45">
        <v>50000</v>
      </c>
      <c r="E901" s="22">
        <v>100000</v>
      </c>
      <c r="F901" s="22">
        <v>100000</v>
      </c>
      <c r="G901" s="22">
        <v>100000</v>
      </c>
    </row>
    <row r="902" spans="1:7" ht="3" customHeight="1">
      <c r="A902" s="15"/>
      <c r="B902" s="5"/>
      <c r="C902" s="15"/>
      <c r="D902" s="31"/>
      <c r="E902" s="31"/>
      <c r="F902" s="31"/>
      <c r="G902" s="31"/>
    </row>
    <row r="903" spans="1:7" ht="25.5">
      <c r="A903" s="15"/>
      <c r="B903" s="5">
        <v>105</v>
      </c>
      <c r="C903" s="15" t="s">
        <v>613</v>
      </c>
      <c r="D903" s="31"/>
      <c r="E903" s="31"/>
      <c r="F903" s="31"/>
      <c r="G903" s="31"/>
    </row>
    <row r="904" spans="1:7">
      <c r="A904" s="15"/>
      <c r="B904" s="5">
        <v>61</v>
      </c>
      <c r="C904" s="15" t="s">
        <v>614</v>
      </c>
      <c r="D904" s="29"/>
      <c r="E904" s="29"/>
      <c r="F904" s="29"/>
      <c r="G904" s="29"/>
    </row>
    <row r="905" spans="1:7">
      <c r="A905" s="15"/>
      <c r="B905" s="156">
        <v>56</v>
      </c>
      <c r="C905" s="15" t="s">
        <v>615</v>
      </c>
      <c r="D905" s="34">
        <v>300000</v>
      </c>
      <c r="E905" s="29">
        <v>800000</v>
      </c>
      <c r="F905" s="29">
        <v>800000</v>
      </c>
      <c r="G905" s="29">
        <v>800000</v>
      </c>
    </row>
    <row r="906" spans="1:7">
      <c r="A906" s="15"/>
      <c r="B906" s="156"/>
      <c r="C906" s="15"/>
      <c r="D906" s="29"/>
      <c r="E906" s="29"/>
      <c r="F906" s="29"/>
      <c r="G906" s="29"/>
    </row>
    <row r="907" spans="1:7">
      <c r="A907" s="15"/>
      <c r="B907" s="33">
        <v>109</v>
      </c>
      <c r="C907" s="15" t="s">
        <v>616</v>
      </c>
      <c r="D907" s="29"/>
      <c r="E907" s="29"/>
      <c r="F907" s="29"/>
      <c r="G907" s="29"/>
    </row>
    <row r="908" spans="1:7" ht="25.5">
      <c r="A908" s="15"/>
      <c r="B908" s="156">
        <v>64</v>
      </c>
      <c r="C908" s="15" t="s">
        <v>617</v>
      </c>
      <c r="D908" s="31"/>
      <c r="E908" s="31"/>
      <c r="F908" s="31"/>
      <c r="G908" s="31"/>
    </row>
    <row r="909" spans="1:7" ht="25.5">
      <c r="A909" s="15"/>
      <c r="B909" s="156">
        <v>56</v>
      </c>
      <c r="C909" s="75" t="s">
        <v>618</v>
      </c>
      <c r="D909" s="55">
        <v>0</v>
      </c>
      <c r="E909" s="55">
        <v>0</v>
      </c>
      <c r="F909" s="55">
        <v>0</v>
      </c>
      <c r="G909" s="55">
        <v>0</v>
      </c>
    </row>
    <row r="910" spans="1:7">
      <c r="A910" s="15"/>
      <c r="B910" s="156"/>
      <c r="C910" s="75"/>
      <c r="D910" s="31"/>
      <c r="E910" s="31"/>
      <c r="F910" s="31"/>
      <c r="G910" s="31"/>
    </row>
    <row r="911" spans="1:7" ht="25.5">
      <c r="A911" s="15"/>
      <c r="B911" s="156">
        <v>111</v>
      </c>
      <c r="C911" s="75" t="s">
        <v>619</v>
      </c>
      <c r="D911" s="31"/>
      <c r="E911" s="31"/>
      <c r="F911" s="31"/>
      <c r="G911" s="31"/>
    </row>
    <row r="912" spans="1:7">
      <c r="A912" s="15"/>
      <c r="B912" s="156">
        <v>65</v>
      </c>
      <c r="C912" s="75" t="s">
        <v>620</v>
      </c>
      <c r="D912" s="32">
        <v>0</v>
      </c>
      <c r="E912" s="32">
        <v>0</v>
      </c>
      <c r="F912" s="32">
        <v>0</v>
      </c>
      <c r="G912" s="32">
        <v>0</v>
      </c>
    </row>
    <row r="913" spans="1:7" ht="38.25">
      <c r="A913" s="15"/>
      <c r="B913" s="156">
        <v>56</v>
      </c>
      <c r="C913" s="75" t="s">
        <v>621</v>
      </c>
      <c r="D913" s="34">
        <v>118900</v>
      </c>
      <c r="E913" s="29">
        <v>300000</v>
      </c>
      <c r="F913" s="29">
        <v>300000</v>
      </c>
      <c r="G913" s="29">
        <v>200000</v>
      </c>
    </row>
    <row r="914" spans="1:7">
      <c r="A914" s="15" t="s">
        <v>15</v>
      </c>
      <c r="B914" s="155">
        <v>6003</v>
      </c>
      <c r="C914" s="24" t="s">
        <v>606</v>
      </c>
      <c r="D914" s="52">
        <f>SUM(D897:D913)</f>
        <v>868900</v>
      </c>
      <c r="E914" s="86">
        <f>SUM(E897:E913)</f>
        <v>2322622</v>
      </c>
      <c r="F914" s="86">
        <f>SUM(F897:F913)</f>
        <v>2322622</v>
      </c>
      <c r="G914" s="86">
        <f>SUM(G897:G913)</f>
        <v>3734600</v>
      </c>
    </row>
    <row r="915" spans="1:7">
      <c r="A915" s="15"/>
      <c r="B915" s="155"/>
      <c r="C915" s="24"/>
      <c r="D915" s="31"/>
      <c r="E915" s="29"/>
      <c r="F915" s="29"/>
      <c r="G915" s="29"/>
    </row>
    <row r="916" spans="1:7" ht="25.5">
      <c r="A916" s="15" t="s">
        <v>11</v>
      </c>
      <c r="B916" s="155">
        <v>6004</v>
      </c>
      <c r="C916" s="24" t="s">
        <v>622</v>
      </c>
      <c r="D916" s="31"/>
      <c r="E916" s="31"/>
      <c r="F916" s="31"/>
      <c r="G916" s="31"/>
    </row>
    <row r="917" spans="1:7" ht="25.5">
      <c r="A917" s="15"/>
      <c r="B917" s="5"/>
      <c r="C917" s="15" t="s">
        <v>607</v>
      </c>
      <c r="D917" s="31"/>
      <c r="E917" s="29"/>
      <c r="F917" s="29"/>
      <c r="G917" s="29"/>
    </row>
    <row r="918" spans="1:7">
      <c r="A918" s="15"/>
      <c r="B918" s="41">
        <v>1</v>
      </c>
      <c r="C918" s="15" t="s">
        <v>623</v>
      </c>
      <c r="D918" s="31"/>
      <c r="E918" s="31"/>
      <c r="F918" s="31"/>
      <c r="G918" s="31"/>
    </row>
    <row r="919" spans="1:7">
      <c r="A919" s="15"/>
      <c r="B919" s="5">
        <v>201</v>
      </c>
      <c r="C919" s="15" t="s">
        <v>624</v>
      </c>
      <c r="D919" s="31"/>
      <c r="E919" s="31"/>
      <c r="F919" s="31"/>
      <c r="G919" s="31"/>
    </row>
    <row r="920" spans="1:7">
      <c r="A920" s="15"/>
      <c r="B920" s="156">
        <v>60</v>
      </c>
      <c r="C920" s="157" t="s">
        <v>625</v>
      </c>
      <c r="D920" s="31"/>
      <c r="E920" s="31"/>
      <c r="F920" s="31"/>
      <c r="G920" s="31"/>
    </row>
    <row r="921" spans="1:7">
      <c r="A921" s="15"/>
      <c r="B921" s="159">
        <v>56</v>
      </c>
      <c r="C921" s="160" t="s">
        <v>626</v>
      </c>
      <c r="D921" s="47">
        <v>0</v>
      </c>
      <c r="E921" s="47">
        <v>0</v>
      </c>
      <c r="F921" s="47">
        <v>0</v>
      </c>
      <c r="G921" s="47">
        <v>0</v>
      </c>
    </row>
    <row r="922" spans="1:7">
      <c r="A922" s="15" t="s">
        <v>15</v>
      </c>
      <c r="B922" s="41">
        <v>1</v>
      </c>
      <c r="C922" s="15" t="s">
        <v>623</v>
      </c>
      <c r="D922" s="87">
        <f>SUM(D919:D921)</f>
        <v>0</v>
      </c>
      <c r="E922" s="87">
        <f>SUM(E919:E921)</f>
        <v>0</v>
      </c>
      <c r="F922" s="47">
        <f>SUM(F919:F921)</f>
        <v>0</v>
      </c>
      <c r="G922" s="87">
        <f>SUM(G919:G921)</f>
        <v>0</v>
      </c>
    </row>
    <row r="923" spans="1:7">
      <c r="A923" s="15"/>
      <c r="B923" s="5"/>
      <c r="C923" s="15"/>
      <c r="D923" s="29"/>
      <c r="E923" s="29"/>
      <c r="F923" s="29"/>
      <c r="G923" s="29"/>
    </row>
    <row r="924" spans="1:7" ht="25.5">
      <c r="A924" s="15"/>
      <c r="B924" s="41">
        <v>2</v>
      </c>
      <c r="C924" s="15" t="s">
        <v>627</v>
      </c>
      <c r="D924" s="29"/>
      <c r="E924" s="29"/>
      <c r="F924" s="29"/>
      <c r="G924" s="29"/>
    </row>
    <row r="925" spans="1:7">
      <c r="A925" s="15"/>
      <c r="B925" s="5">
        <v>101</v>
      </c>
      <c r="C925" s="15" t="s">
        <v>628</v>
      </c>
      <c r="D925" s="29"/>
      <c r="E925" s="29"/>
      <c r="F925" s="29"/>
      <c r="G925" s="29"/>
    </row>
    <row r="926" spans="1:7">
      <c r="A926" s="37"/>
      <c r="B926" s="158">
        <v>56</v>
      </c>
      <c r="C926" s="37" t="s">
        <v>628</v>
      </c>
      <c r="D926" s="45">
        <v>5504</v>
      </c>
      <c r="E926" s="22">
        <v>145000</v>
      </c>
      <c r="F926" s="22">
        <v>145000</v>
      </c>
      <c r="G926" s="22">
        <v>145000</v>
      </c>
    </row>
    <row r="927" spans="1:7" ht="25.5">
      <c r="A927" s="15" t="s">
        <v>15</v>
      </c>
      <c r="B927" s="41">
        <v>2</v>
      </c>
      <c r="C927" s="15" t="s">
        <v>629</v>
      </c>
      <c r="D927" s="45">
        <f>SUM(D924:D926)</f>
        <v>5504</v>
      </c>
      <c r="E927" s="22">
        <f>SUM(E924:E926)</f>
        <v>145000</v>
      </c>
      <c r="F927" s="22">
        <f>SUM(F924:F926)</f>
        <v>145000</v>
      </c>
      <c r="G927" s="22">
        <f>SUM(G924:G926)</f>
        <v>145000</v>
      </c>
    </row>
    <row r="928" spans="1:7" ht="25.5">
      <c r="A928" s="15" t="s">
        <v>15</v>
      </c>
      <c r="B928" s="155">
        <v>6004</v>
      </c>
      <c r="C928" s="24" t="s">
        <v>622</v>
      </c>
      <c r="D928" s="52">
        <f>D927+D922</f>
        <v>5504</v>
      </c>
      <c r="E928" s="26">
        <f>E927+E922</f>
        <v>145000</v>
      </c>
      <c r="F928" s="26">
        <f>F927+F922</f>
        <v>145000</v>
      </c>
      <c r="G928" s="26">
        <f>G927+G922</f>
        <v>145000</v>
      </c>
    </row>
    <row r="929" spans="1:7" ht="15" customHeight="1">
      <c r="A929" s="15"/>
      <c r="B929" s="155"/>
      <c r="C929" s="24"/>
      <c r="D929" s="31"/>
      <c r="E929" s="29"/>
      <c r="F929" s="29"/>
      <c r="G929" s="29"/>
    </row>
    <row r="930" spans="1:7">
      <c r="A930" s="15" t="s">
        <v>11</v>
      </c>
      <c r="B930" s="155">
        <v>6210</v>
      </c>
      <c r="C930" s="24" t="s">
        <v>630</v>
      </c>
      <c r="D930" s="31"/>
      <c r="E930" s="29"/>
      <c r="F930" s="29"/>
      <c r="G930" s="29"/>
    </row>
    <row r="931" spans="1:7">
      <c r="A931" s="15"/>
      <c r="B931" s="41">
        <v>1</v>
      </c>
      <c r="C931" s="15" t="s">
        <v>148</v>
      </c>
      <c r="D931" s="29"/>
      <c r="E931" s="29"/>
      <c r="F931" s="29"/>
      <c r="G931" s="29"/>
    </row>
    <row r="932" spans="1:7">
      <c r="A932" s="15"/>
      <c r="B932" s="33">
        <v>800</v>
      </c>
      <c r="C932" s="15" t="s">
        <v>631</v>
      </c>
      <c r="D932" s="34">
        <v>273</v>
      </c>
      <c r="E932" s="29">
        <v>497</v>
      </c>
      <c r="F932" s="29">
        <v>497</v>
      </c>
      <c r="G932" s="29">
        <v>273</v>
      </c>
    </row>
    <row r="933" spans="1:7">
      <c r="A933" s="15" t="s">
        <v>15</v>
      </c>
      <c r="B933" s="155">
        <v>6210</v>
      </c>
      <c r="C933" s="24" t="s">
        <v>630</v>
      </c>
      <c r="D933" s="52">
        <f>D932</f>
        <v>273</v>
      </c>
      <c r="E933" s="26">
        <f>E932</f>
        <v>497</v>
      </c>
      <c r="F933" s="26">
        <f>F932</f>
        <v>497</v>
      </c>
      <c r="G933" s="26">
        <f>G932</f>
        <v>273</v>
      </c>
    </row>
    <row r="934" spans="1:7" ht="15" customHeight="1">
      <c r="A934" s="15"/>
      <c r="B934" s="155"/>
      <c r="C934" s="24"/>
      <c r="D934" s="29"/>
      <c r="E934" s="29"/>
      <c r="F934" s="29"/>
      <c r="G934" s="29"/>
    </row>
    <row r="935" spans="1:7">
      <c r="A935" s="15" t="s">
        <v>11</v>
      </c>
      <c r="B935" s="155">
        <v>6425</v>
      </c>
      <c r="C935" s="24" t="s">
        <v>632</v>
      </c>
      <c r="D935" s="31"/>
      <c r="E935" s="31"/>
      <c r="F935" s="31"/>
      <c r="G935" s="31"/>
    </row>
    <row r="936" spans="1:7">
      <c r="A936" s="15"/>
      <c r="B936" s="33">
        <v>108</v>
      </c>
      <c r="C936" s="15" t="s">
        <v>633</v>
      </c>
      <c r="D936" s="47">
        <v>0</v>
      </c>
      <c r="E936" s="22">
        <v>7500</v>
      </c>
      <c r="F936" s="22">
        <v>7500</v>
      </c>
      <c r="G936" s="22">
        <v>7500</v>
      </c>
    </row>
    <row r="937" spans="1:7">
      <c r="A937" s="15" t="s">
        <v>15</v>
      </c>
      <c r="B937" s="155">
        <v>6425</v>
      </c>
      <c r="C937" s="24" t="s">
        <v>634</v>
      </c>
      <c r="D937" s="87">
        <f>D936</f>
        <v>0</v>
      </c>
      <c r="E937" s="26">
        <f>E936</f>
        <v>7500</v>
      </c>
      <c r="F937" s="26">
        <f>F936</f>
        <v>7500</v>
      </c>
      <c r="G937" s="26">
        <f>G936</f>
        <v>7500</v>
      </c>
    </row>
    <row r="938" spans="1:7" ht="15" customHeight="1">
      <c r="A938" s="15"/>
      <c r="B938" s="155"/>
      <c r="C938" s="24"/>
      <c r="D938" s="29"/>
      <c r="E938" s="29"/>
      <c r="F938" s="29"/>
      <c r="G938" s="29"/>
    </row>
    <row r="939" spans="1:7">
      <c r="A939" s="15" t="s">
        <v>11</v>
      </c>
      <c r="B939" s="155">
        <v>7610</v>
      </c>
      <c r="C939" s="24" t="s">
        <v>635</v>
      </c>
      <c r="D939" s="31"/>
      <c r="E939" s="31"/>
      <c r="F939" s="31"/>
      <c r="G939" s="31"/>
    </row>
    <row r="940" spans="1:7" ht="25.5">
      <c r="A940" s="15"/>
      <c r="B940" s="5"/>
      <c r="C940" s="15" t="s">
        <v>636</v>
      </c>
      <c r="D940" s="29"/>
      <c r="E940" s="29"/>
      <c r="F940" s="29"/>
      <c r="G940" s="29"/>
    </row>
    <row r="941" spans="1:7">
      <c r="A941" s="15"/>
      <c r="B941" s="5">
        <v>201</v>
      </c>
      <c r="C941" s="15" t="s">
        <v>624</v>
      </c>
      <c r="D941" s="29"/>
      <c r="E941" s="29"/>
      <c r="F941" s="29"/>
      <c r="G941" s="29"/>
    </row>
    <row r="942" spans="1:7" ht="25.5">
      <c r="A942" s="15"/>
      <c r="B942" s="5">
        <v>60</v>
      </c>
      <c r="C942" s="15" t="s">
        <v>637</v>
      </c>
      <c r="D942" s="29"/>
      <c r="E942" s="29"/>
      <c r="F942" s="29"/>
      <c r="G942" s="29"/>
    </row>
    <row r="943" spans="1:7">
      <c r="A943" s="15"/>
      <c r="B943" s="5">
        <v>55</v>
      </c>
      <c r="C943" s="15" t="s">
        <v>638</v>
      </c>
      <c r="D943" s="34">
        <v>8</v>
      </c>
      <c r="E943" s="29">
        <v>1</v>
      </c>
      <c r="F943" s="29">
        <v>1</v>
      </c>
      <c r="G943" s="29">
        <v>1</v>
      </c>
    </row>
    <row r="944" spans="1:7" ht="25.5">
      <c r="A944" s="15"/>
      <c r="B944" s="5">
        <v>202</v>
      </c>
      <c r="C944" s="15" t="s">
        <v>639</v>
      </c>
      <c r="D944" s="34"/>
      <c r="E944" s="29"/>
      <c r="F944" s="29"/>
      <c r="G944" s="29"/>
    </row>
    <row r="945" spans="1:7" ht="25.5">
      <c r="A945" s="15"/>
      <c r="B945" s="5" t="s">
        <v>640</v>
      </c>
      <c r="C945" s="15" t="s">
        <v>641</v>
      </c>
      <c r="D945" s="34"/>
      <c r="E945" s="29"/>
      <c r="F945" s="29"/>
      <c r="G945" s="29"/>
    </row>
    <row r="946" spans="1:7">
      <c r="A946" s="15"/>
      <c r="B946" s="5">
        <v>55</v>
      </c>
      <c r="C946" s="15" t="s">
        <v>638</v>
      </c>
      <c r="D946" s="35">
        <v>0</v>
      </c>
      <c r="E946" s="29">
        <v>1</v>
      </c>
      <c r="F946" s="29">
        <v>1</v>
      </c>
      <c r="G946" s="29">
        <v>1</v>
      </c>
    </row>
    <row r="947" spans="1:7">
      <c r="A947" s="15" t="s">
        <v>15</v>
      </c>
      <c r="B947" s="155">
        <v>7610</v>
      </c>
      <c r="C947" s="24" t="s">
        <v>642</v>
      </c>
      <c r="D947" s="52">
        <f>SUM(D943:D946)</f>
        <v>8</v>
      </c>
      <c r="E947" s="26">
        <f>SUM(E943:E946)</f>
        <v>2</v>
      </c>
      <c r="F947" s="26">
        <f>SUM(F943:F946)</f>
        <v>2</v>
      </c>
      <c r="G947" s="26">
        <f>SUM(G943:G946)</f>
        <v>2</v>
      </c>
    </row>
    <row r="948" spans="1:7" ht="15" customHeight="1">
      <c r="A948" s="15"/>
      <c r="B948" s="27"/>
      <c r="C948" s="24"/>
      <c r="D948" s="31"/>
      <c r="E948" s="31"/>
      <c r="F948" s="31"/>
      <c r="G948" s="31"/>
    </row>
    <row r="949" spans="1:7">
      <c r="A949" s="15" t="s">
        <v>11</v>
      </c>
      <c r="B949" s="27">
        <v>8009</v>
      </c>
      <c r="C949" s="24" t="s">
        <v>643</v>
      </c>
      <c r="D949" s="29"/>
      <c r="E949" s="29"/>
      <c r="F949" s="29"/>
      <c r="G949" s="29"/>
    </row>
    <row r="950" spans="1:7">
      <c r="A950" s="15"/>
      <c r="B950" s="41">
        <v>1</v>
      </c>
      <c r="C950" s="15" t="s">
        <v>124</v>
      </c>
      <c r="D950" s="29"/>
      <c r="E950" s="29"/>
      <c r="F950" s="29"/>
      <c r="G950" s="29"/>
    </row>
    <row r="951" spans="1:7">
      <c r="A951" s="15"/>
      <c r="B951" s="5">
        <v>101</v>
      </c>
      <c r="C951" s="15" t="s">
        <v>644</v>
      </c>
      <c r="D951" s="29">
        <v>1912175</v>
      </c>
      <c r="E951" s="29">
        <f>1910000+150000</f>
        <v>2060000</v>
      </c>
      <c r="F951" s="29">
        <f>1910000+150000</f>
        <v>2060000</v>
      </c>
      <c r="G951" s="29">
        <v>2000700</v>
      </c>
    </row>
    <row r="952" spans="1:7">
      <c r="A952" s="37" t="s">
        <v>15</v>
      </c>
      <c r="B952" s="161">
        <v>8009</v>
      </c>
      <c r="C952" s="44" t="s">
        <v>643</v>
      </c>
      <c r="D952" s="26">
        <f>SUM(D951)</f>
        <v>1912175</v>
      </c>
      <c r="E952" s="26">
        <f>SUM(E951)</f>
        <v>2060000</v>
      </c>
      <c r="F952" s="26">
        <f>SUM(F951)</f>
        <v>2060000</v>
      </c>
      <c r="G952" s="26">
        <f>SUM(G951)</f>
        <v>2000700</v>
      </c>
    </row>
    <row r="953" spans="1:7" ht="3" customHeight="1">
      <c r="A953" s="15"/>
      <c r="B953" s="27"/>
      <c r="C953" s="24"/>
      <c r="D953" s="29"/>
      <c r="E953" s="29"/>
      <c r="F953" s="29"/>
      <c r="G953" s="29"/>
    </row>
    <row r="954" spans="1:7">
      <c r="A954" s="15" t="s">
        <v>11</v>
      </c>
      <c r="B954" s="27">
        <v>8011</v>
      </c>
      <c r="C954" s="24" t="s">
        <v>645</v>
      </c>
      <c r="D954" s="29"/>
      <c r="E954" s="29"/>
      <c r="F954" s="29"/>
      <c r="G954" s="29"/>
    </row>
    <row r="955" spans="1:7">
      <c r="A955" s="15"/>
      <c r="B955" s="5">
        <v>105</v>
      </c>
      <c r="C955" s="15" t="s">
        <v>646</v>
      </c>
      <c r="D955" s="31"/>
      <c r="E955" s="162"/>
      <c r="F955" s="162"/>
      <c r="G955" s="162"/>
    </row>
    <row r="956" spans="1:7" ht="25.5">
      <c r="A956" s="15"/>
      <c r="B956" s="5">
        <v>107</v>
      </c>
      <c r="C956" s="15" t="s">
        <v>647</v>
      </c>
      <c r="D956" s="34"/>
      <c r="E956" s="163"/>
      <c r="F956" s="163"/>
      <c r="G956" s="163"/>
    </row>
    <row r="957" spans="1:7">
      <c r="A957" s="15"/>
      <c r="B957" s="41">
        <v>1</v>
      </c>
      <c r="C957" s="15" t="s">
        <v>648</v>
      </c>
      <c r="D957" s="34">
        <v>41342</v>
      </c>
      <c r="E957" s="29">
        <f>8850+3100</f>
        <v>11950</v>
      </c>
      <c r="F957" s="29">
        <f>2900+7650</f>
        <v>10550</v>
      </c>
      <c r="G957" s="29">
        <f>3306+8910</f>
        <v>12216</v>
      </c>
    </row>
    <row r="958" spans="1:7">
      <c r="A958" s="15"/>
      <c r="B958" s="41">
        <v>2</v>
      </c>
      <c r="C958" s="15" t="s">
        <v>649</v>
      </c>
      <c r="D958" s="47">
        <v>0</v>
      </c>
      <c r="E958" s="22">
        <f>20650+6750+5700-3999</f>
        <v>29101</v>
      </c>
      <c r="F958" s="22">
        <f>6650+17850</f>
        <v>24500</v>
      </c>
      <c r="G958" s="22">
        <f>7581+21060+300</f>
        <v>28941</v>
      </c>
    </row>
    <row r="959" spans="1:7">
      <c r="A959" s="15" t="s">
        <v>15</v>
      </c>
      <c r="B959" s="27">
        <v>8011</v>
      </c>
      <c r="C959" s="24" t="s">
        <v>645</v>
      </c>
      <c r="D959" s="22">
        <f>SUM(D955:D958)</f>
        <v>41342</v>
      </c>
      <c r="E959" s="22">
        <f>SUM(E955:E958)</f>
        <v>41051</v>
      </c>
      <c r="F959" s="22">
        <f>SUM(F955:F958)</f>
        <v>35050</v>
      </c>
      <c r="G959" s="22">
        <f>SUM(G955:G958)</f>
        <v>41157</v>
      </c>
    </row>
    <row r="960" spans="1:7">
      <c r="A960" s="15"/>
      <c r="B960" s="27"/>
      <c r="C960" s="24"/>
      <c r="D960" s="29"/>
      <c r="E960" s="29"/>
      <c r="F960" s="29"/>
      <c r="G960" s="29"/>
    </row>
    <row r="961" spans="1:7">
      <c r="A961" s="15" t="s">
        <v>11</v>
      </c>
      <c r="B961" s="164">
        <v>8121</v>
      </c>
      <c r="C961" s="165" t="s">
        <v>650</v>
      </c>
      <c r="D961" s="29"/>
      <c r="E961" s="29"/>
      <c r="F961" s="29"/>
      <c r="G961" s="29"/>
    </row>
    <row r="962" spans="1:7">
      <c r="A962" s="15"/>
      <c r="B962" s="166">
        <v>122</v>
      </c>
      <c r="C962" s="167" t="s">
        <v>651</v>
      </c>
      <c r="D962" s="34">
        <v>2557573</v>
      </c>
      <c r="E962" s="29">
        <v>250800</v>
      </c>
      <c r="F962" s="29">
        <v>250800</v>
      </c>
      <c r="G962" s="29">
        <v>1013869</v>
      </c>
    </row>
    <row r="963" spans="1:7">
      <c r="A963" s="15" t="s">
        <v>15</v>
      </c>
      <c r="B963" s="164">
        <v>8121</v>
      </c>
      <c r="C963" s="165" t="s">
        <v>650</v>
      </c>
      <c r="D963" s="52">
        <f>D962</f>
        <v>2557573</v>
      </c>
      <c r="E963" s="26">
        <f>E962</f>
        <v>250800</v>
      </c>
      <c r="F963" s="26">
        <f>F962</f>
        <v>250800</v>
      </c>
      <c r="G963" s="26">
        <f>G962</f>
        <v>1013869</v>
      </c>
    </row>
    <row r="964" spans="1:7">
      <c r="A964" s="15"/>
      <c r="B964" s="164"/>
      <c r="C964" s="165"/>
      <c r="D964" s="29"/>
      <c r="E964" s="29"/>
      <c r="F964" s="29"/>
      <c r="G964" s="29"/>
    </row>
    <row r="965" spans="1:7">
      <c r="A965" s="15" t="s">
        <v>11</v>
      </c>
      <c r="B965" s="155">
        <v>8222</v>
      </c>
      <c r="C965" s="24" t="s">
        <v>652</v>
      </c>
      <c r="D965" s="31"/>
      <c r="E965" s="31"/>
      <c r="F965" s="31"/>
      <c r="G965" s="31"/>
    </row>
    <row r="966" spans="1:7" ht="25.5">
      <c r="A966" s="15"/>
      <c r="B966" s="41">
        <v>1</v>
      </c>
      <c r="C966" s="15" t="s">
        <v>653</v>
      </c>
      <c r="D966" s="31"/>
      <c r="E966" s="31"/>
      <c r="F966" s="31"/>
      <c r="G966" s="31"/>
    </row>
    <row r="967" spans="1:7">
      <c r="A967" s="15"/>
      <c r="B967" s="5">
        <v>101</v>
      </c>
      <c r="C967" s="15" t="s">
        <v>652</v>
      </c>
      <c r="D967" s="29">
        <v>779900</v>
      </c>
      <c r="E967" s="29">
        <v>120000</v>
      </c>
      <c r="F967" s="29">
        <v>120000</v>
      </c>
      <c r="G967" s="29">
        <v>120000</v>
      </c>
    </row>
    <row r="968" spans="1:7">
      <c r="A968" s="15" t="s">
        <v>15</v>
      </c>
      <c r="B968" s="155">
        <v>8222</v>
      </c>
      <c r="C968" s="24" t="s">
        <v>652</v>
      </c>
      <c r="D968" s="26">
        <f>SUM(D967)</f>
        <v>779900</v>
      </c>
      <c r="E968" s="26">
        <f>SUM(E967)</f>
        <v>120000</v>
      </c>
      <c r="F968" s="26">
        <f>SUM(F967)</f>
        <v>120000</v>
      </c>
      <c r="G968" s="26">
        <f>SUM(G967)</f>
        <v>120000</v>
      </c>
    </row>
    <row r="969" spans="1:7">
      <c r="A969" s="15"/>
      <c r="B969" s="155"/>
      <c r="C969" s="24"/>
      <c r="D969" s="29"/>
      <c r="E969" s="29"/>
      <c r="F969" s="29"/>
      <c r="G969" s="29"/>
    </row>
    <row r="970" spans="1:7">
      <c r="A970" s="15" t="s">
        <v>11</v>
      </c>
      <c r="B970" s="155">
        <v>8235</v>
      </c>
      <c r="C970" s="24" t="s">
        <v>654</v>
      </c>
      <c r="D970" s="31"/>
      <c r="E970" s="31"/>
      <c r="F970" s="31"/>
      <c r="G970" s="31"/>
    </row>
    <row r="971" spans="1:7">
      <c r="A971" s="15"/>
      <c r="B971" s="168">
        <v>117</v>
      </c>
      <c r="C971" s="169" t="s">
        <v>655</v>
      </c>
      <c r="D971" s="29">
        <v>20000</v>
      </c>
      <c r="E971" s="29">
        <v>20000</v>
      </c>
      <c r="F971" s="29">
        <v>20000</v>
      </c>
      <c r="G971" s="29">
        <v>20000</v>
      </c>
    </row>
    <row r="972" spans="1:7">
      <c r="A972" s="15"/>
      <c r="B972" s="5">
        <v>200</v>
      </c>
      <c r="C972" s="15" t="s">
        <v>656</v>
      </c>
      <c r="D972" s="29"/>
      <c r="E972" s="29"/>
      <c r="F972" s="29"/>
      <c r="G972" s="29"/>
    </row>
    <row r="973" spans="1:7" ht="25.5">
      <c r="A973" s="15"/>
      <c r="B973" s="41">
        <v>2</v>
      </c>
      <c r="C973" s="15" t="s">
        <v>657</v>
      </c>
      <c r="D973" s="34">
        <v>95000</v>
      </c>
      <c r="E973" s="31">
        <v>110000</v>
      </c>
      <c r="F973" s="31">
        <v>110000</v>
      </c>
      <c r="G973" s="31">
        <v>160000</v>
      </c>
    </row>
    <row r="974" spans="1:7">
      <c r="A974" s="15"/>
      <c r="B974" s="41">
        <v>3</v>
      </c>
      <c r="C974" s="94" t="s">
        <v>658</v>
      </c>
      <c r="D974" s="31">
        <v>95000</v>
      </c>
      <c r="E974" s="31">
        <v>200000</v>
      </c>
      <c r="F974" s="31">
        <v>200000</v>
      </c>
      <c r="G974" s="31">
        <f>300000</f>
        <v>300000</v>
      </c>
    </row>
    <row r="975" spans="1:7">
      <c r="A975" s="15" t="s">
        <v>15</v>
      </c>
      <c r="B975" s="155">
        <v>8235</v>
      </c>
      <c r="C975" s="24" t="s">
        <v>654</v>
      </c>
      <c r="D975" s="26">
        <f>SUM(D971:D974)</f>
        <v>210000</v>
      </c>
      <c r="E975" s="26">
        <f>SUM(E971:E974)</f>
        <v>330000</v>
      </c>
      <c r="F975" s="26">
        <f>SUM(F971:F974)</f>
        <v>330000</v>
      </c>
      <c r="G975" s="26">
        <f>SUM(G971:G974)</f>
        <v>480000</v>
      </c>
    </row>
    <row r="976" spans="1:7">
      <c r="A976" s="15"/>
      <c r="B976" s="27"/>
      <c r="C976" s="24"/>
      <c r="D976" s="31"/>
      <c r="E976" s="31"/>
      <c r="F976" s="31"/>
      <c r="G976" s="31"/>
    </row>
    <row r="977" spans="1:7">
      <c r="A977" s="15" t="s">
        <v>11</v>
      </c>
      <c r="B977" s="27">
        <v>8342</v>
      </c>
      <c r="C977" s="24" t="s">
        <v>659</v>
      </c>
      <c r="D977" s="29"/>
      <c r="E977" s="29"/>
      <c r="F977" s="29"/>
      <c r="G977" s="29"/>
    </row>
    <row r="978" spans="1:7" ht="25.5">
      <c r="A978" s="15"/>
      <c r="B978" s="5">
        <v>117</v>
      </c>
      <c r="C978" s="15" t="s">
        <v>660</v>
      </c>
      <c r="D978" s="29"/>
      <c r="E978" s="29"/>
      <c r="F978" s="29"/>
      <c r="G978" s="29"/>
    </row>
    <row r="979" spans="1:7" ht="25.5">
      <c r="A979" s="15"/>
      <c r="B979" s="41">
        <v>1</v>
      </c>
      <c r="C979" s="15" t="s">
        <v>661</v>
      </c>
      <c r="D979" s="34"/>
      <c r="E979" s="35"/>
      <c r="F979" s="35"/>
      <c r="G979" s="35"/>
    </row>
    <row r="980" spans="1:7">
      <c r="A980" s="15"/>
      <c r="B980" s="41">
        <v>1</v>
      </c>
      <c r="C980" s="15" t="s">
        <v>662</v>
      </c>
      <c r="D980" s="34">
        <v>244</v>
      </c>
      <c r="E980" s="34">
        <v>350</v>
      </c>
      <c r="F980" s="29">
        <v>324</v>
      </c>
      <c r="G980" s="34">
        <v>350</v>
      </c>
    </row>
    <row r="981" spans="1:7">
      <c r="A981" s="37"/>
      <c r="B981" s="46">
        <v>2</v>
      </c>
      <c r="C981" s="37" t="s">
        <v>663</v>
      </c>
      <c r="D981" s="45">
        <v>173855</v>
      </c>
      <c r="E981" s="22">
        <v>170000</v>
      </c>
      <c r="F981" s="22">
        <f>172152+7500</f>
        <v>179652</v>
      </c>
      <c r="G981" s="22">
        <v>289410</v>
      </c>
    </row>
    <row r="982" spans="1:7">
      <c r="A982" s="15" t="s">
        <v>15</v>
      </c>
      <c r="B982" s="27">
        <v>8342</v>
      </c>
      <c r="C982" s="24" t="s">
        <v>659</v>
      </c>
      <c r="D982" s="22">
        <f>SUM(D978:D981)</f>
        <v>174099</v>
      </c>
      <c r="E982" s="22">
        <f>SUM(E979:E981)</f>
        <v>170350</v>
      </c>
      <c r="F982" s="22">
        <f>SUM(F979:F981)</f>
        <v>179976</v>
      </c>
      <c r="G982" s="22">
        <f>SUM(G979:G981)</f>
        <v>289760</v>
      </c>
    </row>
    <row r="983" spans="1:7">
      <c r="A983" s="15"/>
      <c r="B983" s="27"/>
      <c r="C983" s="24"/>
      <c r="D983" s="31"/>
      <c r="E983" s="31"/>
      <c r="F983" s="31"/>
      <c r="G983" s="31"/>
    </row>
    <row r="984" spans="1:7">
      <c r="A984" s="15" t="s">
        <v>11</v>
      </c>
      <c r="B984" s="155">
        <v>8443</v>
      </c>
      <c r="C984" s="24" t="s">
        <v>664</v>
      </c>
      <c r="D984" s="29"/>
      <c r="E984" s="29"/>
      <c r="F984" s="29"/>
      <c r="G984" s="29"/>
    </row>
    <row r="985" spans="1:7">
      <c r="A985" s="15"/>
      <c r="B985" s="33">
        <v>103</v>
      </c>
      <c r="C985" s="109" t="s">
        <v>665</v>
      </c>
      <c r="D985" s="170">
        <v>91089</v>
      </c>
      <c r="E985" s="171">
        <v>112883</v>
      </c>
      <c r="F985" s="171">
        <v>112883</v>
      </c>
      <c r="G985" s="170">
        <v>91089</v>
      </c>
    </row>
    <row r="986" spans="1:7">
      <c r="A986" s="15"/>
      <c r="B986" s="33">
        <v>104</v>
      </c>
      <c r="C986" s="109" t="s">
        <v>666</v>
      </c>
      <c r="D986" s="170">
        <v>227</v>
      </c>
      <c r="E986" s="171">
        <v>25</v>
      </c>
      <c r="F986" s="171">
        <v>25</v>
      </c>
      <c r="G986" s="170">
        <v>227</v>
      </c>
    </row>
    <row r="987" spans="1:7">
      <c r="A987" s="15"/>
      <c r="B987" s="33">
        <v>108</v>
      </c>
      <c r="C987" s="109" t="s">
        <v>667</v>
      </c>
      <c r="D987" s="170">
        <v>276706</v>
      </c>
      <c r="E987" s="171">
        <v>268861</v>
      </c>
      <c r="F987" s="171">
        <v>268861</v>
      </c>
      <c r="G987" s="170">
        <v>276706</v>
      </c>
    </row>
    <row r="988" spans="1:7">
      <c r="A988" s="15"/>
      <c r="B988" s="33">
        <v>109</v>
      </c>
      <c r="C988" s="109" t="s">
        <v>668</v>
      </c>
      <c r="D988" s="170">
        <v>13698</v>
      </c>
      <c r="E988" s="171">
        <v>8827</v>
      </c>
      <c r="F988" s="171">
        <v>8827</v>
      </c>
      <c r="G988" s="170">
        <v>13698</v>
      </c>
    </row>
    <row r="989" spans="1:7">
      <c r="A989" s="15"/>
      <c r="B989" s="33">
        <v>800</v>
      </c>
      <c r="C989" s="109" t="s">
        <v>659</v>
      </c>
      <c r="D989" s="68">
        <v>1135</v>
      </c>
      <c r="E989" s="127">
        <v>1933</v>
      </c>
      <c r="F989" s="127">
        <v>1933</v>
      </c>
      <c r="G989" s="68">
        <v>1135</v>
      </c>
    </row>
    <row r="990" spans="1:7">
      <c r="A990" s="15" t="s">
        <v>15</v>
      </c>
      <c r="B990" s="155">
        <v>8443</v>
      </c>
      <c r="C990" s="24" t="s">
        <v>664</v>
      </c>
      <c r="D990" s="26">
        <f>SUM(D984:D989)</f>
        <v>382855</v>
      </c>
      <c r="E990" s="26">
        <f>SUM(E984:E989)</f>
        <v>392529</v>
      </c>
      <c r="F990" s="26">
        <f>SUM(F984:F989)</f>
        <v>392529</v>
      </c>
      <c r="G990" s="26">
        <f>SUM(G984:G989)</f>
        <v>382855</v>
      </c>
    </row>
    <row r="991" spans="1:7">
      <c r="A991" s="15"/>
      <c r="B991" s="27"/>
      <c r="C991" s="24"/>
      <c r="D991" s="29"/>
      <c r="E991" s="29"/>
      <c r="F991" s="29"/>
      <c r="G991" s="29"/>
    </row>
    <row r="992" spans="1:7">
      <c r="A992" s="15" t="s">
        <v>11</v>
      </c>
      <c r="B992" s="155">
        <v>8658</v>
      </c>
      <c r="C992" s="24" t="s">
        <v>669</v>
      </c>
      <c r="D992" s="29"/>
      <c r="E992" s="29"/>
      <c r="F992" s="29"/>
      <c r="G992" s="29"/>
    </row>
    <row r="993" spans="1:7">
      <c r="A993" s="15"/>
      <c r="B993" s="33">
        <v>101</v>
      </c>
      <c r="C993" s="109" t="s">
        <v>670</v>
      </c>
      <c r="D993" s="170">
        <v>-100</v>
      </c>
      <c r="E993" s="171">
        <v>11</v>
      </c>
      <c r="F993" s="171">
        <v>11</v>
      </c>
      <c r="G993" s="35">
        <v>0</v>
      </c>
    </row>
    <row r="994" spans="1:7">
      <c r="A994" s="15"/>
      <c r="B994" s="33">
        <v>102</v>
      </c>
      <c r="C994" s="109" t="s">
        <v>671</v>
      </c>
      <c r="D994" s="170">
        <v>150</v>
      </c>
      <c r="E994" s="170">
        <v>-1465</v>
      </c>
      <c r="F994" s="170">
        <v>-1465</v>
      </c>
      <c r="G994" s="170">
        <v>50</v>
      </c>
    </row>
    <row r="995" spans="1:7">
      <c r="A995" s="15"/>
      <c r="B995" s="33">
        <v>112</v>
      </c>
      <c r="C995" s="109" t="s">
        <v>672</v>
      </c>
      <c r="D995" s="170">
        <v>50661</v>
      </c>
      <c r="E995" s="171">
        <v>101287</v>
      </c>
      <c r="F995" s="171">
        <v>101287</v>
      </c>
      <c r="G995" s="170">
        <v>50661</v>
      </c>
    </row>
    <row r="996" spans="1:7" ht="25.5">
      <c r="A996" s="15"/>
      <c r="B996" s="33">
        <v>123</v>
      </c>
      <c r="C996" s="109" t="s">
        <v>673</v>
      </c>
      <c r="D996" s="172">
        <v>2931</v>
      </c>
      <c r="E996" s="173">
        <v>94</v>
      </c>
      <c r="F996" s="173">
        <v>94</v>
      </c>
      <c r="G996" s="172">
        <v>2931</v>
      </c>
    </row>
    <row r="997" spans="1:7">
      <c r="A997" s="15" t="s">
        <v>15</v>
      </c>
      <c r="B997" s="155">
        <v>8658</v>
      </c>
      <c r="C997" s="24" t="s">
        <v>669</v>
      </c>
      <c r="D997" s="26">
        <f>SUM(D993:D996)</f>
        <v>53642</v>
      </c>
      <c r="E997" s="26">
        <f>SUM(E993:E996)</f>
        <v>99927</v>
      </c>
      <c r="F997" s="26">
        <f>SUM(F993:F996)</f>
        <v>99927</v>
      </c>
      <c r="G997" s="26">
        <f>SUM(G993:G996)</f>
        <v>53642</v>
      </c>
    </row>
    <row r="998" spans="1:7">
      <c r="A998" s="15"/>
      <c r="B998" s="27"/>
      <c r="C998" s="24"/>
      <c r="D998" s="31"/>
      <c r="E998" s="31"/>
      <c r="F998" s="31"/>
      <c r="G998" s="31"/>
    </row>
    <row r="999" spans="1:7">
      <c r="A999" s="15" t="s">
        <v>11</v>
      </c>
      <c r="B999" s="155">
        <v>8670</v>
      </c>
      <c r="C999" s="24" t="s">
        <v>674</v>
      </c>
      <c r="D999" s="31"/>
      <c r="E999" s="31"/>
      <c r="F999" s="31"/>
      <c r="G999" s="31"/>
    </row>
    <row r="1000" spans="1:7">
      <c r="A1000" s="15"/>
      <c r="B1000" s="5">
        <v>103</v>
      </c>
      <c r="C1000" s="15" t="s">
        <v>675</v>
      </c>
      <c r="D1000" s="31">
        <v>977326</v>
      </c>
      <c r="E1000" s="30">
        <v>1366935</v>
      </c>
      <c r="F1000" s="30">
        <v>1366935</v>
      </c>
      <c r="G1000" s="31">
        <v>977326</v>
      </c>
    </row>
    <row r="1001" spans="1:7">
      <c r="A1001" s="15"/>
      <c r="B1001" s="5">
        <v>104</v>
      </c>
      <c r="C1001" s="15" t="s">
        <v>676</v>
      </c>
      <c r="D1001" s="31">
        <v>20911699</v>
      </c>
      <c r="E1001" s="30">
        <v>18201811</v>
      </c>
      <c r="F1001" s="30">
        <v>18201811</v>
      </c>
      <c r="G1001" s="31">
        <v>20911699</v>
      </c>
    </row>
    <row r="1002" spans="1:7">
      <c r="A1002" s="15" t="s">
        <v>15</v>
      </c>
      <c r="B1002" s="155">
        <v>8670</v>
      </c>
      <c r="C1002" s="24" t="s">
        <v>674</v>
      </c>
      <c r="D1002" s="26">
        <f>SUM(D1000:D1001)</f>
        <v>21889025</v>
      </c>
      <c r="E1002" s="26">
        <f>SUM(E1000:E1001)</f>
        <v>19568746</v>
      </c>
      <c r="F1002" s="26">
        <f>SUM(F1000:F1001)</f>
        <v>19568746</v>
      </c>
      <c r="G1002" s="26">
        <f>SUM(G1000:G1001)</f>
        <v>21889025</v>
      </c>
    </row>
    <row r="1003" spans="1:7">
      <c r="A1003" s="15"/>
      <c r="B1003" s="155"/>
      <c r="C1003" s="24"/>
      <c r="D1003" s="29"/>
      <c r="E1003" s="29"/>
      <c r="F1003" s="29"/>
      <c r="G1003" s="29"/>
    </row>
    <row r="1004" spans="1:7">
      <c r="A1004" s="15" t="s">
        <v>11</v>
      </c>
      <c r="B1004" s="155">
        <v>8671</v>
      </c>
      <c r="C1004" s="24" t="s">
        <v>677</v>
      </c>
      <c r="D1004" s="31"/>
      <c r="E1004" s="31"/>
      <c r="F1004" s="31"/>
      <c r="G1004" s="31"/>
    </row>
    <row r="1005" spans="1:7">
      <c r="A1005" s="15"/>
      <c r="B1005" s="5">
        <v>101</v>
      </c>
      <c r="C1005" s="15" t="s">
        <v>124</v>
      </c>
      <c r="D1005" s="29">
        <v>50202</v>
      </c>
      <c r="E1005" s="28">
        <v>41180</v>
      </c>
      <c r="F1005" s="28">
        <v>41180</v>
      </c>
      <c r="G1005" s="29">
        <v>50202</v>
      </c>
    </row>
    <row r="1006" spans="1:7">
      <c r="A1006" s="15" t="s">
        <v>15</v>
      </c>
      <c r="B1006" s="155">
        <v>8671</v>
      </c>
      <c r="C1006" s="24" t="s">
        <v>677</v>
      </c>
      <c r="D1006" s="26">
        <f>D1005</f>
        <v>50202</v>
      </c>
      <c r="E1006" s="26">
        <f>E1005</f>
        <v>41180</v>
      </c>
      <c r="F1006" s="26">
        <f>F1005</f>
        <v>41180</v>
      </c>
      <c r="G1006" s="26">
        <f>G1005</f>
        <v>50202</v>
      </c>
    </row>
    <row r="1007" spans="1:7">
      <c r="A1007" s="15"/>
      <c r="B1007" s="27"/>
      <c r="C1007" s="24"/>
      <c r="D1007" s="29"/>
      <c r="E1007" s="29"/>
      <c r="F1007" s="29"/>
      <c r="G1007" s="29"/>
    </row>
    <row r="1008" spans="1:7">
      <c r="A1008" s="15" t="s">
        <v>11</v>
      </c>
      <c r="B1008" s="155">
        <v>8672</v>
      </c>
      <c r="C1008" s="24" t="s">
        <v>678</v>
      </c>
      <c r="D1008" s="31"/>
      <c r="E1008" s="31"/>
      <c r="F1008" s="31"/>
      <c r="G1008" s="31"/>
    </row>
    <row r="1009" spans="1:7">
      <c r="A1009" s="15"/>
      <c r="B1009" s="5">
        <v>101</v>
      </c>
      <c r="C1009" s="15" t="s">
        <v>124</v>
      </c>
      <c r="D1009" s="29">
        <v>96</v>
      </c>
      <c r="E1009" s="28">
        <v>120</v>
      </c>
      <c r="F1009" s="28">
        <v>120</v>
      </c>
      <c r="G1009" s="29">
        <v>96</v>
      </c>
    </row>
    <row r="1010" spans="1:7">
      <c r="A1010" s="15" t="s">
        <v>15</v>
      </c>
      <c r="B1010" s="155">
        <v>8672</v>
      </c>
      <c r="C1010" s="24" t="s">
        <v>678</v>
      </c>
      <c r="D1010" s="26">
        <f>D1009</f>
        <v>96</v>
      </c>
      <c r="E1010" s="26">
        <f>E1009</f>
        <v>120</v>
      </c>
      <c r="F1010" s="26">
        <f>F1009</f>
        <v>120</v>
      </c>
      <c r="G1010" s="26">
        <f>G1009</f>
        <v>96</v>
      </c>
    </row>
    <row r="1011" spans="1:7">
      <c r="A1011" s="15"/>
      <c r="B1011" s="5"/>
      <c r="C1011" s="15"/>
      <c r="D1011" s="29"/>
      <c r="E1011" s="29"/>
      <c r="F1011" s="29"/>
      <c r="G1011" s="29"/>
    </row>
    <row r="1012" spans="1:7">
      <c r="A1012" s="15" t="s">
        <v>11</v>
      </c>
      <c r="B1012" s="155">
        <v>8673</v>
      </c>
      <c r="C1012" s="24" t="s">
        <v>679</v>
      </c>
      <c r="D1012" s="29"/>
      <c r="E1012" s="29"/>
      <c r="F1012" s="29"/>
      <c r="G1012" s="29"/>
    </row>
    <row r="1013" spans="1:7">
      <c r="A1013" s="37"/>
      <c r="B1013" s="42">
        <v>101</v>
      </c>
      <c r="C1013" s="37" t="s">
        <v>679</v>
      </c>
      <c r="D1013" s="22">
        <v>13350000</v>
      </c>
      <c r="E1013" s="40">
        <v>10750000</v>
      </c>
      <c r="F1013" s="22">
        <v>18170000</v>
      </c>
      <c r="G1013" s="22">
        <v>18170000</v>
      </c>
    </row>
    <row r="1014" spans="1:7">
      <c r="A1014" s="174" t="s">
        <v>15</v>
      </c>
      <c r="B1014" s="175">
        <v>8673</v>
      </c>
      <c r="C1014" s="176" t="s">
        <v>679</v>
      </c>
      <c r="D1014" s="22">
        <f>D1013</f>
        <v>13350000</v>
      </c>
      <c r="E1014" s="22">
        <f>E1013</f>
        <v>10750000</v>
      </c>
      <c r="F1014" s="22">
        <f>F1013</f>
        <v>18170000</v>
      </c>
      <c r="G1014" s="22">
        <f>G1013</f>
        <v>18170000</v>
      </c>
    </row>
    <row r="1015" spans="1:7">
      <c r="A1015" s="15"/>
      <c r="B1015" s="27"/>
      <c r="C1015" s="24"/>
      <c r="D1015" s="29"/>
      <c r="E1015" s="29"/>
      <c r="F1015" s="29"/>
      <c r="G1015" s="29"/>
    </row>
    <row r="1016" spans="1:7">
      <c r="A1016" s="15" t="s">
        <v>11</v>
      </c>
      <c r="B1016" s="27">
        <v>8680</v>
      </c>
      <c r="C1016" s="24" t="s">
        <v>680</v>
      </c>
      <c r="D1016" s="29"/>
      <c r="E1016" s="29"/>
      <c r="F1016" s="29"/>
      <c r="G1016" s="29"/>
    </row>
    <row r="1017" spans="1:7" ht="25.5">
      <c r="A1017" s="15"/>
      <c r="B1017" s="5">
        <v>102</v>
      </c>
      <c r="C1017" s="15" t="s">
        <v>681</v>
      </c>
      <c r="D1017" s="35">
        <v>0</v>
      </c>
      <c r="E1017" s="35">
        <v>0</v>
      </c>
      <c r="F1017" s="35">
        <v>0</v>
      </c>
      <c r="G1017" s="35">
        <v>0</v>
      </c>
    </row>
    <row r="1018" spans="1:7">
      <c r="A1018" s="15" t="s">
        <v>15</v>
      </c>
      <c r="B1018" s="27">
        <v>8680</v>
      </c>
      <c r="C1018" s="24" t="s">
        <v>680</v>
      </c>
      <c r="D1018" s="87">
        <f>D1017</f>
        <v>0</v>
      </c>
      <c r="E1018" s="87">
        <f>E1017</f>
        <v>0</v>
      </c>
      <c r="F1018" s="87">
        <f>F1017</f>
        <v>0</v>
      </c>
      <c r="G1018" s="87">
        <f>G1017</f>
        <v>0</v>
      </c>
    </row>
    <row r="1019" spans="1:7">
      <c r="A1019" s="15"/>
      <c r="B1019" s="27"/>
      <c r="C1019" s="24"/>
      <c r="D1019" s="29"/>
      <c r="E1019" s="29"/>
      <c r="F1019" s="29"/>
      <c r="G1019" s="29"/>
    </row>
    <row r="1020" spans="1:7" ht="38.25">
      <c r="A1020" s="15" t="s">
        <v>11</v>
      </c>
      <c r="B1020" s="155">
        <v>8782</v>
      </c>
      <c r="C1020" s="24" t="s">
        <v>682</v>
      </c>
      <c r="D1020" s="29"/>
      <c r="E1020" s="29"/>
      <c r="F1020" s="29"/>
      <c r="G1020" s="29"/>
    </row>
    <row r="1021" spans="1:7">
      <c r="A1021" s="15"/>
      <c r="B1021" s="5">
        <v>102</v>
      </c>
      <c r="C1021" s="15" t="s">
        <v>683</v>
      </c>
      <c r="D1021" s="29">
        <v>9317540</v>
      </c>
      <c r="E1021" s="28">
        <v>5816023</v>
      </c>
      <c r="F1021" s="28">
        <v>5816023</v>
      </c>
      <c r="G1021" s="29">
        <v>9317540</v>
      </c>
    </row>
    <row r="1022" spans="1:7">
      <c r="A1022" s="15"/>
      <c r="B1022" s="5">
        <v>103</v>
      </c>
      <c r="C1022" s="15" t="s">
        <v>684</v>
      </c>
      <c r="D1022" s="31">
        <v>291375</v>
      </c>
      <c r="E1022" s="30">
        <v>236565</v>
      </c>
      <c r="F1022" s="30">
        <v>236565</v>
      </c>
      <c r="G1022" s="31">
        <v>291375</v>
      </c>
    </row>
    <row r="1023" spans="1:7">
      <c r="A1023" s="15"/>
      <c r="B1023" s="5">
        <v>108</v>
      </c>
      <c r="C1023" s="15" t="s">
        <v>685</v>
      </c>
      <c r="D1023" s="31">
        <v>711819</v>
      </c>
      <c r="E1023" s="30">
        <v>698359</v>
      </c>
      <c r="F1023" s="30">
        <v>698359</v>
      </c>
      <c r="G1023" s="31">
        <v>711819</v>
      </c>
    </row>
    <row r="1024" spans="1:7" ht="39" thickBot="1">
      <c r="A1024" s="177" t="s">
        <v>15</v>
      </c>
      <c r="B1024" s="178">
        <v>8782</v>
      </c>
      <c r="C1024" s="179" t="s">
        <v>682</v>
      </c>
      <c r="D1024" s="180">
        <f>SUM(D1021:D1023)</f>
        <v>10320734</v>
      </c>
      <c r="E1024" s="180">
        <f>SUM(E1021:E1023)</f>
        <v>6750947</v>
      </c>
      <c r="F1024" s="180">
        <f>SUM(F1021:F1023)</f>
        <v>6750947</v>
      </c>
      <c r="G1024" s="180">
        <f>SUM(G1021:G1023)</f>
        <v>10320734</v>
      </c>
    </row>
    <row r="1025" spans="1:4" ht="13.5" thickTop="1">
      <c r="A1025" s="1"/>
      <c r="B1025" s="181"/>
      <c r="C1025" s="1"/>
      <c r="D1025" s="182"/>
    </row>
  </sheetData>
  <mergeCells count="5">
    <mergeCell ref="A2:G2"/>
    <mergeCell ref="E3:G3"/>
    <mergeCell ref="A4:C4"/>
    <mergeCell ref="A5:C5"/>
    <mergeCell ref="A6:C6"/>
  </mergeCells>
  <pageMargins left="0.7" right="0.7" top="0.75" bottom="0.75" header="0.3" footer="0.3"/>
  <pageSetup paperSize="9" scale="96" orientation="portrait"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2013-04-26T05:38:44Z</dcterms:created>
  <dcterms:modified xsi:type="dcterms:W3CDTF">2013-04-26T05:53:59Z</dcterms:modified>
</cp:coreProperties>
</file>