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8355" windowHeight="7320"/>
  </bookViews>
  <sheets>
    <sheet name="dem41" sheetId="4" r:id="rId1"/>
    <sheet name="share cal sheet" sheetId="6" r:id="rId2"/>
    <sheet name="trans_Municipal" sheetId="5" r:id="rId3"/>
  </sheets>
  <externalReferences>
    <externalReference r:id="rId4"/>
    <externalReference r:id="rId5"/>
    <externalReference r:id="rId6"/>
  </externalReferences>
  <definedNames>
    <definedName name="__123Graph_D" localSheetId="0" hidden="1">[1]DEMAND18!#REF!</definedName>
    <definedName name="_xlnm._FilterDatabase" localSheetId="0" hidden="1">'dem41'!$A$22:$L$387</definedName>
    <definedName name="_rec1" localSheetId="0">'dem41'!#REF!</definedName>
    <definedName name="ahcap">[2]dem2!$D$646:$L$646</definedName>
    <definedName name="censusrec">#REF!</definedName>
    <definedName name="charged">#REF!</definedName>
    <definedName name="da">#REF!</definedName>
    <definedName name="dedrec2">'dem41'!#REF!</definedName>
    <definedName name="ee">#REF!</definedName>
    <definedName name="election" localSheetId="0">'dem41'!#REF!</definedName>
    <definedName name="Fishrev">[2]dem2!$D$574:$L$574</definedName>
    <definedName name="fwl">#REF!</definedName>
    <definedName name="fwlcap">#REF!</definedName>
    <definedName name="fwlrec">#REF!</definedName>
    <definedName name="housing" localSheetId="0">'dem41'!#REF!</definedName>
    <definedName name="housingcap" localSheetId="0">'dem41'!#REF!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'dem41'!$K$386</definedName>
    <definedName name="Nutrition">#REF!</definedName>
    <definedName name="oges" localSheetId="0">'dem41'!$D$255:$L$255</definedName>
    <definedName name="otdrec" localSheetId="0">'dem41'!#REF!</definedName>
    <definedName name="_xlnm.Print_Area" localSheetId="0">'dem41'!$A$1:$L$401</definedName>
    <definedName name="_xlnm.Print_Titles" localSheetId="0">'dem41'!$19:$22</definedName>
    <definedName name="pw" localSheetId="0">'dem41'!$D$69:$L$69</definedName>
    <definedName name="pwcap">#REF!</definedName>
    <definedName name="rec" localSheetId="0">'dem41'!#REF!</definedName>
    <definedName name="reform">#REF!</definedName>
    <definedName name="revise" localSheetId="0">'dem41'!#REF!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'dem41'!#REF!</definedName>
    <definedName name="tax" localSheetId="0">'dem41'!$D$44:$L$44</definedName>
    <definedName name="udhd" localSheetId="0">'dem41'!$D$229:$L$229</definedName>
    <definedName name="udhdcap" localSheetId="0">'dem41'!#REF!</definedName>
    <definedName name="udhdrec" localSheetId="0">'dem41'!#REF!</definedName>
    <definedName name="udrec" localSheetId="0">'dem41'!#REF!</definedName>
    <definedName name="udroad" localSheetId="0">'dem41'!$D$245:$L$245</definedName>
    <definedName name="urbancap" localSheetId="0">'dem41'!$D$384:$L$384</definedName>
    <definedName name="urbanDevelopment" localSheetId="0">'dem41'!$E$17:$G$17</definedName>
    <definedName name="Voted" localSheetId="0">'dem41'!$E$17:$G$17</definedName>
    <definedName name="water" localSheetId="0">'dem41'!$D$86:$L$86</definedName>
    <definedName name="watercap" localSheetId="0">'dem41'!#REF!</definedName>
    <definedName name="welfarecap">#REF!</definedName>
    <definedName name="Z_20AC3EE6_0FC9_11D5_8064_004005726899_.wvu.FilterData" localSheetId="0" hidden="1">'dem41'!$C$25:$C$401</definedName>
    <definedName name="Z_239EE218_578E_4317_BEED_14D5D7089E27_.wvu.Cols" localSheetId="0" hidden="1">'dem41'!#REF!</definedName>
    <definedName name="Z_239EE218_578E_4317_BEED_14D5D7089E27_.wvu.FilterData" localSheetId="0" hidden="1">'dem41'!$A$1:$L$401</definedName>
    <definedName name="Z_239EE218_578E_4317_BEED_14D5D7089E27_.wvu.PrintArea" localSheetId="0" hidden="1">'dem41'!$A$1:$L$401</definedName>
    <definedName name="Z_239EE218_578E_4317_BEED_14D5D7089E27_.wvu.PrintTitles" localSheetId="0" hidden="1">'dem41'!$20:$24</definedName>
    <definedName name="Z_302A3EA3_AE96_11D5_A646_0050BA3D7AFD_.wvu.Cols" localSheetId="0" hidden="1">'dem41'!#REF!</definedName>
    <definedName name="Z_302A3EA3_AE96_11D5_A646_0050BA3D7AFD_.wvu.FilterData" localSheetId="0" hidden="1">'dem41'!$A$1:$L$401</definedName>
    <definedName name="Z_302A3EA3_AE96_11D5_A646_0050BA3D7AFD_.wvu.PrintArea" localSheetId="0" hidden="1">'dem41'!$A$1:$L$401</definedName>
    <definedName name="Z_302A3EA3_AE96_11D5_A646_0050BA3D7AFD_.wvu.PrintTitles" localSheetId="0" hidden="1">'dem41'!$20:$24</definedName>
    <definedName name="Z_36DBA021_0ECB_11D4_8064_004005726899_.wvu.Cols" localSheetId="0" hidden="1">'dem41'!#REF!</definedName>
    <definedName name="Z_36DBA021_0ECB_11D4_8064_004005726899_.wvu.FilterData" localSheetId="0" hidden="1">'dem41'!$C$25:$C$401</definedName>
    <definedName name="Z_36DBA021_0ECB_11D4_8064_004005726899_.wvu.PrintArea" localSheetId="0" hidden="1">'dem41'!$A$2:$L$401</definedName>
    <definedName name="Z_36DBA021_0ECB_11D4_8064_004005726899_.wvu.PrintTitles" localSheetId="0" hidden="1">'dem41'!$20:$24</definedName>
    <definedName name="Z_93EBE921_AE91_11D5_8685_004005726899_.wvu.Cols" localSheetId="0" hidden="1">'dem41'!#REF!</definedName>
    <definedName name="Z_93EBE921_AE91_11D5_8685_004005726899_.wvu.FilterData" localSheetId="0" hidden="1">'dem41'!$C$25:$C$401</definedName>
    <definedName name="Z_93EBE921_AE91_11D5_8685_004005726899_.wvu.PrintArea" localSheetId="0" hidden="1">'dem41'!$A$1:$L$401</definedName>
    <definedName name="Z_93EBE921_AE91_11D5_8685_004005726899_.wvu.PrintTitles" localSheetId="0" hidden="1">'dem41'!$20:$24</definedName>
    <definedName name="Z_94DA79C1_0FDE_11D5_9579_000021DAEEA2_.wvu.Cols" localSheetId="0" hidden="1">'dem41'!#REF!</definedName>
    <definedName name="Z_94DA79C1_0FDE_11D5_9579_000021DAEEA2_.wvu.FilterData" localSheetId="0" hidden="1">'dem41'!$C$25:$C$401</definedName>
    <definedName name="Z_94DA79C1_0FDE_11D5_9579_000021DAEEA2_.wvu.PrintArea" localSheetId="0" hidden="1">'dem41'!$A$2:$L$401</definedName>
    <definedName name="Z_94DA79C1_0FDE_11D5_9579_000021DAEEA2_.wvu.PrintTitles" localSheetId="0" hidden="1">'dem41'!$20:$24</definedName>
    <definedName name="Z_B4CB0972_161F_11D5_8064_004005726899_.wvu.FilterData" localSheetId="0" hidden="1">'dem41'!$C$25:$C$401</definedName>
    <definedName name="Z_B4CB097C_161F_11D5_8064_004005726899_.wvu.FilterData" localSheetId="0" hidden="1">'dem41'!$C$25:$C$401</definedName>
    <definedName name="Z_B4CB099E_161F_11D5_8064_004005726899_.wvu.FilterData" localSheetId="0" hidden="1">'dem41'!$C$25:$C$401</definedName>
    <definedName name="Z_C868F8C3_16D7_11D5_A68D_81D6213F5331_.wvu.Cols" localSheetId="0" hidden="1">'dem41'!#REF!</definedName>
    <definedName name="Z_C868F8C3_16D7_11D5_A68D_81D6213F5331_.wvu.FilterData" localSheetId="0" hidden="1">'dem41'!$C$25:$C$401</definedName>
    <definedName name="Z_C868F8C3_16D7_11D5_A68D_81D6213F5331_.wvu.PrintArea" localSheetId="0" hidden="1">'dem41'!$A$2:$L$401</definedName>
    <definedName name="Z_C868F8C3_16D7_11D5_A68D_81D6213F5331_.wvu.PrintTitles" localSheetId="0" hidden="1">'dem41'!$20:$24</definedName>
    <definedName name="Z_E5DF37BD_125C_11D5_8DC4_D0F5D88B3549_.wvu.Cols" localSheetId="0" hidden="1">'dem41'!#REF!</definedName>
    <definedName name="Z_E5DF37BD_125C_11D5_8DC4_D0F5D88B3549_.wvu.FilterData" localSheetId="0" hidden="1">'dem41'!$C$25:$C$401</definedName>
    <definedName name="Z_E5DF37BD_125C_11D5_8DC4_D0F5D88B3549_.wvu.PrintArea" localSheetId="0" hidden="1">'dem41'!$A$2:$L$401</definedName>
    <definedName name="Z_E5DF37BD_125C_11D5_8DC4_D0F5D88B3549_.wvu.PrintTitles" localSheetId="0" hidden="1">'dem41'!$20:$24</definedName>
    <definedName name="Z_F8ADACC1_164E_11D6_B603_000021DAEEA2_.wvu.Cols" localSheetId="0" hidden="1">'dem41'!#REF!</definedName>
    <definedName name="Z_F8ADACC1_164E_11D6_B603_000021DAEEA2_.wvu.FilterData" localSheetId="0" hidden="1">'dem41'!$C$25:$C$401</definedName>
    <definedName name="Z_F8ADACC1_164E_11D6_B603_000021DAEEA2_.wvu.PrintArea" localSheetId="0" hidden="1">'dem41'!$A$1:$L$401</definedName>
    <definedName name="Z_F8ADACC1_164E_11D6_B603_000021DAEEA2_.wvu.PrintTitles" localSheetId="0" hidden="1">'dem41'!$20:$24</definedName>
  </definedNames>
  <calcPr calcId="125725"/>
</workbook>
</file>

<file path=xl/calcChain.xml><?xml version="1.0" encoding="utf-8"?>
<calcChain xmlns="http://schemas.openxmlformats.org/spreadsheetml/2006/main">
  <c r="D56" i="4"/>
  <c r="E56"/>
  <c r="F56"/>
  <c r="G56"/>
  <c r="H56"/>
  <c r="I56"/>
  <c r="J56"/>
  <c r="K56"/>
  <c r="D82"/>
  <c r="E82"/>
  <c r="F82"/>
  <c r="G82"/>
  <c r="H82"/>
  <c r="I82"/>
  <c r="J82"/>
  <c r="K82"/>
  <c r="D66"/>
  <c r="E66"/>
  <c r="F66"/>
  <c r="G66"/>
  <c r="H66"/>
  <c r="I66"/>
  <c r="J66"/>
  <c r="K66"/>
  <c r="D62"/>
  <c r="E62"/>
  <c r="F62"/>
  <c r="G62"/>
  <c r="H62"/>
  <c r="I62"/>
  <c r="J62"/>
  <c r="K62"/>
  <c r="D52"/>
  <c r="E52"/>
  <c r="F52"/>
  <c r="G52"/>
  <c r="H52"/>
  <c r="I52"/>
  <c r="J52"/>
  <c r="K52"/>
  <c r="D41"/>
  <c r="E41"/>
  <c r="F41"/>
  <c r="G41"/>
  <c r="H41"/>
  <c r="I41"/>
  <c r="J41"/>
  <c r="K41"/>
  <c r="H331" l="1"/>
  <c r="H325"/>
  <c r="H326" s="1"/>
  <c r="H319"/>
  <c r="H313"/>
  <c r="H306"/>
  <c r="H307" s="1"/>
  <c r="H301"/>
  <c r="H292"/>
  <c r="H293" s="1"/>
  <c r="H286"/>
  <c r="H281"/>
  <c r="H269"/>
  <c r="H265"/>
  <c r="H253"/>
  <c r="H254" s="1"/>
  <c r="H255" s="1"/>
  <c r="H243"/>
  <c r="H239"/>
  <c r="H226"/>
  <c r="H221"/>
  <c r="H212"/>
  <c r="H206"/>
  <c r="H196"/>
  <c r="H189"/>
  <c r="H176"/>
  <c r="H177" s="1"/>
  <c r="H164"/>
  <c r="H155"/>
  <c r="H149"/>
  <c r="H139"/>
  <c r="H140" s="1"/>
  <c r="H141" s="1"/>
  <c r="H130"/>
  <c r="H125"/>
  <c r="E360"/>
  <c r="F360"/>
  <c r="G360"/>
  <c r="H360"/>
  <c r="I360"/>
  <c r="K360"/>
  <c r="D360"/>
  <c r="I380"/>
  <c r="I381" s="1"/>
  <c r="I371"/>
  <c r="I372" s="1"/>
  <c r="I365"/>
  <c r="I366" s="1"/>
  <c r="I331"/>
  <c r="I325"/>
  <c r="I326" s="1"/>
  <c r="I319"/>
  <c r="I313"/>
  <c r="I306"/>
  <c r="I307" s="1"/>
  <c r="I301"/>
  <c r="I292"/>
  <c r="I293" s="1"/>
  <c r="I286"/>
  <c r="I281"/>
  <c r="I269"/>
  <c r="I265"/>
  <c r="I253"/>
  <c r="I254" s="1"/>
  <c r="I255" s="1"/>
  <c r="I243"/>
  <c r="I239"/>
  <c r="I226"/>
  <c r="I221"/>
  <c r="I212"/>
  <c r="I206"/>
  <c r="I196"/>
  <c r="I189"/>
  <c r="I176"/>
  <c r="I177" s="1"/>
  <c r="I164"/>
  <c r="I155"/>
  <c r="I149"/>
  <c r="I139"/>
  <c r="I140" s="1"/>
  <c r="I141" s="1"/>
  <c r="I130"/>
  <c r="I125"/>
  <c r="I112"/>
  <c r="I106"/>
  <c r="I107" s="1"/>
  <c r="I93"/>
  <c r="I94" s="1"/>
  <c r="I95" s="1"/>
  <c r="I96" s="1"/>
  <c r="I78"/>
  <c r="I83" s="1"/>
  <c r="I84" s="1"/>
  <c r="I85" s="1"/>
  <c r="I86" s="1"/>
  <c r="I67"/>
  <c r="I57"/>
  <c r="I42"/>
  <c r="I43" s="1"/>
  <c r="I32"/>
  <c r="I33" s="1"/>
  <c r="K313"/>
  <c r="J313"/>
  <c r="G313"/>
  <c r="F313"/>
  <c r="E313"/>
  <c r="D313"/>
  <c r="L312"/>
  <c r="L311"/>
  <c r="I213" l="1"/>
  <c r="I227" s="1"/>
  <c r="I244"/>
  <c r="I245" s="1"/>
  <c r="H213"/>
  <c r="H244"/>
  <c r="H245" s="1"/>
  <c r="I44"/>
  <c r="H156"/>
  <c r="H178" s="1"/>
  <c r="L313"/>
  <c r="H131"/>
  <c r="H197"/>
  <c r="I131"/>
  <c r="I132" s="1"/>
  <c r="I156"/>
  <c r="I178" s="1"/>
  <c r="I197"/>
  <c r="H270"/>
  <c r="H271" s="1"/>
  <c r="H273" s="1"/>
  <c r="I382"/>
  <c r="I383" s="1"/>
  <c r="I384" s="1"/>
  <c r="H227"/>
  <c r="I68"/>
  <c r="I69" s="1"/>
  <c r="I270"/>
  <c r="I271" s="1"/>
  <c r="I272" s="1"/>
  <c r="L376"/>
  <c r="L370"/>
  <c r="L364"/>
  <c r="L350"/>
  <c r="L338"/>
  <c r="L330"/>
  <c r="L324"/>
  <c r="L323"/>
  <c r="L318"/>
  <c r="L317"/>
  <c r="L305"/>
  <c r="L300"/>
  <c r="L299"/>
  <c r="L290"/>
  <c r="L285"/>
  <c r="L280"/>
  <c r="L279"/>
  <c r="L268"/>
  <c r="L264"/>
  <c r="L252"/>
  <c r="L249"/>
  <c r="L242"/>
  <c r="L238"/>
  <c r="L237"/>
  <c r="L236"/>
  <c r="L235"/>
  <c r="L225"/>
  <c r="L220"/>
  <c r="L219"/>
  <c r="L218"/>
  <c r="L217"/>
  <c r="L211"/>
  <c r="L210"/>
  <c r="L209"/>
  <c r="L205"/>
  <c r="L204"/>
  <c r="L203"/>
  <c r="L202"/>
  <c r="L195"/>
  <c r="L194"/>
  <c r="L193"/>
  <c r="L192"/>
  <c r="L188"/>
  <c r="L187"/>
  <c r="L186"/>
  <c r="L185"/>
  <c r="L184"/>
  <c r="L183"/>
  <c r="L175"/>
  <c r="L174"/>
  <c r="L173"/>
  <c r="L170"/>
  <c r="L169"/>
  <c r="L168"/>
  <c r="L163"/>
  <c r="L160"/>
  <c r="L154"/>
  <c r="L153"/>
  <c r="L152"/>
  <c r="L145"/>
  <c r="L138"/>
  <c r="L129"/>
  <c r="L124"/>
  <c r="L123"/>
  <c r="L122"/>
  <c r="L121"/>
  <c r="L120"/>
  <c r="L118"/>
  <c r="L117"/>
  <c r="L111"/>
  <c r="L105"/>
  <c r="L104"/>
  <c r="L103"/>
  <c r="L92"/>
  <c r="L81"/>
  <c r="L82" s="1"/>
  <c r="L77"/>
  <c r="L76"/>
  <c r="L65"/>
  <c r="L66" s="1"/>
  <c r="L61"/>
  <c r="L62" s="1"/>
  <c r="L55"/>
  <c r="L56" s="1"/>
  <c r="L51"/>
  <c r="L52" s="1"/>
  <c r="L40"/>
  <c r="L39"/>
  <c r="L38"/>
  <c r="L31"/>
  <c r="L30"/>
  <c r="L29"/>
  <c r="I228" l="1"/>
  <c r="I229" s="1"/>
  <c r="I256" s="1"/>
  <c r="L41"/>
  <c r="H228"/>
  <c r="H272"/>
  <c r="I273"/>
  <c r="I385" s="1"/>
  <c r="D176"/>
  <c r="E176"/>
  <c r="F176"/>
  <c r="G176"/>
  <c r="J176"/>
  <c r="K176"/>
  <c r="D380"/>
  <c r="E380"/>
  <c r="F380"/>
  <c r="G380"/>
  <c r="H380"/>
  <c r="K380"/>
  <c r="I386" l="1"/>
  <c r="J148" l="1"/>
  <c r="L148" s="1"/>
  <c r="J147"/>
  <c r="L147" s="1"/>
  <c r="J146"/>
  <c r="J119"/>
  <c r="J379"/>
  <c r="L379" s="1"/>
  <c r="J378"/>
  <c r="J377"/>
  <c r="L377" s="1"/>
  <c r="J359"/>
  <c r="L359" s="1"/>
  <c r="J353"/>
  <c r="L353" s="1"/>
  <c r="J356"/>
  <c r="J347"/>
  <c r="L347" s="1"/>
  <c r="J344"/>
  <c r="L344" s="1"/>
  <c r="J341"/>
  <c r="E281"/>
  <c r="F281"/>
  <c r="G281"/>
  <c r="J281"/>
  <c r="K281"/>
  <c r="D281"/>
  <c r="J298"/>
  <c r="J297"/>
  <c r="J291"/>
  <c r="E269"/>
  <c r="F269"/>
  <c r="G269"/>
  <c r="J269"/>
  <c r="K269"/>
  <c r="L269"/>
  <c r="D269"/>
  <c r="E265"/>
  <c r="F265"/>
  <c r="G265"/>
  <c r="J265"/>
  <c r="K265"/>
  <c r="D265"/>
  <c r="L265"/>
  <c r="E93"/>
  <c r="E94" s="1"/>
  <c r="E95" s="1"/>
  <c r="E96" s="1"/>
  <c r="F93"/>
  <c r="F94" s="1"/>
  <c r="F95" s="1"/>
  <c r="F96" s="1"/>
  <c r="G93"/>
  <c r="G94" s="1"/>
  <c r="G95" s="1"/>
  <c r="G96" s="1"/>
  <c r="H93"/>
  <c r="H94" s="1"/>
  <c r="H95" s="1"/>
  <c r="H96" s="1"/>
  <c r="J93"/>
  <c r="J94" s="1"/>
  <c r="J95" s="1"/>
  <c r="J96" s="1"/>
  <c r="K93"/>
  <c r="K94" s="1"/>
  <c r="K95" s="1"/>
  <c r="K96" s="1"/>
  <c r="L93"/>
  <c r="L94" s="1"/>
  <c r="L95" s="1"/>
  <c r="L96" s="1"/>
  <c r="D93"/>
  <c r="D94" s="1"/>
  <c r="D95" s="1"/>
  <c r="D96" s="1"/>
  <c r="L341" l="1"/>
  <c r="J360"/>
  <c r="L298"/>
  <c r="L356"/>
  <c r="L297"/>
  <c r="L378"/>
  <c r="L291"/>
  <c r="L146"/>
  <c r="L119"/>
  <c r="J380"/>
  <c r="J381" s="1"/>
  <c r="J270"/>
  <c r="J271" s="1"/>
  <c r="F270"/>
  <c r="F271" s="1"/>
  <c r="D270"/>
  <c r="D271" s="1"/>
  <c r="K270"/>
  <c r="K271" s="1"/>
  <c r="G270"/>
  <c r="G271" s="1"/>
  <c r="E270"/>
  <c r="E271" s="1"/>
  <c r="L281"/>
  <c r="L270"/>
  <c r="L271" s="1"/>
  <c r="L360" l="1"/>
  <c r="D273"/>
  <c r="D272"/>
  <c r="J273"/>
  <c r="J272"/>
  <c r="E273"/>
  <c r="E272"/>
  <c r="K273"/>
  <c r="K272"/>
  <c r="L273"/>
  <c r="L272"/>
  <c r="G273"/>
  <c r="G272"/>
  <c r="F273"/>
  <c r="F272"/>
  <c r="L365"/>
  <c r="L366" s="1"/>
  <c r="L331"/>
  <c r="L306"/>
  <c r="L307" s="1"/>
  <c r="L286"/>
  <c r="L243"/>
  <c r="L139"/>
  <c r="L140" s="1"/>
  <c r="L141" s="1"/>
  <c r="L130"/>
  <c r="L112"/>
  <c r="E177"/>
  <c r="F177"/>
  <c r="G177"/>
  <c r="J177"/>
  <c r="K177"/>
  <c r="D177"/>
  <c r="E253"/>
  <c r="E254" s="1"/>
  <c r="E255" s="1"/>
  <c r="F253"/>
  <c r="F254" s="1"/>
  <c r="F255" s="1"/>
  <c r="G253"/>
  <c r="G254" s="1"/>
  <c r="G255" s="1"/>
  <c r="J253"/>
  <c r="J254" s="1"/>
  <c r="J255" s="1"/>
  <c r="K253"/>
  <c r="K254" s="1"/>
  <c r="K255" s="1"/>
  <c r="D253"/>
  <c r="D254" s="1"/>
  <c r="D255" s="1"/>
  <c r="K381"/>
  <c r="K371"/>
  <c r="K372" s="1"/>
  <c r="K365"/>
  <c r="K366" s="1"/>
  <c r="K331"/>
  <c r="K325"/>
  <c r="K326" s="1"/>
  <c r="K319"/>
  <c r="K306"/>
  <c r="K307" s="1"/>
  <c r="K301"/>
  <c r="K292"/>
  <c r="K293" s="1"/>
  <c r="K286"/>
  <c r="K243"/>
  <c r="K239"/>
  <c r="K226"/>
  <c r="K221"/>
  <c r="K212"/>
  <c r="K206"/>
  <c r="K196"/>
  <c r="K189"/>
  <c r="K164"/>
  <c r="K155"/>
  <c r="K149"/>
  <c r="K139"/>
  <c r="K140" s="1"/>
  <c r="K141" s="1"/>
  <c r="K130"/>
  <c r="K125"/>
  <c r="K112"/>
  <c r="K106"/>
  <c r="K107" s="1"/>
  <c r="K78"/>
  <c r="K83" s="1"/>
  <c r="K84" s="1"/>
  <c r="K85" s="1"/>
  <c r="K86" s="1"/>
  <c r="K67"/>
  <c r="K57"/>
  <c r="K42"/>
  <c r="K43" s="1"/>
  <c r="K32"/>
  <c r="K33" s="1"/>
  <c r="H381"/>
  <c r="G381"/>
  <c r="F381"/>
  <c r="E381"/>
  <c r="D381"/>
  <c r="H371"/>
  <c r="H372" s="1"/>
  <c r="G371"/>
  <c r="G372" s="1"/>
  <c r="F371"/>
  <c r="F372" s="1"/>
  <c r="E371"/>
  <c r="E372" s="1"/>
  <c r="D371"/>
  <c r="D372" s="1"/>
  <c r="H365"/>
  <c r="H366" s="1"/>
  <c r="G365"/>
  <c r="G366" s="1"/>
  <c r="F365"/>
  <c r="F366" s="1"/>
  <c r="E365"/>
  <c r="E366" s="1"/>
  <c r="D365"/>
  <c r="D366" s="1"/>
  <c r="G331"/>
  <c r="F331"/>
  <c r="E331"/>
  <c r="D331"/>
  <c r="G325"/>
  <c r="G326" s="1"/>
  <c r="F325"/>
  <c r="F326" s="1"/>
  <c r="E325"/>
  <c r="E326" s="1"/>
  <c r="D325"/>
  <c r="D326" s="1"/>
  <c r="G319"/>
  <c r="F319"/>
  <c r="E319"/>
  <c r="D319"/>
  <c r="G306"/>
  <c r="G307" s="1"/>
  <c r="F306"/>
  <c r="F307" s="1"/>
  <c r="E306"/>
  <c r="E307" s="1"/>
  <c r="D306"/>
  <c r="D307" s="1"/>
  <c r="G301"/>
  <c r="F301"/>
  <c r="E301"/>
  <c r="D301"/>
  <c r="G292"/>
  <c r="G293" s="1"/>
  <c r="F292"/>
  <c r="F293" s="1"/>
  <c r="E292"/>
  <c r="E293" s="1"/>
  <c r="D292"/>
  <c r="D293" s="1"/>
  <c r="G286"/>
  <c r="F286"/>
  <c r="E286"/>
  <c r="D286"/>
  <c r="G243"/>
  <c r="F243"/>
  <c r="E243"/>
  <c r="D243"/>
  <c r="G239"/>
  <c r="F239"/>
  <c r="E239"/>
  <c r="D239"/>
  <c r="G226"/>
  <c r="F226"/>
  <c r="E226"/>
  <c r="D226"/>
  <c r="G221"/>
  <c r="F221"/>
  <c r="E221"/>
  <c r="D221"/>
  <c r="G212"/>
  <c r="F212"/>
  <c r="E212"/>
  <c r="D212"/>
  <c r="G206"/>
  <c r="F206"/>
  <c r="E206"/>
  <c r="D206"/>
  <c r="G196"/>
  <c r="F196"/>
  <c r="E196"/>
  <c r="D196"/>
  <c r="G189"/>
  <c r="F189"/>
  <c r="E189"/>
  <c r="D189"/>
  <c r="G164"/>
  <c r="F164"/>
  <c r="E164"/>
  <c r="D164"/>
  <c r="G155"/>
  <c r="F155"/>
  <c r="E155"/>
  <c r="D155"/>
  <c r="G149"/>
  <c r="F149"/>
  <c r="E149"/>
  <c r="D149"/>
  <c r="G139"/>
  <c r="G140" s="1"/>
  <c r="G141" s="1"/>
  <c r="F139"/>
  <c r="F140" s="1"/>
  <c r="F141" s="1"/>
  <c r="E139"/>
  <c r="E140" s="1"/>
  <c r="E141" s="1"/>
  <c r="D139"/>
  <c r="D140" s="1"/>
  <c r="D141" s="1"/>
  <c r="G130"/>
  <c r="F130"/>
  <c r="E130"/>
  <c r="D130"/>
  <c r="G125"/>
  <c r="F125"/>
  <c r="E125"/>
  <c r="D125"/>
  <c r="H112"/>
  <c r="G112"/>
  <c r="F112"/>
  <c r="E112"/>
  <c r="D112"/>
  <c r="H106"/>
  <c r="H107" s="1"/>
  <c r="G106"/>
  <c r="G107" s="1"/>
  <c r="F106"/>
  <c r="F107" s="1"/>
  <c r="E106"/>
  <c r="E107" s="1"/>
  <c r="D106"/>
  <c r="D107" s="1"/>
  <c r="H78"/>
  <c r="H83" s="1"/>
  <c r="H84" s="1"/>
  <c r="H85" s="1"/>
  <c r="H86" s="1"/>
  <c r="G78"/>
  <c r="G83" s="1"/>
  <c r="G84" s="1"/>
  <c r="G85" s="1"/>
  <c r="G86" s="1"/>
  <c r="F78"/>
  <c r="F83" s="1"/>
  <c r="F84" s="1"/>
  <c r="F85" s="1"/>
  <c r="F86" s="1"/>
  <c r="E78"/>
  <c r="E83" s="1"/>
  <c r="E84" s="1"/>
  <c r="E85" s="1"/>
  <c r="E86" s="1"/>
  <c r="D78"/>
  <c r="D83" s="1"/>
  <c r="D84" s="1"/>
  <c r="D85" s="1"/>
  <c r="D86" s="1"/>
  <c r="H67"/>
  <c r="G67"/>
  <c r="F67"/>
  <c r="E67"/>
  <c r="D67"/>
  <c r="H57"/>
  <c r="G57"/>
  <c r="F57"/>
  <c r="E57"/>
  <c r="D57"/>
  <c r="H42"/>
  <c r="H43" s="1"/>
  <c r="G42"/>
  <c r="G43" s="1"/>
  <c r="F42"/>
  <c r="F43" s="1"/>
  <c r="E42"/>
  <c r="E43" s="1"/>
  <c r="D42"/>
  <c r="D43" s="1"/>
  <c r="H32"/>
  <c r="H33" s="1"/>
  <c r="G32"/>
  <c r="G33" s="1"/>
  <c r="F32"/>
  <c r="F33" s="1"/>
  <c r="E32"/>
  <c r="E33" s="1"/>
  <c r="D32"/>
  <c r="D33" s="1"/>
  <c r="J286"/>
  <c r="J301"/>
  <c r="J149"/>
  <c r="J125"/>
  <c r="J130"/>
  <c r="J306"/>
  <c r="J307" s="1"/>
  <c r="J319"/>
  <c r="J325"/>
  <c r="J326" s="1"/>
  <c r="J331"/>
  <c r="J365"/>
  <c r="J366" s="1"/>
  <c r="J371"/>
  <c r="J372" s="1"/>
  <c r="J196"/>
  <c r="J189"/>
  <c r="J212"/>
  <c r="J206"/>
  <c r="J221"/>
  <c r="J226"/>
  <c r="J155"/>
  <c r="J139"/>
  <c r="J140" s="1"/>
  <c r="J141" s="1"/>
  <c r="J164"/>
  <c r="J112"/>
  <c r="J106"/>
  <c r="J107" s="1"/>
  <c r="J78"/>
  <c r="J83" s="1"/>
  <c r="J84" s="1"/>
  <c r="J85" s="1"/>
  <c r="J86" s="1"/>
  <c r="J67"/>
  <c r="J57"/>
  <c r="J42"/>
  <c r="J43" s="1"/>
  <c r="J32"/>
  <c r="J33" s="1"/>
  <c r="J243"/>
  <c r="J239"/>
  <c r="C31" i="6"/>
  <c r="B16"/>
  <c r="K34" i="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4"/>
  <c r="J35"/>
  <c r="I35"/>
  <c r="J292" i="4"/>
  <c r="J293" s="1"/>
  <c r="H132" l="1"/>
  <c r="H229" s="1"/>
  <c r="J382"/>
  <c r="J383" s="1"/>
  <c r="J384" s="1"/>
  <c r="J385" s="1"/>
  <c r="D382"/>
  <c r="D383" s="1"/>
  <c r="D384" s="1"/>
  <c r="D385" s="1"/>
  <c r="H382"/>
  <c r="H383" s="1"/>
  <c r="H384" s="1"/>
  <c r="H385" s="1"/>
  <c r="G382"/>
  <c r="G383" s="1"/>
  <c r="G384" s="1"/>
  <c r="G385" s="1"/>
  <c r="F382"/>
  <c r="F383" s="1"/>
  <c r="F384" s="1"/>
  <c r="F385" s="1"/>
  <c r="K382"/>
  <c r="K383" s="1"/>
  <c r="K384" s="1"/>
  <c r="K385" s="1"/>
  <c r="E382"/>
  <c r="E383" s="1"/>
  <c r="E384" s="1"/>
  <c r="E385" s="1"/>
  <c r="L380"/>
  <c r="L381" s="1"/>
  <c r="L176"/>
  <c r="L177" s="1"/>
  <c r="D156"/>
  <c r="D178" s="1"/>
  <c r="F197"/>
  <c r="F244"/>
  <c r="F245" s="1"/>
  <c r="E131"/>
  <c r="E132" s="1"/>
  <c r="E213"/>
  <c r="E227" s="1"/>
  <c r="L319"/>
  <c r="K35" i="5"/>
  <c r="E68" i="4"/>
  <c r="E69" s="1"/>
  <c r="L253"/>
  <c r="L254" s="1"/>
  <c r="L255" s="1"/>
  <c r="G197"/>
  <c r="J156"/>
  <c r="J178" s="1"/>
  <c r="J213"/>
  <c r="J227" s="1"/>
  <c r="L226"/>
  <c r="L325"/>
  <c r="L326" s="1"/>
  <c r="L42"/>
  <c r="L43" s="1"/>
  <c r="D131"/>
  <c r="D132" s="1"/>
  <c r="J131"/>
  <c r="J132" s="1"/>
  <c r="L78"/>
  <c r="L83" s="1"/>
  <c r="L84" s="1"/>
  <c r="L85" s="1"/>
  <c r="L86" s="1"/>
  <c r="L106"/>
  <c r="L107" s="1"/>
  <c r="E156"/>
  <c r="E178" s="1"/>
  <c r="L371"/>
  <c r="L372" s="1"/>
  <c r="F131"/>
  <c r="F132" s="1"/>
  <c r="D197"/>
  <c r="L189"/>
  <c r="L196"/>
  <c r="L206"/>
  <c r="L239"/>
  <c r="L244" s="1"/>
  <c r="L245" s="1"/>
  <c r="D213"/>
  <c r="D227" s="1"/>
  <c r="L301"/>
  <c r="J244"/>
  <c r="J245" s="1"/>
  <c r="L57"/>
  <c r="L164"/>
  <c r="H68"/>
  <c r="H69" s="1"/>
  <c r="F156"/>
  <c r="F178" s="1"/>
  <c r="K213"/>
  <c r="K227" s="1"/>
  <c r="K244"/>
  <c r="K245" s="1"/>
  <c r="J68"/>
  <c r="J69" s="1"/>
  <c r="J197"/>
  <c r="K156"/>
  <c r="K178" s="1"/>
  <c r="D68"/>
  <c r="D69" s="1"/>
  <c r="L32"/>
  <c r="L33" s="1"/>
  <c r="L67"/>
  <c r="F68"/>
  <c r="F69" s="1"/>
  <c r="G68"/>
  <c r="G69" s="1"/>
  <c r="G131"/>
  <c r="G132" s="1"/>
  <c r="G156"/>
  <c r="G178" s="1"/>
  <c r="E197"/>
  <c r="G213"/>
  <c r="G227" s="1"/>
  <c r="G244"/>
  <c r="G245" s="1"/>
  <c r="D244"/>
  <c r="D245" s="1"/>
  <c r="K44"/>
  <c r="L155"/>
  <c r="L212"/>
  <c r="F44"/>
  <c r="F213"/>
  <c r="F227" s="1"/>
  <c r="D44"/>
  <c r="L149"/>
  <c r="L125"/>
  <c r="L131" s="1"/>
  <c r="L221"/>
  <c r="L292"/>
  <c r="L293" s="1"/>
  <c r="E44"/>
  <c r="E244"/>
  <c r="E245" s="1"/>
  <c r="K68"/>
  <c r="K69" s="1"/>
  <c r="K131"/>
  <c r="K132" s="1"/>
  <c r="K197"/>
  <c r="H44"/>
  <c r="G44"/>
  <c r="J44"/>
  <c r="H256" l="1"/>
  <c r="L382"/>
  <c r="L383" s="1"/>
  <c r="L384" s="1"/>
  <c r="F228"/>
  <c r="F229" s="1"/>
  <c r="E228"/>
  <c r="E229" s="1"/>
  <c r="L132"/>
  <c r="L44"/>
  <c r="G228"/>
  <c r="G229" s="1"/>
  <c r="L197"/>
  <c r="K228"/>
  <c r="K229" s="1"/>
  <c r="L213"/>
  <c r="L227" s="1"/>
  <c r="D228"/>
  <c r="D229" s="1"/>
  <c r="L156"/>
  <c r="L178" s="1"/>
  <c r="L68"/>
  <c r="L69" s="1"/>
  <c r="J228"/>
  <c r="J229" s="1"/>
  <c r="D256" l="1"/>
  <c r="D386" s="1"/>
  <c r="G256"/>
  <c r="G386" s="1"/>
  <c r="E256"/>
  <c r="E386" s="1"/>
  <c r="J256"/>
  <c r="J386" s="1"/>
  <c r="F256"/>
  <c r="F386" s="1"/>
  <c r="H386"/>
  <c r="K256"/>
  <c r="K386" s="1"/>
  <c r="L385"/>
  <c r="F17" s="1"/>
  <c r="L228"/>
  <c r="L229" s="1"/>
  <c r="L256" s="1"/>
  <c r="E17" l="1"/>
  <c r="G17" s="1"/>
  <c r="L386"/>
</calcChain>
</file>

<file path=xl/sharedStrings.xml><?xml version="1.0" encoding="utf-8"?>
<sst xmlns="http://schemas.openxmlformats.org/spreadsheetml/2006/main" count="805" uniqueCount="318">
  <si>
    <t>URBAN DEVELOPMENT &amp; HOUSING</t>
  </si>
  <si>
    <t>(iii) Collection of Taxes on Commodities &amp; Services</t>
  </si>
  <si>
    <t>Other Taxes and Duties on Commodities and Services</t>
  </si>
  <si>
    <t>(d) Administrative Services</t>
  </si>
  <si>
    <t>Public Works</t>
  </si>
  <si>
    <t>Water Supply &amp; Sanitation</t>
  </si>
  <si>
    <t>and Urban Development</t>
  </si>
  <si>
    <t>Urban Development</t>
  </si>
  <si>
    <t>Other General Economic Services</t>
  </si>
  <si>
    <t>Capital Outlay on Urban Development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</si>
  <si>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</si>
  <si>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</si>
  <si>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</si>
  <si>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</si>
  <si>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</si>
  <si>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</si>
  <si>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</si>
  <si>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</si>
  <si>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</si>
  <si>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</si>
  <si>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</si>
  <si>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Head Office Establishment</t>
  </si>
  <si>
    <t>60.44.01</t>
  </si>
  <si>
    <t>60.44.11</t>
  </si>
  <si>
    <t>Travel Expenses</t>
  </si>
  <si>
    <t>60.44.13</t>
  </si>
  <si>
    <t>Office Expenses</t>
  </si>
  <si>
    <t>General</t>
  </si>
  <si>
    <t>Maintenance and Repairs</t>
  </si>
  <si>
    <t>East District</t>
  </si>
  <si>
    <t>42.45.71</t>
  </si>
  <si>
    <t>South District</t>
  </si>
  <si>
    <t>Sanitation Services</t>
  </si>
  <si>
    <t>Sanitation of Gangtok Town</t>
  </si>
  <si>
    <t>42.45.72</t>
  </si>
  <si>
    <t>42.48.72</t>
  </si>
  <si>
    <t>Sewerage and Sanitation</t>
  </si>
  <si>
    <t>Direction &amp; Administration</t>
  </si>
  <si>
    <t>Salaries</t>
  </si>
  <si>
    <t>00.44.71</t>
  </si>
  <si>
    <t>Maintenance of Gangtok Town</t>
  </si>
  <si>
    <t>Other Expenditure</t>
  </si>
  <si>
    <t>Upkeep of Town</t>
  </si>
  <si>
    <t>62.44.50</t>
  </si>
  <si>
    <t>Other Charges</t>
  </si>
  <si>
    <t>Wages</t>
  </si>
  <si>
    <t>Construction</t>
  </si>
  <si>
    <t>Other Urban Development Schemes</t>
  </si>
  <si>
    <t>Town Planning Cell</t>
  </si>
  <si>
    <t>Improvement of Urban Roads</t>
  </si>
  <si>
    <t>00.45.74</t>
  </si>
  <si>
    <t>00.48.73</t>
  </si>
  <si>
    <t>00.45.75</t>
  </si>
  <si>
    <t>Maintenance of Other Bazars</t>
  </si>
  <si>
    <t>00.48.75</t>
  </si>
  <si>
    <t>00.44.01</t>
  </si>
  <si>
    <t>00.44.02</t>
  </si>
  <si>
    <t>00.44.11</t>
  </si>
  <si>
    <t>00.44.13</t>
  </si>
  <si>
    <t>00.44.51</t>
  </si>
  <si>
    <t>Motor Vehicles</t>
  </si>
  <si>
    <t>00.48.01</t>
  </si>
  <si>
    <t>00.48.11</t>
  </si>
  <si>
    <t>00.48.13</t>
  </si>
  <si>
    <t>Garbage Disposal</t>
  </si>
  <si>
    <t>61.45.01</t>
  </si>
  <si>
    <t>61.45.21</t>
  </si>
  <si>
    <t>Supplies and Materials</t>
  </si>
  <si>
    <t>61.45.50</t>
  </si>
  <si>
    <t>61.45.51</t>
  </si>
  <si>
    <t>61.48.01</t>
  </si>
  <si>
    <t>61.48.21</t>
  </si>
  <si>
    <t>61.48.51</t>
  </si>
  <si>
    <t>Parks and Gardens</t>
  </si>
  <si>
    <t>62.45.02</t>
  </si>
  <si>
    <t>62.45.21</t>
  </si>
  <si>
    <t>62.45.27</t>
  </si>
  <si>
    <t>Minor Works</t>
  </si>
  <si>
    <t>62.45.50</t>
  </si>
  <si>
    <t>Urban Oriented Employment Programme</t>
  </si>
  <si>
    <t>00.00.81</t>
  </si>
  <si>
    <t>CAPITAL SECTION</t>
  </si>
  <si>
    <t>Integrated Development of Small and Medium Towns</t>
  </si>
  <si>
    <t>60.45.71</t>
  </si>
  <si>
    <t>Land Acquisition</t>
  </si>
  <si>
    <t>Parking Place</t>
  </si>
  <si>
    <t>Implementation of Master Plan</t>
  </si>
  <si>
    <t>NP</t>
  </si>
  <si>
    <t>Land Compensation</t>
  </si>
  <si>
    <t>61.45.72</t>
  </si>
  <si>
    <t>Construction of Parking Place</t>
  </si>
  <si>
    <t>Major Works</t>
  </si>
  <si>
    <t>Development of Small and Medium Towns</t>
  </si>
  <si>
    <t>Garbage Plant at Martam</t>
  </si>
  <si>
    <t>DEMAND NO. 41</t>
  </si>
  <si>
    <t>Implementation of 74th Constitutional Amendment</t>
  </si>
  <si>
    <t>60.65.02</t>
  </si>
  <si>
    <t>60.66.02</t>
  </si>
  <si>
    <t>Other Maintenance Expenditure</t>
  </si>
  <si>
    <t>61.65.27</t>
  </si>
  <si>
    <t>61.66.27</t>
  </si>
  <si>
    <t>00.48.02</t>
  </si>
  <si>
    <t>Jawarharlall Nehru National Urban Renewal Mission</t>
  </si>
  <si>
    <t>71.44.77</t>
  </si>
  <si>
    <t>Development works (ACA)</t>
  </si>
  <si>
    <t>71.44.78</t>
  </si>
  <si>
    <t>Schemes funded by NABARD</t>
  </si>
  <si>
    <t>75.44.73</t>
  </si>
  <si>
    <t>Development Works</t>
  </si>
  <si>
    <t>64.45.50</t>
  </si>
  <si>
    <t>II. Details of the estimates and the heads under which this grant will be accounted for:</t>
  </si>
  <si>
    <t>Revenue</t>
  </si>
  <si>
    <t>Capital</t>
  </si>
  <si>
    <t>Development works (State Share)</t>
  </si>
  <si>
    <t>Development works (NABARD)</t>
  </si>
  <si>
    <t>State Share for NABARD Schemes</t>
  </si>
  <si>
    <t>72.44.71</t>
  </si>
  <si>
    <t>72.44.72</t>
  </si>
  <si>
    <t>Roads &amp; Bridges</t>
  </si>
  <si>
    <t>District &amp; Other Roads</t>
  </si>
  <si>
    <t>Development of Other Bazars</t>
  </si>
  <si>
    <t>Urban Development and Housing 
Department</t>
  </si>
  <si>
    <t>Roads and Bridges</t>
  </si>
  <si>
    <t>C - Economic Services (g) Transport</t>
  </si>
  <si>
    <t>00.48.76</t>
  </si>
  <si>
    <t>Projects/Schemes for the benefit of N.E. Region and Sikkim (90:10% CSS)</t>
  </si>
  <si>
    <t>Connectivity Footpaths and Link Roads at Namchi</t>
  </si>
  <si>
    <t>78.84.53</t>
  </si>
  <si>
    <t>B. Social Services (c) Water Supply, Sanitation,</t>
  </si>
  <si>
    <t>Housing &amp; Urban Development</t>
  </si>
  <si>
    <t>(j) General Economic Services</t>
  </si>
  <si>
    <t>(c) Capital Account Water Supply, Sanitation, Housing</t>
  </si>
  <si>
    <t>Sanitation of Other Bazars</t>
  </si>
  <si>
    <t>00.44.50</t>
  </si>
  <si>
    <t>61.45.74</t>
  </si>
  <si>
    <t>State Capital Development (Gangtok)</t>
  </si>
  <si>
    <t>Work Charged Establishment</t>
  </si>
  <si>
    <t>Maintenance and Repairs of Bazars under South District</t>
  </si>
  <si>
    <t>Maintenance and Repairs of Bazars under East District</t>
  </si>
  <si>
    <t>ADP Project (EAP)</t>
  </si>
  <si>
    <t>78.85.53</t>
  </si>
  <si>
    <t>Schemes under NEC</t>
  </si>
  <si>
    <t>Integrated Slum Development - Housing and Basic Amenities at Naya Bazar Town including Sisney</t>
  </si>
  <si>
    <t>79.71.53</t>
  </si>
  <si>
    <t>62.45.72</t>
  </si>
  <si>
    <t>00</t>
  </si>
  <si>
    <t>200</t>
  </si>
  <si>
    <t>60</t>
  </si>
  <si>
    <t>44</t>
  </si>
  <si>
    <t>01</t>
  </si>
  <si>
    <t>2217</t>
  </si>
  <si>
    <t>001</t>
  </si>
  <si>
    <t>80</t>
  </si>
  <si>
    <t>800</t>
  </si>
  <si>
    <t>61</t>
  </si>
  <si>
    <t>45</t>
  </si>
  <si>
    <t>05</t>
  </si>
  <si>
    <t>48</t>
  </si>
  <si>
    <t>02</t>
  </si>
  <si>
    <t>3054</t>
  </si>
  <si>
    <t>04</t>
  </si>
  <si>
    <t>105</t>
  </si>
  <si>
    <t>2059</t>
  </si>
  <si>
    <t>053</t>
  </si>
  <si>
    <t>65</t>
  </si>
  <si>
    <t>2215</t>
  </si>
  <si>
    <t>103</t>
  </si>
  <si>
    <t>42</t>
  </si>
  <si>
    <t>71</t>
  </si>
  <si>
    <t>72</t>
  </si>
  <si>
    <t>75</t>
  </si>
  <si>
    <t>66</t>
  </si>
  <si>
    <t>13</t>
  </si>
  <si>
    <t>11</t>
  </si>
  <si>
    <t>21</t>
  </si>
  <si>
    <t>51</t>
  </si>
  <si>
    <t>27</t>
  </si>
  <si>
    <t>4215</t>
  </si>
  <si>
    <t>106</t>
  </si>
  <si>
    <t>Sl No</t>
  </si>
  <si>
    <t>Code</t>
  </si>
  <si>
    <t>Amount proposed to be transferred from UDHD to Municipal ( letter date 5.6.2010)</t>
  </si>
  <si>
    <t>62.44.75</t>
  </si>
  <si>
    <t>62.44.78</t>
  </si>
  <si>
    <t>62.44.27</t>
  </si>
  <si>
    <t>Improvement work around Mintokgang</t>
  </si>
  <si>
    <t>64.44.71</t>
  </si>
  <si>
    <t>Double Entry Accrual System for ULBs</t>
  </si>
  <si>
    <t>00.45.76</t>
  </si>
  <si>
    <t>00.45.77</t>
  </si>
  <si>
    <t>00.48.77</t>
  </si>
  <si>
    <t>62.45.73</t>
  </si>
  <si>
    <t>62.45.74</t>
  </si>
  <si>
    <t>62.45.75</t>
  </si>
  <si>
    <t>Construction of Flyover at Deorali, Zero Point,TNA Complex, Tadong School Junction and Singtam Hospital</t>
  </si>
  <si>
    <t>Construction of Community Centre at Chandmari</t>
  </si>
  <si>
    <t>Head office Establishment</t>
  </si>
  <si>
    <t>80.44.71</t>
  </si>
  <si>
    <t>00.44.81</t>
  </si>
  <si>
    <t>National Urban Information System (NUIS) (CSS)</t>
  </si>
  <si>
    <t>Maintenance &amp; Repairs (Grant under 13th Finance Commission)</t>
  </si>
  <si>
    <t>71.00.27</t>
  </si>
  <si>
    <t>SPA</t>
  </si>
  <si>
    <t>00.44.82</t>
  </si>
  <si>
    <t>Multilayer Parking (SPA)</t>
  </si>
  <si>
    <t>Namnang Walkway and View Point(SPA)</t>
  </si>
  <si>
    <t>Construction of Kishan Bazar in two district headquarters (SPA)</t>
  </si>
  <si>
    <t>(In Thousands of Rupees)</t>
  </si>
  <si>
    <t>Swarna Jayanti Shahari Rozgar Yojana                          (75:25% CSS)</t>
  </si>
  <si>
    <t>2012-13</t>
  </si>
  <si>
    <t>Construction of Working Women's Hostel at Jorethang (90:10 % CSS) (Central Share only)</t>
  </si>
  <si>
    <t>78.86.53</t>
  </si>
  <si>
    <t>Major Repair of Slum Rehabilitation Centre, Lingding</t>
  </si>
  <si>
    <t>Upgradation &amp; beautification including strengthening of roads and jhora training works at Mangan</t>
  </si>
  <si>
    <t>78.87.53</t>
  </si>
  <si>
    <t>78.88.53</t>
  </si>
  <si>
    <t>Construction of vegetable market (livelihood) cum parking and allied facilities at Singtam</t>
  </si>
  <si>
    <t>62.44.80</t>
  </si>
  <si>
    <t>62.44.81</t>
  </si>
  <si>
    <t>62.44.82</t>
  </si>
  <si>
    <t>O &amp; M of Fountains, Central Park</t>
  </si>
  <si>
    <t>Storm Water Disposal for Jorethang Bazar</t>
  </si>
  <si>
    <t>Development of Melli Bazar (SPA)</t>
  </si>
  <si>
    <t>Development of Jorethang Bazar (SPA)</t>
  </si>
  <si>
    <t>63.45.76</t>
  </si>
  <si>
    <t>HCM's 42 days Tour Schemes</t>
  </si>
  <si>
    <t>Multi Layer Car Parking</t>
  </si>
  <si>
    <t>Upgradation of Melli Bazar, South Sikkim</t>
  </si>
  <si>
    <t>Infrastructure Development at Dentam Bazaar</t>
  </si>
  <si>
    <t>Upgradation of Makha Bazaar, East Sikkim</t>
  </si>
  <si>
    <t>Beautification &amp; Infrastructure Development of Rhenock Bazaar</t>
  </si>
  <si>
    <t>Beautification of Maniram - Bhanjyang in South Sikkim</t>
  </si>
  <si>
    <t>Covered Walkways &amp; Allied Facilities at Namnang, Gangtok</t>
  </si>
  <si>
    <t>Improvement &amp; Modification of Urban Roads in Gangtok (Inner City Roads)</t>
  </si>
  <si>
    <t>Upgradation of Yanggang Bazaar</t>
  </si>
  <si>
    <t>Upgradation of Namthang Bazaar</t>
  </si>
  <si>
    <t>Upgradation of Rinchenpong &amp; Kaluk Bazaar</t>
  </si>
  <si>
    <t>Construction of Green Lung Park at Jorethang in South Sikkim</t>
  </si>
  <si>
    <t>Construction of Kissan Bazaar at Gangtok, East Sikkim</t>
  </si>
  <si>
    <t>Construction of Kissan Bazaar at Namchi, South Sikkim</t>
  </si>
  <si>
    <t>State share</t>
  </si>
  <si>
    <t>Upgradation and Beautification of 14 Bazars (SPA)</t>
  </si>
  <si>
    <t>Swarna Jayanti Shahari Rozgar Yojana                          (90:10% CSS)</t>
  </si>
  <si>
    <t>A - General Services (b) Fiscal Services</t>
  </si>
  <si>
    <t>Construction of Shop rooms at
Lallbazar</t>
  </si>
  <si>
    <t>Consultancy for Pakyong Master 
Plan</t>
  </si>
  <si>
    <t>2013-14</t>
  </si>
  <si>
    <t>Housing Start-up Index (100% CSS)</t>
  </si>
  <si>
    <t>00.44.83</t>
  </si>
  <si>
    <t>00.45.01</t>
  </si>
  <si>
    <t>00.45.02</t>
  </si>
  <si>
    <t>00.45.13</t>
  </si>
  <si>
    <t>00.45.27</t>
  </si>
  <si>
    <t>62.44.83</t>
  </si>
  <si>
    <t>Viability Gap funding for Old West Point Parking (PPP)</t>
  </si>
  <si>
    <t>Rajiv Awas Yojana (CSS)</t>
  </si>
  <si>
    <t>Schemes under NLCPR</t>
  </si>
  <si>
    <t>82.44.71</t>
  </si>
  <si>
    <t>Improvement and upgradation of Rangpo Bazar (NLCPR)</t>
  </si>
  <si>
    <t>82.44.72</t>
  </si>
  <si>
    <t>Improvement and upgradation of Ranipool Bazar (NLCPR)</t>
  </si>
  <si>
    <t>Infrastructure Development and beautification of Gyalshing Bazaar (NLCPR)</t>
  </si>
  <si>
    <t>Development of Inner City Roads (SPA)</t>
  </si>
  <si>
    <t>82.44.73</t>
  </si>
  <si>
    <t>2014-15</t>
  </si>
  <si>
    <t>I. Estimate of the amount required in the year ending 31st March, 2015 to defray the charges in respect of Urban Development and Housing</t>
  </si>
  <si>
    <t>National Urban Livelihood Mission</t>
  </si>
  <si>
    <t>National Urban Livelihood Mission (Central Share)</t>
  </si>
  <si>
    <t>Jawarharlall Nehru National Urban Renewal Mission ( JNNURM)</t>
  </si>
  <si>
    <t>21.00.79</t>
  </si>
  <si>
    <t>21.00.80</t>
  </si>
  <si>
    <t>21.00.81</t>
  </si>
  <si>
    <t>20.00.81</t>
  </si>
  <si>
    <t>65.44.77</t>
  </si>
  <si>
    <t>65.44.78</t>
  </si>
  <si>
    <t>Housing</t>
  </si>
  <si>
    <t>Assistance to Housing Board, Corporations etc.</t>
  </si>
  <si>
    <t>Sikkim Housing Board</t>
  </si>
  <si>
    <t>60.00.31</t>
  </si>
  <si>
    <t>Grants- in- Aid</t>
  </si>
  <si>
    <t>Rajiv Awas Yojana (20%State Share)</t>
  </si>
  <si>
    <t>Rajiv Awas Yojana (80 % CSS)</t>
  </si>
  <si>
    <t>Capital Outlay on Housing</t>
  </si>
  <si>
    <t>Social Housing</t>
  </si>
  <si>
    <t>Rajiv Awas Yojana (MOHUPA)</t>
  </si>
  <si>
    <t>78.89.53</t>
  </si>
  <si>
    <t>Infrastructure Development and Allied Facilities at Jorethang</t>
  </si>
  <si>
    <t>78.90.53</t>
  </si>
  <si>
    <t>Pedestrian Track from Upper Rabong connecting bazar, Rabong</t>
  </si>
  <si>
    <t>78.91.53</t>
  </si>
  <si>
    <t>82.44.74</t>
  </si>
  <si>
    <t>Jawarharlall Nehru National Urban Renewal Mission (JNNURM)</t>
  </si>
  <si>
    <t>Scholars Residence at Tibetology (NLCPR)</t>
  </si>
  <si>
    <t>Collection Charges- Entertainment 
Tax</t>
  </si>
  <si>
    <t>21.00.77</t>
  </si>
  <si>
    <t>21.00.78</t>
  </si>
  <si>
    <t>Pedestrian Track at Namchi</t>
  </si>
  <si>
    <t>78.83.53</t>
  </si>
  <si>
    <t>(*)</t>
  </si>
  <si>
    <t>(**)</t>
  </si>
  <si>
    <t>(***)</t>
  </si>
  <si>
    <t>(****)</t>
  </si>
  <si>
    <t>(*****)</t>
  </si>
  <si>
    <t>($)</t>
  </si>
  <si>
    <t>($$)</t>
  </si>
  <si>
    <t>($$$)</t>
  </si>
  <si>
    <t>($$$$)</t>
  </si>
  <si>
    <t>($$$$$)</t>
  </si>
  <si>
    <t>(#)</t>
  </si>
  <si>
    <t>(##)</t>
  </si>
  <si>
    <t>(###)</t>
  </si>
  <si>
    <t>State Share of SPA</t>
  </si>
  <si>
    <t>State Share of CSS</t>
  </si>
  <si>
    <t>State Share of NLCPR</t>
  </si>
  <si>
    <t>Collection Charges - Other Taxes and 
Duties</t>
  </si>
  <si>
    <t>Other Taxes and Duties on Commodities 
and Services</t>
  </si>
  <si>
    <t>Walkways along Ghurpisey Road at 
Namchi</t>
  </si>
  <si>
    <t xml:space="preserve">Construction of ULB Office in North/
East
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</si>
</sst>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164" formatCode="_(* #,##0.00_);_(* \(#,##0.00\);_(* &quot;-&quot;??_);_(@_)"/>
    <numFmt numFmtId="165" formatCode="0_)"/>
    <numFmt numFmtId="166" formatCode="00#"/>
    <numFmt numFmtId="167" formatCode="0#"/>
    <numFmt numFmtId="168" formatCode="##"/>
    <numFmt numFmtId="169" formatCode="0000##"/>
    <numFmt numFmtId="170" formatCode="00000#"/>
    <numFmt numFmtId="171" formatCode="00.###"/>
    <numFmt numFmtId="172" formatCode="00.#00"/>
    <numFmt numFmtId="173" formatCode="0#.###"/>
    <numFmt numFmtId="174" formatCode="00.000"/>
    <numFmt numFmtId="175" formatCode="#0.0##"/>
    <numFmt numFmtId="176" formatCode="00"/>
    <numFmt numFmtId="177" formatCode="_(* #,##0_);_(* \(#,##0\);_(* &quot;-&quot;??_);_(@_)"/>
    <numFmt numFmtId="178" formatCode="#0.#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165" fontId="2" fillId="0" borderId="0"/>
    <xf numFmtId="164" fontId="1" fillId="0" borderId="0" applyFont="0" applyFill="0" applyBorder="0" applyAlignment="0" applyProtection="0"/>
  </cellStyleXfs>
  <cellXfs count="2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/>
    <xf numFmtId="0" fontId="5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 applyAlignment="1"/>
    <xf numFmtId="0" fontId="4" fillId="0" borderId="0" xfId="2" applyFont="1" applyFill="1"/>
    <xf numFmtId="0" fontId="4" fillId="0" borderId="0" xfId="2" applyFont="1" applyFill="1" applyAlignment="1">
      <alignment vertical="top" wrapText="1"/>
    </xf>
    <xf numFmtId="0" fontId="5" fillId="0" borderId="0" xfId="2" applyNumberFormat="1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>
      <alignment horizontal="right"/>
    </xf>
    <xf numFmtId="0" fontId="5" fillId="0" borderId="0" xfId="2" applyNumberFormat="1" applyFont="1" applyFill="1" applyAlignment="1">
      <alignment horizontal="center"/>
    </xf>
    <xf numFmtId="0" fontId="4" fillId="0" borderId="0" xfId="2" applyFont="1" applyFill="1" applyAlignment="1" applyProtection="1">
      <alignment horizontal="left"/>
    </xf>
    <xf numFmtId="0" fontId="4" fillId="0" borderId="0" xfId="2" applyNumberFormat="1" applyFont="1" applyFill="1"/>
    <xf numFmtId="0" fontId="4" fillId="0" borderId="0" xfId="2" applyNumberFormat="1" applyFont="1" applyFill="1" applyAlignment="1" applyProtection="1">
      <alignment horizontal="right"/>
    </xf>
    <xf numFmtId="0" fontId="5" fillId="0" borderId="0" xfId="9" applyNumberFormat="1" applyFont="1" applyFill="1" applyAlignment="1">
      <alignment horizontal="center"/>
    </xf>
    <xf numFmtId="0" fontId="4" fillId="0" borderId="0" xfId="9" applyFont="1" applyFill="1" applyAlignment="1" applyProtection="1">
      <alignment horizontal="left"/>
    </xf>
    <xf numFmtId="0" fontId="4" fillId="0" borderId="0" xfId="2" applyFont="1" applyFill="1" applyBorder="1"/>
    <xf numFmtId="0" fontId="4" fillId="0" borderId="0" xfId="2" applyNumberFormat="1" applyFont="1" applyFill="1" applyAlignment="1" applyProtection="1">
      <alignment horizontal="left"/>
    </xf>
    <xf numFmtId="0" fontId="5" fillId="0" borderId="0" xfId="10" applyNumberFormat="1" applyFont="1" applyFill="1" applyAlignment="1">
      <alignment horizontal="center"/>
    </xf>
    <xf numFmtId="0" fontId="4" fillId="0" borderId="0" xfId="10" applyNumberFormat="1" applyFont="1" applyFill="1" applyAlignment="1" applyProtection="1"/>
    <xf numFmtId="0" fontId="4" fillId="0" borderId="0" xfId="6" applyFont="1" applyFill="1" applyAlignment="1" applyProtection="1"/>
    <xf numFmtId="0" fontId="4" fillId="0" borderId="0" xfId="2" applyNumberFormat="1" applyFont="1" applyFill="1" applyAlignment="1">
      <alignment horizontal="center"/>
    </xf>
    <xf numFmtId="0" fontId="4" fillId="0" borderId="0" xfId="6" applyFont="1" applyFill="1" applyAlignment="1">
      <alignment vertical="top" wrapText="1"/>
    </xf>
    <xf numFmtId="0" fontId="5" fillId="0" borderId="0" xfId="2" applyNumberFormat="1" applyFont="1" applyFill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2" applyNumberFormat="1" applyFont="1" applyFill="1" applyAlignment="1">
      <alignment horizontal="right"/>
    </xf>
    <xf numFmtId="0" fontId="4" fillId="0" borderId="2" xfId="7" applyFont="1" applyFill="1" applyBorder="1"/>
    <xf numFmtId="0" fontId="4" fillId="0" borderId="2" xfId="7" applyNumberFormat="1" applyFont="1" applyFill="1" applyBorder="1"/>
    <xf numFmtId="0" fontId="4" fillId="0" borderId="2" xfId="7" applyNumberFormat="1" applyFont="1" applyFill="1" applyBorder="1" applyAlignment="1" applyProtection="1">
      <alignment horizontal="left"/>
    </xf>
    <xf numFmtId="0" fontId="6" fillId="0" borderId="2" xfId="7" applyNumberFormat="1" applyFont="1" applyFill="1" applyBorder="1" applyAlignment="1" applyProtection="1">
      <alignment horizontal="left"/>
    </xf>
    <xf numFmtId="0" fontId="6" fillId="0" borderId="2" xfId="7" applyNumberFormat="1" applyFont="1" applyFill="1" applyBorder="1"/>
    <xf numFmtId="0" fontId="7" fillId="0" borderId="2" xfId="7" applyNumberFormat="1" applyFont="1" applyFill="1" applyBorder="1" applyAlignment="1" applyProtection="1">
      <alignment horizontal="right"/>
    </xf>
    <xf numFmtId="0" fontId="4" fillId="0" borderId="3" xfId="8" applyFont="1" applyFill="1" applyBorder="1" applyAlignment="1" applyProtection="1">
      <alignment horizontal="right" vertical="top" wrapText="1"/>
    </xf>
    <xf numFmtId="0" fontId="4" fillId="0" borderId="0" xfId="7" applyFont="1" applyFill="1" applyBorder="1" applyProtection="1"/>
    <xf numFmtId="0" fontId="4" fillId="0" borderId="0" xfId="8" applyFont="1" applyFill="1" applyAlignment="1" applyProtection="1"/>
    <xf numFmtId="0" fontId="4" fillId="0" borderId="0" xfId="8" applyFont="1" applyFill="1" applyProtection="1"/>
    <xf numFmtId="0" fontId="4" fillId="0" borderId="0" xfId="8" applyFont="1" applyFill="1" applyBorder="1" applyAlignment="1" applyProtection="1">
      <alignment vertical="top" wrapText="1"/>
    </xf>
    <xf numFmtId="0" fontId="4" fillId="0" borderId="0" xfId="8" applyFont="1" applyFill="1" applyBorder="1" applyAlignment="1" applyProtection="1">
      <alignment horizontal="right" vertical="top" wrapText="1"/>
    </xf>
    <xf numFmtId="0" fontId="4" fillId="0" borderId="2" xfId="8" applyFont="1" applyFill="1" applyBorder="1" applyAlignment="1" applyProtection="1">
      <alignment horizontal="right" vertical="top" wrapText="1"/>
    </xf>
    <xf numFmtId="0" fontId="4" fillId="0" borderId="2" xfId="7" applyNumberFormat="1" applyFont="1" applyFill="1" applyBorder="1" applyAlignment="1" applyProtection="1">
      <alignment horizontal="right"/>
    </xf>
    <xf numFmtId="0" fontId="4" fillId="0" borderId="0" xfId="7" applyNumberFormat="1" applyFont="1" applyFill="1" applyBorder="1" applyAlignment="1" applyProtection="1">
      <alignment horizontal="right"/>
    </xf>
    <xf numFmtId="0" fontId="4" fillId="0" borderId="0" xfId="4" applyFont="1" applyFill="1" applyAlignment="1">
      <alignment vertical="top" wrapText="1"/>
    </xf>
    <xf numFmtId="0" fontId="5" fillId="0" borderId="0" xfId="4" applyFont="1" applyFill="1" applyAlignment="1" applyProtection="1">
      <alignment horizontal="left" vertical="top" wrapText="1"/>
    </xf>
    <xf numFmtId="0" fontId="4" fillId="0" borderId="0" xfId="4" applyNumberFormat="1" applyFont="1" applyFill="1" applyAlignment="1" applyProtection="1">
      <alignment horizontal="right"/>
    </xf>
    <xf numFmtId="0" fontId="4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71" fontId="5" fillId="0" borderId="0" xfId="4" applyNumberFormat="1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right"/>
    </xf>
    <xf numFmtId="0" fontId="4" fillId="0" borderId="2" xfId="4" applyFont="1" applyFill="1" applyBorder="1" applyAlignment="1">
      <alignment vertical="top" wrapText="1"/>
    </xf>
    <xf numFmtId="0" fontId="5" fillId="0" borderId="2" xfId="4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vertical="top" wrapText="1"/>
    </xf>
    <xf numFmtId="0" fontId="4" fillId="0" borderId="0" xfId="4" applyNumberFormat="1" applyFont="1" applyFill="1" applyBorder="1" applyAlignment="1">
      <alignment horizontal="right"/>
    </xf>
    <xf numFmtId="170" fontId="4" fillId="0" borderId="0" xfId="4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>
      <alignment horizontal="right" wrapText="1"/>
    </xf>
    <xf numFmtId="0" fontId="4" fillId="0" borderId="1" xfId="4" applyNumberFormat="1" applyFont="1" applyFill="1" applyBorder="1" applyAlignment="1">
      <alignment horizontal="right"/>
    </xf>
    <xf numFmtId="172" fontId="5" fillId="0" borderId="0" xfId="4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right" wrapText="1"/>
    </xf>
    <xf numFmtId="0" fontId="5" fillId="0" borderId="0" xfId="9" applyFont="1" applyFill="1" applyBorder="1" applyAlignment="1">
      <alignment vertical="top" wrapText="1"/>
    </xf>
    <xf numFmtId="0" fontId="5" fillId="0" borderId="0" xfId="9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>
      <alignment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175" fontId="5" fillId="0" borderId="0" xfId="9" applyNumberFormat="1" applyFont="1" applyFill="1" applyBorder="1" applyAlignment="1">
      <alignment vertical="top" wrapText="1"/>
    </xf>
    <xf numFmtId="167" fontId="4" fillId="0" borderId="0" xfId="6" applyNumberFormat="1" applyFont="1" applyFill="1" applyBorder="1" applyAlignment="1">
      <alignment vertical="top"/>
    </xf>
    <xf numFmtId="167" fontId="4" fillId="0" borderId="0" xfId="6" applyNumberFormat="1" applyFont="1" applyFill="1" applyBorder="1" applyAlignment="1">
      <alignment horizontal="right" vertical="top"/>
    </xf>
    <xf numFmtId="0" fontId="4" fillId="0" borderId="1" xfId="9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167" fontId="4" fillId="0" borderId="0" xfId="4" applyNumberFormat="1" applyFont="1" applyFill="1" applyBorder="1" applyAlignment="1">
      <alignment vertical="top" wrapText="1"/>
    </xf>
    <xf numFmtId="0" fontId="4" fillId="0" borderId="0" xfId="4" applyNumberFormat="1" applyFont="1" applyFill="1" applyAlignment="1">
      <alignment horizontal="right" wrapText="1"/>
    </xf>
    <xf numFmtId="173" fontId="5" fillId="0" borderId="0" xfId="4" applyNumberFormat="1" applyFont="1" applyFill="1" applyBorder="1" applyAlignment="1">
      <alignment vertical="top" wrapText="1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1" xfId="4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>
      <alignment horizontal="right" vertical="top" wrapText="1"/>
    </xf>
    <xf numFmtId="0" fontId="4" fillId="0" borderId="2" xfId="4" applyNumberFormat="1" applyFont="1" applyFill="1" applyBorder="1" applyAlignment="1" applyProtection="1">
      <alignment horizontal="right" wrapText="1"/>
    </xf>
    <xf numFmtId="0" fontId="4" fillId="0" borderId="0" xfId="9" applyFont="1" applyFill="1" applyAlignment="1"/>
    <xf numFmtId="0" fontId="4" fillId="0" borderId="0" xfId="9" applyFont="1" applyFill="1"/>
    <xf numFmtId="166" fontId="5" fillId="0" borderId="0" xfId="4" applyNumberFormat="1" applyFont="1" applyFill="1" applyBorder="1" applyAlignment="1">
      <alignment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174" fontId="5" fillId="0" borderId="0" xfId="4" applyNumberFormat="1" applyFont="1" applyFill="1" applyBorder="1" applyAlignment="1">
      <alignment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3" xfId="4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>
      <alignment vertical="top" wrapText="1"/>
    </xf>
    <xf numFmtId="165" fontId="4" fillId="0" borderId="0" xfId="10" applyNumberFormat="1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>
      <alignment vertical="top" wrapText="1"/>
    </xf>
    <xf numFmtId="177" fontId="4" fillId="0" borderId="0" xfId="1" applyNumberFormat="1" applyFont="1" applyFill="1" applyBorder="1" applyAlignment="1" applyProtection="1">
      <alignment horizontal="right" wrapText="1"/>
    </xf>
    <xf numFmtId="168" fontId="4" fillId="0" borderId="0" xfId="4" applyNumberFormat="1" applyFont="1" applyFill="1" applyBorder="1" applyAlignment="1">
      <alignment vertical="top" wrapText="1"/>
    </xf>
    <xf numFmtId="174" fontId="4" fillId="0" borderId="0" xfId="4" applyNumberFormat="1" applyFont="1" applyFill="1" applyBorder="1" applyAlignment="1">
      <alignment horizontal="right" vertical="top" wrapText="1"/>
    </xf>
    <xf numFmtId="1" fontId="4" fillId="0" borderId="0" xfId="4" applyNumberFormat="1" applyFont="1" applyFill="1" applyBorder="1" applyAlignment="1">
      <alignment vertical="top" wrapText="1"/>
    </xf>
    <xf numFmtId="170" fontId="4" fillId="0" borderId="0" xfId="4" applyNumberFormat="1" applyFont="1" applyFill="1" applyBorder="1" applyAlignment="1">
      <alignment vertical="top" wrapText="1"/>
    </xf>
    <xf numFmtId="0" fontId="4" fillId="0" borderId="0" xfId="9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167" fontId="4" fillId="0" borderId="0" xfId="6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174" fontId="5" fillId="0" borderId="0" xfId="9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left" vertical="top" wrapText="1"/>
    </xf>
    <xf numFmtId="165" fontId="4" fillId="0" borderId="0" xfId="10" applyFont="1" applyFill="1" applyBorder="1" applyAlignment="1">
      <alignment vertical="top" wrapText="1"/>
    </xf>
    <xf numFmtId="165" fontId="5" fillId="0" borderId="0" xfId="10" applyFont="1" applyFill="1" applyBorder="1" applyAlignment="1">
      <alignment vertical="top" wrapText="1"/>
    </xf>
    <xf numFmtId="165" fontId="5" fillId="0" borderId="0" xfId="10" applyNumberFormat="1" applyFont="1" applyFill="1" applyBorder="1" applyAlignment="1" applyProtection="1">
      <alignment horizontal="left" vertical="top" wrapText="1"/>
    </xf>
    <xf numFmtId="0" fontId="4" fillId="0" borderId="0" xfId="10" applyNumberFormat="1" applyFont="1" applyFill="1" applyBorder="1" applyAlignment="1">
      <alignment horizontal="right" wrapText="1"/>
    </xf>
    <xf numFmtId="0" fontId="4" fillId="0" borderId="1" xfId="4" applyFont="1" applyFill="1" applyBorder="1" applyAlignment="1">
      <alignment vertical="top" wrapText="1"/>
    </xf>
    <xf numFmtId="0" fontId="5" fillId="0" borderId="1" xfId="4" applyFont="1" applyFill="1" applyBorder="1" applyAlignment="1">
      <alignment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Border="1" applyAlignment="1">
      <alignment horizontal="right" wrapText="1"/>
    </xf>
    <xf numFmtId="167" fontId="4" fillId="0" borderId="0" xfId="4" applyNumberFormat="1" applyFont="1" applyFill="1" applyBorder="1" applyAlignment="1">
      <alignment horizontal="right" vertical="top" wrapText="1"/>
    </xf>
    <xf numFmtId="174" fontId="5" fillId="0" borderId="0" xfId="4" applyNumberFormat="1" applyFont="1" applyFill="1" applyBorder="1" applyAlignment="1">
      <alignment horizontal="right" vertical="top" wrapText="1"/>
    </xf>
    <xf numFmtId="176" fontId="4" fillId="0" borderId="0" xfId="4" applyNumberFormat="1" applyFont="1" applyFill="1" applyBorder="1" applyAlignment="1">
      <alignment horizontal="right" vertical="top" wrapText="1"/>
    </xf>
    <xf numFmtId="1" fontId="4" fillId="0" borderId="0" xfId="2" applyNumberFormat="1" applyFont="1" applyFill="1" applyAlignment="1">
      <alignment horizontal="right"/>
    </xf>
    <xf numFmtId="0" fontId="4" fillId="0" borderId="0" xfId="8" applyNumberFormat="1" applyFont="1" applyFill="1" applyProtection="1"/>
    <xf numFmtId="1" fontId="4" fillId="0" borderId="0" xfId="2" applyNumberFormat="1" applyFont="1" applyFill="1"/>
    <xf numFmtId="0" fontId="4" fillId="0" borderId="0" xfId="5" applyFont="1" applyFill="1" applyBorder="1" applyAlignment="1">
      <alignment vertical="top" wrapText="1"/>
    </xf>
    <xf numFmtId="167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165" fontId="4" fillId="0" borderId="0" xfId="11" applyNumberFormat="1" applyFont="1" applyFill="1" applyBorder="1" applyAlignment="1" applyProtection="1">
      <alignment horizontal="left" vertical="top" wrapText="1"/>
    </xf>
    <xf numFmtId="2" fontId="8" fillId="0" borderId="4" xfId="0" applyNumberFormat="1" applyFont="1" applyFill="1" applyBorder="1" applyAlignment="1">
      <alignment vertical="top"/>
    </xf>
    <xf numFmtId="0" fontId="9" fillId="0" borderId="4" xfId="0" applyFont="1" applyBorder="1" applyAlignment="1">
      <alignment vertical="top" wrapText="1"/>
    </xf>
    <xf numFmtId="2" fontId="0" fillId="0" borderId="0" xfId="0" applyNumberFormat="1"/>
    <xf numFmtId="0" fontId="0" fillId="0" borderId="4" xfId="0" applyBorder="1"/>
    <xf numFmtId="2" fontId="0" fillId="0" borderId="4" xfId="0" applyNumberFormat="1" applyBorder="1"/>
    <xf numFmtId="165" fontId="4" fillId="0" borderId="4" xfId="10" applyNumberFormat="1" applyFont="1" applyFill="1" applyBorder="1" applyAlignment="1" applyProtection="1">
      <alignment horizontal="left" vertical="top" wrapText="1"/>
    </xf>
    <xf numFmtId="0" fontId="4" fillId="0" borderId="4" xfId="9" applyFont="1" applyFill="1" applyBorder="1" applyAlignment="1" applyProtection="1">
      <alignment horizontal="left" vertical="top" wrapText="1"/>
    </xf>
    <xf numFmtId="0" fontId="4" fillId="0" borderId="4" xfId="4" applyFont="1" applyFill="1" applyBorder="1" applyAlignment="1" applyProtection="1">
      <alignment horizontal="left" vertical="top" wrapText="1"/>
    </xf>
    <xf numFmtId="0" fontId="4" fillId="0" borderId="4" xfId="5" applyFont="1" applyFill="1" applyBorder="1" applyAlignment="1" applyProtection="1">
      <alignment horizontal="left" vertical="top" wrapText="1"/>
    </xf>
    <xf numFmtId="0" fontId="0" fillId="2" borderId="4" xfId="0" applyFill="1" applyBorder="1"/>
    <xf numFmtId="0" fontId="4" fillId="0" borderId="3" xfId="8" applyFont="1" applyFill="1" applyBorder="1" applyAlignment="1" applyProtection="1">
      <alignment vertical="top"/>
    </xf>
    <xf numFmtId="0" fontId="4" fillId="0" borderId="3" xfId="8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left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2" xfId="8" applyFont="1" applyFill="1" applyBorder="1" applyAlignment="1" applyProtection="1">
      <alignment horizontal="left" vertical="top" wrapText="1"/>
    </xf>
    <xf numFmtId="0" fontId="4" fillId="0" borderId="2" xfId="7" applyFont="1" applyFill="1" applyBorder="1" applyAlignment="1" applyProtection="1">
      <alignment horizontal="left"/>
    </xf>
    <xf numFmtId="164" fontId="4" fillId="0" borderId="0" xfId="1" applyFont="1" applyFill="1" applyAlignment="1">
      <alignment horizontal="right" wrapText="1"/>
    </xf>
    <xf numFmtId="0" fontId="4" fillId="0" borderId="0" xfId="2" applyFont="1" applyFill="1" applyBorder="1" applyAlignment="1" applyProtection="1">
      <alignment horizontal="left" vertical="top" wrapText="1"/>
    </xf>
    <xf numFmtId="164" fontId="4" fillId="0" borderId="3" xfId="1" applyFont="1" applyFill="1" applyBorder="1" applyAlignment="1" applyProtection="1">
      <alignment horizontal="right" wrapText="1"/>
    </xf>
    <xf numFmtId="178" fontId="5" fillId="0" borderId="0" xfId="4" applyNumberFormat="1" applyFont="1" applyFill="1" applyBorder="1" applyAlignment="1">
      <alignment vertical="top" wrapText="1"/>
    </xf>
    <xf numFmtId="164" fontId="4" fillId="0" borderId="0" xfId="4" applyNumberFormat="1" applyFont="1" applyFill="1" applyBorder="1" applyAlignment="1" applyProtection="1">
      <alignment horizontal="right" wrapText="1"/>
    </xf>
    <xf numFmtId="171" fontId="5" fillId="0" borderId="2" xfId="4" applyNumberFormat="1" applyFont="1" applyFill="1" applyBorder="1" applyAlignment="1">
      <alignment vertical="top" wrapText="1"/>
    </xf>
    <xf numFmtId="0" fontId="4" fillId="0" borderId="2" xfId="9" applyFont="1" applyFill="1" applyBorder="1" applyAlignment="1">
      <alignment vertical="top" wrapText="1"/>
    </xf>
    <xf numFmtId="0" fontId="4" fillId="0" borderId="2" xfId="9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>
      <alignment horizontal="right" wrapText="1"/>
    </xf>
    <xf numFmtId="167" fontId="4" fillId="0" borderId="2" xfId="4" applyNumberFormat="1" applyFont="1" applyFill="1" applyBorder="1" applyAlignment="1">
      <alignment horizontal="right" vertical="top" wrapText="1"/>
    </xf>
    <xf numFmtId="0" fontId="4" fillId="0" borderId="1" xfId="2" applyNumberFormat="1" applyFont="1" applyFill="1" applyBorder="1"/>
    <xf numFmtId="0" fontId="4" fillId="0" borderId="0" xfId="12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 applyProtection="1">
      <alignment vertical="top" wrapText="1"/>
    </xf>
    <xf numFmtId="170" fontId="4" fillId="0" borderId="0" xfId="10" applyNumberFormat="1" applyFont="1" applyFill="1" applyBorder="1" applyAlignment="1">
      <alignment horizontal="right" vertical="top" wrapText="1"/>
    </xf>
    <xf numFmtId="0" fontId="4" fillId="0" borderId="0" xfId="10" applyNumberFormat="1" applyFont="1" applyFill="1" applyBorder="1" applyAlignment="1" applyProtection="1">
      <alignment horizontal="right" wrapText="1"/>
    </xf>
    <xf numFmtId="0" fontId="4" fillId="0" borderId="0" xfId="10" applyNumberFormat="1" applyFont="1" applyFill="1" applyBorder="1" applyAlignment="1">
      <alignment horizontal="right" vertical="top" wrapText="1"/>
    </xf>
    <xf numFmtId="164" fontId="4" fillId="0" borderId="0" xfId="12" applyFont="1" applyFill="1" applyBorder="1" applyAlignment="1" applyProtection="1">
      <alignment horizontal="right" wrapText="1"/>
    </xf>
    <xf numFmtId="165" fontId="4" fillId="0" borderId="0" xfId="10" applyFont="1" applyFill="1" applyBorder="1" applyAlignment="1">
      <alignment horizontal="right" vertical="top" wrapText="1"/>
    </xf>
    <xf numFmtId="165" fontId="4" fillId="0" borderId="0" xfId="1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right" wrapText="1"/>
    </xf>
    <xf numFmtId="170" fontId="4" fillId="0" borderId="2" xfId="4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176" fontId="4" fillId="0" borderId="2" xfId="4" applyNumberFormat="1" applyFont="1" applyFill="1" applyBorder="1" applyAlignment="1">
      <alignment horizontal="right" vertical="top" wrapText="1"/>
    </xf>
    <xf numFmtId="43" fontId="4" fillId="0" borderId="2" xfId="1" applyNumberFormat="1" applyFont="1" applyFill="1" applyBorder="1" applyAlignment="1" applyProtection="1">
      <alignment horizontal="right" wrapText="1"/>
    </xf>
    <xf numFmtId="167" fontId="4" fillId="0" borderId="2" xfId="6" applyNumberFormat="1" applyFont="1" applyFill="1" applyBorder="1" applyAlignment="1">
      <alignment vertical="top"/>
    </xf>
    <xf numFmtId="173" fontId="5" fillId="0" borderId="2" xfId="4" applyNumberFormat="1" applyFont="1" applyFill="1" applyBorder="1" applyAlignment="1">
      <alignment vertical="top" wrapText="1"/>
    </xf>
    <xf numFmtId="174" fontId="5" fillId="0" borderId="2" xfId="4" applyNumberFormat="1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right" vertical="top" wrapText="1"/>
    </xf>
    <xf numFmtId="174" fontId="4" fillId="0" borderId="2" xfId="4" applyNumberFormat="1" applyFont="1" applyFill="1" applyBorder="1" applyAlignment="1">
      <alignment horizontal="right" vertical="top" wrapText="1"/>
    </xf>
    <xf numFmtId="167" fontId="4" fillId="0" borderId="2" xfId="5" applyNumberFormat="1" applyFont="1" applyFill="1" applyBorder="1" applyAlignment="1">
      <alignment horizontal="right" vertical="top" wrapText="1"/>
    </xf>
    <xf numFmtId="0" fontId="4" fillId="0" borderId="2" xfId="5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horizontal="left"/>
    </xf>
    <xf numFmtId="0" fontId="4" fillId="0" borderId="0" xfId="8" applyNumberFormat="1" applyFont="1" applyFill="1" applyBorder="1" applyProtection="1"/>
    <xf numFmtId="0" fontId="4" fillId="0" borderId="0" xfId="2" applyNumberFormat="1" applyFont="1" applyFill="1" applyBorder="1" applyAlignment="1">
      <alignment horizontal="right"/>
    </xf>
    <xf numFmtId="1" fontId="4" fillId="0" borderId="0" xfId="2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vertical="top" wrapText="1"/>
    </xf>
    <xf numFmtId="167" fontId="4" fillId="0" borderId="2" xfId="2" applyNumberFormat="1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right"/>
    </xf>
    <xf numFmtId="0" fontId="4" fillId="0" borderId="2" xfId="8" applyNumberFormat="1" applyFont="1" applyFill="1" applyBorder="1" applyProtection="1"/>
    <xf numFmtId="0" fontId="4" fillId="0" borderId="2" xfId="2" applyNumberFormat="1" applyFont="1" applyFill="1" applyBorder="1" applyAlignment="1">
      <alignment horizontal="right"/>
    </xf>
    <xf numFmtId="1" fontId="4" fillId="0" borderId="2" xfId="2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 applyProtection="1">
      <alignment horizontal="center"/>
    </xf>
    <xf numFmtId="0" fontId="4" fillId="0" borderId="0" xfId="2" applyFont="1" applyFill="1" applyAlignment="1">
      <alignment horizontal="right"/>
    </xf>
    <xf numFmtId="0" fontId="4" fillId="0" borderId="3" xfId="7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</cellXfs>
  <cellStyles count="13">
    <cellStyle name="Comma" xfId="1" builtinId="3"/>
    <cellStyle name="Comma 2" xfId="12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_Dem41" xfId="5"/>
    <cellStyle name="Normal_budget for 03-04" xfId="6"/>
    <cellStyle name="Normal_BUDGET-2000" xfId="7"/>
    <cellStyle name="Normal_budgetDocNIC02-03" xfId="8"/>
    <cellStyle name="Normal_DEMAND17" xfId="9"/>
    <cellStyle name="Normal_DEMAND51" xfId="10"/>
    <cellStyle name="Normal_DEMAND51_1st supp. vol.IV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04-05/budget%20for%202004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84" transitionEvaluation="1" codeName="Sheet1"/>
  <dimension ref="A1:X497"/>
  <sheetViews>
    <sheetView tabSelected="1" view="pageBreakPreview" topLeftCell="A384" zoomScaleSheetLayoutView="100" workbookViewId="0">
      <selection activeCell="F397" sqref="F397"/>
    </sheetView>
  </sheetViews>
  <sheetFormatPr defaultColWidth="12.42578125" defaultRowHeight="12.75"/>
  <cols>
    <col min="1" max="1" width="6.42578125" style="13" customWidth="1"/>
    <col min="2" max="2" width="8.140625" style="13" customWidth="1"/>
    <col min="3" max="3" width="34.5703125" style="12" customWidth="1"/>
    <col min="4" max="4" width="8.5703125" style="20" customWidth="1"/>
    <col min="5" max="5" width="9.42578125" style="20" customWidth="1"/>
    <col min="6" max="6" width="8.42578125" style="12" customWidth="1"/>
    <col min="7" max="8" width="8.5703125" style="12" customWidth="1"/>
    <col min="9" max="9" width="8.42578125" style="12" customWidth="1"/>
    <col min="10" max="10" width="8.5703125" style="20" customWidth="1"/>
    <col min="11" max="11" width="9.140625" style="12" customWidth="1"/>
    <col min="12" max="12" width="8.42578125" style="12" customWidth="1"/>
    <col min="13" max="24" width="12.42578125" style="11"/>
    <col min="25" max="16384" width="12.42578125" style="12"/>
  </cols>
  <sheetData>
    <row r="1" spans="1:12" ht="13.5" customHeight="1">
      <c r="A1" s="7"/>
      <c r="B1" s="7"/>
      <c r="C1" s="8"/>
      <c r="D1" s="9"/>
      <c r="E1" s="10" t="s">
        <v>94</v>
      </c>
      <c r="F1" s="8"/>
      <c r="G1" s="8"/>
      <c r="H1" s="8"/>
      <c r="I1" s="8"/>
      <c r="J1" s="10"/>
      <c r="K1" s="8"/>
      <c r="L1" s="8"/>
    </row>
    <row r="2" spans="1:12" ht="13.5" customHeight="1">
      <c r="A2" s="7"/>
      <c r="B2" s="7"/>
      <c r="C2" s="8"/>
      <c r="D2" s="9"/>
      <c r="E2" s="10" t="s">
        <v>0</v>
      </c>
      <c r="F2" s="8"/>
      <c r="G2" s="8"/>
      <c r="H2" s="8"/>
      <c r="I2" s="8"/>
      <c r="J2" s="10"/>
      <c r="K2" s="8"/>
      <c r="L2" s="8"/>
    </row>
    <row r="3" spans="1:12" ht="13.5" customHeight="1">
      <c r="A3" s="7"/>
      <c r="B3" s="7"/>
      <c r="C3" s="8"/>
      <c r="D3" s="9"/>
      <c r="E3" s="10"/>
      <c r="F3" s="8"/>
      <c r="G3" s="8"/>
      <c r="H3" s="8"/>
      <c r="I3" s="8"/>
      <c r="J3" s="10"/>
      <c r="K3" s="8"/>
      <c r="L3" s="8"/>
    </row>
    <row r="4" spans="1:12" ht="13.5" customHeight="1">
      <c r="C4" s="197" t="s">
        <v>243</v>
      </c>
      <c r="D4" s="197"/>
      <c r="E4" s="14"/>
      <c r="F4" s="15"/>
      <c r="G4" s="16"/>
      <c r="H4" s="16"/>
      <c r="I4" s="16"/>
      <c r="J4" s="14"/>
      <c r="K4" s="16"/>
      <c r="L4" s="16"/>
    </row>
    <row r="5" spans="1:12" ht="13.5" customHeight="1">
      <c r="D5" s="17" t="s">
        <v>1</v>
      </c>
      <c r="E5" s="18">
        <v>2045</v>
      </c>
      <c r="F5" s="19" t="s">
        <v>2</v>
      </c>
    </row>
    <row r="6" spans="1:12" ht="13.5" customHeight="1">
      <c r="D6" s="21" t="s">
        <v>3</v>
      </c>
      <c r="E6" s="22">
        <v>2059</v>
      </c>
      <c r="F6" s="23" t="s">
        <v>4</v>
      </c>
    </row>
    <row r="7" spans="1:12" ht="13.5" customHeight="1">
      <c r="A7" s="7"/>
      <c r="C7" s="24"/>
      <c r="D7" s="21" t="s">
        <v>128</v>
      </c>
      <c r="E7" s="18">
        <v>2215</v>
      </c>
      <c r="F7" s="25" t="s">
        <v>5</v>
      </c>
      <c r="G7" s="20"/>
      <c r="H7" s="20"/>
      <c r="I7" s="20"/>
      <c r="K7" s="20"/>
      <c r="L7" s="20"/>
    </row>
    <row r="8" spans="1:12" ht="13.5" customHeight="1">
      <c r="A8" s="7"/>
      <c r="C8" s="24"/>
      <c r="D8" s="21" t="s">
        <v>129</v>
      </c>
      <c r="E8" s="18">
        <v>2216</v>
      </c>
      <c r="F8" s="25" t="s">
        <v>275</v>
      </c>
      <c r="G8" s="20"/>
      <c r="H8" s="20"/>
      <c r="I8" s="20"/>
      <c r="K8" s="20"/>
      <c r="L8" s="20"/>
    </row>
    <row r="9" spans="1:12" ht="13.5" customHeight="1">
      <c r="D9" s="21"/>
      <c r="E9" s="18">
        <v>2217</v>
      </c>
      <c r="F9" s="25" t="s">
        <v>7</v>
      </c>
      <c r="G9" s="20"/>
      <c r="H9" s="20"/>
      <c r="I9" s="20"/>
      <c r="K9" s="20"/>
      <c r="L9" s="20"/>
    </row>
    <row r="10" spans="1:12" ht="13.5" customHeight="1">
      <c r="D10" s="21" t="s">
        <v>123</v>
      </c>
      <c r="E10" s="18">
        <v>3054</v>
      </c>
      <c r="F10" s="25" t="s">
        <v>122</v>
      </c>
      <c r="G10" s="20"/>
      <c r="H10" s="20"/>
      <c r="I10" s="20"/>
      <c r="K10" s="24"/>
      <c r="L10" s="21"/>
    </row>
    <row r="11" spans="1:12" ht="13.5" customHeight="1">
      <c r="D11" s="17" t="s">
        <v>130</v>
      </c>
      <c r="E11" s="26">
        <v>3475</v>
      </c>
      <c r="F11" s="27" t="s">
        <v>8</v>
      </c>
      <c r="G11" s="20"/>
      <c r="H11" s="20"/>
      <c r="I11" s="20"/>
      <c r="K11" s="24"/>
      <c r="L11" s="21"/>
    </row>
    <row r="12" spans="1:12" ht="13.5" customHeight="1">
      <c r="D12" s="21" t="s">
        <v>131</v>
      </c>
      <c r="E12" s="22"/>
      <c r="F12" s="25"/>
      <c r="G12" s="20"/>
      <c r="H12" s="20"/>
      <c r="I12" s="20"/>
      <c r="K12" s="20"/>
      <c r="L12" s="20"/>
    </row>
    <row r="13" spans="1:12" ht="13.5" customHeight="1">
      <c r="D13" s="21"/>
      <c r="E13" s="22">
        <v>4216</v>
      </c>
      <c r="F13" s="25" t="s">
        <v>282</v>
      </c>
      <c r="G13" s="20"/>
      <c r="H13" s="20"/>
      <c r="I13" s="20"/>
      <c r="K13" s="20"/>
      <c r="L13" s="20"/>
    </row>
    <row r="14" spans="1:12" ht="13.5" customHeight="1">
      <c r="D14" s="21" t="s">
        <v>6</v>
      </c>
      <c r="E14" s="18">
        <v>4217</v>
      </c>
      <c r="F14" s="25" t="s">
        <v>9</v>
      </c>
      <c r="G14" s="20"/>
      <c r="H14" s="20"/>
      <c r="I14" s="20"/>
      <c r="K14" s="20"/>
      <c r="L14" s="20"/>
    </row>
    <row r="15" spans="1:12" ht="13.5" customHeight="1">
      <c r="A15" s="28" t="s">
        <v>265</v>
      </c>
      <c r="B15" s="12"/>
      <c r="E15" s="29"/>
      <c r="F15" s="20"/>
      <c r="G15" s="20"/>
      <c r="H15" s="20"/>
      <c r="I15" s="20"/>
      <c r="K15" s="20"/>
      <c r="L15" s="20"/>
    </row>
    <row r="16" spans="1:12" ht="13.5" customHeight="1">
      <c r="A16" s="30"/>
      <c r="B16" s="12"/>
      <c r="D16" s="31"/>
      <c r="E16" s="32" t="s">
        <v>111</v>
      </c>
      <c r="F16" s="32" t="s">
        <v>112</v>
      </c>
      <c r="G16" s="32" t="s">
        <v>17</v>
      </c>
      <c r="H16" s="20"/>
      <c r="I16" s="20"/>
      <c r="K16" s="20"/>
      <c r="L16" s="20"/>
    </row>
    <row r="17" spans="1:24" ht="13.5" customHeight="1">
      <c r="A17" s="30"/>
      <c r="B17" s="12"/>
      <c r="D17" s="33" t="s">
        <v>10</v>
      </c>
      <c r="E17" s="14">
        <f>L256</f>
        <v>509007</v>
      </c>
      <c r="F17" s="14">
        <f>L385</f>
        <v>2192075</v>
      </c>
      <c r="G17" s="14">
        <f>F17+E17</f>
        <v>2701082</v>
      </c>
      <c r="H17" s="20"/>
      <c r="I17" s="20"/>
      <c r="K17" s="20"/>
      <c r="L17" s="20"/>
    </row>
    <row r="18" spans="1:24" ht="13.5" customHeight="1">
      <c r="A18" s="28" t="s">
        <v>110</v>
      </c>
      <c r="B18" s="12"/>
      <c r="C18" s="19"/>
      <c r="F18" s="20"/>
      <c r="G18" s="20"/>
      <c r="H18" s="20"/>
      <c r="I18" s="20"/>
      <c r="K18" s="20"/>
      <c r="L18" s="20"/>
    </row>
    <row r="19" spans="1:24" ht="13.5" customHeight="1">
      <c r="C19" s="34"/>
      <c r="D19" s="35"/>
      <c r="E19" s="35"/>
      <c r="F19" s="35"/>
      <c r="G19" s="35"/>
      <c r="H19" s="35"/>
      <c r="I19" s="36"/>
      <c r="J19" s="37"/>
      <c r="K19" s="38"/>
      <c r="L19" s="39" t="s">
        <v>207</v>
      </c>
    </row>
    <row r="20" spans="1:24" s="43" customFormat="1" ht="13.5" customHeight="1">
      <c r="A20" s="149"/>
      <c r="B20" s="40"/>
      <c r="C20" s="150"/>
      <c r="D20" s="198" t="s">
        <v>11</v>
      </c>
      <c r="E20" s="198"/>
      <c r="F20" s="196" t="s">
        <v>12</v>
      </c>
      <c r="G20" s="196"/>
      <c r="H20" s="196" t="s">
        <v>13</v>
      </c>
      <c r="I20" s="196"/>
      <c r="J20" s="196" t="s">
        <v>12</v>
      </c>
      <c r="K20" s="196"/>
      <c r="L20" s="196"/>
    </row>
    <row r="21" spans="1:24" s="43" customFormat="1" ht="13.5" customHeight="1">
      <c r="A21" s="151"/>
      <c r="B21" s="45"/>
      <c r="C21" s="150" t="s">
        <v>14</v>
      </c>
      <c r="D21" s="196" t="s">
        <v>209</v>
      </c>
      <c r="E21" s="196"/>
      <c r="F21" s="196" t="s">
        <v>246</v>
      </c>
      <c r="G21" s="196"/>
      <c r="H21" s="196" t="s">
        <v>246</v>
      </c>
      <c r="I21" s="196"/>
      <c r="J21" s="196" t="s">
        <v>264</v>
      </c>
      <c r="K21" s="196"/>
      <c r="L21" s="196"/>
    </row>
    <row r="22" spans="1:24" s="43" customFormat="1" ht="13.5" customHeight="1">
      <c r="A22" s="152"/>
      <c r="B22" s="46"/>
      <c r="C22" s="153"/>
      <c r="D22" s="47" t="s">
        <v>15</v>
      </c>
      <c r="E22" s="47" t="s">
        <v>16</v>
      </c>
      <c r="F22" s="47" t="s">
        <v>15</v>
      </c>
      <c r="G22" s="47" t="s">
        <v>16</v>
      </c>
      <c r="H22" s="47" t="s">
        <v>15</v>
      </c>
      <c r="I22" s="47" t="s">
        <v>16</v>
      </c>
      <c r="J22" s="47" t="s">
        <v>15</v>
      </c>
      <c r="K22" s="47" t="s">
        <v>16</v>
      </c>
      <c r="L22" s="47" t="s">
        <v>17</v>
      </c>
    </row>
    <row r="23" spans="1:24" s="43" customFormat="1" ht="13.5" customHeight="1">
      <c r="A23" s="44"/>
      <c r="B23" s="45"/>
      <c r="C23" s="41"/>
      <c r="D23" s="48"/>
      <c r="E23" s="48"/>
      <c r="F23" s="48"/>
      <c r="G23" s="48"/>
      <c r="H23" s="48"/>
      <c r="I23" s="48"/>
      <c r="J23" s="48"/>
      <c r="K23" s="48"/>
      <c r="L23" s="48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13.5" customHeight="1">
      <c r="A24" s="49"/>
      <c r="B24" s="49"/>
      <c r="C24" s="50" t="s">
        <v>18</v>
      </c>
      <c r="D24" s="51"/>
      <c r="E24" s="51"/>
      <c r="F24" s="51"/>
      <c r="G24" s="51"/>
      <c r="H24" s="51"/>
      <c r="I24" s="51"/>
      <c r="J24" s="51"/>
      <c r="K24" s="51"/>
      <c r="L24" s="51"/>
    </row>
    <row r="25" spans="1:24" ht="25.5">
      <c r="A25" s="52" t="s">
        <v>19</v>
      </c>
      <c r="B25" s="53">
        <v>2045</v>
      </c>
      <c r="C25" s="54" t="s">
        <v>315</v>
      </c>
      <c r="D25" s="63"/>
      <c r="E25" s="63"/>
      <c r="F25" s="63"/>
      <c r="G25" s="63"/>
      <c r="H25" s="63"/>
      <c r="I25" s="63"/>
      <c r="J25" s="63"/>
      <c r="K25" s="63"/>
      <c r="L25" s="63"/>
    </row>
    <row r="26" spans="1:24" ht="25.5">
      <c r="A26" s="52"/>
      <c r="B26" s="55">
        <v>0.10100000000000001</v>
      </c>
      <c r="C26" s="54" t="s">
        <v>293</v>
      </c>
      <c r="D26" s="67"/>
      <c r="E26" s="67"/>
      <c r="F26" s="67"/>
      <c r="G26" s="67"/>
      <c r="H26" s="67"/>
      <c r="I26" s="67"/>
      <c r="J26" s="67"/>
      <c r="K26" s="67"/>
      <c r="L26" s="67"/>
    </row>
    <row r="27" spans="1:24" ht="13.5" customHeight="1">
      <c r="A27" s="52"/>
      <c r="B27" s="66">
        <v>60</v>
      </c>
      <c r="C27" s="57" t="s">
        <v>20</v>
      </c>
      <c r="D27" s="67"/>
      <c r="E27" s="67"/>
      <c r="F27" s="67"/>
      <c r="G27" s="67"/>
      <c r="H27" s="67"/>
      <c r="I27" s="67"/>
      <c r="J27" s="67"/>
      <c r="K27" s="67"/>
      <c r="L27" s="67"/>
    </row>
    <row r="28" spans="1:24" ht="13.5" customHeight="1">
      <c r="A28" s="52"/>
      <c r="B28" s="66">
        <v>44</v>
      </c>
      <c r="C28" s="57" t="s">
        <v>21</v>
      </c>
      <c r="D28" s="67"/>
      <c r="E28" s="67"/>
      <c r="F28" s="67"/>
      <c r="G28" s="67"/>
      <c r="H28" s="67"/>
      <c r="I28" s="67"/>
      <c r="J28" s="67"/>
      <c r="K28" s="67"/>
      <c r="L28" s="67"/>
    </row>
    <row r="29" spans="1:24" ht="13.5" customHeight="1">
      <c r="A29" s="52"/>
      <c r="B29" s="68" t="s">
        <v>22</v>
      </c>
      <c r="C29" s="57" t="s">
        <v>38</v>
      </c>
      <c r="D29" s="69">
        <v>0</v>
      </c>
      <c r="E29" s="70">
        <v>973</v>
      </c>
      <c r="F29" s="69">
        <v>0</v>
      </c>
      <c r="G29" s="70">
        <v>1174</v>
      </c>
      <c r="H29" s="69">
        <v>0</v>
      </c>
      <c r="I29" s="70">
        <v>1174</v>
      </c>
      <c r="J29" s="69">
        <v>0</v>
      </c>
      <c r="K29" s="70">
        <v>1336</v>
      </c>
      <c r="L29" s="70">
        <f>SUM(J29:K29)</f>
        <v>1336</v>
      </c>
    </row>
    <row r="30" spans="1:24" ht="13.5" customHeight="1">
      <c r="A30" s="52"/>
      <c r="B30" s="68" t="s">
        <v>23</v>
      </c>
      <c r="C30" s="57" t="s">
        <v>24</v>
      </c>
      <c r="D30" s="69">
        <v>0</v>
      </c>
      <c r="E30" s="70">
        <v>19</v>
      </c>
      <c r="F30" s="69">
        <v>0</v>
      </c>
      <c r="G30" s="70">
        <v>20</v>
      </c>
      <c r="H30" s="69">
        <v>0</v>
      </c>
      <c r="I30" s="70">
        <v>20</v>
      </c>
      <c r="J30" s="69">
        <v>0</v>
      </c>
      <c r="K30" s="70">
        <v>20</v>
      </c>
      <c r="L30" s="70">
        <f>SUM(J30:K30)</f>
        <v>20</v>
      </c>
    </row>
    <row r="31" spans="1:24" ht="13.5" customHeight="1">
      <c r="A31" s="52"/>
      <c r="B31" s="68" t="s">
        <v>25</v>
      </c>
      <c r="C31" s="57" t="s">
        <v>26</v>
      </c>
      <c r="D31" s="72">
        <v>0</v>
      </c>
      <c r="E31" s="73">
        <v>30</v>
      </c>
      <c r="F31" s="72">
        <v>0</v>
      </c>
      <c r="G31" s="73">
        <v>30</v>
      </c>
      <c r="H31" s="72">
        <v>0</v>
      </c>
      <c r="I31" s="73">
        <v>30</v>
      </c>
      <c r="J31" s="72">
        <v>0</v>
      </c>
      <c r="K31" s="73">
        <v>30</v>
      </c>
      <c r="L31" s="73">
        <f>SUM(J31:K31)</f>
        <v>30</v>
      </c>
    </row>
    <row r="32" spans="1:24" ht="13.5" customHeight="1">
      <c r="A32" s="52" t="s">
        <v>17</v>
      </c>
      <c r="B32" s="66">
        <v>60</v>
      </c>
      <c r="C32" s="57" t="s">
        <v>20</v>
      </c>
      <c r="D32" s="72">
        <f t="shared" ref="D32:L32" si="0">SUM(D29:D31)</f>
        <v>0</v>
      </c>
      <c r="E32" s="73">
        <f t="shared" si="0"/>
        <v>1022</v>
      </c>
      <c r="F32" s="72">
        <f t="shared" si="0"/>
        <v>0</v>
      </c>
      <c r="G32" s="73">
        <f t="shared" si="0"/>
        <v>1224</v>
      </c>
      <c r="H32" s="72">
        <f t="shared" si="0"/>
        <v>0</v>
      </c>
      <c r="I32" s="73">
        <f t="shared" ref="I32" si="1">SUM(I29:I31)</f>
        <v>1224</v>
      </c>
      <c r="J32" s="72">
        <f t="shared" si="0"/>
        <v>0</v>
      </c>
      <c r="K32" s="73">
        <f>SUM(K29:K31)</f>
        <v>1386</v>
      </c>
      <c r="L32" s="73">
        <f t="shared" si="0"/>
        <v>1386</v>
      </c>
    </row>
    <row r="33" spans="1:12" ht="25.5">
      <c r="A33" s="64" t="s">
        <v>17</v>
      </c>
      <c r="B33" s="159">
        <v>0.10100000000000001</v>
      </c>
      <c r="C33" s="65" t="s">
        <v>293</v>
      </c>
      <c r="D33" s="75">
        <f t="shared" ref="D33:L33" si="2">D32</f>
        <v>0</v>
      </c>
      <c r="E33" s="76">
        <f t="shared" si="2"/>
        <v>1022</v>
      </c>
      <c r="F33" s="75">
        <f t="shared" si="2"/>
        <v>0</v>
      </c>
      <c r="G33" s="76">
        <f t="shared" si="2"/>
        <v>1224</v>
      </c>
      <c r="H33" s="75">
        <f t="shared" si="2"/>
        <v>0</v>
      </c>
      <c r="I33" s="76">
        <f t="shared" ref="I33" si="3">I32</f>
        <v>1224</v>
      </c>
      <c r="J33" s="75">
        <f t="shared" si="2"/>
        <v>0</v>
      </c>
      <c r="K33" s="76">
        <f>K32</f>
        <v>1386</v>
      </c>
      <c r="L33" s="76">
        <f t="shared" si="2"/>
        <v>1386</v>
      </c>
    </row>
    <row r="34" spans="1:12" ht="1.5" customHeight="1">
      <c r="A34" s="52"/>
      <c r="B34" s="53"/>
      <c r="C34" s="54"/>
      <c r="D34" s="67"/>
      <c r="E34" s="70"/>
      <c r="F34" s="70"/>
      <c r="G34" s="70"/>
      <c r="H34" s="70"/>
      <c r="I34" s="70"/>
      <c r="J34" s="70"/>
      <c r="K34" s="70"/>
      <c r="L34" s="70"/>
    </row>
    <row r="35" spans="1:12" ht="27" customHeight="1">
      <c r="A35" s="52"/>
      <c r="B35" s="77">
        <v>0.2</v>
      </c>
      <c r="C35" s="54" t="s">
        <v>314</v>
      </c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15" customHeight="1">
      <c r="A36" s="52"/>
      <c r="B36" s="66">
        <v>60</v>
      </c>
      <c r="C36" s="57" t="s">
        <v>20</v>
      </c>
      <c r="D36" s="67"/>
      <c r="E36" s="67"/>
      <c r="F36" s="67"/>
      <c r="G36" s="67"/>
      <c r="H36" s="67"/>
      <c r="I36" s="67"/>
      <c r="J36" s="67"/>
      <c r="K36" s="67"/>
      <c r="L36" s="67"/>
    </row>
    <row r="37" spans="1:12" ht="15" customHeight="1">
      <c r="A37" s="52"/>
      <c r="B37" s="66">
        <v>44</v>
      </c>
      <c r="C37" s="57" t="s">
        <v>21</v>
      </c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15" customHeight="1">
      <c r="A38" s="52"/>
      <c r="B38" s="68" t="s">
        <v>22</v>
      </c>
      <c r="C38" s="57" t="s">
        <v>38</v>
      </c>
      <c r="D38" s="69">
        <v>0</v>
      </c>
      <c r="E38" s="70">
        <v>8710</v>
      </c>
      <c r="F38" s="69">
        <v>0</v>
      </c>
      <c r="G38" s="70">
        <v>9255</v>
      </c>
      <c r="H38" s="69">
        <v>0</v>
      </c>
      <c r="I38" s="70">
        <v>9255</v>
      </c>
      <c r="J38" s="69">
        <v>0</v>
      </c>
      <c r="K38" s="70">
        <v>10419</v>
      </c>
      <c r="L38" s="70">
        <f>SUM(J38:K38)</f>
        <v>10419</v>
      </c>
    </row>
    <row r="39" spans="1:12" ht="15" customHeight="1">
      <c r="A39" s="52"/>
      <c r="B39" s="68" t="s">
        <v>23</v>
      </c>
      <c r="C39" s="57" t="s">
        <v>24</v>
      </c>
      <c r="D39" s="58">
        <v>0</v>
      </c>
      <c r="E39" s="51">
        <v>20</v>
      </c>
      <c r="F39" s="58">
        <v>0</v>
      </c>
      <c r="G39" s="51">
        <v>20</v>
      </c>
      <c r="H39" s="58">
        <v>0</v>
      </c>
      <c r="I39" s="51">
        <v>20</v>
      </c>
      <c r="J39" s="58">
        <v>0</v>
      </c>
      <c r="K39" s="51">
        <v>20</v>
      </c>
      <c r="L39" s="51">
        <f>SUM(J39:K39)</f>
        <v>20</v>
      </c>
    </row>
    <row r="40" spans="1:12" ht="15" customHeight="1">
      <c r="A40" s="52"/>
      <c r="B40" s="68" t="s">
        <v>25</v>
      </c>
      <c r="C40" s="57" t="s">
        <v>26</v>
      </c>
      <c r="D40" s="72">
        <v>0</v>
      </c>
      <c r="E40" s="73">
        <v>22</v>
      </c>
      <c r="F40" s="72">
        <v>0</v>
      </c>
      <c r="G40" s="73">
        <v>22</v>
      </c>
      <c r="H40" s="72">
        <v>0</v>
      </c>
      <c r="I40" s="73">
        <v>22</v>
      </c>
      <c r="J40" s="72">
        <v>0</v>
      </c>
      <c r="K40" s="73">
        <v>22</v>
      </c>
      <c r="L40" s="73">
        <f>SUM(J40:K40)</f>
        <v>22</v>
      </c>
    </row>
    <row r="41" spans="1:12" ht="15" customHeight="1">
      <c r="A41" s="52" t="s">
        <v>17</v>
      </c>
      <c r="B41" s="66">
        <v>44</v>
      </c>
      <c r="C41" s="57" t="s">
        <v>21</v>
      </c>
      <c r="D41" s="72">
        <f t="shared" ref="D41:L41" si="4">SUM(D38:D40)</f>
        <v>0</v>
      </c>
      <c r="E41" s="73">
        <f t="shared" si="4"/>
        <v>8752</v>
      </c>
      <c r="F41" s="72">
        <f t="shared" si="4"/>
        <v>0</v>
      </c>
      <c r="G41" s="73">
        <f t="shared" si="4"/>
        <v>9297</v>
      </c>
      <c r="H41" s="72">
        <f t="shared" si="4"/>
        <v>0</v>
      </c>
      <c r="I41" s="73">
        <f t="shared" si="4"/>
        <v>9297</v>
      </c>
      <c r="J41" s="72">
        <f t="shared" si="4"/>
        <v>0</v>
      </c>
      <c r="K41" s="73">
        <f t="shared" si="4"/>
        <v>10461</v>
      </c>
      <c r="L41" s="73">
        <f t="shared" si="4"/>
        <v>10461</v>
      </c>
    </row>
    <row r="42" spans="1:12" ht="15" customHeight="1">
      <c r="A42" s="52" t="s">
        <v>17</v>
      </c>
      <c r="B42" s="66">
        <v>60</v>
      </c>
      <c r="C42" s="57" t="s">
        <v>20</v>
      </c>
      <c r="D42" s="72">
        <f t="shared" ref="D42:L42" si="5">SUM(D38:D40)</f>
        <v>0</v>
      </c>
      <c r="E42" s="73">
        <f t="shared" si="5"/>
        <v>8752</v>
      </c>
      <c r="F42" s="72">
        <f t="shared" si="5"/>
        <v>0</v>
      </c>
      <c r="G42" s="73">
        <f t="shared" si="5"/>
        <v>9297</v>
      </c>
      <c r="H42" s="72">
        <f t="shared" si="5"/>
        <v>0</v>
      </c>
      <c r="I42" s="73">
        <f t="shared" ref="I42" si="6">SUM(I38:I40)</f>
        <v>9297</v>
      </c>
      <c r="J42" s="72">
        <f t="shared" si="5"/>
        <v>0</v>
      </c>
      <c r="K42" s="73">
        <f>SUM(K38:K40)</f>
        <v>10461</v>
      </c>
      <c r="L42" s="73">
        <f t="shared" si="5"/>
        <v>10461</v>
      </c>
    </row>
    <row r="43" spans="1:12" ht="27" customHeight="1">
      <c r="A43" s="52" t="s">
        <v>17</v>
      </c>
      <c r="B43" s="77">
        <v>0.2</v>
      </c>
      <c r="C43" s="54" t="s">
        <v>314</v>
      </c>
      <c r="D43" s="72">
        <f t="shared" ref="D43:L43" si="7">D42</f>
        <v>0</v>
      </c>
      <c r="E43" s="73">
        <f t="shared" si="7"/>
        <v>8752</v>
      </c>
      <c r="F43" s="72">
        <f t="shared" si="7"/>
        <v>0</v>
      </c>
      <c r="G43" s="73">
        <f t="shared" si="7"/>
        <v>9297</v>
      </c>
      <c r="H43" s="72">
        <f t="shared" si="7"/>
        <v>0</v>
      </c>
      <c r="I43" s="73">
        <f t="shared" ref="I43" si="8">I42</f>
        <v>9297</v>
      </c>
      <c r="J43" s="72">
        <f t="shared" si="7"/>
        <v>0</v>
      </c>
      <c r="K43" s="73">
        <f>K42</f>
        <v>10461</v>
      </c>
      <c r="L43" s="73">
        <f t="shared" si="7"/>
        <v>10461</v>
      </c>
    </row>
    <row r="44" spans="1:12" ht="27" customHeight="1">
      <c r="A44" s="52" t="s">
        <v>17</v>
      </c>
      <c r="B44" s="53">
        <v>2045</v>
      </c>
      <c r="C44" s="54" t="s">
        <v>315</v>
      </c>
      <c r="D44" s="72">
        <f t="shared" ref="D44:L44" si="9">D43+D33</f>
        <v>0</v>
      </c>
      <c r="E44" s="73">
        <f t="shared" si="9"/>
        <v>9774</v>
      </c>
      <c r="F44" s="72">
        <f t="shared" si="9"/>
        <v>0</v>
      </c>
      <c r="G44" s="73">
        <f t="shared" si="9"/>
        <v>10521</v>
      </c>
      <c r="H44" s="72">
        <f t="shared" si="9"/>
        <v>0</v>
      </c>
      <c r="I44" s="73">
        <f t="shared" ref="I44" si="10">I43+I33</f>
        <v>10521</v>
      </c>
      <c r="J44" s="72">
        <f t="shared" si="9"/>
        <v>0</v>
      </c>
      <c r="K44" s="73">
        <f>K43+K33</f>
        <v>11847</v>
      </c>
      <c r="L44" s="73">
        <f t="shared" si="9"/>
        <v>11847</v>
      </c>
    </row>
    <row r="45" spans="1:12" ht="15" customHeight="1">
      <c r="A45" s="52"/>
      <c r="B45" s="52"/>
      <c r="C45" s="52"/>
      <c r="D45" s="78"/>
      <c r="E45" s="67"/>
      <c r="F45" s="67"/>
      <c r="G45" s="67"/>
      <c r="H45" s="78"/>
      <c r="I45" s="67"/>
      <c r="J45" s="67"/>
      <c r="K45" s="67"/>
      <c r="L45" s="67"/>
    </row>
    <row r="46" spans="1:12" ht="15" customHeight="1">
      <c r="A46" s="52" t="s">
        <v>19</v>
      </c>
      <c r="B46" s="79">
        <v>2059</v>
      </c>
      <c r="C46" s="80" t="s">
        <v>4</v>
      </c>
      <c r="D46" s="70"/>
      <c r="E46" s="70"/>
      <c r="F46" s="70"/>
      <c r="G46" s="70"/>
      <c r="H46" s="70"/>
      <c r="I46" s="70"/>
      <c r="J46" s="70"/>
      <c r="K46" s="70"/>
      <c r="L46" s="70"/>
    </row>
    <row r="47" spans="1:12" ht="15" customHeight="1">
      <c r="A47" s="81"/>
      <c r="B47" s="81">
        <v>80</v>
      </c>
      <c r="C47" s="82" t="s">
        <v>27</v>
      </c>
      <c r="D47" s="70"/>
      <c r="E47" s="70"/>
      <c r="F47" s="70"/>
      <c r="G47" s="70"/>
      <c r="H47" s="70"/>
      <c r="I47" s="70"/>
      <c r="J47" s="70"/>
      <c r="K47" s="70"/>
      <c r="L47" s="70"/>
    </row>
    <row r="48" spans="1:12" ht="15" customHeight="1">
      <c r="A48" s="81"/>
      <c r="B48" s="83">
        <v>80.052999999999997</v>
      </c>
      <c r="C48" s="80" t="s">
        <v>28</v>
      </c>
      <c r="D48" s="70"/>
      <c r="E48" s="70"/>
      <c r="F48" s="70"/>
      <c r="G48" s="70"/>
      <c r="H48" s="70"/>
      <c r="I48" s="70"/>
      <c r="J48" s="70"/>
      <c r="K48" s="70"/>
      <c r="L48" s="70"/>
    </row>
    <row r="49" spans="1:12" ht="15" customHeight="1">
      <c r="A49" s="81"/>
      <c r="B49" s="84">
        <v>60</v>
      </c>
      <c r="C49" s="82" t="s">
        <v>136</v>
      </c>
      <c r="D49" s="70"/>
      <c r="E49" s="70"/>
      <c r="F49" s="70"/>
      <c r="G49" s="70"/>
      <c r="H49" s="70"/>
      <c r="I49" s="70"/>
      <c r="J49" s="70"/>
      <c r="K49" s="70"/>
      <c r="L49" s="70"/>
    </row>
    <row r="50" spans="1:12" ht="27" customHeight="1">
      <c r="A50" s="81"/>
      <c r="B50" s="84">
        <v>65</v>
      </c>
      <c r="C50" s="82" t="s">
        <v>138</v>
      </c>
      <c r="D50" s="70"/>
      <c r="E50" s="70"/>
      <c r="F50" s="70"/>
      <c r="G50" s="70"/>
      <c r="H50" s="70"/>
      <c r="I50" s="70"/>
      <c r="J50" s="70"/>
      <c r="K50" s="70"/>
      <c r="L50" s="70"/>
    </row>
    <row r="51" spans="1:12" ht="15" customHeight="1">
      <c r="A51" s="81"/>
      <c r="B51" s="85" t="s">
        <v>96</v>
      </c>
      <c r="C51" s="82" t="s">
        <v>45</v>
      </c>
      <c r="D51" s="69">
        <v>0</v>
      </c>
      <c r="E51" s="70">
        <v>3646</v>
      </c>
      <c r="F51" s="69">
        <v>0</v>
      </c>
      <c r="G51" s="70">
        <v>5488</v>
      </c>
      <c r="H51" s="69">
        <v>0</v>
      </c>
      <c r="I51" s="70">
        <v>5488</v>
      </c>
      <c r="J51" s="69">
        <v>0</v>
      </c>
      <c r="K51" s="70">
        <v>3409</v>
      </c>
      <c r="L51" s="70">
        <f>SUM(J51:K51)</f>
        <v>3409</v>
      </c>
    </row>
    <row r="52" spans="1:12" ht="27" customHeight="1">
      <c r="A52" s="81" t="s">
        <v>17</v>
      </c>
      <c r="B52" s="84">
        <v>65</v>
      </c>
      <c r="C52" s="82" t="s">
        <v>138</v>
      </c>
      <c r="D52" s="60">
        <f t="shared" ref="D52:L52" si="11">D51</f>
        <v>0</v>
      </c>
      <c r="E52" s="62">
        <f t="shared" si="11"/>
        <v>3646</v>
      </c>
      <c r="F52" s="60">
        <f t="shared" si="11"/>
        <v>0</v>
      </c>
      <c r="G52" s="62">
        <f t="shared" si="11"/>
        <v>5488</v>
      </c>
      <c r="H52" s="60">
        <f t="shared" si="11"/>
        <v>0</v>
      </c>
      <c r="I52" s="62">
        <f t="shared" si="11"/>
        <v>5488</v>
      </c>
      <c r="J52" s="60">
        <f t="shared" si="11"/>
        <v>0</v>
      </c>
      <c r="K52" s="62">
        <f t="shared" si="11"/>
        <v>3409</v>
      </c>
      <c r="L52" s="62">
        <f t="shared" si="11"/>
        <v>3409</v>
      </c>
    </row>
    <row r="53" spans="1:12" ht="15" customHeight="1">
      <c r="A53" s="81"/>
      <c r="B53" s="85"/>
      <c r="C53" s="82"/>
      <c r="D53" s="70"/>
      <c r="E53" s="70"/>
      <c r="F53" s="70"/>
      <c r="G53" s="70"/>
      <c r="H53" s="70"/>
      <c r="I53" s="70"/>
      <c r="J53" s="70"/>
      <c r="K53" s="70"/>
      <c r="L53" s="70"/>
    </row>
    <row r="54" spans="1:12" ht="27" customHeight="1">
      <c r="A54" s="81"/>
      <c r="B54" s="85">
        <v>66</v>
      </c>
      <c r="C54" s="82" t="s">
        <v>137</v>
      </c>
      <c r="D54" s="70"/>
      <c r="E54" s="70"/>
      <c r="F54" s="70"/>
      <c r="G54" s="70"/>
      <c r="H54" s="70"/>
      <c r="I54" s="70"/>
      <c r="J54" s="70"/>
      <c r="K54" s="70"/>
      <c r="L54" s="70"/>
    </row>
    <row r="55" spans="1:12" ht="15" customHeight="1">
      <c r="A55" s="81"/>
      <c r="B55" s="85" t="s">
        <v>97</v>
      </c>
      <c r="C55" s="82" t="s">
        <v>45</v>
      </c>
      <c r="D55" s="69">
        <v>0</v>
      </c>
      <c r="E55" s="70">
        <v>1364</v>
      </c>
      <c r="F55" s="69">
        <v>0</v>
      </c>
      <c r="G55" s="70">
        <v>1977</v>
      </c>
      <c r="H55" s="69">
        <v>0</v>
      </c>
      <c r="I55" s="70">
        <v>1977</v>
      </c>
      <c r="J55" s="69">
        <v>0</v>
      </c>
      <c r="K55" s="70">
        <v>807</v>
      </c>
      <c r="L55" s="70">
        <f>SUM(J55:K55)</f>
        <v>807</v>
      </c>
    </row>
    <row r="56" spans="1:12" ht="27" customHeight="1">
      <c r="A56" s="81" t="s">
        <v>17</v>
      </c>
      <c r="B56" s="85">
        <v>66</v>
      </c>
      <c r="C56" s="82" t="s">
        <v>137</v>
      </c>
      <c r="D56" s="69">
        <f t="shared" ref="D56:L56" si="12">D55</f>
        <v>0</v>
      </c>
      <c r="E56" s="70">
        <f t="shared" si="12"/>
        <v>1364</v>
      </c>
      <c r="F56" s="69">
        <f t="shared" si="12"/>
        <v>0</v>
      </c>
      <c r="G56" s="70">
        <f t="shared" si="12"/>
        <v>1977</v>
      </c>
      <c r="H56" s="69">
        <f t="shared" si="12"/>
        <v>0</v>
      </c>
      <c r="I56" s="70">
        <f t="shared" si="12"/>
        <v>1977</v>
      </c>
      <c r="J56" s="69">
        <f t="shared" si="12"/>
        <v>0</v>
      </c>
      <c r="K56" s="70">
        <f t="shared" si="12"/>
        <v>807</v>
      </c>
      <c r="L56" s="70">
        <f t="shared" si="12"/>
        <v>807</v>
      </c>
    </row>
    <row r="57" spans="1:12" ht="15" customHeight="1">
      <c r="A57" s="160" t="s">
        <v>17</v>
      </c>
      <c r="B57" s="178">
        <v>60</v>
      </c>
      <c r="C57" s="161" t="s">
        <v>136</v>
      </c>
      <c r="D57" s="60">
        <f t="shared" ref="D57:L57" si="13">D51+D55</f>
        <v>0</v>
      </c>
      <c r="E57" s="62">
        <f t="shared" si="13"/>
        <v>5010</v>
      </c>
      <c r="F57" s="60">
        <f t="shared" si="13"/>
        <v>0</v>
      </c>
      <c r="G57" s="62">
        <f t="shared" si="13"/>
        <v>7465</v>
      </c>
      <c r="H57" s="60">
        <f t="shared" si="13"/>
        <v>0</v>
      </c>
      <c r="I57" s="62">
        <f t="shared" ref="I57" si="14">I51+I55</f>
        <v>7465</v>
      </c>
      <c r="J57" s="60">
        <f t="shared" si="13"/>
        <v>0</v>
      </c>
      <c r="K57" s="62">
        <f>K51+K55</f>
        <v>4216</v>
      </c>
      <c r="L57" s="62">
        <f t="shared" si="13"/>
        <v>4216</v>
      </c>
    </row>
    <row r="58" spans="1:12" ht="2.25" customHeight="1">
      <c r="A58" s="81"/>
      <c r="B58" s="84"/>
      <c r="C58" s="82"/>
      <c r="D58" s="69"/>
      <c r="E58" s="70"/>
      <c r="F58" s="69"/>
      <c r="G58" s="70"/>
      <c r="H58" s="69"/>
      <c r="I58" s="70"/>
      <c r="J58" s="71"/>
      <c r="K58" s="70"/>
      <c r="L58" s="70"/>
    </row>
    <row r="59" spans="1:12" ht="14.45" customHeight="1">
      <c r="A59" s="81"/>
      <c r="B59" s="84">
        <v>61</v>
      </c>
      <c r="C59" s="82" t="s">
        <v>98</v>
      </c>
      <c r="D59" s="70"/>
      <c r="E59" s="70"/>
      <c r="F59" s="70"/>
      <c r="G59" s="70"/>
      <c r="H59" s="70"/>
      <c r="I59" s="70"/>
      <c r="J59" s="70"/>
      <c r="K59" s="70"/>
      <c r="L59" s="70"/>
    </row>
    <row r="60" spans="1:12" ht="25.5">
      <c r="A60" s="81"/>
      <c r="B60" s="85">
        <v>65</v>
      </c>
      <c r="C60" s="82" t="s">
        <v>138</v>
      </c>
      <c r="D60" s="70"/>
      <c r="E60" s="70"/>
      <c r="F60" s="70"/>
      <c r="G60" s="70"/>
      <c r="H60" s="70"/>
      <c r="I60" s="70"/>
      <c r="J60" s="70"/>
      <c r="K60" s="70"/>
      <c r="L60" s="70"/>
    </row>
    <row r="61" spans="1:12" ht="14.45" customHeight="1">
      <c r="A61" s="81"/>
      <c r="B61" s="85" t="s">
        <v>99</v>
      </c>
      <c r="C61" s="82" t="s">
        <v>77</v>
      </c>
      <c r="D61" s="72">
        <v>0</v>
      </c>
      <c r="E61" s="73">
        <v>399</v>
      </c>
      <c r="F61" s="72">
        <v>0</v>
      </c>
      <c r="G61" s="74">
        <v>650</v>
      </c>
      <c r="H61" s="72">
        <v>0</v>
      </c>
      <c r="I61" s="74">
        <v>650</v>
      </c>
      <c r="J61" s="72">
        <v>0</v>
      </c>
      <c r="K61" s="74">
        <v>650</v>
      </c>
      <c r="L61" s="74">
        <f>SUM(J61:K61)</f>
        <v>650</v>
      </c>
    </row>
    <row r="62" spans="1:12" ht="25.5">
      <c r="A62" s="81" t="s">
        <v>17</v>
      </c>
      <c r="B62" s="85">
        <v>65</v>
      </c>
      <c r="C62" s="82" t="s">
        <v>138</v>
      </c>
      <c r="D62" s="72">
        <f t="shared" ref="D62:L62" si="15">D61</f>
        <v>0</v>
      </c>
      <c r="E62" s="73">
        <f t="shared" si="15"/>
        <v>399</v>
      </c>
      <c r="F62" s="72">
        <f t="shared" si="15"/>
        <v>0</v>
      </c>
      <c r="G62" s="74">
        <f t="shared" si="15"/>
        <v>650</v>
      </c>
      <c r="H62" s="72">
        <f t="shared" si="15"/>
        <v>0</v>
      </c>
      <c r="I62" s="74">
        <f t="shared" si="15"/>
        <v>650</v>
      </c>
      <c r="J62" s="72">
        <f t="shared" si="15"/>
        <v>0</v>
      </c>
      <c r="K62" s="74">
        <f t="shared" si="15"/>
        <v>650</v>
      </c>
      <c r="L62" s="74">
        <f t="shared" si="15"/>
        <v>650</v>
      </c>
    </row>
    <row r="63" spans="1:12" ht="14.45" customHeight="1">
      <c r="A63" s="81"/>
      <c r="B63" s="85"/>
      <c r="C63" s="82"/>
      <c r="D63" s="70"/>
      <c r="E63" s="70"/>
      <c r="F63" s="70"/>
      <c r="G63" s="70"/>
      <c r="H63" s="70"/>
      <c r="I63" s="70"/>
      <c r="J63" s="70"/>
      <c r="K63" s="70"/>
      <c r="L63" s="70"/>
    </row>
    <row r="64" spans="1:12" ht="25.5">
      <c r="A64" s="81"/>
      <c r="B64" s="85">
        <v>66</v>
      </c>
      <c r="C64" s="82" t="s">
        <v>137</v>
      </c>
      <c r="D64" s="70"/>
      <c r="E64" s="70"/>
      <c r="F64" s="70"/>
      <c r="G64" s="70"/>
      <c r="H64" s="70"/>
      <c r="I64" s="70"/>
      <c r="J64" s="70"/>
      <c r="K64" s="70"/>
      <c r="L64" s="70"/>
    </row>
    <row r="65" spans="1:12" ht="14.45" customHeight="1">
      <c r="A65" s="81"/>
      <c r="B65" s="85" t="s">
        <v>100</v>
      </c>
      <c r="C65" s="82" t="s">
        <v>77</v>
      </c>
      <c r="D65" s="72">
        <v>0</v>
      </c>
      <c r="E65" s="73">
        <v>210</v>
      </c>
      <c r="F65" s="72">
        <v>0</v>
      </c>
      <c r="G65" s="74">
        <v>410</v>
      </c>
      <c r="H65" s="72">
        <v>0</v>
      </c>
      <c r="I65" s="74">
        <v>410</v>
      </c>
      <c r="J65" s="72">
        <v>0</v>
      </c>
      <c r="K65" s="74">
        <v>410</v>
      </c>
      <c r="L65" s="74">
        <f>SUM(J65:K65)</f>
        <v>410</v>
      </c>
    </row>
    <row r="66" spans="1:12" ht="25.5">
      <c r="A66" s="81" t="s">
        <v>17</v>
      </c>
      <c r="B66" s="85">
        <v>66</v>
      </c>
      <c r="C66" s="82" t="s">
        <v>137</v>
      </c>
      <c r="D66" s="72">
        <f t="shared" ref="D66:L66" si="16">D65</f>
        <v>0</v>
      </c>
      <c r="E66" s="73">
        <f t="shared" si="16"/>
        <v>210</v>
      </c>
      <c r="F66" s="72">
        <f t="shared" si="16"/>
        <v>0</v>
      </c>
      <c r="G66" s="74">
        <f t="shared" si="16"/>
        <v>410</v>
      </c>
      <c r="H66" s="72">
        <f t="shared" si="16"/>
        <v>0</v>
      </c>
      <c r="I66" s="74">
        <f t="shared" si="16"/>
        <v>410</v>
      </c>
      <c r="J66" s="72">
        <f t="shared" si="16"/>
        <v>0</v>
      </c>
      <c r="K66" s="74">
        <f t="shared" si="16"/>
        <v>410</v>
      </c>
      <c r="L66" s="74">
        <f t="shared" si="16"/>
        <v>410</v>
      </c>
    </row>
    <row r="67" spans="1:12" ht="14.45" customHeight="1">
      <c r="A67" s="81" t="s">
        <v>17</v>
      </c>
      <c r="B67" s="84">
        <v>61</v>
      </c>
      <c r="C67" s="82" t="s">
        <v>98</v>
      </c>
      <c r="D67" s="72">
        <f t="shared" ref="D67:L67" si="17">D61+D65</f>
        <v>0</v>
      </c>
      <c r="E67" s="73">
        <f t="shared" si="17"/>
        <v>609</v>
      </c>
      <c r="F67" s="72">
        <f t="shared" si="17"/>
        <v>0</v>
      </c>
      <c r="G67" s="74">
        <f t="shared" si="17"/>
        <v>1060</v>
      </c>
      <c r="H67" s="72">
        <f t="shared" si="17"/>
        <v>0</v>
      </c>
      <c r="I67" s="74">
        <f t="shared" ref="I67" si="18">I61+I65</f>
        <v>1060</v>
      </c>
      <c r="J67" s="72">
        <f t="shared" si="17"/>
        <v>0</v>
      </c>
      <c r="K67" s="74">
        <f>K61+K65</f>
        <v>1060</v>
      </c>
      <c r="L67" s="74">
        <f t="shared" si="17"/>
        <v>1060</v>
      </c>
    </row>
    <row r="68" spans="1:12" ht="14.45" customHeight="1">
      <c r="A68" s="52" t="s">
        <v>17</v>
      </c>
      <c r="B68" s="83">
        <v>80.052999999999997</v>
      </c>
      <c r="C68" s="80" t="s">
        <v>28</v>
      </c>
      <c r="D68" s="69">
        <f t="shared" ref="D68:L68" si="19">D67+D57</f>
        <v>0</v>
      </c>
      <c r="E68" s="71">
        <f t="shared" si="19"/>
        <v>5619</v>
      </c>
      <c r="F68" s="69">
        <f t="shared" si="19"/>
        <v>0</v>
      </c>
      <c r="G68" s="71">
        <f t="shared" si="19"/>
        <v>8525</v>
      </c>
      <c r="H68" s="69">
        <f t="shared" si="19"/>
        <v>0</v>
      </c>
      <c r="I68" s="71">
        <f t="shared" ref="I68" si="20">I67+I57</f>
        <v>8525</v>
      </c>
      <c r="J68" s="69">
        <f t="shared" si="19"/>
        <v>0</v>
      </c>
      <c r="K68" s="71">
        <f>K67+K57</f>
        <v>5276</v>
      </c>
      <c r="L68" s="71">
        <f t="shared" si="19"/>
        <v>5276</v>
      </c>
    </row>
    <row r="69" spans="1:12" ht="14.45" customHeight="1">
      <c r="A69" s="52" t="s">
        <v>17</v>
      </c>
      <c r="B69" s="53">
        <v>2059</v>
      </c>
      <c r="C69" s="54" t="s">
        <v>4</v>
      </c>
      <c r="D69" s="60">
        <f t="shared" ref="D69:L69" si="21">D68</f>
        <v>0</v>
      </c>
      <c r="E69" s="86">
        <f t="shared" si="21"/>
        <v>5619</v>
      </c>
      <c r="F69" s="60">
        <f t="shared" si="21"/>
        <v>0</v>
      </c>
      <c r="G69" s="86">
        <f t="shared" si="21"/>
        <v>8525</v>
      </c>
      <c r="H69" s="60">
        <f t="shared" si="21"/>
        <v>0</v>
      </c>
      <c r="I69" s="86">
        <f t="shared" ref="I69" si="22">I68</f>
        <v>8525</v>
      </c>
      <c r="J69" s="60">
        <f t="shared" si="21"/>
        <v>0</v>
      </c>
      <c r="K69" s="86">
        <f>K68</f>
        <v>5276</v>
      </c>
      <c r="L69" s="86">
        <f t="shared" si="21"/>
        <v>5276</v>
      </c>
    </row>
    <row r="70" spans="1:12">
      <c r="A70" s="52"/>
      <c r="B70" s="53"/>
      <c r="C70" s="57"/>
      <c r="D70" s="87"/>
      <c r="E70" s="87"/>
      <c r="F70" s="87"/>
      <c r="G70" s="87"/>
      <c r="H70" s="87"/>
      <c r="I70" s="87"/>
      <c r="J70" s="87"/>
      <c r="K70" s="87"/>
      <c r="L70" s="87"/>
    </row>
    <row r="71" spans="1:12" ht="13.35" customHeight="1">
      <c r="A71" s="52" t="s">
        <v>19</v>
      </c>
      <c r="B71" s="53">
        <v>2215</v>
      </c>
      <c r="C71" s="54" t="s">
        <v>5</v>
      </c>
      <c r="D71" s="87"/>
      <c r="E71" s="87"/>
      <c r="F71" s="87"/>
      <c r="G71" s="87"/>
      <c r="H71" s="87"/>
      <c r="I71" s="87"/>
      <c r="J71" s="87"/>
      <c r="K71" s="87"/>
      <c r="L71" s="87"/>
    </row>
    <row r="72" spans="1:12" ht="13.35" customHeight="1">
      <c r="A72" s="52"/>
      <c r="B72" s="88">
        <v>2</v>
      </c>
      <c r="C72" s="57" t="s">
        <v>36</v>
      </c>
      <c r="D72" s="89"/>
      <c r="E72" s="89"/>
      <c r="F72" s="89"/>
      <c r="G72" s="89"/>
      <c r="H72" s="89"/>
      <c r="I72" s="89"/>
      <c r="J72" s="89"/>
      <c r="K72" s="89"/>
      <c r="L72" s="89"/>
    </row>
    <row r="73" spans="1:12" ht="13.35" customHeight="1">
      <c r="A73" s="52"/>
      <c r="B73" s="90">
        <v>2.105</v>
      </c>
      <c r="C73" s="54" t="s">
        <v>32</v>
      </c>
      <c r="D73" s="89"/>
      <c r="E73" s="89"/>
      <c r="F73" s="89"/>
      <c r="G73" s="89"/>
      <c r="H73" s="89"/>
      <c r="I73" s="89"/>
      <c r="J73" s="89"/>
      <c r="K73" s="89"/>
      <c r="L73" s="89"/>
    </row>
    <row r="74" spans="1:12" ht="25.5">
      <c r="A74" s="52"/>
      <c r="B74" s="66">
        <v>42</v>
      </c>
      <c r="C74" s="82" t="s">
        <v>121</v>
      </c>
      <c r="D74" s="89"/>
      <c r="E74" s="89"/>
      <c r="F74" s="89"/>
      <c r="G74" s="89"/>
      <c r="H74" s="89"/>
      <c r="I74" s="89"/>
      <c r="J74" s="89"/>
      <c r="K74" s="89"/>
      <c r="L74" s="89"/>
    </row>
    <row r="75" spans="1:12" ht="13.35" customHeight="1">
      <c r="A75" s="52"/>
      <c r="B75" s="66">
        <v>45</v>
      </c>
      <c r="C75" s="82" t="s">
        <v>29</v>
      </c>
      <c r="D75" s="89"/>
      <c r="E75" s="89"/>
      <c r="F75" s="89"/>
      <c r="G75" s="89"/>
      <c r="H75" s="89"/>
      <c r="I75" s="89"/>
      <c r="J75" s="89"/>
      <c r="K75" s="89"/>
      <c r="L75" s="89"/>
    </row>
    <row r="76" spans="1:12" ht="13.35" customHeight="1">
      <c r="A76" s="52"/>
      <c r="B76" s="68" t="s">
        <v>30</v>
      </c>
      <c r="C76" s="57" t="s">
        <v>33</v>
      </c>
      <c r="D76" s="58">
        <v>0</v>
      </c>
      <c r="E76" s="91">
        <v>2085</v>
      </c>
      <c r="F76" s="58">
        <v>0</v>
      </c>
      <c r="G76" s="91">
        <v>2825</v>
      </c>
      <c r="H76" s="58">
        <v>0</v>
      </c>
      <c r="I76" s="91">
        <v>2825</v>
      </c>
      <c r="J76" s="58">
        <v>0</v>
      </c>
      <c r="K76" s="91">
        <v>1708</v>
      </c>
      <c r="L76" s="91">
        <f>SUM(J76:K76)</f>
        <v>1708</v>
      </c>
    </row>
    <row r="77" spans="1:12" ht="13.35" customHeight="1">
      <c r="A77" s="52"/>
      <c r="B77" s="68" t="s">
        <v>34</v>
      </c>
      <c r="C77" s="57" t="s">
        <v>132</v>
      </c>
      <c r="D77" s="58">
        <v>0</v>
      </c>
      <c r="E77" s="91">
        <v>629</v>
      </c>
      <c r="F77" s="58">
        <v>0</v>
      </c>
      <c r="G77" s="59">
        <v>629</v>
      </c>
      <c r="H77" s="58">
        <v>0</v>
      </c>
      <c r="I77" s="59">
        <v>629</v>
      </c>
      <c r="J77" s="58">
        <v>0</v>
      </c>
      <c r="K77" s="59">
        <v>629</v>
      </c>
      <c r="L77" s="59">
        <f>SUM(J77:K77)</f>
        <v>629</v>
      </c>
    </row>
    <row r="78" spans="1:12" ht="13.35" customHeight="1">
      <c r="A78" s="52" t="s">
        <v>17</v>
      </c>
      <c r="B78" s="66">
        <v>45</v>
      </c>
      <c r="C78" s="82" t="s">
        <v>29</v>
      </c>
      <c r="D78" s="60">
        <f t="shared" ref="D78:L78" si="23">SUM(D76:D77)</f>
        <v>0</v>
      </c>
      <c r="E78" s="92">
        <f t="shared" si="23"/>
        <v>2714</v>
      </c>
      <c r="F78" s="60">
        <f t="shared" si="23"/>
        <v>0</v>
      </c>
      <c r="G78" s="92">
        <f t="shared" si="23"/>
        <v>3454</v>
      </c>
      <c r="H78" s="60">
        <f t="shared" si="23"/>
        <v>0</v>
      </c>
      <c r="I78" s="92">
        <f t="shared" ref="I78" si="24">SUM(I76:I77)</f>
        <v>3454</v>
      </c>
      <c r="J78" s="60">
        <f t="shared" si="23"/>
        <v>0</v>
      </c>
      <c r="K78" s="92">
        <f>SUM(K76:K77)</f>
        <v>2337</v>
      </c>
      <c r="L78" s="92">
        <f t="shared" si="23"/>
        <v>2337</v>
      </c>
    </row>
    <row r="79" spans="1:12" ht="13.35" customHeight="1">
      <c r="A79" s="52"/>
      <c r="B79" s="66"/>
      <c r="C79" s="82"/>
      <c r="D79" s="87"/>
      <c r="E79" s="87"/>
      <c r="F79" s="87"/>
      <c r="G79" s="87"/>
      <c r="H79" s="87"/>
      <c r="I79" s="87"/>
      <c r="J79" s="87"/>
      <c r="K79" s="87"/>
      <c r="L79" s="87"/>
    </row>
    <row r="80" spans="1:12" ht="13.35" customHeight="1">
      <c r="A80" s="52"/>
      <c r="B80" s="93">
        <v>48</v>
      </c>
      <c r="C80" s="57" t="s">
        <v>31</v>
      </c>
      <c r="D80" s="87"/>
      <c r="E80" s="87"/>
      <c r="F80" s="87"/>
      <c r="G80" s="87"/>
      <c r="H80" s="87"/>
      <c r="I80" s="87"/>
      <c r="J80" s="87"/>
      <c r="K80" s="87"/>
      <c r="L80" s="87"/>
    </row>
    <row r="81" spans="1:12" ht="13.35" customHeight="1">
      <c r="A81" s="52"/>
      <c r="B81" s="68" t="s">
        <v>35</v>
      </c>
      <c r="C81" s="57" t="s">
        <v>132</v>
      </c>
      <c r="D81" s="72">
        <v>0</v>
      </c>
      <c r="E81" s="94">
        <v>3509</v>
      </c>
      <c r="F81" s="72">
        <v>0</v>
      </c>
      <c r="G81" s="94">
        <v>5092</v>
      </c>
      <c r="H81" s="72">
        <v>0</v>
      </c>
      <c r="I81" s="94">
        <v>5092</v>
      </c>
      <c r="J81" s="72">
        <v>0</v>
      </c>
      <c r="K81" s="94">
        <v>2708</v>
      </c>
      <c r="L81" s="94">
        <f>SUM(J81:K81)</f>
        <v>2708</v>
      </c>
    </row>
    <row r="82" spans="1:12" ht="13.35" customHeight="1">
      <c r="A82" s="52" t="s">
        <v>17</v>
      </c>
      <c r="B82" s="93">
        <v>48</v>
      </c>
      <c r="C82" s="57" t="s">
        <v>31</v>
      </c>
      <c r="D82" s="72">
        <f t="shared" ref="D82:L82" si="25">D81</f>
        <v>0</v>
      </c>
      <c r="E82" s="94">
        <f t="shared" si="25"/>
        <v>3509</v>
      </c>
      <c r="F82" s="72">
        <f t="shared" si="25"/>
        <v>0</v>
      </c>
      <c r="G82" s="94">
        <f t="shared" si="25"/>
        <v>5092</v>
      </c>
      <c r="H82" s="72">
        <f t="shared" si="25"/>
        <v>0</v>
      </c>
      <c r="I82" s="94">
        <f t="shared" si="25"/>
        <v>5092</v>
      </c>
      <c r="J82" s="72">
        <f t="shared" si="25"/>
        <v>0</v>
      </c>
      <c r="K82" s="94">
        <f t="shared" si="25"/>
        <v>2708</v>
      </c>
      <c r="L82" s="94">
        <f t="shared" si="25"/>
        <v>2708</v>
      </c>
    </row>
    <row r="83" spans="1:12" ht="25.5">
      <c r="A83" s="52" t="s">
        <v>17</v>
      </c>
      <c r="B83" s="66">
        <v>42</v>
      </c>
      <c r="C83" s="82" t="s">
        <v>121</v>
      </c>
      <c r="D83" s="72">
        <f t="shared" ref="D83:L83" si="26">D81+D78</f>
        <v>0</v>
      </c>
      <c r="E83" s="94">
        <f t="shared" si="26"/>
        <v>6223</v>
      </c>
      <c r="F83" s="72">
        <f t="shared" si="26"/>
        <v>0</v>
      </c>
      <c r="G83" s="94">
        <f t="shared" si="26"/>
        <v>8546</v>
      </c>
      <c r="H83" s="72">
        <f t="shared" si="26"/>
        <v>0</v>
      </c>
      <c r="I83" s="94">
        <f t="shared" ref="I83" si="27">I81+I78</f>
        <v>8546</v>
      </c>
      <c r="J83" s="72">
        <f t="shared" si="26"/>
        <v>0</v>
      </c>
      <c r="K83" s="94">
        <f>K81+K78</f>
        <v>5045</v>
      </c>
      <c r="L83" s="94">
        <f t="shared" si="26"/>
        <v>5045</v>
      </c>
    </row>
    <row r="84" spans="1:12" ht="13.35" customHeight="1">
      <c r="A84" s="64" t="s">
        <v>17</v>
      </c>
      <c r="B84" s="179">
        <v>2.105</v>
      </c>
      <c r="C84" s="65" t="s">
        <v>32</v>
      </c>
      <c r="D84" s="60">
        <f t="shared" ref="D84:J86" si="28">D83</f>
        <v>0</v>
      </c>
      <c r="E84" s="92">
        <f t="shared" si="28"/>
        <v>6223</v>
      </c>
      <c r="F84" s="60">
        <f t="shared" si="28"/>
        <v>0</v>
      </c>
      <c r="G84" s="92">
        <f t="shared" si="28"/>
        <v>8546</v>
      </c>
      <c r="H84" s="60">
        <f t="shared" si="28"/>
        <v>0</v>
      </c>
      <c r="I84" s="92">
        <f t="shared" ref="I84" si="29">I83</f>
        <v>8546</v>
      </c>
      <c r="J84" s="60">
        <f t="shared" si="28"/>
        <v>0</v>
      </c>
      <c r="K84" s="92">
        <f t="shared" ref="K84:L86" si="30">K83</f>
        <v>5045</v>
      </c>
      <c r="L84" s="92">
        <f t="shared" si="30"/>
        <v>5045</v>
      </c>
    </row>
    <row r="85" spans="1:12" ht="13.35" customHeight="1">
      <c r="A85" s="52" t="s">
        <v>17</v>
      </c>
      <c r="B85" s="88">
        <v>2</v>
      </c>
      <c r="C85" s="57" t="s">
        <v>36</v>
      </c>
      <c r="D85" s="72">
        <f t="shared" si="28"/>
        <v>0</v>
      </c>
      <c r="E85" s="94">
        <f t="shared" si="28"/>
        <v>6223</v>
      </c>
      <c r="F85" s="72">
        <f t="shared" si="28"/>
        <v>0</v>
      </c>
      <c r="G85" s="94">
        <f t="shared" si="28"/>
        <v>8546</v>
      </c>
      <c r="H85" s="72">
        <f t="shared" si="28"/>
        <v>0</v>
      </c>
      <c r="I85" s="94">
        <f t="shared" ref="I85" si="31">I84</f>
        <v>8546</v>
      </c>
      <c r="J85" s="72">
        <f t="shared" si="28"/>
        <v>0</v>
      </c>
      <c r="K85" s="94">
        <f t="shared" si="30"/>
        <v>5045</v>
      </c>
      <c r="L85" s="94">
        <f t="shared" si="30"/>
        <v>5045</v>
      </c>
    </row>
    <row r="86" spans="1:12" ht="14.45" customHeight="1">
      <c r="A86" s="52" t="s">
        <v>17</v>
      </c>
      <c r="B86" s="53">
        <v>2215</v>
      </c>
      <c r="C86" s="54" t="s">
        <v>5</v>
      </c>
      <c r="D86" s="60">
        <f t="shared" si="28"/>
        <v>0</v>
      </c>
      <c r="E86" s="92">
        <f t="shared" si="28"/>
        <v>6223</v>
      </c>
      <c r="F86" s="60">
        <f t="shared" si="28"/>
        <v>0</v>
      </c>
      <c r="G86" s="92">
        <f t="shared" si="28"/>
        <v>8546</v>
      </c>
      <c r="H86" s="60">
        <f t="shared" si="28"/>
        <v>0</v>
      </c>
      <c r="I86" s="92">
        <f t="shared" ref="I86" si="32">I85</f>
        <v>8546</v>
      </c>
      <c r="J86" s="60">
        <f t="shared" si="28"/>
        <v>0</v>
      </c>
      <c r="K86" s="92">
        <f t="shared" si="30"/>
        <v>5045</v>
      </c>
      <c r="L86" s="92">
        <f t="shared" si="30"/>
        <v>5045</v>
      </c>
    </row>
    <row r="87" spans="1:12" ht="14.45" customHeight="1">
      <c r="A87" s="52"/>
      <c r="B87" s="53"/>
      <c r="C87" s="57"/>
      <c r="D87" s="87"/>
      <c r="E87" s="87"/>
      <c r="F87" s="87"/>
      <c r="G87" s="87"/>
      <c r="H87" s="87"/>
      <c r="I87" s="87"/>
      <c r="J87" s="87"/>
      <c r="K87" s="87"/>
      <c r="L87" s="87"/>
    </row>
    <row r="88" spans="1:12" ht="14.45" customHeight="1">
      <c r="A88" s="52"/>
      <c r="B88" s="53">
        <v>2216</v>
      </c>
      <c r="C88" s="54" t="s">
        <v>275</v>
      </c>
      <c r="D88" s="87"/>
      <c r="E88" s="87"/>
      <c r="F88" s="87"/>
      <c r="G88" s="87"/>
      <c r="H88" s="87"/>
      <c r="I88" s="87"/>
      <c r="J88" s="87"/>
      <c r="K88" s="87"/>
      <c r="L88" s="87"/>
    </row>
    <row r="89" spans="1:12" ht="14.45" customHeight="1">
      <c r="A89" s="52"/>
      <c r="B89" s="52">
        <v>80</v>
      </c>
      <c r="C89" s="57" t="s">
        <v>27</v>
      </c>
      <c r="D89" s="87"/>
      <c r="E89" s="87"/>
      <c r="F89" s="87"/>
      <c r="G89" s="87"/>
      <c r="H89" s="87"/>
      <c r="I89" s="87"/>
      <c r="J89" s="87"/>
      <c r="K89" s="87"/>
      <c r="L89" s="87"/>
    </row>
    <row r="90" spans="1:12" ht="25.5">
      <c r="A90" s="52"/>
      <c r="B90" s="53">
        <v>80.102999999999994</v>
      </c>
      <c r="C90" s="54" t="s">
        <v>276</v>
      </c>
      <c r="D90" s="87"/>
      <c r="E90" s="87"/>
      <c r="F90" s="87"/>
      <c r="G90" s="87"/>
      <c r="H90" s="87"/>
      <c r="I90" s="87"/>
      <c r="J90" s="87"/>
      <c r="K90" s="87"/>
      <c r="L90" s="87"/>
    </row>
    <row r="91" spans="1:12" ht="14.45" customHeight="1">
      <c r="A91" s="52"/>
      <c r="B91" s="52">
        <v>60</v>
      </c>
      <c r="C91" s="57" t="s">
        <v>277</v>
      </c>
      <c r="D91" s="87"/>
      <c r="E91" s="87"/>
      <c r="F91" s="87"/>
      <c r="G91" s="87"/>
      <c r="H91" s="87"/>
      <c r="I91" s="87"/>
      <c r="J91" s="87"/>
      <c r="K91" s="87"/>
      <c r="L91" s="87"/>
    </row>
    <row r="92" spans="1:12" ht="14.45" customHeight="1">
      <c r="A92" s="52"/>
      <c r="B92" s="56" t="s">
        <v>278</v>
      </c>
      <c r="C92" s="57" t="s">
        <v>279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87">
        <v>20000</v>
      </c>
      <c r="K92" s="69">
        <v>0</v>
      </c>
      <c r="L92" s="87">
        <f>SUM(J92:K92)</f>
        <v>20000</v>
      </c>
    </row>
    <row r="93" spans="1:12" ht="14.45" customHeight="1">
      <c r="A93" s="52" t="s">
        <v>17</v>
      </c>
      <c r="B93" s="52">
        <v>60</v>
      </c>
      <c r="C93" s="57" t="s">
        <v>277</v>
      </c>
      <c r="D93" s="60">
        <f>D92</f>
        <v>0</v>
      </c>
      <c r="E93" s="60">
        <f t="shared" ref="E93:L93" si="33">E92</f>
        <v>0</v>
      </c>
      <c r="F93" s="60">
        <f t="shared" si="33"/>
        <v>0</v>
      </c>
      <c r="G93" s="60">
        <f t="shared" si="33"/>
        <v>0</v>
      </c>
      <c r="H93" s="60">
        <f t="shared" si="33"/>
        <v>0</v>
      </c>
      <c r="I93" s="60">
        <f t="shared" ref="I93" si="34">I92</f>
        <v>0</v>
      </c>
      <c r="J93" s="92">
        <f t="shared" si="33"/>
        <v>20000</v>
      </c>
      <c r="K93" s="60">
        <f t="shared" si="33"/>
        <v>0</v>
      </c>
      <c r="L93" s="92">
        <f t="shared" si="33"/>
        <v>20000</v>
      </c>
    </row>
    <row r="94" spans="1:12" ht="25.5">
      <c r="A94" s="52" t="s">
        <v>17</v>
      </c>
      <c r="B94" s="53">
        <v>80.102999999999994</v>
      </c>
      <c r="C94" s="54" t="s">
        <v>276</v>
      </c>
      <c r="D94" s="60">
        <f t="shared" ref="D94:L94" si="35">D93</f>
        <v>0</v>
      </c>
      <c r="E94" s="60">
        <f t="shared" si="35"/>
        <v>0</v>
      </c>
      <c r="F94" s="60">
        <f t="shared" si="35"/>
        <v>0</v>
      </c>
      <c r="G94" s="60">
        <f t="shared" si="35"/>
        <v>0</v>
      </c>
      <c r="H94" s="60">
        <f t="shared" si="35"/>
        <v>0</v>
      </c>
      <c r="I94" s="60">
        <f t="shared" ref="I94" si="36">I93</f>
        <v>0</v>
      </c>
      <c r="J94" s="92">
        <f t="shared" si="35"/>
        <v>20000</v>
      </c>
      <c r="K94" s="60">
        <f t="shared" si="35"/>
        <v>0</v>
      </c>
      <c r="L94" s="92">
        <f t="shared" si="35"/>
        <v>20000</v>
      </c>
    </row>
    <row r="95" spans="1:12" ht="14.45" customHeight="1">
      <c r="A95" s="52" t="s">
        <v>17</v>
      </c>
      <c r="B95" s="52">
        <v>80</v>
      </c>
      <c r="C95" s="57" t="s">
        <v>27</v>
      </c>
      <c r="D95" s="60">
        <f t="shared" ref="D95:D96" si="37">D94</f>
        <v>0</v>
      </c>
      <c r="E95" s="60">
        <f t="shared" ref="E95:E96" si="38">E94</f>
        <v>0</v>
      </c>
      <c r="F95" s="60">
        <f t="shared" ref="F95:F96" si="39">F94</f>
        <v>0</v>
      </c>
      <c r="G95" s="60">
        <f t="shared" ref="G95:I96" si="40">G94</f>
        <v>0</v>
      </c>
      <c r="H95" s="60">
        <f t="shared" ref="H95:H96" si="41">H94</f>
        <v>0</v>
      </c>
      <c r="I95" s="60">
        <f t="shared" si="40"/>
        <v>0</v>
      </c>
      <c r="J95" s="92">
        <f t="shared" ref="J95:J96" si="42">J94</f>
        <v>20000</v>
      </c>
      <c r="K95" s="60">
        <f t="shared" ref="K95:K96" si="43">K94</f>
        <v>0</v>
      </c>
      <c r="L95" s="92">
        <f t="shared" ref="L95:L96" si="44">L94</f>
        <v>20000</v>
      </c>
    </row>
    <row r="96" spans="1:12" ht="14.45" customHeight="1">
      <c r="A96" s="52" t="s">
        <v>17</v>
      </c>
      <c r="B96" s="53">
        <v>2216</v>
      </c>
      <c r="C96" s="54" t="s">
        <v>275</v>
      </c>
      <c r="D96" s="60">
        <f t="shared" si="37"/>
        <v>0</v>
      </c>
      <c r="E96" s="60">
        <f t="shared" si="38"/>
        <v>0</v>
      </c>
      <c r="F96" s="60">
        <f t="shared" si="39"/>
        <v>0</v>
      </c>
      <c r="G96" s="60">
        <f t="shared" si="40"/>
        <v>0</v>
      </c>
      <c r="H96" s="60">
        <f t="shared" si="41"/>
        <v>0</v>
      </c>
      <c r="I96" s="60">
        <f t="shared" si="40"/>
        <v>0</v>
      </c>
      <c r="J96" s="92">
        <f t="shared" si="42"/>
        <v>20000</v>
      </c>
      <c r="K96" s="60">
        <f t="shared" si="43"/>
        <v>0</v>
      </c>
      <c r="L96" s="92">
        <f t="shared" si="44"/>
        <v>20000</v>
      </c>
    </row>
    <row r="97" spans="1:24" ht="14.45" customHeight="1">
      <c r="A97" s="52"/>
      <c r="B97" s="53"/>
      <c r="C97" s="54"/>
      <c r="D97" s="158"/>
      <c r="E97" s="158"/>
      <c r="F97" s="158"/>
      <c r="G97" s="158"/>
      <c r="H97" s="158"/>
      <c r="I97" s="158"/>
      <c r="J97" s="87"/>
      <c r="K97" s="158"/>
      <c r="L97" s="87"/>
    </row>
    <row r="98" spans="1:24" ht="14.45" customHeight="1">
      <c r="A98" s="52" t="s">
        <v>19</v>
      </c>
      <c r="B98" s="53">
        <v>2217</v>
      </c>
      <c r="C98" s="54" t="s">
        <v>7</v>
      </c>
      <c r="D98" s="89"/>
      <c r="E98" s="89"/>
      <c r="F98" s="89"/>
      <c r="G98" s="89"/>
      <c r="H98" s="89"/>
      <c r="I98" s="89"/>
      <c r="J98" s="89"/>
      <c r="K98" s="89"/>
      <c r="L98" s="89"/>
    </row>
    <row r="99" spans="1:24" s="96" customFormat="1" ht="14.45" customHeight="1">
      <c r="A99" s="52"/>
      <c r="B99" s="88">
        <v>1</v>
      </c>
      <c r="C99" s="57" t="s">
        <v>135</v>
      </c>
      <c r="D99" s="127"/>
      <c r="E99" s="127"/>
      <c r="F99" s="127"/>
      <c r="G99" s="127"/>
      <c r="H99" s="127"/>
      <c r="I99" s="127"/>
      <c r="J99" s="127"/>
      <c r="K99" s="127"/>
      <c r="L99" s="127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</row>
    <row r="100" spans="1:24" s="96" customFormat="1" ht="14.45" customHeight="1">
      <c r="A100" s="52"/>
      <c r="B100" s="90">
        <v>1.0009999999999999</v>
      </c>
      <c r="C100" s="54" t="s">
        <v>37</v>
      </c>
      <c r="D100" s="127"/>
      <c r="E100" s="127"/>
      <c r="F100" s="127"/>
      <c r="G100" s="127"/>
      <c r="H100" s="127"/>
      <c r="I100" s="127"/>
      <c r="J100" s="127"/>
      <c r="K100" s="127"/>
      <c r="L100" s="127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</row>
    <row r="101" spans="1:24" s="96" customFormat="1" ht="14.45" customHeight="1">
      <c r="A101" s="52"/>
      <c r="B101" s="66">
        <v>60</v>
      </c>
      <c r="C101" s="57" t="s">
        <v>20</v>
      </c>
      <c r="D101" s="127"/>
      <c r="E101" s="127"/>
      <c r="F101" s="127"/>
      <c r="G101" s="127"/>
      <c r="H101" s="127"/>
      <c r="I101" s="127"/>
      <c r="J101" s="127"/>
      <c r="K101" s="127"/>
      <c r="L101" s="127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</row>
    <row r="102" spans="1:24" s="96" customFormat="1" ht="14.45" customHeight="1">
      <c r="A102" s="52"/>
      <c r="B102" s="66">
        <v>44</v>
      </c>
      <c r="C102" s="57" t="s">
        <v>21</v>
      </c>
      <c r="D102" s="89"/>
      <c r="E102" s="89"/>
      <c r="F102" s="89"/>
      <c r="G102" s="89"/>
      <c r="H102" s="89"/>
      <c r="I102" s="89"/>
      <c r="J102" s="89"/>
      <c r="K102" s="89"/>
      <c r="L102" s="89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</row>
    <row r="103" spans="1:24" s="96" customFormat="1" ht="14.45" customHeight="1">
      <c r="A103" s="52"/>
      <c r="B103" s="68" t="s">
        <v>22</v>
      </c>
      <c r="C103" s="57" t="s">
        <v>38</v>
      </c>
      <c r="D103" s="58">
        <v>0</v>
      </c>
      <c r="E103" s="91">
        <v>14512</v>
      </c>
      <c r="F103" s="58">
        <v>0</v>
      </c>
      <c r="G103" s="91">
        <v>15768</v>
      </c>
      <c r="H103" s="58">
        <v>0</v>
      </c>
      <c r="I103" s="91">
        <v>15768</v>
      </c>
      <c r="J103" s="58">
        <v>0</v>
      </c>
      <c r="K103" s="91">
        <v>19303</v>
      </c>
      <c r="L103" s="91">
        <f>SUM(J103:K103)</f>
        <v>19303</v>
      </c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</row>
    <row r="104" spans="1:24" s="96" customFormat="1" ht="14.45" customHeight="1">
      <c r="A104" s="52"/>
      <c r="B104" s="68" t="s">
        <v>23</v>
      </c>
      <c r="C104" s="57" t="s">
        <v>24</v>
      </c>
      <c r="D104" s="58">
        <v>0</v>
      </c>
      <c r="E104" s="91">
        <v>50</v>
      </c>
      <c r="F104" s="58">
        <v>0</v>
      </c>
      <c r="G104" s="91">
        <v>50</v>
      </c>
      <c r="H104" s="58">
        <v>0</v>
      </c>
      <c r="I104" s="91">
        <v>50</v>
      </c>
      <c r="J104" s="58">
        <v>0</v>
      </c>
      <c r="K104" s="91">
        <v>50</v>
      </c>
      <c r="L104" s="91">
        <f>SUM(J104:K104)</f>
        <v>50</v>
      </c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</row>
    <row r="105" spans="1:24" ht="14.45" customHeight="1">
      <c r="A105" s="52"/>
      <c r="B105" s="68" t="s">
        <v>25</v>
      </c>
      <c r="C105" s="57" t="s">
        <v>26</v>
      </c>
      <c r="D105" s="58">
        <v>0</v>
      </c>
      <c r="E105" s="91">
        <v>468</v>
      </c>
      <c r="F105" s="58">
        <v>0</v>
      </c>
      <c r="G105" s="91">
        <v>460</v>
      </c>
      <c r="H105" s="58">
        <v>0</v>
      </c>
      <c r="I105" s="91">
        <v>460</v>
      </c>
      <c r="J105" s="58">
        <v>0</v>
      </c>
      <c r="K105" s="91">
        <v>460</v>
      </c>
      <c r="L105" s="91">
        <f>SUM(J105:K105)</f>
        <v>460</v>
      </c>
    </row>
    <row r="106" spans="1:24" ht="14.45" customHeight="1">
      <c r="A106" s="52" t="s">
        <v>17</v>
      </c>
      <c r="B106" s="66">
        <v>60</v>
      </c>
      <c r="C106" s="57" t="s">
        <v>20</v>
      </c>
      <c r="D106" s="60">
        <f t="shared" ref="D106:L106" si="45">SUM(D103:D105)</f>
        <v>0</v>
      </c>
      <c r="E106" s="92">
        <f t="shared" si="45"/>
        <v>15030</v>
      </c>
      <c r="F106" s="60">
        <f t="shared" si="45"/>
        <v>0</v>
      </c>
      <c r="G106" s="92">
        <f t="shared" si="45"/>
        <v>16278</v>
      </c>
      <c r="H106" s="60">
        <f t="shared" si="45"/>
        <v>0</v>
      </c>
      <c r="I106" s="92">
        <f t="shared" ref="I106" si="46">SUM(I103:I105)</f>
        <v>16278</v>
      </c>
      <c r="J106" s="60">
        <f t="shared" si="45"/>
        <v>0</v>
      </c>
      <c r="K106" s="92">
        <f>SUM(K103:K105)</f>
        <v>19813</v>
      </c>
      <c r="L106" s="92">
        <f t="shared" si="45"/>
        <v>19813</v>
      </c>
    </row>
    <row r="107" spans="1:24" ht="14.45" customHeight="1">
      <c r="A107" s="52" t="s">
        <v>17</v>
      </c>
      <c r="B107" s="90">
        <v>1.0009999999999999</v>
      </c>
      <c r="C107" s="54" t="s">
        <v>37</v>
      </c>
      <c r="D107" s="60">
        <f t="shared" ref="D107:L107" si="47">D106</f>
        <v>0</v>
      </c>
      <c r="E107" s="92">
        <f t="shared" si="47"/>
        <v>15030</v>
      </c>
      <c r="F107" s="60">
        <f t="shared" si="47"/>
        <v>0</v>
      </c>
      <c r="G107" s="92">
        <f t="shared" si="47"/>
        <v>16278</v>
      </c>
      <c r="H107" s="60">
        <f t="shared" si="47"/>
        <v>0</v>
      </c>
      <c r="I107" s="92">
        <f t="shared" ref="I107" si="48">I106</f>
        <v>16278</v>
      </c>
      <c r="J107" s="60">
        <f t="shared" si="47"/>
        <v>0</v>
      </c>
      <c r="K107" s="92">
        <f>K106</f>
        <v>19813</v>
      </c>
      <c r="L107" s="92">
        <f t="shared" si="47"/>
        <v>19813</v>
      </c>
    </row>
    <row r="108" spans="1:24" ht="14.45" customHeight="1">
      <c r="A108" s="52"/>
      <c r="B108" s="97"/>
      <c r="C108" s="54"/>
      <c r="D108" s="87"/>
      <c r="E108" s="87"/>
      <c r="F108" s="87"/>
      <c r="G108" s="87"/>
      <c r="H108" s="87"/>
      <c r="I108" s="87"/>
      <c r="J108" s="87"/>
      <c r="K108" s="87"/>
      <c r="L108" s="87"/>
    </row>
    <row r="109" spans="1:24" ht="14.45" customHeight="1">
      <c r="A109" s="52"/>
      <c r="B109" s="90">
        <v>1.0529999999999999</v>
      </c>
      <c r="C109" s="54" t="s">
        <v>28</v>
      </c>
      <c r="D109" s="87"/>
      <c r="E109" s="87"/>
      <c r="F109" s="87"/>
      <c r="G109" s="87"/>
      <c r="H109" s="87"/>
      <c r="I109" s="87"/>
      <c r="J109" s="87"/>
      <c r="K109" s="87"/>
      <c r="L109" s="87"/>
    </row>
    <row r="110" spans="1:24" ht="14.45" customHeight="1">
      <c r="A110" s="52"/>
      <c r="B110" s="66">
        <v>44</v>
      </c>
      <c r="C110" s="57" t="s">
        <v>21</v>
      </c>
      <c r="D110" s="87"/>
      <c r="E110" s="87"/>
      <c r="F110" s="87"/>
      <c r="G110" s="87"/>
      <c r="H110" s="87"/>
      <c r="I110" s="87"/>
      <c r="J110" s="87"/>
      <c r="K110" s="87"/>
      <c r="L110" s="87"/>
    </row>
    <row r="111" spans="1:24" ht="14.45" customHeight="1">
      <c r="A111" s="52"/>
      <c r="B111" s="98" t="s">
        <v>39</v>
      </c>
      <c r="C111" s="52" t="s">
        <v>40</v>
      </c>
      <c r="D111" s="74">
        <v>1000</v>
      </c>
      <c r="E111" s="94">
        <v>1280</v>
      </c>
      <c r="F111" s="72">
        <v>0</v>
      </c>
      <c r="G111" s="94">
        <v>1944</v>
      </c>
      <c r="H111" s="72">
        <v>0</v>
      </c>
      <c r="I111" s="94">
        <v>1944</v>
      </c>
      <c r="J111" s="72">
        <v>0</v>
      </c>
      <c r="K111" s="94">
        <v>1944</v>
      </c>
      <c r="L111" s="94">
        <f>SUM(J111:K111)</f>
        <v>1944</v>
      </c>
    </row>
    <row r="112" spans="1:24" ht="14.45" customHeight="1">
      <c r="A112" s="64" t="s">
        <v>17</v>
      </c>
      <c r="B112" s="179">
        <v>1.0529999999999999</v>
      </c>
      <c r="C112" s="65" t="s">
        <v>28</v>
      </c>
      <c r="D112" s="74">
        <f t="shared" ref="D112:L112" si="49">D111</f>
        <v>1000</v>
      </c>
      <c r="E112" s="94">
        <f t="shared" si="49"/>
        <v>1280</v>
      </c>
      <c r="F112" s="72">
        <f t="shared" si="49"/>
        <v>0</v>
      </c>
      <c r="G112" s="94">
        <f t="shared" si="49"/>
        <v>1944</v>
      </c>
      <c r="H112" s="72">
        <f t="shared" si="49"/>
        <v>0</v>
      </c>
      <c r="I112" s="94">
        <f t="shared" ref="I112" si="50">I111</f>
        <v>1944</v>
      </c>
      <c r="J112" s="72">
        <f t="shared" si="49"/>
        <v>0</v>
      </c>
      <c r="K112" s="94">
        <f>K111</f>
        <v>1944</v>
      </c>
      <c r="L112" s="94">
        <f t="shared" si="49"/>
        <v>1944</v>
      </c>
    </row>
    <row r="113" spans="1:12">
      <c r="A113" s="52"/>
      <c r="B113" s="90"/>
      <c r="C113" s="54"/>
      <c r="D113" s="71"/>
      <c r="E113" s="87"/>
      <c r="F113" s="71"/>
      <c r="G113" s="87"/>
      <c r="H113" s="87"/>
      <c r="I113" s="87"/>
      <c r="J113" s="71"/>
      <c r="K113" s="87"/>
      <c r="L113" s="87"/>
    </row>
    <row r="114" spans="1:12">
      <c r="A114" s="52"/>
      <c r="B114" s="99">
        <v>1.8</v>
      </c>
      <c r="C114" s="54" t="s">
        <v>41</v>
      </c>
      <c r="D114" s="87"/>
      <c r="E114" s="87"/>
      <c r="F114" s="87"/>
      <c r="G114" s="87"/>
      <c r="H114" s="87"/>
      <c r="I114" s="87"/>
      <c r="J114" s="87"/>
      <c r="K114" s="87"/>
      <c r="L114" s="87"/>
    </row>
    <row r="115" spans="1:12">
      <c r="A115" s="52"/>
      <c r="B115" s="66">
        <v>62</v>
      </c>
      <c r="C115" s="57" t="s">
        <v>42</v>
      </c>
      <c r="D115" s="87"/>
      <c r="E115" s="87"/>
      <c r="F115" s="87"/>
      <c r="G115" s="87"/>
      <c r="H115" s="87"/>
      <c r="I115" s="87"/>
      <c r="J115" s="87"/>
      <c r="K115" s="87"/>
      <c r="L115" s="87"/>
    </row>
    <row r="116" spans="1:12">
      <c r="A116" s="52"/>
      <c r="B116" s="66">
        <v>44</v>
      </c>
      <c r="C116" s="57" t="s">
        <v>21</v>
      </c>
      <c r="D116" s="87"/>
      <c r="E116" s="87"/>
      <c r="F116" s="87"/>
      <c r="G116" s="87"/>
      <c r="H116" s="87"/>
      <c r="I116" s="87"/>
      <c r="J116" s="87"/>
      <c r="K116" s="87"/>
      <c r="L116" s="87"/>
    </row>
    <row r="117" spans="1:12">
      <c r="A117" s="52"/>
      <c r="B117" s="68" t="s">
        <v>184</v>
      </c>
      <c r="C117" s="57" t="s">
        <v>77</v>
      </c>
      <c r="D117" s="69">
        <v>0</v>
      </c>
      <c r="E117" s="69">
        <v>0</v>
      </c>
      <c r="F117" s="71">
        <v>50000</v>
      </c>
      <c r="G117" s="69">
        <v>0</v>
      </c>
      <c r="H117" s="71">
        <v>50000</v>
      </c>
      <c r="I117" s="69">
        <v>0</v>
      </c>
      <c r="J117" s="71">
        <v>50000</v>
      </c>
      <c r="K117" s="69">
        <v>0</v>
      </c>
      <c r="L117" s="71">
        <f t="shared" ref="L117:L124" si="51">SUM(J117:K117)</f>
        <v>50000</v>
      </c>
    </row>
    <row r="118" spans="1:12">
      <c r="A118" s="52"/>
      <c r="B118" s="68" t="s">
        <v>43</v>
      </c>
      <c r="C118" s="57" t="s">
        <v>44</v>
      </c>
      <c r="D118" s="69">
        <v>0</v>
      </c>
      <c r="E118" s="69">
        <v>0</v>
      </c>
      <c r="F118" s="71">
        <v>2500</v>
      </c>
      <c r="G118" s="69">
        <v>0</v>
      </c>
      <c r="H118" s="71">
        <v>2500</v>
      </c>
      <c r="I118" s="69">
        <v>0</v>
      </c>
      <c r="J118" s="71">
        <v>2280</v>
      </c>
      <c r="K118" s="69">
        <v>0</v>
      </c>
      <c r="L118" s="71">
        <f t="shared" si="51"/>
        <v>2280</v>
      </c>
    </row>
    <row r="119" spans="1:12">
      <c r="A119" s="56" t="s">
        <v>298</v>
      </c>
      <c r="B119" s="171" t="s">
        <v>182</v>
      </c>
      <c r="C119" s="103" t="s">
        <v>262</v>
      </c>
      <c r="D119" s="71">
        <v>29015</v>
      </c>
      <c r="E119" s="69">
        <v>0</v>
      </c>
      <c r="F119" s="71">
        <v>47700</v>
      </c>
      <c r="G119" s="69">
        <v>0</v>
      </c>
      <c r="H119" s="71">
        <v>47700</v>
      </c>
      <c r="I119" s="69">
        <v>0</v>
      </c>
      <c r="J119" s="71">
        <f>20000+2054+220</f>
        <v>22274</v>
      </c>
      <c r="K119" s="69">
        <v>0</v>
      </c>
      <c r="L119" s="71">
        <f t="shared" si="51"/>
        <v>22274</v>
      </c>
    </row>
    <row r="120" spans="1:12">
      <c r="A120" s="52"/>
      <c r="B120" s="171" t="s">
        <v>183</v>
      </c>
      <c r="C120" s="104" t="s">
        <v>185</v>
      </c>
      <c r="D120" s="59">
        <v>10947</v>
      </c>
      <c r="E120" s="58">
        <v>0</v>
      </c>
      <c r="F120" s="59">
        <v>1500</v>
      </c>
      <c r="G120" s="58">
        <v>0</v>
      </c>
      <c r="H120" s="59">
        <v>1500</v>
      </c>
      <c r="I120" s="58">
        <v>0</v>
      </c>
      <c r="J120" s="59">
        <v>1000</v>
      </c>
      <c r="K120" s="58">
        <v>0</v>
      </c>
      <c r="L120" s="59">
        <f t="shared" si="51"/>
        <v>1000</v>
      </c>
    </row>
    <row r="121" spans="1:12" ht="25.5">
      <c r="A121" s="52"/>
      <c r="B121" s="172" t="s">
        <v>217</v>
      </c>
      <c r="C121" s="137" t="s">
        <v>245</v>
      </c>
      <c r="D121" s="58">
        <v>0</v>
      </c>
      <c r="E121" s="58">
        <v>0</v>
      </c>
      <c r="F121" s="59">
        <v>1500</v>
      </c>
      <c r="G121" s="58">
        <v>0</v>
      </c>
      <c r="H121" s="59">
        <v>1500</v>
      </c>
      <c r="I121" s="58">
        <v>0</v>
      </c>
      <c r="J121" s="59">
        <v>3500</v>
      </c>
      <c r="K121" s="58">
        <v>0</v>
      </c>
      <c r="L121" s="59">
        <f t="shared" si="51"/>
        <v>3500</v>
      </c>
    </row>
    <row r="122" spans="1:12" ht="25.5">
      <c r="A122" s="52"/>
      <c r="B122" s="172" t="s">
        <v>218</v>
      </c>
      <c r="C122" s="137" t="s">
        <v>244</v>
      </c>
      <c r="D122" s="69">
        <v>0</v>
      </c>
      <c r="E122" s="69">
        <v>0</v>
      </c>
      <c r="F122" s="71">
        <v>2400</v>
      </c>
      <c r="G122" s="69">
        <v>0</v>
      </c>
      <c r="H122" s="71">
        <v>2400</v>
      </c>
      <c r="I122" s="69">
        <v>0</v>
      </c>
      <c r="J122" s="69">
        <v>0</v>
      </c>
      <c r="K122" s="69">
        <v>0</v>
      </c>
      <c r="L122" s="69">
        <f t="shared" si="51"/>
        <v>0</v>
      </c>
    </row>
    <row r="123" spans="1:12" ht="25.5">
      <c r="A123" s="52"/>
      <c r="B123" s="172" t="s">
        <v>219</v>
      </c>
      <c r="C123" s="137" t="s">
        <v>212</v>
      </c>
      <c r="D123" s="69">
        <v>0</v>
      </c>
      <c r="E123" s="69">
        <v>0</v>
      </c>
      <c r="F123" s="71">
        <v>500</v>
      </c>
      <c r="G123" s="69">
        <v>0</v>
      </c>
      <c r="H123" s="71">
        <v>500</v>
      </c>
      <c r="I123" s="69">
        <v>0</v>
      </c>
      <c r="J123" s="69">
        <v>0</v>
      </c>
      <c r="K123" s="69">
        <v>0</v>
      </c>
      <c r="L123" s="69">
        <f t="shared" si="51"/>
        <v>0</v>
      </c>
    </row>
    <row r="124" spans="1:12" ht="25.5">
      <c r="A124" s="52"/>
      <c r="B124" s="172" t="s">
        <v>253</v>
      </c>
      <c r="C124" s="137" t="s">
        <v>254</v>
      </c>
      <c r="D124" s="69">
        <v>0</v>
      </c>
      <c r="E124" s="69">
        <v>0</v>
      </c>
      <c r="F124" s="71">
        <v>35000</v>
      </c>
      <c r="G124" s="69">
        <v>0</v>
      </c>
      <c r="H124" s="71">
        <v>35000</v>
      </c>
      <c r="I124" s="69">
        <v>0</v>
      </c>
      <c r="J124" s="71">
        <v>35000</v>
      </c>
      <c r="K124" s="69">
        <v>0</v>
      </c>
      <c r="L124" s="71">
        <f t="shared" si="51"/>
        <v>35000</v>
      </c>
    </row>
    <row r="125" spans="1:12">
      <c r="A125" s="52" t="s">
        <v>17</v>
      </c>
      <c r="B125" s="66">
        <v>62</v>
      </c>
      <c r="C125" s="57" t="s">
        <v>42</v>
      </c>
      <c r="D125" s="61">
        <f t="shared" ref="D125:L125" si="52">SUM(D117:D124)</f>
        <v>39962</v>
      </c>
      <c r="E125" s="60">
        <f t="shared" si="52"/>
        <v>0</v>
      </c>
      <c r="F125" s="61">
        <f t="shared" si="52"/>
        <v>141100</v>
      </c>
      <c r="G125" s="60">
        <f t="shared" si="52"/>
        <v>0</v>
      </c>
      <c r="H125" s="61">
        <f t="shared" ref="H125" si="53">SUM(H117:H124)</f>
        <v>141100</v>
      </c>
      <c r="I125" s="60">
        <f t="shared" ref="I125" si="54">SUM(I117:I124)</f>
        <v>0</v>
      </c>
      <c r="J125" s="61">
        <f t="shared" si="52"/>
        <v>114054</v>
      </c>
      <c r="K125" s="60">
        <f>SUM(K117:K124)</f>
        <v>0</v>
      </c>
      <c r="L125" s="61">
        <f t="shared" si="52"/>
        <v>114054</v>
      </c>
    </row>
    <row r="126" spans="1:12">
      <c r="A126" s="52"/>
      <c r="B126" s="66"/>
      <c r="C126" s="57"/>
      <c r="D126" s="87"/>
      <c r="E126" s="87"/>
      <c r="F126" s="87"/>
      <c r="G126" s="87"/>
      <c r="H126" s="87"/>
      <c r="I126" s="87"/>
      <c r="J126" s="87"/>
      <c r="K126" s="87"/>
      <c r="L126" s="87"/>
    </row>
    <row r="127" spans="1:12" ht="25.5">
      <c r="A127" s="52"/>
      <c r="B127" s="66">
        <v>64</v>
      </c>
      <c r="C127" s="57" t="s">
        <v>95</v>
      </c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1:12">
      <c r="A128" s="52"/>
      <c r="B128" s="66">
        <v>44</v>
      </c>
      <c r="C128" s="57" t="s">
        <v>21</v>
      </c>
      <c r="D128" s="87"/>
      <c r="E128" s="87"/>
      <c r="F128" s="87"/>
      <c r="G128" s="87"/>
      <c r="H128" s="87"/>
      <c r="I128" s="87"/>
      <c r="J128" s="87"/>
      <c r="K128" s="87"/>
      <c r="L128" s="87"/>
    </row>
    <row r="129" spans="1:12">
      <c r="A129" s="52"/>
      <c r="B129" s="105" t="s">
        <v>186</v>
      </c>
      <c r="C129" s="57" t="s">
        <v>187</v>
      </c>
      <c r="D129" s="71">
        <v>1000</v>
      </c>
      <c r="E129" s="69">
        <v>0</v>
      </c>
      <c r="F129" s="71">
        <v>1000</v>
      </c>
      <c r="G129" s="69">
        <v>0</v>
      </c>
      <c r="H129" s="71">
        <v>1000</v>
      </c>
      <c r="I129" s="69">
        <v>0</v>
      </c>
      <c r="J129" s="71">
        <v>210</v>
      </c>
      <c r="K129" s="69">
        <v>0</v>
      </c>
      <c r="L129" s="71">
        <f>SUM(J129:K129)</f>
        <v>210</v>
      </c>
    </row>
    <row r="130" spans="1:12" ht="25.5">
      <c r="A130" s="52" t="s">
        <v>17</v>
      </c>
      <c r="B130" s="66">
        <v>64</v>
      </c>
      <c r="C130" s="57" t="s">
        <v>95</v>
      </c>
      <c r="D130" s="61">
        <f t="shared" ref="D130:L130" si="55">SUM(D129:D129)</f>
        <v>1000</v>
      </c>
      <c r="E130" s="60">
        <f t="shared" si="55"/>
        <v>0</v>
      </c>
      <c r="F130" s="61">
        <f t="shared" si="55"/>
        <v>1000</v>
      </c>
      <c r="G130" s="60">
        <f t="shared" si="55"/>
        <v>0</v>
      </c>
      <c r="H130" s="61">
        <f t="shared" ref="H130" si="56">SUM(H129:H129)</f>
        <v>1000</v>
      </c>
      <c r="I130" s="60">
        <f t="shared" ref="I130" si="57">SUM(I129:I129)</f>
        <v>0</v>
      </c>
      <c r="J130" s="61">
        <f t="shared" si="55"/>
        <v>210</v>
      </c>
      <c r="K130" s="60">
        <f>SUM(K129:K129)</f>
        <v>0</v>
      </c>
      <c r="L130" s="61">
        <f t="shared" si="55"/>
        <v>210</v>
      </c>
    </row>
    <row r="131" spans="1:12">
      <c r="A131" s="52" t="s">
        <v>17</v>
      </c>
      <c r="B131" s="99">
        <v>1.8</v>
      </c>
      <c r="C131" s="54" t="s">
        <v>41</v>
      </c>
      <c r="D131" s="59">
        <f t="shared" ref="D131:L131" si="58">D125+D130</f>
        <v>40962</v>
      </c>
      <c r="E131" s="58">
        <f t="shared" si="58"/>
        <v>0</v>
      </c>
      <c r="F131" s="59">
        <f t="shared" si="58"/>
        <v>142100</v>
      </c>
      <c r="G131" s="58">
        <f t="shared" si="58"/>
        <v>0</v>
      </c>
      <c r="H131" s="59">
        <f t="shared" ref="H131" si="59">H125+H130</f>
        <v>142100</v>
      </c>
      <c r="I131" s="58">
        <f t="shared" ref="I131" si="60">I125+I130</f>
        <v>0</v>
      </c>
      <c r="J131" s="59">
        <f t="shared" si="58"/>
        <v>114264</v>
      </c>
      <c r="K131" s="58">
        <f>K125+K130</f>
        <v>0</v>
      </c>
      <c r="L131" s="59">
        <f t="shared" si="58"/>
        <v>114264</v>
      </c>
    </row>
    <row r="132" spans="1:12">
      <c r="A132" s="52" t="s">
        <v>17</v>
      </c>
      <c r="B132" s="88">
        <v>1</v>
      </c>
      <c r="C132" s="57" t="s">
        <v>135</v>
      </c>
      <c r="D132" s="92">
        <f t="shared" ref="D132:L132" si="61">D131+D112+D107</f>
        <v>41962</v>
      </c>
      <c r="E132" s="92">
        <f t="shared" si="61"/>
        <v>16310</v>
      </c>
      <c r="F132" s="61">
        <f t="shared" si="61"/>
        <v>142100</v>
      </c>
      <c r="G132" s="92">
        <f t="shared" si="61"/>
        <v>18222</v>
      </c>
      <c r="H132" s="61">
        <f t="shared" ref="H132" si="62">H131+H112+H107</f>
        <v>142100</v>
      </c>
      <c r="I132" s="92">
        <f t="shared" ref="I132" si="63">I131+I112+I107</f>
        <v>18222</v>
      </c>
      <c r="J132" s="61">
        <f t="shared" si="61"/>
        <v>114264</v>
      </c>
      <c r="K132" s="92">
        <f>K131+K112+K107</f>
        <v>21757</v>
      </c>
      <c r="L132" s="92">
        <f t="shared" si="61"/>
        <v>136021</v>
      </c>
    </row>
    <row r="133" spans="1:12">
      <c r="A133" s="52"/>
      <c r="B133" s="88"/>
      <c r="C133" s="57"/>
      <c r="D133" s="87"/>
      <c r="E133" s="87"/>
      <c r="F133" s="87"/>
      <c r="G133" s="87"/>
      <c r="H133" s="87"/>
      <c r="I133" s="87"/>
      <c r="J133" s="87"/>
      <c r="K133" s="87"/>
      <c r="L133" s="87"/>
    </row>
    <row r="134" spans="1:12">
      <c r="A134" s="52"/>
      <c r="B134" s="88">
        <v>5</v>
      </c>
      <c r="C134" s="57" t="s">
        <v>47</v>
      </c>
      <c r="D134" s="89"/>
      <c r="E134" s="89"/>
      <c r="F134" s="89"/>
      <c r="G134" s="89"/>
      <c r="H134" s="89"/>
      <c r="I134" s="89"/>
      <c r="J134" s="89"/>
      <c r="K134" s="89"/>
      <c r="L134" s="89"/>
    </row>
    <row r="135" spans="1:12">
      <c r="A135" s="52"/>
      <c r="B135" s="99">
        <v>5.0010000000000003</v>
      </c>
      <c r="C135" s="54" t="s">
        <v>37</v>
      </c>
      <c r="D135" s="89"/>
      <c r="E135" s="89"/>
      <c r="F135" s="89"/>
      <c r="G135" s="89"/>
      <c r="H135" s="89"/>
      <c r="I135" s="89"/>
      <c r="J135" s="89"/>
      <c r="K135" s="89"/>
      <c r="L135" s="89"/>
    </row>
    <row r="136" spans="1:12">
      <c r="A136" s="52"/>
      <c r="B136" s="88">
        <v>60</v>
      </c>
      <c r="C136" s="57" t="s">
        <v>48</v>
      </c>
      <c r="D136" s="89"/>
      <c r="E136" s="89"/>
      <c r="F136" s="89"/>
      <c r="G136" s="89"/>
      <c r="H136" s="89"/>
      <c r="I136" s="89"/>
      <c r="J136" s="89"/>
      <c r="K136" s="89"/>
      <c r="L136" s="89"/>
    </row>
    <row r="137" spans="1:12">
      <c r="A137" s="52"/>
      <c r="B137" s="66">
        <v>44</v>
      </c>
      <c r="C137" s="57" t="s">
        <v>21</v>
      </c>
      <c r="D137" s="89"/>
      <c r="E137" s="89"/>
      <c r="F137" s="89"/>
      <c r="G137" s="89"/>
      <c r="H137" s="89"/>
      <c r="I137" s="89"/>
      <c r="J137" s="89"/>
      <c r="K137" s="89"/>
      <c r="L137" s="89"/>
    </row>
    <row r="138" spans="1:12">
      <c r="A138" s="52"/>
      <c r="B138" s="68" t="s">
        <v>22</v>
      </c>
      <c r="C138" s="57" t="s">
        <v>38</v>
      </c>
      <c r="D138" s="87">
        <v>10799</v>
      </c>
      <c r="E138" s="69">
        <v>0</v>
      </c>
      <c r="F138" s="71">
        <v>12632</v>
      </c>
      <c r="G138" s="69">
        <v>0</v>
      </c>
      <c r="H138" s="71">
        <v>12632</v>
      </c>
      <c r="I138" s="69">
        <v>0</v>
      </c>
      <c r="J138" s="71">
        <v>16700</v>
      </c>
      <c r="K138" s="69">
        <v>0</v>
      </c>
      <c r="L138" s="71">
        <f>SUM(J138:K138)</f>
        <v>16700</v>
      </c>
    </row>
    <row r="139" spans="1:12">
      <c r="A139" s="52" t="s">
        <v>17</v>
      </c>
      <c r="B139" s="66">
        <v>44</v>
      </c>
      <c r="C139" s="57" t="s">
        <v>21</v>
      </c>
      <c r="D139" s="61">
        <f t="shared" ref="D139:L139" si="64">SUM(D138:D138)</f>
        <v>10799</v>
      </c>
      <c r="E139" s="60">
        <f t="shared" si="64"/>
        <v>0</v>
      </c>
      <c r="F139" s="61">
        <f t="shared" si="64"/>
        <v>12632</v>
      </c>
      <c r="G139" s="60">
        <f t="shared" si="64"/>
        <v>0</v>
      </c>
      <c r="H139" s="61">
        <f t="shared" ref="H139" si="65">SUM(H138:H138)</f>
        <v>12632</v>
      </c>
      <c r="I139" s="60">
        <f t="shared" ref="I139" si="66">SUM(I138:I138)</f>
        <v>0</v>
      </c>
      <c r="J139" s="61">
        <f t="shared" si="64"/>
        <v>16700</v>
      </c>
      <c r="K139" s="60">
        <f>SUM(K138:K138)</f>
        <v>0</v>
      </c>
      <c r="L139" s="61">
        <f t="shared" si="64"/>
        <v>16700</v>
      </c>
    </row>
    <row r="140" spans="1:12">
      <c r="A140" s="52" t="s">
        <v>17</v>
      </c>
      <c r="B140" s="88">
        <v>60</v>
      </c>
      <c r="C140" s="57" t="s">
        <v>48</v>
      </c>
      <c r="D140" s="61">
        <f t="shared" ref="D140:G141" si="67">D139</f>
        <v>10799</v>
      </c>
      <c r="E140" s="60">
        <f t="shared" si="67"/>
        <v>0</v>
      </c>
      <c r="F140" s="61">
        <f t="shared" si="67"/>
        <v>12632</v>
      </c>
      <c r="G140" s="60">
        <f t="shared" si="67"/>
        <v>0</v>
      </c>
      <c r="H140" s="61">
        <f t="shared" ref="H140" si="68">H139</f>
        <v>12632</v>
      </c>
      <c r="I140" s="60">
        <f t="shared" ref="I140" si="69">I139</f>
        <v>0</v>
      </c>
      <c r="J140" s="61">
        <f t="shared" ref="J140:L141" si="70">J139</f>
        <v>16700</v>
      </c>
      <c r="K140" s="60">
        <f t="shared" si="70"/>
        <v>0</v>
      </c>
      <c r="L140" s="61">
        <f t="shared" si="70"/>
        <v>16700</v>
      </c>
    </row>
    <row r="141" spans="1:12">
      <c r="A141" s="64" t="s">
        <v>17</v>
      </c>
      <c r="B141" s="180">
        <v>5.0010000000000003</v>
      </c>
      <c r="C141" s="65" t="s">
        <v>37</v>
      </c>
      <c r="D141" s="61">
        <f t="shared" si="67"/>
        <v>10799</v>
      </c>
      <c r="E141" s="60">
        <f t="shared" si="67"/>
        <v>0</v>
      </c>
      <c r="F141" s="61">
        <f t="shared" si="67"/>
        <v>12632</v>
      </c>
      <c r="G141" s="60">
        <f t="shared" si="67"/>
        <v>0</v>
      </c>
      <c r="H141" s="61">
        <f t="shared" ref="H141" si="71">H140</f>
        <v>12632</v>
      </c>
      <c r="I141" s="60">
        <f t="shared" ref="I141" si="72">I140</f>
        <v>0</v>
      </c>
      <c r="J141" s="61">
        <f t="shared" si="70"/>
        <v>16700</v>
      </c>
      <c r="K141" s="60">
        <f t="shared" si="70"/>
        <v>0</v>
      </c>
      <c r="L141" s="61">
        <f t="shared" si="70"/>
        <v>16700</v>
      </c>
    </row>
    <row r="142" spans="1:12" ht="1.5" customHeight="1">
      <c r="A142" s="52"/>
      <c r="B142" s="97"/>
      <c r="C142" s="54"/>
      <c r="D142" s="87"/>
      <c r="E142" s="87"/>
      <c r="F142" s="87"/>
      <c r="G142" s="87"/>
      <c r="H142" s="87"/>
      <c r="I142" s="87"/>
      <c r="J142" s="87"/>
      <c r="K142" s="87"/>
      <c r="L142" s="87"/>
    </row>
    <row r="143" spans="1:12" ht="14.45" customHeight="1">
      <c r="A143" s="52"/>
      <c r="B143" s="99">
        <v>5.0510000000000002</v>
      </c>
      <c r="C143" s="54" t="s">
        <v>46</v>
      </c>
      <c r="D143" s="89"/>
      <c r="E143" s="89"/>
      <c r="F143" s="89"/>
      <c r="G143" s="89"/>
      <c r="H143" s="89"/>
      <c r="I143" s="89"/>
      <c r="J143" s="89"/>
      <c r="K143" s="89"/>
      <c r="L143" s="89"/>
    </row>
    <row r="144" spans="1:12" ht="14.45" customHeight="1">
      <c r="A144" s="52"/>
      <c r="B144" s="106">
        <v>45</v>
      </c>
      <c r="C144" s="57" t="s">
        <v>29</v>
      </c>
      <c r="D144" s="89"/>
      <c r="E144" s="89"/>
      <c r="F144" s="89"/>
      <c r="G144" s="89"/>
      <c r="H144" s="89"/>
      <c r="I144" s="89"/>
      <c r="J144" s="89"/>
      <c r="K144" s="89"/>
      <c r="L144" s="89"/>
    </row>
    <row r="145" spans="1:12" ht="14.45" customHeight="1">
      <c r="A145" s="52"/>
      <c r="B145" s="68" t="s">
        <v>50</v>
      </c>
      <c r="C145" s="57" t="s">
        <v>120</v>
      </c>
      <c r="D145" s="71">
        <v>1030</v>
      </c>
      <c r="E145" s="69">
        <v>0</v>
      </c>
      <c r="F145" s="71">
        <v>1</v>
      </c>
      <c r="G145" s="69">
        <v>0</v>
      </c>
      <c r="H145" s="71">
        <v>1</v>
      </c>
      <c r="I145" s="69">
        <v>0</v>
      </c>
      <c r="J145" s="71">
        <v>1</v>
      </c>
      <c r="K145" s="69">
        <v>0</v>
      </c>
      <c r="L145" s="71">
        <f>SUM(J145:K145)</f>
        <v>1</v>
      </c>
    </row>
    <row r="146" spans="1:12" ht="25.5">
      <c r="A146" s="56" t="s">
        <v>299</v>
      </c>
      <c r="B146" s="68" t="s">
        <v>52</v>
      </c>
      <c r="C146" s="57" t="s">
        <v>241</v>
      </c>
      <c r="D146" s="71">
        <v>38543</v>
      </c>
      <c r="E146" s="69">
        <v>0</v>
      </c>
      <c r="F146" s="71">
        <v>80419</v>
      </c>
      <c r="G146" s="69">
        <v>0</v>
      </c>
      <c r="H146" s="71">
        <v>80419</v>
      </c>
      <c r="I146" s="69">
        <v>0</v>
      </c>
      <c r="J146" s="71">
        <f>0+8946+17341</f>
        <v>26287</v>
      </c>
      <c r="K146" s="69">
        <v>0</v>
      </c>
      <c r="L146" s="71">
        <f>SUM(J146:K146)</f>
        <v>26287</v>
      </c>
    </row>
    <row r="147" spans="1:12" ht="14.45" customHeight="1">
      <c r="A147" s="52"/>
      <c r="B147" s="68" t="s">
        <v>188</v>
      </c>
      <c r="C147" s="57" t="s">
        <v>222</v>
      </c>
      <c r="D147" s="71">
        <v>11023</v>
      </c>
      <c r="E147" s="69">
        <v>0</v>
      </c>
      <c r="F147" s="71">
        <v>27972</v>
      </c>
      <c r="G147" s="69">
        <v>0</v>
      </c>
      <c r="H147" s="71">
        <v>27972</v>
      </c>
      <c r="I147" s="69">
        <v>0</v>
      </c>
      <c r="J147" s="71">
        <f>39700+0+555</f>
        <v>40255</v>
      </c>
      <c r="K147" s="69">
        <v>0</v>
      </c>
      <c r="L147" s="71">
        <f>SUM(J147:K147)</f>
        <v>40255</v>
      </c>
    </row>
    <row r="148" spans="1:12" ht="14.45" customHeight="1">
      <c r="A148" s="52"/>
      <c r="B148" s="68" t="s">
        <v>189</v>
      </c>
      <c r="C148" s="57" t="s">
        <v>223</v>
      </c>
      <c r="D148" s="59">
        <v>19998</v>
      </c>
      <c r="E148" s="58">
        <v>0</v>
      </c>
      <c r="F148" s="59">
        <v>40000</v>
      </c>
      <c r="G148" s="58">
        <v>0</v>
      </c>
      <c r="H148" s="59">
        <v>40000</v>
      </c>
      <c r="I148" s="58">
        <v>0</v>
      </c>
      <c r="J148" s="59">
        <f>85740+0+1</f>
        <v>85741</v>
      </c>
      <c r="K148" s="58">
        <v>0</v>
      </c>
      <c r="L148" s="59">
        <f>SUM(J148:K148)</f>
        <v>85741</v>
      </c>
    </row>
    <row r="149" spans="1:12" ht="14.45" customHeight="1">
      <c r="A149" s="52" t="s">
        <v>17</v>
      </c>
      <c r="B149" s="106">
        <v>45</v>
      </c>
      <c r="C149" s="57" t="s">
        <v>29</v>
      </c>
      <c r="D149" s="61">
        <f t="shared" ref="D149:L149" si="73">SUM(D145:D148)</f>
        <v>70594</v>
      </c>
      <c r="E149" s="60">
        <f t="shared" si="73"/>
        <v>0</v>
      </c>
      <c r="F149" s="61">
        <f t="shared" si="73"/>
        <v>148392</v>
      </c>
      <c r="G149" s="60">
        <f t="shared" si="73"/>
        <v>0</v>
      </c>
      <c r="H149" s="61">
        <f t="shared" si="73"/>
        <v>148392</v>
      </c>
      <c r="I149" s="60">
        <f t="shared" si="73"/>
        <v>0</v>
      </c>
      <c r="J149" s="61">
        <f t="shared" si="73"/>
        <v>152284</v>
      </c>
      <c r="K149" s="60">
        <f t="shared" si="73"/>
        <v>0</v>
      </c>
      <c r="L149" s="61">
        <f t="shared" si="73"/>
        <v>152284</v>
      </c>
    </row>
    <row r="150" spans="1:12" ht="14.45" customHeight="1">
      <c r="A150" s="52"/>
      <c r="B150" s="106"/>
      <c r="C150" s="57"/>
      <c r="D150" s="87"/>
      <c r="E150" s="87"/>
      <c r="F150" s="87"/>
      <c r="G150" s="87"/>
      <c r="H150" s="87"/>
      <c r="I150" s="87"/>
      <c r="J150" s="87"/>
      <c r="K150" s="87"/>
      <c r="L150" s="87"/>
    </row>
    <row r="151" spans="1:12" ht="14.45" customHeight="1">
      <c r="A151" s="52"/>
      <c r="B151" s="93">
        <v>48</v>
      </c>
      <c r="C151" s="57" t="s">
        <v>31</v>
      </c>
      <c r="D151" s="87"/>
      <c r="E151" s="87"/>
      <c r="F151" s="87"/>
      <c r="G151" s="71"/>
      <c r="H151" s="87"/>
      <c r="I151" s="71"/>
      <c r="J151" s="87"/>
      <c r="K151" s="71"/>
      <c r="L151" s="87"/>
    </row>
    <row r="152" spans="1:12" ht="14.45" customHeight="1">
      <c r="A152" s="52"/>
      <c r="B152" s="68" t="s">
        <v>51</v>
      </c>
      <c r="C152" s="57" t="s">
        <v>49</v>
      </c>
      <c r="D152" s="69">
        <v>0</v>
      </c>
      <c r="E152" s="69">
        <v>0</v>
      </c>
      <c r="F152" s="71">
        <v>2000</v>
      </c>
      <c r="G152" s="69">
        <v>0</v>
      </c>
      <c r="H152" s="71">
        <v>2000</v>
      </c>
      <c r="I152" s="69">
        <v>0</v>
      </c>
      <c r="J152" s="71">
        <v>1</v>
      </c>
      <c r="K152" s="69">
        <v>0</v>
      </c>
      <c r="L152" s="71">
        <f>SUM(J152:K152)</f>
        <v>1</v>
      </c>
    </row>
    <row r="153" spans="1:12" ht="14.45" customHeight="1">
      <c r="A153" s="52"/>
      <c r="B153" s="68" t="s">
        <v>124</v>
      </c>
      <c r="C153" s="57" t="s">
        <v>120</v>
      </c>
      <c r="D153" s="69">
        <v>0</v>
      </c>
      <c r="E153" s="69">
        <v>0</v>
      </c>
      <c r="F153" s="71">
        <v>1</v>
      </c>
      <c r="G153" s="69">
        <v>0</v>
      </c>
      <c r="H153" s="71">
        <v>1</v>
      </c>
      <c r="I153" s="69">
        <v>0</v>
      </c>
      <c r="J153" s="71">
        <v>1110</v>
      </c>
      <c r="K153" s="69">
        <v>0</v>
      </c>
      <c r="L153" s="71">
        <f>SUM(J153:K153)</f>
        <v>1110</v>
      </c>
    </row>
    <row r="154" spans="1:12" ht="14.45" customHeight="1">
      <c r="A154" s="52"/>
      <c r="B154" s="68" t="s">
        <v>190</v>
      </c>
      <c r="C154" s="57" t="s">
        <v>220</v>
      </c>
      <c r="D154" s="74">
        <v>380</v>
      </c>
      <c r="E154" s="72">
        <v>0</v>
      </c>
      <c r="F154" s="72">
        <v>0</v>
      </c>
      <c r="G154" s="72">
        <v>0</v>
      </c>
      <c r="H154" s="72">
        <v>0</v>
      </c>
      <c r="I154" s="72">
        <v>0</v>
      </c>
      <c r="J154" s="74">
        <v>1000</v>
      </c>
      <c r="K154" s="72">
        <v>0</v>
      </c>
      <c r="L154" s="74">
        <f>SUM(J154:K154)</f>
        <v>1000</v>
      </c>
    </row>
    <row r="155" spans="1:12" ht="14.45" customHeight="1">
      <c r="A155" s="52" t="s">
        <v>17</v>
      </c>
      <c r="B155" s="93">
        <v>48</v>
      </c>
      <c r="C155" s="57" t="s">
        <v>31</v>
      </c>
      <c r="D155" s="74">
        <f t="shared" ref="D155:G155" si="74">SUM(D152:D154)</f>
        <v>380</v>
      </c>
      <c r="E155" s="72">
        <f t="shared" si="74"/>
        <v>0</v>
      </c>
      <c r="F155" s="74">
        <f t="shared" si="74"/>
        <v>2001</v>
      </c>
      <c r="G155" s="72">
        <f t="shared" si="74"/>
        <v>0</v>
      </c>
      <c r="H155" s="74">
        <f t="shared" ref="H155" si="75">SUM(H152:H154)</f>
        <v>2001</v>
      </c>
      <c r="I155" s="72">
        <f t="shared" ref="I155" si="76">SUM(I152:I154)</f>
        <v>0</v>
      </c>
      <c r="J155" s="74">
        <f>SUM(J152:J154)</f>
        <v>2111</v>
      </c>
      <c r="K155" s="72">
        <f>SUM(K152:K154)</f>
        <v>0</v>
      </c>
      <c r="L155" s="74">
        <f>SUM(L152:L154)</f>
        <v>2111</v>
      </c>
    </row>
    <row r="156" spans="1:12" ht="14.45" customHeight="1">
      <c r="A156" s="52" t="s">
        <v>17</v>
      </c>
      <c r="B156" s="99">
        <v>5.0510000000000002</v>
      </c>
      <c r="C156" s="54" t="s">
        <v>46</v>
      </c>
      <c r="D156" s="74">
        <f t="shared" ref="D156:L156" si="77">D155+D149</f>
        <v>70974</v>
      </c>
      <c r="E156" s="72">
        <f t="shared" si="77"/>
        <v>0</v>
      </c>
      <c r="F156" s="74">
        <f t="shared" si="77"/>
        <v>150393</v>
      </c>
      <c r="G156" s="72">
        <f t="shared" si="77"/>
        <v>0</v>
      </c>
      <c r="H156" s="74">
        <f t="shared" ref="H156" si="78">H155+H149</f>
        <v>150393</v>
      </c>
      <c r="I156" s="72">
        <f t="shared" ref="I156" si="79">I155+I149</f>
        <v>0</v>
      </c>
      <c r="J156" s="74">
        <f t="shared" si="77"/>
        <v>154395</v>
      </c>
      <c r="K156" s="72">
        <f>K155+K149</f>
        <v>0</v>
      </c>
      <c r="L156" s="74">
        <f t="shared" si="77"/>
        <v>154395</v>
      </c>
    </row>
    <row r="157" spans="1:12" ht="14.45" customHeight="1">
      <c r="A157" s="52"/>
      <c r="B157" s="99"/>
      <c r="C157" s="54"/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1:12" ht="14.45" customHeight="1">
      <c r="A158" s="52"/>
      <c r="B158" s="99">
        <v>5.0529999999999999</v>
      </c>
      <c r="C158" s="54" t="s">
        <v>28</v>
      </c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1:12" ht="14.45" customHeight="1">
      <c r="A159" s="52"/>
      <c r="B159" s="108">
        <v>45</v>
      </c>
      <c r="C159" s="57" t="s">
        <v>29</v>
      </c>
      <c r="D159" s="87"/>
      <c r="E159" s="87"/>
      <c r="F159" s="87"/>
      <c r="G159" s="87"/>
      <c r="H159" s="87"/>
      <c r="I159" s="87"/>
      <c r="J159" s="87"/>
      <c r="K159" s="87"/>
      <c r="L159" s="87"/>
    </row>
    <row r="160" spans="1:12" ht="14.45" customHeight="1">
      <c r="A160" s="52"/>
      <c r="B160" s="98" t="s">
        <v>52</v>
      </c>
      <c r="C160" s="57" t="s">
        <v>53</v>
      </c>
      <c r="D160" s="69">
        <v>0</v>
      </c>
      <c r="E160" s="87">
        <v>1110</v>
      </c>
      <c r="F160" s="69">
        <v>0</v>
      </c>
      <c r="G160" s="87">
        <v>1155</v>
      </c>
      <c r="H160" s="69">
        <v>0</v>
      </c>
      <c r="I160" s="87">
        <v>1155</v>
      </c>
      <c r="J160" s="69">
        <v>0</v>
      </c>
      <c r="K160" s="87">
        <v>657</v>
      </c>
      <c r="L160" s="87">
        <f>SUM(J160:K160)</f>
        <v>657</v>
      </c>
    </row>
    <row r="161" spans="1:12" ht="14.45" customHeight="1">
      <c r="A161" s="52"/>
      <c r="B161" s="98"/>
      <c r="C161" s="57"/>
      <c r="D161" s="87"/>
      <c r="E161" s="87"/>
      <c r="F161" s="71"/>
      <c r="G161" s="87"/>
      <c r="H161" s="71"/>
      <c r="I161" s="87"/>
      <c r="J161" s="71"/>
      <c r="K161" s="87"/>
      <c r="L161" s="87"/>
    </row>
    <row r="162" spans="1:12" ht="14.45" customHeight="1">
      <c r="A162" s="52"/>
      <c r="B162" s="93">
        <v>48</v>
      </c>
      <c r="C162" s="57" t="s">
        <v>31</v>
      </c>
      <c r="D162" s="87"/>
      <c r="E162" s="87"/>
      <c r="F162" s="71"/>
      <c r="G162" s="87"/>
      <c r="H162" s="71"/>
      <c r="I162" s="87"/>
      <c r="J162" s="71"/>
      <c r="K162" s="87"/>
      <c r="L162" s="87"/>
    </row>
    <row r="163" spans="1:12" ht="14.45" customHeight="1">
      <c r="A163" s="52"/>
      <c r="B163" s="98" t="s">
        <v>54</v>
      </c>
      <c r="C163" s="57" t="s">
        <v>53</v>
      </c>
      <c r="D163" s="72">
        <v>0</v>
      </c>
      <c r="E163" s="94">
        <v>183</v>
      </c>
      <c r="F163" s="72">
        <v>0</v>
      </c>
      <c r="G163" s="87">
        <v>199</v>
      </c>
      <c r="H163" s="72">
        <v>0</v>
      </c>
      <c r="I163" s="87">
        <v>199</v>
      </c>
      <c r="J163" s="72">
        <v>0</v>
      </c>
      <c r="K163" s="87">
        <v>199</v>
      </c>
      <c r="L163" s="87">
        <f>SUM(J163:K163)</f>
        <v>199</v>
      </c>
    </row>
    <row r="164" spans="1:12" ht="14.45" customHeight="1">
      <c r="A164" s="52" t="s">
        <v>17</v>
      </c>
      <c r="B164" s="99">
        <v>5.0529999999999999</v>
      </c>
      <c r="C164" s="54" t="s">
        <v>28</v>
      </c>
      <c r="D164" s="60">
        <f t="shared" ref="D164:L164" si="80">SUM(D160:D163)</f>
        <v>0</v>
      </c>
      <c r="E164" s="92">
        <f t="shared" si="80"/>
        <v>1293</v>
      </c>
      <c r="F164" s="60">
        <f t="shared" si="80"/>
        <v>0</v>
      </c>
      <c r="G164" s="92">
        <f t="shared" si="80"/>
        <v>1354</v>
      </c>
      <c r="H164" s="60">
        <f t="shared" ref="H164" si="81">SUM(H160:H163)</f>
        <v>0</v>
      </c>
      <c r="I164" s="92">
        <f t="shared" ref="I164" si="82">SUM(I160:I163)</f>
        <v>1354</v>
      </c>
      <c r="J164" s="60">
        <f t="shared" si="80"/>
        <v>0</v>
      </c>
      <c r="K164" s="92">
        <f>SUM(K160:K163)</f>
        <v>856</v>
      </c>
      <c r="L164" s="92">
        <f t="shared" si="80"/>
        <v>856</v>
      </c>
    </row>
    <row r="165" spans="1:12" ht="14.45" customHeight="1">
      <c r="A165" s="52"/>
      <c r="B165" s="99"/>
      <c r="C165" s="54"/>
      <c r="D165" s="101"/>
      <c r="E165" s="101"/>
      <c r="F165" s="101"/>
      <c r="G165" s="101"/>
      <c r="H165" s="101"/>
      <c r="I165" s="101"/>
      <c r="J165" s="101"/>
      <c r="K165" s="101"/>
      <c r="L165" s="101"/>
    </row>
    <row r="166" spans="1:12" ht="14.45" customHeight="1">
      <c r="A166" s="52"/>
      <c r="B166" s="99">
        <v>5.8</v>
      </c>
      <c r="C166" s="54" t="s">
        <v>41</v>
      </c>
      <c r="D166" s="87"/>
      <c r="E166" s="87"/>
      <c r="F166" s="87"/>
      <c r="G166" s="87"/>
      <c r="H166" s="87"/>
      <c r="I166" s="87"/>
      <c r="J166" s="87"/>
      <c r="K166" s="87"/>
      <c r="L166" s="87"/>
    </row>
    <row r="167" spans="1:12" ht="14.45" customHeight="1">
      <c r="A167" s="52"/>
      <c r="B167" s="106">
        <v>44</v>
      </c>
      <c r="C167" s="57" t="s">
        <v>21</v>
      </c>
      <c r="D167" s="87"/>
      <c r="E167" s="87"/>
      <c r="F167" s="87"/>
      <c r="G167" s="87"/>
      <c r="H167" s="87"/>
      <c r="I167" s="87"/>
      <c r="J167" s="87"/>
      <c r="K167" s="87"/>
      <c r="L167" s="87"/>
    </row>
    <row r="168" spans="1:12" ht="25.5">
      <c r="A168" s="52"/>
      <c r="B168" s="109" t="s">
        <v>198</v>
      </c>
      <c r="C168" s="166" t="s">
        <v>199</v>
      </c>
      <c r="D168" s="71">
        <v>1148</v>
      </c>
      <c r="E168" s="69">
        <v>0</v>
      </c>
      <c r="F168" s="71">
        <v>1648</v>
      </c>
      <c r="G168" s="69">
        <v>0</v>
      </c>
      <c r="H168" s="71">
        <v>1648</v>
      </c>
      <c r="I168" s="69">
        <v>0</v>
      </c>
      <c r="J168" s="69">
        <v>0</v>
      </c>
      <c r="K168" s="69">
        <v>0</v>
      </c>
      <c r="L168" s="69">
        <f>SUM(J168:K168)</f>
        <v>0</v>
      </c>
    </row>
    <row r="169" spans="1:12" ht="14.45" customHeight="1">
      <c r="A169" s="52"/>
      <c r="B169" s="109" t="s">
        <v>203</v>
      </c>
      <c r="C169" s="166" t="s">
        <v>255</v>
      </c>
      <c r="D169" s="69">
        <v>0</v>
      </c>
      <c r="E169" s="69">
        <v>0</v>
      </c>
      <c r="F169" s="71">
        <v>16000</v>
      </c>
      <c r="G169" s="69">
        <v>0</v>
      </c>
      <c r="H169" s="71">
        <v>16000</v>
      </c>
      <c r="I169" s="69">
        <v>0</v>
      </c>
      <c r="J169" s="69">
        <v>0</v>
      </c>
      <c r="K169" s="69">
        <v>0</v>
      </c>
      <c r="L169" s="69">
        <f>SUM(J169:K169)</f>
        <v>0</v>
      </c>
    </row>
    <row r="170" spans="1:12" ht="14.45" customHeight="1">
      <c r="A170" s="64"/>
      <c r="B170" s="182" t="s">
        <v>248</v>
      </c>
      <c r="C170" s="185" t="s">
        <v>247</v>
      </c>
      <c r="D170" s="74">
        <v>228</v>
      </c>
      <c r="E170" s="72">
        <v>0</v>
      </c>
      <c r="F170" s="72">
        <v>0</v>
      </c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f>SUM(J170:K170)</f>
        <v>0</v>
      </c>
    </row>
    <row r="171" spans="1:12" ht="1.5" customHeight="1">
      <c r="A171" s="52"/>
      <c r="B171" s="109"/>
      <c r="C171" s="166"/>
      <c r="D171" s="69"/>
      <c r="E171" s="69"/>
      <c r="F171" s="69"/>
      <c r="G171" s="69"/>
      <c r="H171" s="69"/>
      <c r="I171" s="69"/>
      <c r="J171" s="69"/>
      <c r="K171" s="69"/>
      <c r="L171" s="69"/>
    </row>
    <row r="172" spans="1:12" ht="13.35" customHeight="1">
      <c r="A172" s="52"/>
      <c r="B172" s="93">
        <v>21</v>
      </c>
      <c r="C172" s="166" t="s">
        <v>284</v>
      </c>
      <c r="D172" s="69"/>
      <c r="E172" s="69"/>
      <c r="F172" s="69"/>
      <c r="G172" s="69"/>
      <c r="H172" s="69"/>
      <c r="I172" s="69"/>
      <c r="J172" s="69"/>
      <c r="K172" s="69"/>
      <c r="L172" s="69"/>
    </row>
    <row r="173" spans="1:12" ht="25.5">
      <c r="A173" s="52"/>
      <c r="B173" s="109" t="s">
        <v>269</v>
      </c>
      <c r="C173" s="166" t="s">
        <v>199</v>
      </c>
      <c r="D173" s="69">
        <v>0</v>
      </c>
      <c r="E173" s="69">
        <v>0</v>
      </c>
      <c r="F173" s="69">
        <v>0</v>
      </c>
      <c r="G173" s="69">
        <v>0</v>
      </c>
      <c r="H173" s="69">
        <v>0</v>
      </c>
      <c r="I173" s="69">
        <v>0</v>
      </c>
      <c r="J173" s="71">
        <v>1</v>
      </c>
      <c r="K173" s="69">
        <v>0</v>
      </c>
      <c r="L173" s="71">
        <f>SUM(J173:K173)</f>
        <v>1</v>
      </c>
    </row>
    <row r="174" spans="1:12" ht="13.35" customHeight="1">
      <c r="A174" s="52"/>
      <c r="B174" s="109" t="s">
        <v>270</v>
      </c>
      <c r="C174" s="166" t="s">
        <v>280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71">
        <v>1000</v>
      </c>
      <c r="K174" s="69">
        <v>0</v>
      </c>
      <c r="L174" s="71">
        <f>SUM(J174:K174)</f>
        <v>1000</v>
      </c>
    </row>
    <row r="175" spans="1:12" ht="13.35" customHeight="1">
      <c r="A175" s="52"/>
      <c r="B175" s="109" t="s">
        <v>271</v>
      </c>
      <c r="C175" s="166" t="s">
        <v>281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71">
        <v>9228</v>
      </c>
      <c r="K175" s="69">
        <v>0</v>
      </c>
      <c r="L175" s="71">
        <f>SUM(J175:K175)</f>
        <v>9228</v>
      </c>
    </row>
    <row r="176" spans="1:12" ht="13.35" customHeight="1">
      <c r="A176" s="52" t="s">
        <v>17</v>
      </c>
      <c r="B176" s="93">
        <v>21</v>
      </c>
      <c r="C176" s="166" t="s">
        <v>284</v>
      </c>
      <c r="D176" s="60">
        <f t="shared" ref="D176:L176" si="83">SUM(D173:D175)</f>
        <v>0</v>
      </c>
      <c r="E176" s="60">
        <f t="shared" si="83"/>
        <v>0</v>
      </c>
      <c r="F176" s="60">
        <f t="shared" si="83"/>
        <v>0</v>
      </c>
      <c r="G176" s="60">
        <f t="shared" si="83"/>
        <v>0</v>
      </c>
      <c r="H176" s="60">
        <f t="shared" ref="H176" si="84">SUM(H173:H175)</f>
        <v>0</v>
      </c>
      <c r="I176" s="60">
        <f t="shared" ref="I176" si="85">SUM(I173:I175)</f>
        <v>0</v>
      </c>
      <c r="J176" s="61">
        <f t="shared" si="83"/>
        <v>10229</v>
      </c>
      <c r="K176" s="60">
        <f t="shared" si="83"/>
        <v>0</v>
      </c>
      <c r="L176" s="61">
        <f t="shared" si="83"/>
        <v>10229</v>
      </c>
    </row>
    <row r="177" spans="1:12" ht="13.35" customHeight="1">
      <c r="A177" s="52" t="s">
        <v>17</v>
      </c>
      <c r="B177" s="99">
        <v>5.8</v>
      </c>
      <c r="C177" s="54" t="s">
        <v>41</v>
      </c>
      <c r="D177" s="74">
        <f t="shared" ref="D177:L177" si="86">SUM(D168:D170)+D176</f>
        <v>1376</v>
      </c>
      <c r="E177" s="72">
        <f t="shared" si="86"/>
        <v>0</v>
      </c>
      <c r="F177" s="74">
        <f t="shared" si="86"/>
        <v>17648</v>
      </c>
      <c r="G177" s="72">
        <f t="shared" si="86"/>
        <v>0</v>
      </c>
      <c r="H177" s="74">
        <f t="shared" si="86"/>
        <v>17648</v>
      </c>
      <c r="I177" s="72">
        <f t="shared" si="86"/>
        <v>0</v>
      </c>
      <c r="J177" s="74">
        <f t="shared" si="86"/>
        <v>10229</v>
      </c>
      <c r="K177" s="72">
        <f t="shared" si="86"/>
        <v>0</v>
      </c>
      <c r="L177" s="74">
        <f t="shared" si="86"/>
        <v>10229</v>
      </c>
    </row>
    <row r="178" spans="1:12" ht="13.35" customHeight="1">
      <c r="A178" s="52" t="s">
        <v>17</v>
      </c>
      <c r="B178" s="88">
        <v>5</v>
      </c>
      <c r="C178" s="57" t="s">
        <v>47</v>
      </c>
      <c r="D178" s="92">
        <f t="shared" ref="D178:L178" si="87">D156+D141+D164+D177</f>
        <v>83149</v>
      </c>
      <c r="E178" s="92">
        <f t="shared" si="87"/>
        <v>1293</v>
      </c>
      <c r="F178" s="61">
        <f t="shared" si="87"/>
        <v>180673</v>
      </c>
      <c r="G178" s="92">
        <f t="shared" si="87"/>
        <v>1354</v>
      </c>
      <c r="H178" s="61">
        <f t="shared" si="87"/>
        <v>180673</v>
      </c>
      <c r="I178" s="92">
        <f t="shared" si="87"/>
        <v>1354</v>
      </c>
      <c r="J178" s="61">
        <f t="shared" si="87"/>
        <v>181324</v>
      </c>
      <c r="K178" s="92">
        <f t="shared" si="87"/>
        <v>856</v>
      </c>
      <c r="L178" s="92">
        <f t="shared" si="87"/>
        <v>182180</v>
      </c>
    </row>
    <row r="179" spans="1:12" ht="11.1" customHeight="1">
      <c r="A179" s="52"/>
      <c r="B179" s="88"/>
      <c r="C179" s="57"/>
      <c r="D179" s="87"/>
      <c r="E179" s="87"/>
      <c r="F179" s="87"/>
      <c r="G179" s="87"/>
      <c r="H179" s="87"/>
      <c r="I179" s="87"/>
      <c r="J179" s="87"/>
      <c r="K179" s="87"/>
      <c r="L179" s="87"/>
    </row>
    <row r="180" spans="1:12">
      <c r="A180" s="52"/>
      <c r="B180" s="52">
        <v>80</v>
      </c>
      <c r="C180" s="57" t="s">
        <v>27</v>
      </c>
      <c r="D180" s="89"/>
      <c r="E180" s="89"/>
      <c r="F180" s="89"/>
      <c r="G180" s="89"/>
      <c r="H180" s="89"/>
      <c r="I180" s="89"/>
      <c r="J180" s="89"/>
      <c r="K180" s="89"/>
      <c r="L180" s="89"/>
    </row>
    <row r="181" spans="1:12">
      <c r="A181" s="52"/>
      <c r="B181" s="99">
        <v>80.001000000000005</v>
      </c>
      <c r="C181" s="54" t="s">
        <v>37</v>
      </c>
      <c r="D181" s="89"/>
      <c r="E181" s="89"/>
      <c r="F181" s="89"/>
      <c r="G181" s="89"/>
      <c r="H181" s="89"/>
      <c r="I181" s="89"/>
      <c r="J181" s="89"/>
      <c r="K181" s="89"/>
      <c r="L181" s="89"/>
    </row>
    <row r="182" spans="1:12">
      <c r="A182" s="52"/>
      <c r="B182" s="110">
        <v>44</v>
      </c>
      <c r="C182" s="57" t="s">
        <v>21</v>
      </c>
      <c r="D182" s="127"/>
      <c r="E182" s="127"/>
      <c r="F182" s="127"/>
      <c r="G182" s="127"/>
      <c r="H182" s="127"/>
      <c r="I182" s="127"/>
      <c r="J182" s="127"/>
      <c r="K182" s="127"/>
      <c r="L182" s="127"/>
    </row>
    <row r="183" spans="1:12">
      <c r="A183" s="52"/>
      <c r="B183" s="68" t="s">
        <v>55</v>
      </c>
      <c r="C183" s="57" t="s">
        <v>38</v>
      </c>
      <c r="D183" s="173">
        <v>7264</v>
      </c>
      <c r="E183" s="173">
        <v>14167</v>
      </c>
      <c r="F183" s="71">
        <v>8672</v>
      </c>
      <c r="G183" s="87">
        <v>14527</v>
      </c>
      <c r="H183" s="71">
        <v>8672</v>
      </c>
      <c r="I183" s="87">
        <v>14527</v>
      </c>
      <c r="J183" s="71">
        <v>9390</v>
      </c>
      <c r="K183" s="87">
        <v>24022</v>
      </c>
      <c r="L183" s="87">
        <f t="shared" ref="L183:L188" si="88">SUM(J183:K183)</f>
        <v>33412</v>
      </c>
    </row>
    <row r="184" spans="1:12">
      <c r="A184" s="52"/>
      <c r="B184" s="68" t="s">
        <v>56</v>
      </c>
      <c r="C184" s="57" t="s">
        <v>45</v>
      </c>
      <c r="D184" s="173">
        <v>6408</v>
      </c>
      <c r="E184" s="162">
        <v>0</v>
      </c>
      <c r="F184" s="71">
        <v>6347</v>
      </c>
      <c r="G184" s="69">
        <v>0</v>
      </c>
      <c r="H184" s="71">
        <v>6347</v>
      </c>
      <c r="I184" s="69">
        <v>0</v>
      </c>
      <c r="J184" s="71">
        <v>7465</v>
      </c>
      <c r="K184" s="69">
        <v>0</v>
      </c>
      <c r="L184" s="71">
        <f t="shared" si="88"/>
        <v>7465</v>
      </c>
    </row>
    <row r="185" spans="1:12">
      <c r="A185" s="52"/>
      <c r="B185" s="68" t="s">
        <v>57</v>
      </c>
      <c r="C185" s="57" t="s">
        <v>24</v>
      </c>
      <c r="D185" s="162">
        <v>0</v>
      </c>
      <c r="E185" s="78">
        <v>260</v>
      </c>
      <c r="F185" s="71">
        <v>1000</v>
      </c>
      <c r="G185" s="87">
        <v>60</v>
      </c>
      <c r="H185" s="71">
        <v>1000</v>
      </c>
      <c r="I185" s="87">
        <v>60</v>
      </c>
      <c r="J185" s="71">
        <v>1000</v>
      </c>
      <c r="K185" s="87">
        <v>60</v>
      </c>
      <c r="L185" s="87">
        <f t="shared" si="88"/>
        <v>1060</v>
      </c>
    </row>
    <row r="186" spans="1:12">
      <c r="A186" s="52"/>
      <c r="B186" s="68" t="s">
        <v>58</v>
      </c>
      <c r="C186" s="57" t="s">
        <v>26</v>
      </c>
      <c r="D186" s="87">
        <v>1001</v>
      </c>
      <c r="E186" s="173">
        <v>836</v>
      </c>
      <c r="F186" s="71">
        <v>1496</v>
      </c>
      <c r="G186" s="87">
        <v>136</v>
      </c>
      <c r="H186" s="71">
        <v>1496</v>
      </c>
      <c r="I186" s="87">
        <v>136</v>
      </c>
      <c r="J186" s="71">
        <v>1497</v>
      </c>
      <c r="K186" s="87">
        <v>136</v>
      </c>
      <c r="L186" s="87">
        <f t="shared" si="88"/>
        <v>1633</v>
      </c>
    </row>
    <row r="187" spans="1:12">
      <c r="A187" s="52"/>
      <c r="B187" s="68" t="s">
        <v>133</v>
      </c>
      <c r="C187" s="57" t="s">
        <v>44</v>
      </c>
      <c r="D187" s="69">
        <v>0</v>
      </c>
      <c r="E187" s="69">
        <v>0</v>
      </c>
      <c r="F187" s="58">
        <v>0</v>
      </c>
      <c r="G187" s="69">
        <v>0</v>
      </c>
      <c r="H187" s="58">
        <v>0</v>
      </c>
      <c r="I187" s="69">
        <v>0</v>
      </c>
      <c r="J187" s="58">
        <v>0</v>
      </c>
      <c r="K187" s="69">
        <v>0</v>
      </c>
      <c r="L187" s="58">
        <f t="shared" si="88"/>
        <v>0</v>
      </c>
    </row>
    <row r="188" spans="1:12">
      <c r="A188" s="52"/>
      <c r="B188" s="68" t="s">
        <v>59</v>
      </c>
      <c r="C188" s="57" t="s">
        <v>60</v>
      </c>
      <c r="D188" s="58">
        <v>0</v>
      </c>
      <c r="E188" s="175">
        <v>350</v>
      </c>
      <c r="F188" s="59">
        <v>500</v>
      </c>
      <c r="G188" s="91">
        <v>350</v>
      </c>
      <c r="H188" s="59">
        <v>500</v>
      </c>
      <c r="I188" s="91">
        <v>350</v>
      </c>
      <c r="J188" s="59">
        <v>500</v>
      </c>
      <c r="K188" s="91">
        <v>350</v>
      </c>
      <c r="L188" s="91">
        <f t="shared" si="88"/>
        <v>850</v>
      </c>
    </row>
    <row r="189" spans="1:12">
      <c r="A189" s="52" t="s">
        <v>17</v>
      </c>
      <c r="B189" s="110">
        <v>44</v>
      </c>
      <c r="C189" s="57" t="s">
        <v>21</v>
      </c>
      <c r="D189" s="61">
        <f t="shared" ref="D189:L189" si="89">SUM(D183:D188)</f>
        <v>14673</v>
      </c>
      <c r="E189" s="61">
        <f t="shared" si="89"/>
        <v>15613</v>
      </c>
      <c r="F189" s="61">
        <f t="shared" si="89"/>
        <v>18015</v>
      </c>
      <c r="G189" s="61">
        <f t="shared" si="89"/>
        <v>15073</v>
      </c>
      <c r="H189" s="61">
        <f t="shared" ref="H189" si="90">SUM(H183:H188)</f>
        <v>18015</v>
      </c>
      <c r="I189" s="61">
        <f t="shared" ref="I189" si="91">SUM(I183:I188)</f>
        <v>15073</v>
      </c>
      <c r="J189" s="61">
        <f t="shared" si="89"/>
        <v>19852</v>
      </c>
      <c r="K189" s="61">
        <f>SUM(K183:K188)</f>
        <v>24568</v>
      </c>
      <c r="L189" s="61">
        <f t="shared" si="89"/>
        <v>44420</v>
      </c>
    </row>
    <row r="190" spans="1:12" ht="11.1" customHeight="1">
      <c r="A190" s="52"/>
      <c r="B190" s="111"/>
      <c r="C190" s="57"/>
      <c r="D190" s="87"/>
      <c r="E190" s="87"/>
      <c r="F190" s="87"/>
      <c r="G190" s="87"/>
      <c r="H190" s="87"/>
      <c r="I190" s="87"/>
      <c r="J190" s="87"/>
      <c r="K190" s="87"/>
      <c r="L190" s="87"/>
    </row>
    <row r="191" spans="1:12">
      <c r="A191" s="52"/>
      <c r="B191" s="110">
        <v>48</v>
      </c>
      <c r="C191" s="57" t="s">
        <v>31</v>
      </c>
      <c r="D191" s="87"/>
      <c r="E191" s="87"/>
      <c r="F191" s="87"/>
      <c r="G191" s="87"/>
      <c r="H191" s="87"/>
      <c r="I191" s="87"/>
      <c r="J191" s="87"/>
      <c r="K191" s="87"/>
      <c r="L191" s="87"/>
    </row>
    <row r="192" spans="1:12">
      <c r="A192" s="52"/>
      <c r="B192" s="68" t="s">
        <v>61</v>
      </c>
      <c r="C192" s="57" t="s">
        <v>38</v>
      </c>
      <c r="D192" s="87">
        <v>6697</v>
      </c>
      <c r="E192" s="87">
        <v>6778</v>
      </c>
      <c r="F192" s="71">
        <v>9196</v>
      </c>
      <c r="G192" s="87">
        <v>7344</v>
      </c>
      <c r="H192" s="71">
        <v>9196</v>
      </c>
      <c r="I192" s="87">
        <v>7344</v>
      </c>
      <c r="J192" s="71">
        <v>9010</v>
      </c>
      <c r="K192" s="87">
        <v>10219</v>
      </c>
      <c r="L192" s="87">
        <f>SUM(J192:K192)</f>
        <v>19229</v>
      </c>
    </row>
    <row r="193" spans="1:12">
      <c r="A193" s="52"/>
      <c r="B193" s="68" t="s">
        <v>101</v>
      </c>
      <c r="C193" s="57" t="s">
        <v>45</v>
      </c>
      <c r="D193" s="87">
        <v>2244</v>
      </c>
      <c r="E193" s="154">
        <v>0</v>
      </c>
      <c r="F193" s="71">
        <v>2417</v>
      </c>
      <c r="G193" s="69">
        <v>0</v>
      </c>
      <c r="H193" s="71">
        <v>2417</v>
      </c>
      <c r="I193" s="69">
        <v>0</v>
      </c>
      <c r="J193" s="71">
        <v>3223</v>
      </c>
      <c r="K193" s="69">
        <v>0</v>
      </c>
      <c r="L193" s="71">
        <f>SUM(J193:K193)</f>
        <v>3223</v>
      </c>
    </row>
    <row r="194" spans="1:12">
      <c r="A194" s="52"/>
      <c r="B194" s="68" t="s">
        <v>62</v>
      </c>
      <c r="C194" s="57" t="s">
        <v>24</v>
      </c>
      <c r="D194" s="58">
        <v>0</v>
      </c>
      <c r="E194" s="71">
        <v>169</v>
      </c>
      <c r="F194" s="59">
        <v>300</v>
      </c>
      <c r="G194" s="91">
        <v>20</v>
      </c>
      <c r="H194" s="59">
        <v>300</v>
      </c>
      <c r="I194" s="91">
        <v>20</v>
      </c>
      <c r="J194" s="59">
        <v>300</v>
      </c>
      <c r="K194" s="91">
        <v>20</v>
      </c>
      <c r="L194" s="91">
        <f>SUM(J194:K194)</f>
        <v>320</v>
      </c>
    </row>
    <row r="195" spans="1:12">
      <c r="A195" s="52"/>
      <c r="B195" s="68" t="s">
        <v>63</v>
      </c>
      <c r="C195" s="57" t="s">
        <v>26</v>
      </c>
      <c r="D195" s="87">
        <v>500</v>
      </c>
      <c r="E195" s="91">
        <v>401</v>
      </c>
      <c r="F195" s="71">
        <v>700</v>
      </c>
      <c r="G195" s="87">
        <v>50</v>
      </c>
      <c r="H195" s="71">
        <v>700</v>
      </c>
      <c r="I195" s="87">
        <v>50</v>
      </c>
      <c r="J195" s="71">
        <v>700</v>
      </c>
      <c r="K195" s="87">
        <v>50</v>
      </c>
      <c r="L195" s="87">
        <f>SUM(J195:K195)</f>
        <v>750</v>
      </c>
    </row>
    <row r="196" spans="1:12">
      <c r="A196" s="52" t="s">
        <v>17</v>
      </c>
      <c r="B196" s="110">
        <v>48</v>
      </c>
      <c r="C196" s="57" t="s">
        <v>31</v>
      </c>
      <c r="D196" s="92">
        <f t="shared" ref="D196:L196" si="92">SUM(D192:D195)</f>
        <v>9441</v>
      </c>
      <c r="E196" s="92">
        <f t="shared" si="92"/>
        <v>7348</v>
      </c>
      <c r="F196" s="61">
        <f t="shared" si="92"/>
        <v>12613</v>
      </c>
      <c r="G196" s="92">
        <f t="shared" si="92"/>
        <v>7414</v>
      </c>
      <c r="H196" s="61">
        <f t="shared" ref="H196" si="93">SUM(H192:H195)</f>
        <v>12613</v>
      </c>
      <c r="I196" s="92">
        <f t="shared" ref="I196" si="94">SUM(I192:I195)</f>
        <v>7414</v>
      </c>
      <c r="J196" s="61">
        <f t="shared" si="92"/>
        <v>13233</v>
      </c>
      <c r="K196" s="92">
        <f>SUM(K192:K195)</f>
        <v>10289</v>
      </c>
      <c r="L196" s="92">
        <f t="shared" si="92"/>
        <v>23522</v>
      </c>
    </row>
    <row r="197" spans="1:12">
      <c r="A197" s="52" t="s">
        <v>17</v>
      </c>
      <c r="B197" s="99">
        <v>80.001000000000005</v>
      </c>
      <c r="C197" s="54" t="s">
        <v>37</v>
      </c>
      <c r="D197" s="92">
        <f t="shared" ref="D197:L197" si="95">D196+D189</f>
        <v>24114</v>
      </c>
      <c r="E197" s="92">
        <f t="shared" si="95"/>
        <v>22961</v>
      </c>
      <c r="F197" s="61">
        <f t="shared" si="95"/>
        <v>30628</v>
      </c>
      <c r="G197" s="92">
        <f t="shared" si="95"/>
        <v>22487</v>
      </c>
      <c r="H197" s="61">
        <f t="shared" ref="H197" si="96">H196+H189</f>
        <v>30628</v>
      </c>
      <c r="I197" s="92">
        <f t="shared" ref="I197" si="97">I196+I189</f>
        <v>22487</v>
      </c>
      <c r="J197" s="61">
        <f t="shared" si="95"/>
        <v>33085</v>
      </c>
      <c r="K197" s="92">
        <f>K196+K189</f>
        <v>34857</v>
      </c>
      <c r="L197" s="92">
        <f t="shared" si="95"/>
        <v>67942</v>
      </c>
    </row>
    <row r="198" spans="1:12" ht="11.1" customHeight="1">
      <c r="A198" s="52"/>
      <c r="B198" s="99"/>
      <c r="C198" s="54"/>
      <c r="D198" s="87"/>
      <c r="E198" s="87"/>
      <c r="F198" s="71"/>
      <c r="G198" s="87"/>
      <c r="H198" s="71"/>
      <c r="I198" s="87"/>
      <c r="J198" s="71"/>
      <c r="K198" s="87"/>
      <c r="L198" s="87"/>
    </row>
    <row r="199" spans="1:12">
      <c r="A199" s="52"/>
      <c r="B199" s="99">
        <v>80.8</v>
      </c>
      <c r="C199" s="54" t="s">
        <v>41</v>
      </c>
      <c r="D199" s="87"/>
      <c r="E199" s="87"/>
      <c r="F199" s="87"/>
      <c r="G199" s="87"/>
      <c r="H199" s="87"/>
      <c r="I199" s="87"/>
      <c r="J199" s="87"/>
      <c r="K199" s="87"/>
      <c r="L199" s="87"/>
    </row>
    <row r="200" spans="1:12">
      <c r="A200" s="52"/>
      <c r="B200" s="66">
        <v>61</v>
      </c>
      <c r="C200" s="57" t="s">
        <v>64</v>
      </c>
      <c r="D200" s="91"/>
      <c r="E200" s="91"/>
      <c r="F200" s="91"/>
      <c r="G200" s="91"/>
      <c r="H200" s="91"/>
      <c r="I200" s="91"/>
      <c r="J200" s="91"/>
      <c r="K200" s="91"/>
      <c r="L200" s="91"/>
    </row>
    <row r="201" spans="1:12">
      <c r="A201" s="52"/>
      <c r="B201" s="66">
        <v>45</v>
      </c>
      <c r="C201" s="82" t="s">
        <v>29</v>
      </c>
      <c r="D201" s="91"/>
      <c r="E201" s="91"/>
      <c r="F201" s="91"/>
      <c r="G201" s="91"/>
      <c r="H201" s="91"/>
      <c r="I201" s="91"/>
      <c r="J201" s="91"/>
      <c r="K201" s="91"/>
      <c r="L201" s="91"/>
    </row>
    <row r="202" spans="1:12">
      <c r="A202" s="52"/>
      <c r="B202" s="105" t="s">
        <v>65</v>
      </c>
      <c r="C202" s="82" t="s">
        <v>38</v>
      </c>
      <c r="D202" s="58">
        <v>0</v>
      </c>
      <c r="E202" s="91">
        <v>5810</v>
      </c>
      <c r="F202" s="58">
        <v>0</v>
      </c>
      <c r="G202" s="91">
        <v>7839</v>
      </c>
      <c r="H202" s="58">
        <v>0</v>
      </c>
      <c r="I202" s="91">
        <v>7839</v>
      </c>
      <c r="J202" s="58">
        <v>0</v>
      </c>
      <c r="K202" s="91">
        <v>10191</v>
      </c>
      <c r="L202" s="91">
        <f>SUM(J202:K202)</f>
        <v>10191</v>
      </c>
    </row>
    <row r="203" spans="1:12">
      <c r="A203" s="52"/>
      <c r="B203" s="68" t="s">
        <v>66</v>
      </c>
      <c r="C203" s="57" t="s">
        <v>67</v>
      </c>
      <c r="D203" s="58">
        <v>0</v>
      </c>
      <c r="E203" s="58">
        <v>0</v>
      </c>
      <c r="F203" s="59">
        <v>750</v>
      </c>
      <c r="G203" s="58">
        <v>0</v>
      </c>
      <c r="H203" s="59">
        <v>750</v>
      </c>
      <c r="I203" s="58">
        <v>0</v>
      </c>
      <c r="J203" s="59">
        <v>1200</v>
      </c>
      <c r="K203" s="58">
        <v>0</v>
      </c>
      <c r="L203" s="59">
        <f>SUM(J203:K203)</f>
        <v>1200</v>
      </c>
    </row>
    <row r="204" spans="1:12">
      <c r="A204" s="64"/>
      <c r="B204" s="174" t="s">
        <v>68</v>
      </c>
      <c r="C204" s="100" t="s">
        <v>44</v>
      </c>
      <c r="D204" s="94">
        <v>500</v>
      </c>
      <c r="E204" s="72">
        <v>0</v>
      </c>
      <c r="F204" s="74">
        <v>1000</v>
      </c>
      <c r="G204" s="72">
        <v>0</v>
      </c>
      <c r="H204" s="74">
        <v>1000</v>
      </c>
      <c r="I204" s="72">
        <v>0</v>
      </c>
      <c r="J204" s="74">
        <v>2700</v>
      </c>
      <c r="K204" s="72">
        <v>0</v>
      </c>
      <c r="L204" s="74">
        <f>SUM(J204:K204)</f>
        <v>2700</v>
      </c>
    </row>
    <row r="205" spans="1:12">
      <c r="A205" s="52"/>
      <c r="B205" s="68" t="s">
        <v>69</v>
      </c>
      <c r="C205" s="57" t="s">
        <v>60</v>
      </c>
      <c r="D205" s="58">
        <v>0</v>
      </c>
      <c r="E205" s="58">
        <v>0</v>
      </c>
      <c r="F205" s="59">
        <v>3750</v>
      </c>
      <c r="G205" s="58">
        <v>0</v>
      </c>
      <c r="H205" s="59">
        <v>3750</v>
      </c>
      <c r="I205" s="58">
        <v>0</v>
      </c>
      <c r="J205" s="59">
        <v>500</v>
      </c>
      <c r="K205" s="58">
        <v>0</v>
      </c>
      <c r="L205" s="59">
        <f>SUM(J205:K205)</f>
        <v>500</v>
      </c>
    </row>
    <row r="206" spans="1:12">
      <c r="A206" s="52" t="s">
        <v>17</v>
      </c>
      <c r="B206" s="66">
        <v>45</v>
      </c>
      <c r="C206" s="82" t="s">
        <v>29</v>
      </c>
      <c r="D206" s="92">
        <f t="shared" ref="D206:L206" si="98">SUM(D200:D205)</f>
        <v>500</v>
      </c>
      <c r="E206" s="92">
        <f t="shared" si="98"/>
        <v>5810</v>
      </c>
      <c r="F206" s="61">
        <f t="shared" si="98"/>
        <v>5500</v>
      </c>
      <c r="G206" s="92">
        <f t="shared" si="98"/>
        <v>7839</v>
      </c>
      <c r="H206" s="61">
        <f t="shared" ref="H206" si="99">SUM(H200:H205)</f>
        <v>5500</v>
      </c>
      <c r="I206" s="92">
        <f t="shared" ref="I206" si="100">SUM(I200:I205)</f>
        <v>7839</v>
      </c>
      <c r="J206" s="61">
        <f t="shared" si="98"/>
        <v>4400</v>
      </c>
      <c r="K206" s="92">
        <f>SUM(K200:K205)</f>
        <v>10191</v>
      </c>
      <c r="L206" s="92">
        <f t="shared" si="98"/>
        <v>14591</v>
      </c>
    </row>
    <row r="207" spans="1:12">
      <c r="A207" s="52"/>
      <c r="B207" s="68"/>
      <c r="C207" s="57"/>
      <c r="D207" s="87"/>
      <c r="E207" s="87"/>
      <c r="F207" s="87"/>
      <c r="G207" s="87"/>
      <c r="H207" s="87"/>
      <c r="I207" s="87"/>
      <c r="J207" s="87"/>
      <c r="K207" s="87"/>
      <c r="L207" s="87"/>
    </row>
    <row r="208" spans="1:12">
      <c r="A208" s="52"/>
      <c r="B208" s="112">
        <v>48</v>
      </c>
      <c r="C208" s="82" t="s">
        <v>31</v>
      </c>
      <c r="D208" s="87"/>
      <c r="E208" s="87"/>
      <c r="F208" s="87"/>
      <c r="G208" s="87"/>
      <c r="H208" s="87"/>
      <c r="I208" s="87"/>
      <c r="J208" s="87"/>
      <c r="K208" s="87"/>
      <c r="L208" s="87"/>
    </row>
    <row r="209" spans="1:12">
      <c r="A209" s="52"/>
      <c r="B209" s="105" t="s">
        <v>70</v>
      </c>
      <c r="C209" s="82" t="s">
        <v>38</v>
      </c>
      <c r="D209" s="69">
        <v>0</v>
      </c>
      <c r="E209" s="87">
        <v>6057</v>
      </c>
      <c r="F209" s="69">
        <v>0</v>
      </c>
      <c r="G209" s="87">
        <v>7988</v>
      </c>
      <c r="H209" s="69">
        <v>0</v>
      </c>
      <c r="I209" s="87">
        <v>7988</v>
      </c>
      <c r="J209" s="69">
        <v>0</v>
      </c>
      <c r="K209" s="87">
        <v>9823</v>
      </c>
      <c r="L209" s="87">
        <f>SUM(J209:K209)</f>
        <v>9823</v>
      </c>
    </row>
    <row r="210" spans="1:12">
      <c r="A210" s="52"/>
      <c r="B210" s="68" t="s">
        <v>71</v>
      </c>
      <c r="C210" s="57" t="s">
        <v>67</v>
      </c>
      <c r="D210" s="87">
        <v>500</v>
      </c>
      <c r="E210" s="69">
        <v>0</v>
      </c>
      <c r="F210" s="71">
        <v>500</v>
      </c>
      <c r="G210" s="69">
        <v>0</v>
      </c>
      <c r="H210" s="71">
        <v>500</v>
      </c>
      <c r="I210" s="69">
        <v>0</v>
      </c>
      <c r="J210" s="71">
        <v>400</v>
      </c>
      <c r="K210" s="69">
        <v>0</v>
      </c>
      <c r="L210" s="71">
        <f>SUM(J210:K210)</f>
        <v>400</v>
      </c>
    </row>
    <row r="211" spans="1:12">
      <c r="A211" s="52"/>
      <c r="B211" s="68" t="s">
        <v>72</v>
      </c>
      <c r="C211" s="57" t="s">
        <v>60</v>
      </c>
      <c r="D211" s="72">
        <v>0</v>
      </c>
      <c r="E211" s="72">
        <v>0</v>
      </c>
      <c r="F211" s="74">
        <v>500</v>
      </c>
      <c r="G211" s="72">
        <v>0</v>
      </c>
      <c r="H211" s="74">
        <v>500</v>
      </c>
      <c r="I211" s="72">
        <v>0</v>
      </c>
      <c r="J211" s="74">
        <v>200</v>
      </c>
      <c r="K211" s="72">
        <v>0</v>
      </c>
      <c r="L211" s="74">
        <f>SUM(J211:K211)</f>
        <v>200</v>
      </c>
    </row>
    <row r="212" spans="1:12" ht="14.1" customHeight="1">
      <c r="A212" s="52" t="s">
        <v>17</v>
      </c>
      <c r="B212" s="112">
        <v>48</v>
      </c>
      <c r="C212" s="82" t="s">
        <v>31</v>
      </c>
      <c r="D212" s="94">
        <f t="shared" ref="D212:L212" si="101">SUM(D209:D211)</f>
        <v>500</v>
      </c>
      <c r="E212" s="94">
        <f t="shared" si="101"/>
        <v>6057</v>
      </c>
      <c r="F212" s="74">
        <f t="shared" si="101"/>
        <v>1000</v>
      </c>
      <c r="G212" s="94">
        <f t="shared" si="101"/>
        <v>7988</v>
      </c>
      <c r="H212" s="74">
        <f t="shared" ref="H212" si="102">SUM(H209:H211)</f>
        <v>1000</v>
      </c>
      <c r="I212" s="94">
        <f t="shared" ref="I212" si="103">SUM(I209:I211)</f>
        <v>7988</v>
      </c>
      <c r="J212" s="74">
        <f t="shared" si="101"/>
        <v>600</v>
      </c>
      <c r="K212" s="94">
        <f>SUM(K209:K211)</f>
        <v>9823</v>
      </c>
      <c r="L212" s="94">
        <f t="shared" si="101"/>
        <v>10423</v>
      </c>
    </row>
    <row r="213" spans="1:12" ht="14.1" customHeight="1">
      <c r="A213" s="52" t="s">
        <v>17</v>
      </c>
      <c r="B213" s="66">
        <v>61</v>
      </c>
      <c r="C213" s="57" t="s">
        <v>64</v>
      </c>
      <c r="D213" s="92">
        <f t="shared" ref="D213:L213" si="104">D212+D206</f>
        <v>1000</v>
      </c>
      <c r="E213" s="92">
        <f t="shared" si="104"/>
        <v>11867</v>
      </c>
      <c r="F213" s="61">
        <f t="shared" si="104"/>
        <v>6500</v>
      </c>
      <c r="G213" s="92">
        <f t="shared" si="104"/>
        <v>15827</v>
      </c>
      <c r="H213" s="61">
        <f t="shared" ref="H213" si="105">H212+H206</f>
        <v>6500</v>
      </c>
      <c r="I213" s="92">
        <f t="shared" ref="I213" si="106">I212+I206</f>
        <v>15827</v>
      </c>
      <c r="J213" s="61">
        <f t="shared" si="104"/>
        <v>5000</v>
      </c>
      <c r="K213" s="92">
        <f>K212+K206</f>
        <v>20014</v>
      </c>
      <c r="L213" s="92">
        <f t="shared" si="104"/>
        <v>25014</v>
      </c>
    </row>
    <row r="214" spans="1:12">
      <c r="A214" s="52"/>
      <c r="B214" s="66"/>
      <c r="C214" s="57"/>
      <c r="D214" s="87"/>
      <c r="E214" s="87"/>
      <c r="F214" s="87"/>
      <c r="G214" s="87"/>
      <c r="H214" s="87"/>
      <c r="I214" s="87"/>
      <c r="J214" s="87"/>
      <c r="K214" s="87"/>
      <c r="L214" s="87"/>
    </row>
    <row r="215" spans="1:12">
      <c r="A215" s="52"/>
      <c r="B215" s="66">
        <v>62</v>
      </c>
      <c r="C215" s="57" t="s">
        <v>73</v>
      </c>
      <c r="D215" s="87"/>
      <c r="E215" s="87"/>
      <c r="F215" s="87"/>
      <c r="G215" s="87"/>
      <c r="H215" s="87"/>
      <c r="I215" s="87"/>
      <c r="J215" s="87"/>
      <c r="K215" s="87"/>
      <c r="L215" s="87"/>
    </row>
    <row r="216" spans="1:12">
      <c r="A216" s="52"/>
      <c r="B216" s="66">
        <v>45</v>
      </c>
      <c r="C216" s="57" t="s">
        <v>29</v>
      </c>
      <c r="D216" s="87"/>
      <c r="E216" s="87"/>
      <c r="F216" s="87"/>
      <c r="G216" s="87"/>
      <c r="H216" s="87"/>
      <c r="I216" s="87"/>
      <c r="J216" s="87"/>
      <c r="K216" s="87"/>
      <c r="L216" s="87"/>
    </row>
    <row r="217" spans="1:12">
      <c r="A217" s="52"/>
      <c r="B217" s="105" t="s">
        <v>74</v>
      </c>
      <c r="C217" s="57" t="s">
        <v>45</v>
      </c>
      <c r="D217" s="69">
        <v>0</v>
      </c>
      <c r="E217" s="87">
        <v>1468</v>
      </c>
      <c r="F217" s="69">
        <v>0</v>
      </c>
      <c r="G217" s="87">
        <v>2150</v>
      </c>
      <c r="H217" s="69">
        <v>0</v>
      </c>
      <c r="I217" s="87">
        <v>2150</v>
      </c>
      <c r="J217" s="69">
        <v>0</v>
      </c>
      <c r="K217" s="87">
        <v>1314</v>
      </c>
      <c r="L217" s="87">
        <f>SUM(J217:K217)</f>
        <v>1314</v>
      </c>
    </row>
    <row r="218" spans="1:12">
      <c r="A218" s="52"/>
      <c r="B218" s="105" t="s">
        <v>75</v>
      </c>
      <c r="C218" s="57" t="s">
        <v>67</v>
      </c>
      <c r="D218" s="162">
        <v>0</v>
      </c>
      <c r="E218" s="87">
        <v>159</v>
      </c>
      <c r="F218" s="69">
        <v>0</v>
      </c>
      <c r="G218" s="71">
        <v>160</v>
      </c>
      <c r="H218" s="69">
        <v>0</v>
      </c>
      <c r="I218" s="71">
        <v>160</v>
      </c>
      <c r="J218" s="69">
        <v>0</v>
      </c>
      <c r="K218" s="71">
        <v>160</v>
      </c>
      <c r="L218" s="71">
        <f>SUM(J218:K218)</f>
        <v>160</v>
      </c>
    </row>
    <row r="219" spans="1:12">
      <c r="A219" s="52"/>
      <c r="B219" s="105" t="s">
        <v>76</v>
      </c>
      <c r="C219" s="57" t="s">
        <v>77</v>
      </c>
      <c r="D219" s="69">
        <v>0</v>
      </c>
      <c r="E219" s="69">
        <v>0</v>
      </c>
      <c r="F219" s="69">
        <v>0</v>
      </c>
      <c r="G219" s="71">
        <v>100</v>
      </c>
      <c r="H219" s="69">
        <v>0</v>
      </c>
      <c r="I219" s="71">
        <v>100</v>
      </c>
      <c r="J219" s="69">
        <v>0</v>
      </c>
      <c r="K219" s="71">
        <v>100</v>
      </c>
      <c r="L219" s="71">
        <f>SUM(J219:K219)</f>
        <v>100</v>
      </c>
    </row>
    <row r="220" spans="1:12">
      <c r="A220" s="52"/>
      <c r="B220" s="105" t="s">
        <v>78</v>
      </c>
      <c r="C220" s="57" t="s">
        <v>44</v>
      </c>
      <c r="D220" s="72">
        <v>0</v>
      </c>
      <c r="E220" s="72">
        <v>0</v>
      </c>
      <c r="F220" s="72">
        <v>0</v>
      </c>
      <c r="G220" s="74">
        <v>100</v>
      </c>
      <c r="H220" s="72">
        <v>0</v>
      </c>
      <c r="I220" s="74">
        <v>100</v>
      </c>
      <c r="J220" s="72">
        <v>0</v>
      </c>
      <c r="K220" s="74">
        <v>100</v>
      </c>
      <c r="L220" s="74">
        <f>SUM(J220:K220)</f>
        <v>100</v>
      </c>
    </row>
    <row r="221" spans="1:12">
      <c r="A221" s="52" t="s">
        <v>17</v>
      </c>
      <c r="B221" s="66">
        <v>62</v>
      </c>
      <c r="C221" s="57" t="s">
        <v>73</v>
      </c>
      <c r="D221" s="72">
        <f t="shared" ref="D221:L221" si="107">SUM(D217:D220)</f>
        <v>0</v>
      </c>
      <c r="E221" s="94">
        <f t="shared" si="107"/>
        <v>1627</v>
      </c>
      <c r="F221" s="72">
        <f t="shared" si="107"/>
        <v>0</v>
      </c>
      <c r="G221" s="94">
        <f t="shared" si="107"/>
        <v>2510</v>
      </c>
      <c r="H221" s="72">
        <f t="shared" ref="H221" si="108">SUM(H217:H220)</f>
        <v>0</v>
      </c>
      <c r="I221" s="94">
        <f t="shared" ref="I221" si="109">SUM(I217:I220)</f>
        <v>2510</v>
      </c>
      <c r="J221" s="72">
        <f t="shared" si="107"/>
        <v>0</v>
      </c>
      <c r="K221" s="94">
        <f>SUM(K217:K220)</f>
        <v>1674</v>
      </c>
      <c r="L221" s="94">
        <f t="shared" si="107"/>
        <v>1674</v>
      </c>
    </row>
    <row r="222" spans="1:12">
      <c r="A222" s="52"/>
      <c r="B222" s="66"/>
      <c r="C222" s="57"/>
      <c r="D222" s="87"/>
      <c r="E222" s="87"/>
      <c r="F222" s="87"/>
      <c r="G222" s="87"/>
      <c r="H222" s="87"/>
      <c r="I222" s="87"/>
      <c r="J222" s="87"/>
      <c r="K222" s="87"/>
      <c r="L222" s="87"/>
    </row>
    <row r="223" spans="1:12">
      <c r="A223" s="52"/>
      <c r="B223" s="105">
        <v>64</v>
      </c>
      <c r="C223" s="57" t="s">
        <v>93</v>
      </c>
      <c r="D223" s="87"/>
      <c r="E223" s="87"/>
      <c r="F223" s="87"/>
      <c r="G223" s="87"/>
      <c r="H223" s="87"/>
      <c r="I223" s="87"/>
      <c r="J223" s="87"/>
      <c r="K223" s="87"/>
      <c r="L223" s="87"/>
    </row>
    <row r="224" spans="1:12">
      <c r="A224" s="52"/>
      <c r="B224" s="105">
        <v>45</v>
      </c>
      <c r="C224" s="57" t="s">
        <v>29</v>
      </c>
      <c r="D224" s="87"/>
      <c r="E224" s="87"/>
      <c r="F224" s="87"/>
      <c r="G224" s="87"/>
      <c r="H224" s="87"/>
      <c r="I224" s="87"/>
      <c r="J224" s="87"/>
      <c r="K224" s="87"/>
      <c r="L224" s="87"/>
    </row>
    <row r="225" spans="1:12">
      <c r="A225" s="52"/>
      <c r="B225" s="105" t="s">
        <v>109</v>
      </c>
      <c r="C225" s="57" t="s">
        <v>44</v>
      </c>
      <c r="D225" s="69">
        <v>0</v>
      </c>
      <c r="E225" s="69">
        <v>0</v>
      </c>
      <c r="F225" s="71">
        <v>1500</v>
      </c>
      <c r="G225" s="69">
        <v>0</v>
      </c>
      <c r="H225" s="71">
        <v>1500</v>
      </c>
      <c r="I225" s="69">
        <v>0</v>
      </c>
      <c r="J225" s="69">
        <v>0</v>
      </c>
      <c r="K225" s="69">
        <v>0</v>
      </c>
      <c r="L225" s="69">
        <f>SUM(J225:K225)</f>
        <v>0</v>
      </c>
    </row>
    <row r="226" spans="1:12">
      <c r="A226" s="52" t="s">
        <v>17</v>
      </c>
      <c r="B226" s="66">
        <v>64</v>
      </c>
      <c r="C226" s="57" t="s">
        <v>93</v>
      </c>
      <c r="D226" s="60">
        <f t="shared" ref="D226:L226" si="110">SUM(D225:D225)</f>
        <v>0</v>
      </c>
      <c r="E226" s="60">
        <f t="shared" si="110"/>
        <v>0</v>
      </c>
      <c r="F226" s="61">
        <f t="shared" si="110"/>
        <v>1500</v>
      </c>
      <c r="G226" s="60">
        <f t="shared" si="110"/>
        <v>0</v>
      </c>
      <c r="H226" s="61">
        <f t="shared" ref="H226" si="111">SUM(H225:H225)</f>
        <v>1500</v>
      </c>
      <c r="I226" s="60">
        <f t="shared" ref="I226" si="112">SUM(I225:I225)</f>
        <v>0</v>
      </c>
      <c r="J226" s="60">
        <f t="shared" si="110"/>
        <v>0</v>
      </c>
      <c r="K226" s="60">
        <f t="shared" si="110"/>
        <v>0</v>
      </c>
      <c r="L226" s="60">
        <f t="shared" si="110"/>
        <v>0</v>
      </c>
    </row>
    <row r="227" spans="1:12">
      <c r="A227" s="52" t="s">
        <v>17</v>
      </c>
      <c r="B227" s="99">
        <v>80.8</v>
      </c>
      <c r="C227" s="54" t="s">
        <v>41</v>
      </c>
      <c r="D227" s="94">
        <f t="shared" ref="D227:L227" si="113">D213+D221+D226</f>
        <v>1000</v>
      </c>
      <c r="E227" s="94">
        <f t="shared" si="113"/>
        <v>13494</v>
      </c>
      <c r="F227" s="74">
        <f t="shared" si="113"/>
        <v>8000</v>
      </c>
      <c r="G227" s="74">
        <f t="shared" si="113"/>
        <v>18337</v>
      </c>
      <c r="H227" s="74">
        <f t="shared" ref="H227" si="114">H213+H221+H226</f>
        <v>8000</v>
      </c>
      <c r="I227" s="74">
        <f t="shared" ref="I227" si="115">I213+I221+I226</f>
        <v>18337</v>
      </c>
      <c r="J227" s="74">
        <f t="shared" si="113"/>
        <v>5000</v>
      </c>
      <c r="K227" s="74">
        <f t="shared" si="113"/>
        <v>21688</v>
      </c>
      <c r="L227" s="74">
        <f t="shared" si="113"/>
        <v>26688</v>
      </c>
    </row>
    <row r="228" spans="1:12">
      <c r="A228" s="52" t="s">
        <v>17</v>
      </c>
      <c r="B228" s="52">
        <v>80</v>
      </c>
      <c r="C228" s="57" t="s">
        <v>27</v>
      </c>
      <c r="D228" s="92">
        <f t="shared" ref="D228:L228" si="116">D197+D227</f>
        <v>25114</v>
      </c>
      <c r="E228" s="92">
        <f t="shared" si="116"/>
        <v>36455</v>
      </c>
      <c r="F228" s="61">
        <f t="shared" si="116"/>
        <v>38628</v>
      </c>
      <c r="G228" s="92">
        <f t="shared" si="116"/>
        <v>40824</v>
      </c>
      <c r="H228" s="61">
        <f t="shared" ref="H228" si="117">H197+H227</f>
        <v>38628</v>
      </c>
      <c r="I228" s="92">
        <f t="shared" ref="I228" si="118">I197+I227</f>
        <v>40824</v>
      </c>
      <c r="J228" s="61">
        <f t="shared" si="116"/>
        <v>38085</v>
      </c>
      <c r="K228" s="92">
        <f t="shared" si="116"/>
        <v>56545</v>
      </c>
      <c r="L228" s="92">
        <f t="shared" si="116"/>
        <v>94630</v>
      </c>
    </row>
    <row r="229" spans="1:12">
      <c r="A229" s="52" t="s">
        <v>17</v>
      </c>
      <c r="B229" s="53">
        <v>2217</v>
      </c>
      <c r="C229" s="54" t="s">
        <v>7</v>
      </c>
      <c r="D229" s="92">
        <f t="shared" ref="D229:L229" si="119">D228+D178+D132</f>
        <v>150225</v>
      </c>
      <c r="E229" s="92">
        <f t="shared" si="119"/>
        <v>54058</v>
      </c>
      <c r="F229" s="92">
        <f t="shared" si="119"/>
        <v>361401</v>
      </c>
      <c r="G229" s="92">
        <f t="shared" si="119"/>
        <v>60400</v>
      </c>
      <c r="H229" s="92">
        <f t="shared" si="119"/>
        <v>361401</v>
      </c>
      <c r="I229" s="92">
        <f t="shared" si="119"/>
        <v>60400</v>
      </c>
      <c r="J229" s="61">
        <f t="shared" si="119"/>
        <v>333673</v>
      </c>
      <c r="K229" s="92">
        <f t="shared" si="119"/>
        <v>79158</v>
      </c>
      <c r="L229" s="92">
        <f t="shared" si="119"/>
        <v>412831</v>
      </c>
    </row>
    <row r="230" spans="1:12">
      <c r="A230" s="52"/>
      <c r="B230" s="53"/>
      <c r="C230" s="54"/>
      <c r="D230" s="87"/>
      <c r="E230" s="87"/>
      <c r="F230" s="87"/>
      <c r="G230" s="87"/>
      <c r="H230" s="87"/>
      <c r="I230" s="87"/>
      <c r="J230" s="87"/>
      <c r="K230" s="87"/>
      <c r="L230" s="87"/>
    </row>
    <row r="231" spans="1:12">
      <c r="A231" s="52" t="s">
        <v>19</v>
      </c>
      <c r="B231" s="113">
        <v>3054</v>
      </c>
      <c r="C231" s="114" t="s">
        <v>118</v>
      </c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1:12">
      <c r="A232" s="52"/>
      <c r="B232" s="115">
        <v>4</v>
      </c>
      <c r="C232" s="116" t="s">
        <v>119</v>
      </c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1:12">
      <c r="A233" s="52"/>
      <c r="B233" s="117">
        <v>4.1050000000000004</v>
      </c>
      <c r="C233" s="118" t="s">
        <v>28</v>
      </c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1:12">
      <c r="A234" s="52"/>
      <c r="B234" s="52">
        <v>45</v>
      </c>
      <c r="C234" s="57" t="s">
        <v>29</v>
      </c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1:12">
      <c r="A235" s="52"/>
      <c r="B235" s="56" t="s">
        <v>249</v>
      </c>
      <c r="C235" s="57" t="s">
        <v>38</v>
      </c>
      <c r="D235" s="69">
        <v>0</v>
      </c>
      <c r="E235" s="71">
        <v>2452</v>
      </c>
      <c r="F235" s="69">
        <v>0</v>
      </c>
      <c r="G235" s="87">
        <v>2522</v>
      </c>
      <c r="H235" s="69">
        <v>0</v>
      </c>
      <c r="I235" s="87">
        <v>2522</v>
      </c>
      <c r="J235" s="69">
        <v>0</v>
      </c>
      <c r="K235" s="87">
        <v>8663</v>
      </c>
      <c r="L235" s="87">
        <f>SUM(J235:K235)</f>
        <v>8663</v>
      </c>
    </row>
    <row r="236" spans="1:12">
      <c r="A236" s="52"/>
      <c r="B236" s="56" t="s">
        <v>250</v>
      </c>
      <c r="C236" s="57" t="s">
        <v>45</v>
      </c>
      <c r="D236" s="71">
        <v>3676</v>
      </c>
      <c r="E236" s="71">
        <v>5118</v>
      </c>
      <c r="F236" s="71">
        <v>2936</v>
      </c>
      <c r="G236" s="87">
        <v>7465</v>
      </c>
      <c r="H236" s="71">
        <v>2936</v>
      </c>
      <c r="I236" s="87">
        <v>7465</v>
      </c>
      <c r="J236" s="71">
        <v>2812</v>
      </c>
      <c r="K236" s="87">
        <v>5694</v>
      </c>
      <c r="L236" s="87">
        <f>SUM(J236:K236)</f>
        <v>8506</v>
      </c>
    </row>
    <row r="237" spans="1:12">
      <c r="A237" s="52"/>
      <c r="B237" s="56" t="s">
        <v>251</v>
      </c>
      <c r="C237" s="57" t="s">
        <v>26</v>
      </c>
      <c r="D237" s="69">
        <v>0</v>
      </c>
      <c r="E237" s="71">
        <v>1225</v>
      </c>
      <c r="F237" s="69">
        <v>0</v>
      </c>
      <c r="G237" s="87">
        <v>225</v>
      </c>
      <c r="H237" s="69">
        <v>0</v>
      </c>
      <c r="I237" s="87">
        <v>225</v>
      </c>
      <c r="J237" s="69">
        <v>0</v>
      </c>
      <c r="K237" s="87">
        <v>225</v>
      </c>
      <c r="L237" s="87">
        <f>SUM(J237:K237)</f>
        <v>225</v>
      </c>
    </row>
    <row r="238" spans="1:12">
      <c r="A238" s="64"/>
      <c r="B238" s="181" t="s">
        <v>252</v>
      </c>
      <c r="C238" s="100" t="s">
        <v>77</v>
      </c>
      <c r="D238" s="72">
        <v>0</v>
      </c>
      <c r="E238" s="74">
        <v>727</v>
      </c>
      <c r="F238" s="72">
        <v>0</v>
      </c>
      <c r="G238" s="74">
        <v>1728</v>
      </c>
      <c r="H238" s="72">
        <v>0</v>
      </c>
      <c r="I238" s="74">
        <v>1728</v>
      </c>
      <c r="J238" s="72">
        <v>0</v>
      </c>
      <c r="K238" s="74">
        <v>1728</v>
      </c>
      <c r="L238" s="74">
        <f>SUM(J238:K238)</f>
        <v>1728</v>
      </c>
    </row>
    <row r="239" spans="1:12" ht="13.35" customHeight="1">
      <c r="A239" s="52" t="s">
        <v>17</v>
      </c>
      <c r="B239" s="52">
        <v>45</v>
      </c>
      <c r="C239" s="57" t="s">
        <v>29</v>
      </c>
      <c r="D239" s="74">
        <f t="shared" ref="D239:L239" si="120">SUM(D235:D238)</f>
        <v>3676</v>
      </c>
      <c r="E239" s="74">
        <f t="shared" si="120"/>
        <v>9522</v>
      </c>
      <c r="F239" s="74">
        <f t="shared" si="120"/>
        <v>2936</v>
      </c>
      <c r="G239" s="74">
        <f t="shared" si="120"/>
        <v>11940</v>
      </c>
      <c r="H239" s="74">
        <f t="shared" ref="H239" si="121">SUM(H235:H238)</f>
        <v>2936</v>
      </c>
      <c r="I239" s="74">
        <f t="shared" ref="I239" si="122">SUM(I235:I238)</f>
        <v>11940</v>
      </c>
      <c r="J239" s="74">
        <f t="shared" si="120"/>
        <v>2812</v>
      </c>
      <c r="K239" s="74">
        <f>SUM(K235:K238)</f>
        <v>16310</v>
      </c>
      <c r="L239" s="74">
        <f t="shared" si="120"/>
        <v>19122</v>
      </c>
    </row>
    <row r="240" spans="1:12" ht="13.35" customHeight="1">
      <c r="A240" s="52"/>
      <c r="B240" s="56"/>
      <c r="C240" s="57"/>
      <c r="D240" s="69"/>
      <c r="E240" s="71"/>
      <c r="F240" s="69"/>
      <c r="G240" s="71"/>
      <c r="H240" s="69"/>
      <c r="I240" s="71"/>
      <c r="J240" s="71"/>
      <c r="K240" s="71"/>
      <c r="L240" s="71"/>
    </row>
    <row r="241" spans="1:12" ht="27.95" customHeight="1">
      <c r="A241" s="52"/>
      <c r="B241" s="56">
        <v>71</v>
      </c>
      <c r="C241" s="119" t="s">
        <v>200</v>
      </c>
      <c r="D241" s="71"/>
      <c r="E241" s="71"/>
      <c r="F241" s="71"/>
      <c r="G241" s="71"/>
      <c r="H241" s="71"/>
      <c r="I241" s="71"/>
      <c r="J241" s="71"/>
      <c r="K241" s="71"/>
      <c r="L241" s="71"/>
    </row>
    <row r="242" spans="1:12" ht="13.35" customHeight="1">
      <c r="A242" s="52"/>
      <c r="B242" s="56" t="s">
        <v>201</v>
      </c>
      <c r="C242" s="57" t="s">
        <v>77</v>
      </c>
      <c r="D242" s="69">
        <v>0</v>
      </c>
      <c r="E242" s="71">
        <v>3348</v>
      </c>
      <c r="F242" s="69">
        <v>0</v>
      </c>
      <c r="G242" s="71">
        <v>4200</v>
      </c>
      <c r="H242" s="69">
        <v>0</v>
      </c>
      <c r="I242" s="71">
        <v>4200</v>
      </c>
      <c r="J242" s="69">
        <v>0</v>
      </c>
      <c r="K242" s="71">
        <v>5900</v>
      </c>
      <c r="L242" s="71">
        <f>SUM(J242:K242)</f>
        <v>5900</v>
      </c>
    </row>
    <row r="243" spans="1:12" ht="27.95" customHeight="1">
      <c r="A243" s="52" t="s">
        <v>17</v>
      </c>
      <c r="B243" s="56">
        <v>71</v>
      </c>
      <c r="C243" s="155" t="s">
        <v>200</v>
      </c>
      <c r="D243" s="60">
        <f t="shared" ref="D243:L243" si="123">D242</f>
        <v>0</v>
      </c>
      <c r="E243" s="61">
        <f t="shared" si="123"/>
        <v>3348</v>
      </c>
      <c r="F243" s="60">
        <f t="shared" si="123"/>
        <v>0</v>
      </c>
      <c r="G243" s="61">
        <f t="shared" si="123"/>
        <v>4200</v>
      </c>
      <c r="H243" s="60">
        <f t="shared" ref="H243" si="124">H242</f>
        <v>0</v>
      </c>
      <c r="I243" s="61">
        <f t="shared" ref="I243" si="125">I242</f>
        <v>4200</v>
      </c>
      <c r="J243" s="60">
        <f t="shared" si="123"/>
        <v>0</v>
      </c>
      <c r="K243" s="61">
        <f>K242</f>
        <v>5900</v>
      </c>
      <c r="L243" s="61">
        <f t="shared" si="123"/>
        <v>5900</v>
      </c>
    </row>
    <row r="244" spans="1:12" ht="13.35" customHeight="1">
      <c r="A244" s="52" t="s">
        <v>17</v>
      </c>
      <c r="B244" s="117">
        <v>4.1050000000000004</v>
      </c>
      <c r="C244" s="118" t="s">
        <v>28</v>
      </c>
      <c r="D244" s="61">
        <f t="shared" ref="D244:L244" si="126">D243+D239</f>
        <v>3676</v>
      </c>
      <c r="E244" s="61">
        <f t="shared" si="126"/>
        <v>12870</v>
      </c>
      <c r="F244" s="61">
        <f t="shared" si="126"/>
        <v>2936</v>
      </c>
      <c r="G244" s="61">
        <f t="shared" si="126"/>
        <v>16140</v>
      </c>
      <c r="H244" s="61">
        <f t="shared" ref="H244" si="127">H243+H239</f>
        <v>2936</v>
      </c>
      <c r="I244" s="61">
        <f t="shared" ref="I244" si="128">I243+I239</f>
        <v>16140</v>
      </c>
      <c r="J244" s="61">
        <f t="shared" si="126"/>
        <v>2812</v>
      </c>
      <c r="K244" s="61">
        <f>K243+K239</f>
        <v>22210</v>
      </c>
      <c r="L244" s="61">
        <f t="shared" si="126"/>
        <v>25022</v>
      </c>
    </row>
    <row r="245" spans="1:12" ht="13.35" customHeight="1">
      <c r="A245" s="52" t="s">
        <v>17</v>
      </c>
      <c r="B245" s="113">
        <v>3054</v>
      </c>
      <c r="C245" s="114" t="s">
        <v>118</v>
      </c>
      <c r="D245" s="61">
        <f t="shared" ref="D245:L245" si="129">D244</f>
        <v>3676</v>
      </c>
      <c r="E245" s="61">
        <f t="shared" si="129"/>
        <v>12870</v>
      </c>
      <c r="F245" s="61">
        <f t="shared" si="129"/>
        <v>2936</v>
      </c>
      <c r="G245" s="61">
        <f t="shared" si="129"/>
        <v>16140</v>
      </c>
      <c r="H245" s="61">
        <f t="shared" ref="H245" si="130">H244</f>
        <v>2936</v>
      </c>
      <c r="I245" s="61">
        <f t="shared" ref="I245" si="131">I244</f>
        <v>16140</v>
      </c>
      <c r="J245" s="61">
        <f t="shared" si="129"/>
        <v>2812</v>
      </c>
      <c r="K245" s="61">
        <f>K244</f>
        <v>22210</v>
      </c>
      <c r="L245" s="61">
        <f t="shared" si="129"/>
        <v>25022</v>
      </c>
    </row>
    <row r="246" spans="1:12" ht="13.35" customHeight="1">
      <c r="A246" s="52"/>
      <c r="B246" s="53"/>
      <c r="C246" s="54"/>
      <c r="D246" s="87"/>
      <c r="E246" s="87"/>
      <c r="F246" s="87"/>
      <c r="G246" s="87"/>
      <c r="H246" s="87"/>
      <c r="I246" s="87"/>
      <c r="J246" s="87"/>
      <c r="K246" s="87"/>
      <c r="L246" s="87"/>
    </row>
    <row r="247" spans="1:12" ht="13.35" customHeight="1">
      <c r="A247" s="52" t="s">
        <v>19</v>
      </c>
      <c r="B247" s="121">
        <v>3475</v>
      </c>
      <c r="C247" s="122" t="s">
        <v>8</v>
      </c>
      <c r="D247" s="87"/>
      <c r="E247" s="87"/>
      <c r="F247" s="87"/>
      <c r="G247" s="87"/>
      <c r="H247" s="87"/>
      <c r="I247" s="87"/>
      <c r="J247" s="87"/>
      <c r="K247" s="87"/>
      <c r="L247" s="87"/>
    </row>
    <row r="248" spans="1:12" ht="13.35" customHeight="1">
      <c r="A248" s="120"/>
      <c r="B248" s="99">
        <v>0.108</v>
      </c>
      <c r="C248" s="122" t="s">
        <v>79</v>
      </c>
      <c r="D248" s="123"/>
      <c r="E248" s="123"/>
      <c r="F248" s="123"/>
      <c r="G248" s="123"/>
      <c r="H248" s="123"/>
      <c r="I248" s="123"/>
      <c r="J248" s="123"/>
      <c r="K248" s="123"/>
      <c r="L248" s="123"/>
    </row>
    <row r="249" spans="1:12" ht="27.95" customHeight="1">
      <c r="A249" s="120"/>
      <c r="B249" s="167" t="s">
        <v>80</v>
      </c>
      <c r="C249" s="104" t="s">
        <v>242</v>
      </c>
      <c r="D249" s="168">
        <v>13163</v>
      </c>
      <c r="E249" s="69">
        <v>0</v>
      </c>
      <c r="F249" s="71">
        <v>19500</v>
      </c>
      <c r="G249" s="69">
        <v>0</v>
      </c>
      <c r="H249" s="71">
        <v>19500</v>
      </c>
      <c r="I249" s="69">
        <v>0</v>
      </c>
      <c r="J249" s="69">
        <v>0</v>
      </c>
      <c r="K249" s="69">
        <v>0</v>
      </c>
      <c r="L249" s="69">
        <f>SUM(J249:K249)</f>
        <v>0</v>
      </c>
    </row>
    <row r="250" spans="1:12" ht="13.35" customHeight="1">
      <c r="A250" s="120"/>
      <c r="B250" s="167"/>
      <c r="C250" s="104"/>
      <c r="D250" s="168"/>
      <c r="E250" s="69"/>
      <c r="F250" s="71"/>
      <c r="G250" s="69"/>
      <c r="H250" s="71"/>
      <c r="I250" s="69"/>
      <c r="J250" s="71"/>
      <c r="K250" s="69"/>
      <c r="L250" s="71"/>
    </row>
    <row r="251" spans="1:12" ht="13.35" customHeight="1">
      <c r="A251" s="120"/>
      <c r="B251" s="169">
        <v>20</v>
      </c>
      <c r="C251" s="104" t="s">
        <v>266</v>
      </c>
      <c r="D251" s="168"/>
      <c r="E251" s="69"/>
      <c r="F251" s="71"/>
      <c r="G251" s="69"/>
      <c r="H251" s="71"/>
      <c r="I251" s="69"/>
      <c r="J251" s="71"/>
      <c r="K251" s="69"/>
      <c r="L251" s="71"/>
    </row>
    <row r="252" spans="1:12" ht="27.95" customHeight="1">
      <c r="A252" s="120"/>
      <c r="B252" s="167" t="s">
        <v>272</v>
      </c>
      <c r="C252" s="104" t="s">
        <v>267</v>
      </c>
      <c r="D252" s="69">
        <v>0</v>
      </c>
      <c r="E252" s="69">
        <v>0</v>
      </c>
      <c r="F252" s="69">
        <v>0</v>
      </c>
      <c r="G252" s="69">
        <v>0</v>
      </c>
      <c r="H252" s="69">
        <v>0</v>
      </c>
      <c r="I252" s="69">
        <v>0</v>
      </c>
      <c r="J252" s="71">
        <v>28986</v>
      </c>
      <c r="K252" s="69">
        <v>0</v>
      </c>
      <c r="L252" s="71">
        <f>SUM(J252:K252)</f>
        <v>28986</v>
      </c>
    </row>
    <row r="253" spans="1:12" ht="13.35" customHeight="1">
      <c r="A253" s="120" t="s">
        <v>17</v>
      </c>
      <c r="B253" s="169">
        <v>20</v>
      </c>
      <c r="C253" s="104" t="s">
        <v>266</v>
      </c>
      <c r="D253" s="60">
        <f t="shared" ref="D253:L253" si="132">SUM(D252:D252)</f>
        <v>0</v>
      </c>
      <c r="E253" s="60">
        <f t="shared" si="132"/>
        <v>0</v>
      </c>
      <c r="F253" s="60">
        <f t="shared" si="132"/>
        <v>0</v>
      </c>
      <c r="G253" s="60">
        <f t="shared" si="132"/>
        <v>0</v>
      </c>
      <c r="H253" s="60">
        <f t="shared" ref="H253" si="133">SUM(H252:H252)</f>
        <v>0</v>
      </c>
      <c r="I253" s="60">
        <f t="shared" ref="I253" si="134">SUM(I252:I252)</f>
        <v>0</v>
      </c>
      <c r="J253" s="61">
        <f t="shared" si="132"/>
        <v>28986</v>
      </c>
      <c r="K253" s="60">
        <f t="shared" si="132"/>
        <v>0</v>
      </c>
      <c r="L253" s="61">
        <f t="shared" si="132"/>
        <v>28986</v>
      </c>
    </row>
    <row r="254" spans="1:12" ht="13.35" customHeight="1">
      <c r="A254" s="120" t="s">
        <v>17</v>
      </c>
      <c r="B254" s="99">
        <v>0.108</v>
      </c>
      <c r="C254" s="122" t="s">
        <v>79</v>
      </c>
      <c r="D254" s="74">
        <f t="shared" ref="D254:L254" si="135">SUM(D249:D249)+D253</f>
        <v>13163</v>
      </c>
      <c r="E254" s="72">
        <f t="shared" si="135"/>
        <v>0</v>
      </c>
      <c r="F254" s="74">
        <f t="shared" si="135"/>
        <v>19500</v>
      </c>
      <c r="G254" s="72">
        <f t="shared" si="135"/>
        <v>0</v>
      </c>
      <c r="H254" s="74">
        <f t="shared" ref="H254" si="136">SUM(H249:H249)+H253</f>
        <v>19500</v>
      </c>
      <c r="I254" s="72">
        <f t="shared" ref="I254" si="137">SUM(I249:I249)+I253</f>
        <v>0</v>
      </c>
      <c r="J254" s="74">
        <f t="shared" si="135"/>
        <v>28986</v>
      </c>
      <c r="K254" s="72">
        <f t="shared" si="135"/>
        <v>0</v>
      </c>
      <c r="L254" s="74">
        <f t="shared" si="135"/>
        <v>28986</v>
      </c>
    </row>
    <row r="255" spans="1:12" ht="13.35" customHeight="1">
      <c r="A255" s="52" t="s">
        <v>17</v>
      </c>
      <c r="B255" s="121">
        <v>3475</v>
      </c>
      <c r="C255" s="122" t="s">
        <v>8</v>
      </c>
      <c r="D255" s="61">
        <f t="shared" ref="D255:L255" si="138">D254</f>
        <v>13163</v>
      </c>
      <c r="E255" s="60">
        <f t="shared" si="138"/>
        <v>0</v>
      </c>
      <c r="F255" s="61">
        <f t="shared" si="138"/>
        <v>19500</v>
      </c>
      <c r="G255" s="60">
        <f t="shared" si="138"/>
        <v>0</v>
      </c>
      <c r="H255" s="61">
        <f t="shared" ref="H255" si="139">H254</f>
        <v>19500</v>
      </c>
      <c r="I255" s="60">
        <f t="shared" ref="I255" si="140">I254</f>
        <v>0</v>
      </c>
      <c r="J255" s="61">
        <f t="shared" si="138"/>
        <v>28986</v>
      </c>
      <c r="K255" s="60">
        <f>K254</f>
        <v>0</v>
      </c>
      <c r="L255" s="61">
        <f t="shared" si="138"/>
        <v>28986</v>
      </c>
    </row>
    <row r="256" spans="1:12" ht="13.35" customHeight="1">
      <c r="A256" s="124" t="s">
        <v>17</v>
      </c>
      <c r="B256" s="125"/>
      <c r="C256" s="126" t="s">
        <v>18</v>
      </c>
      <c r="D256" s="92">
        <f t="shared" ref="D256:L256" si="141">D255+D229+D86+D69+D44+D245+D96</f>
        <v>167064</v>
      </c>
      <c r="E256" s="92">
        <f t="shared" si="141"/>
        <v>88544</v>
      </c>
      <c r="F256" s="92">
        <f t="shared" si="141"/>
        <v>383837</v>
      </c>
      <c r="G256" s="92">
        <f t="shared" si="141"/>
        <v>104132</v>
      </c>
      <c r="H256" s="92">
        <f t="shared" si="141"/>
        <v>383837</v>
      </c>
      <c r="I256" s="92">
        <f t="shared" si="141"/>
        <v>104132</v>
      </c>
      <c r="J256" s="92">
        <f t="shared" si="141"/>
        <v>385471</v>
      </c>
      <c r="K256" s="92">
        <f t="shared" si="141"/>
        <v>123536</v>
      </c>
      <c r="L256" s="92">
        <f t="shared" si="141"/>
        <v>509007</v>
      </c>
    </row>
    <row r="257" spans="1:12" ht="13.35" customHeight="1">
      <c r="A257" s="52"/>
      <c r="B257" s="53"/>
      <c r="C257" s="54"/>
      <c r="D257" s="87"/>
      <c r="E257" s="87"/>
      <c r="F257" s="87"/>
      <c r="G257" s="87"/>
      <c r="H257" s="87"/>
      <c r="I257" s="87"/>
      <c r="J257" s="87"/>
      <c r="K257" s="87"/>
      <c r="L257" s="87"/>
    </row>
    <row r="258" spans="1:12" ht="13.35" customHeight="1">
      <c r="A258" s="52"/>
      <c r="B258" s="52"/>
      <c r="C258" s="54" t="s">
        <v>81</v>
      </c>
      <c r="D258" s="91"/>
      <c r="E258" s="91"/>
      <c r="F258" s="91"/>
      <c r="G258" s="91"/>
      <c r="H258" s="91"/>
      <c r="I258" s="91"/>
      <c r="J258" s="91"/>
      <c r="K258" s="91"/>
      <c r="L258" s="91"/>
    </row>
    <row r="259" spans="1:12" ht="13.35" customHeight="1">
      <c r="A259" s="52"/>
      <c r="B259" s="53">
        <v>4216</v>
      </c>
      <c r="C259" s="54" t="s">
        <v>282</v>
      </c>
      <c r="D259" s="91"/>
      <c r="E259" s="91"/>
      <c r="F259" s="91"/>
      <c r="G259" s="91"/>
      <c r="H259" s="91"/>
      <c r="I259" s="91"/>
      <c r="J259" s="91"/>
      <c r="K259" s="91"/>
      <c r="L259" s="91"/>
    </row>
    <row r="260" spans="1:12" ht="13.35" customHeight="1">
      <c r="A260" s="52"/>
      <c r="B260" s="52">
        <v>80</v>
      </c>
      <c r="C260" s="57" t="s">
        <v>27</v>
      </c>
      <c r="D260" s="91"/>
      <c r="E260" s="91"/>
      <c r="F260" s="91"/>
      <c r="G260" s="91"/>
      <c r="H260" s="91"/>
      <c r="I260" s="91"/>
      <c r="J260" s="91"/>
      <c r="K260" s="91"/>
      <c r="L260" s="91"/>
    </row>
    <row r="261" spans="1:12" ht="13.35" customHeight="1">
      <c r="A261" s="52"/>
      <c r="B261" s="157">
        <v>80.8</v>
      </c>
      <c r="C261" s="54" t="s">
        <v>41</v>
      </c>
      <c r="D261" s="91"/>
      <c r="E261" s="91"/>
      <c r="F261" s="91"/>
      <c r="G261" s="91"/>
      <c r="H261" s="91"/>
      <c r="I261" s="91"/>
      <c r="J261" s="91"/>
      <c r="K261" s="91"/>
      <c r="L261" s="91"/>
    </row>
    <row r="262" spans="1:12" ht="27.95" customHeight="1">
      <c r="A262" s="52"/>
      <c r="B262" s="56">
        <v>42</v>
      </c>
      <c r="C262" s="57" t="s">
        <v>121</v>
      </c>
      <c r="D262" s="91"/>
      <c r="E262" s="91"/>
      <c r="F262" s="91"/>
      <c r="G262" s="91"/>
      <c r="H262" s="91"/>
      <c r="I262" s="91"/>
      <c r="J262" s="91"/>
      <c r="K262" s="91"/>
      <c r="L262" s="91"/>
    </row>
    <row r="263" spans="1:12" ht="13.35" customHeight="1">
      <c r="A263" s="52"/>
      <c r="B263" s="56">
        <v>45</v>
      </c>
      <c r="C263" s="57" t="s">
        <v>29</v>
      </c>
      <c r="D263" s="87"/>
      <c r="E263" s="87"/>
      <c r="F263" s="87"/>
      <c r="G263" s="87"/>
      <c r="H263" s="87"/>
      <c r="I263" s="87"/>
      <c r="J263" s="87"/>
      <c r="K263" s="87"/>
      <c r="L263" s="87"/>
    </row>
    <row r="264" spans="1:12" ht="13.35" customHeight="1">
      <c r="A264" s="52"/>
      <c r="B264" s="56" t="s">
        <v>34</v>
      </c>
      <c r="C264" s="57" t="s">
        <v>283</v>
      </c>
      <c r="D264" s="69">
        <v>0</v>
      </c>
      <c r="E264" s="69">
        <v>0</v>
      </c>
      <c r="F264" s="69">
        <v>0</v>
      </c>
      <c r="G264" s="69">
        <v>0</v>
      </c>
      <c r="H264" s="69">
        <v>0</v>
      </c>
      <c r="I264" s="69">
        <v>0</v>
      </c>
      <c r="J264" s="87">
        <v>1999</v>
      </c>
      <c r="K264" s="69">
        <v>0</v>
      </c>
      <c r="L264" s="87">
        <f>SUM(J264:K264)</f>
        <v>1999</v>
      </c>
    </row>
    <row r="265" spans="1:12" ht="13.35" customHeight="1">
      <c r="A265" s="64" t="s">
        <v>17</v>
      </c>
      <c r="B265" s="181">
        <v>45</v>
      </c>
      <c r="C265" s="100" t="s">
        <v>29</v>
      </c>
      <c r="D265" s="60">
        <f>D264</f>
        <v>0</v>
      </c>
      <c r="E265" s="60">
        <f t="shared" ref="E265:L265" si="142">E264</f>
        <v>0</v>
      </c>
      <c r="F265" s="60">
        <f t="shared" si="142"/>
        <v>0</v>
      </c>
      <c r="G265" s="60">
        <f t="shared" si="142"/>
        <v>0</v>
      </c>
      <c r="H265" s="60">
        <f t="shared" ref="H265" si="143">H264</f>
        <v>0</v>
      </c>
      <c r="I265" s="60">
        <f t="shared" ref="I265" si="144">I264</f>
        <v>0</v>
      </c>
      <c r="J265" s="92">
        <f t="shared" si="142"/>
        <v>1999</v>
      </c>
      <c r="K265" s="60">
        <f t="shared" si="142"/>
        <v>0</v>
      </c>
      <c r="L265" s="92">
        <f t="shared" si="142"/>
        <v>1999</v>
      </c>
    </row>
    <row r="266" spans="1:12" ht="3" customHeight="1">
      <c r="A266" s="52"/>
      <c r="B266" s="56"/>
      <c r="C266" s="54"/>
      <c r="D266" s="69"/>
      <c r="E266" s="69"/>
      <c r="F266" s="69"/>
      <c r="G266" s="69"/>
      <c r="H266" s="69"/>
      <c r="I266" s="69"/>
      <c r="J266" s="87"/>
      <c r="K266" s="69"/>
      <c r="L266" s="87"/>
    </row>
    <row r="267" spans="1:12">
      <c r="A267" s="52"/>
      <c r="B267" s="56">
        <v>48</v>
      </c>
      <c r="C267" s="57" t="s">
        <v>31</v>
      </c>
      <c r="D267" s="58"/>
      <c r="E267" s="58"/>
      <c r="F267" s="58"/>
      <c r="G267" s="58"/>
      <c r="H267" s="58"/>
      <c r="I267" s="58"/>
      <c r="J267" s="91"/>
      <c r="K267" s="58"/>
      <c r="L267" s="91"/>
    </row>
    <row r="268" spans="1:12">
      <c r="A268" s="52"/>
      <c r="B268" s="56" t="s">
        <v>35</v>
      </c>
      <c r="C268" s="57" t="s">
        <v>283</v>
      </c>
      <c r="D268" s="58">
        <v>0</v>
      </c>
      <c r="E268" s="58">
        <v>0</v>
      </c>
      <c r="F268" s="58">
        <v>0</v>
      </c>
      <c r="G268" s="58">
        <v>0</v>
      </c>
      <c r="H268" s="58">
        <v>0</v>
      </c>
      <c r="I268" s="58">
        <v>0</v>
      </c>
      <c r="J268" s="91">
        <v>1</v>
      </c>
      <c r="K268" s="58">
        <v>0</v>
      </c>
      <c r="L268" s="91">
        <f>SUM(J268:K268)</f>
        <v>1</v>
      </c>
    </row>
    <row r="269" spans="1:12">
      <c r="A269" s="52" t="s">
        <v>17</v>
      </c>
      <c r="B269" s="56">
        <v>48</v>
      </c>
      <c r="C269" s="57" t="s">
        <v>31</v>
      </c>
      <c r="D269" s="156">
        <f>D268</f>
        <v>0</v>
      </c>
      <c r="E269" s="156">
        <f t="shared" ref="E269:L269" si="145">E268</f>
        <v>0</v>
      </c>
      <c r="F269" s="156">
        <f t="shared" si="145"/>
        <v>0</v>
      </c>
      <c r="G269" s="156">
        <f t="shared" si="145"/>
        <v>0</v>
      </c>
      <c r="H269" s="156">
        <f t="shared" ref="H269" si="146">H268</f>
        <v>0</v>
      </c>
      <c r="I269" s="156">
        <f t="shared" ref="I269" si="147">I268</f>
        <v>0</v>
      </c>
      <c r="J269" s="101">
        <f t="shared" si="145"/>
        <v>1</v>
      </c>
      <c r="K269" s="156">
        <f t="shared" si="145"/>
        <v>0</v>
      </c>
      <c r="L269" s="101">
        <f t="shared" si="145"/>
        <v>1</v>
      </c>
    </row>
    <row r="270" spans="1:12" ht="25.5">
      <c r="A270" s="52" t="s">
        <v>17</v>
      </c>
      <c r="B270" s="52">
        <v>42</v>
      </c>
      <c r="C270" s="57" t="s">
        <v>121</v>
      </c>
      <c r="D270" s="156">
        <f>D269+D265</f>
        <v>0</v>
      </c>
      <c r="E270" s="156">
        <f t="shared" ref="E270:L270" si="148">E269+E265</f>
        <v>0</v>
      </c>
      <c r="F270" s="156">
        <f t="shared" si="148"/>
        <v>0</v>
      </c>
      <c r="G270" s="156">
        <f t="shared" si="148"/>
        <v>0</v>
      </c>
      <c r="H270" s="156">
        <f t="shared" ref="H270" si="149">H269+H265</f>
        <v>0</v>
      </c>
      <c r="I270" s="156">
        <f t="shared" ref="I270" si="150">I269+I265</f>
        <v>0</v>
      </c>
      <c r="J270" s="101">
        <f t="shared" si="148"/>
        <v>2000</v>
      </c>
      <c r="K270" s="156">
        <f t="shared" si="148"/>
        <v>0</v>
      </c>
      <c r="L270" s="101">
        <f t="shared" si="148"/>
        <v>2000</v>
      </c>
    </row>
    <row r="271" spans="1:12">
      <c r="A271" s="52" t="s">
        <v>17</v>
      </c>
      <c r="B271" s="157">
        <v>80.8</v>
      </c>
      <c r="C271" s="54" t="s">
        <v>41</v>
      </c>
      <c r="D271" s="60">
        <f t="shared" ref="D271:L271" si="151">D270</f>
        <v>0</v>
      </c>
      <c r="E271" s="60">
        <f t="shared" si="151"/>
        <v>0</v>
      </c>
      <c r="F271" s="60">
        <f t="shared" si="151"/>
        <v>0</v>
      </c>
      <c r="G271" s="60">
        <f t="shared" si="151"/>
        <v>0</v>
      </c>
      <c r="H271" s="60">
        <f t="shared" ref="H271" si="152">H270</f>
        <v>0</v>
      </c>
      <c r="I271" s="60">
        <f t="shared" ref="I271" si="153">I270</f>
        <v>0</v>
      </c>
      <c r="J271" s="92">
        <f t="shared" si="151"/>
        <v>2000</v>
      </c>
      <c r="K271" s="60">
        <f t="shared" si="151"/>
        <v>0</v>
      </c>
      <c r="L271" s="92">
        <f t="shared" si="151"/>
        <v>2000</v>
      </c>
    </row>
    <row r="272" spans="1:12">
      <c r="A272" s="52" t="s">
        <v>17</v>
      </c>
      <c r="B272" s="52">
        <v>80</v>
      </c>
      <c r="C272" s="57" t="s">
        <v>27</v>
      </c>
      <c r="D272" s="75">
        <f t="shared" ref="D272:L272" si="154">D271</f>
        <v>0</v>
      </c>
      <c r="E272" s="75">
        <f t="shared" si="154"/>
        <v>0</v>
      </c>
      <c r="F272" s="75">
        <f t="shared" si="154"/>
        <v>0</v>
      </c>
      <c r="G272" s="75">
        <f t="shared" si="154"/>
        <v>0</v>
      </c>
      <c r="H272" s="75">
        <f t="shared" ref="H272" si="155">H271</f>
        <v>0</v>
      </c>
      <c r="I272" s="75">
        <f t="shared" ref="I272" si="156">I271</f>
        <v>0</v>
      </c>
      <c r="J272" s="164">
        <f t="shared" si="154"/>
        <v>2000</v>
      </c>
      <c r="K272" s="75">
        <f t="shared" si="154"/>
        <v>0</v>
      </c>
      <c r="L272" s="164">
        <f t="shared" si="154"/>
        <v>2000</v>
      </c>
    </row>
    <row r="273" spans="1:24">
      <c r="A273" s="52" t="s">
        <v>17</v>
      </c>
      <c r="B273" s="53">
        <v>4216</v>
      </c>
      <c r="C273" s="54" t="s">
        <v>282</v>
      </c>
      <c r="D273" s="60">
        <f t="shared" ref="D273:L273" si="157">D271</f>
        <v>0</v>
      </c>
      <c r="E273" s="60">
        <f t="shared" si="157"/>
        <v>0</v>
      </c>
      <c r="F273" s="60">
        <f t="shared" si="157"/>
        <v>0</v>
      </c>
      <c r="G273" s="60">
        <f t="shared" si="157"/>
        <v>0</v>
      </c>
      <c r="H273" s="60">
        <f t="shared" ref="H273" si="158">H271</f>
        <v>0</v>
      </c>
      <c r="I273" s="60">
        <f t="shared" ref="I273" si="159">I271</f>
        <v>0</v>
      </c>
      <c r="J273" s="92">
        <f t="shared" si="157"/>
        <v>2000</v>
      </c>
      <c r="K273" s="60">
        <f t="shared" si="157"/>
        <v>0</v>
      </c>
      <c r="L273" s="92">
        <f t="shared" si="157"/>
        <v>2000</v>
      </c>
    </row>
    <row r="274" spans="1:24">
      <c r="A274" s="52"/>
      <c r="B274" s="52"/>
      <c r="C274" s="54"/>
      <c r="D274" s="69"/>
      <c r="E274" s="69"/>
      <c r="F274" s="69"/>
      <c r="G274" s="69"/>
      <c r="H274" s="69"/>
      <c r="I274" s="69"/>
      <c r="J274" s="87"/>
      <c r="K274" s="69"/>
      <c r="L274" s="87"/>
    </row>
    <row r="275" spans="1:24" ht="13.35" customHeight="1">
      <c r="A275" s="52" t="s">
        <v>19</v>
      </c>
      <c r="B275" s="53">
        <v>4217</v>
      </c>
      <c r="C275" s="54" t="s">
        <v>9</v>
      </c>
      <c r="D275" s="89"/>
      <c r="E275" s="89"/>
      <c r="F275" s="89"/>
      <c r="G275" s="89"/>
      <c r="H275" s="89"/>
      <c r="I275" s="89"/>
      <c r="J275" s="89"/>
      <c r="K275" s="89"/>
      <c r="L275" s="89"/>
    </row>
    <row r="276" spans="1:24" ht="25.5">
      <c r="A276" s="52"/>
      <c r="B276" s="88">
        <v>3</v>
      </c>
      <c r="C276" s="57" t="s">
        <v>82</v>
      </c>
      <c r="D276" s="127"/>
      <c r="E276" s="127"/>
      <c r="F276" s="127"/>
      <c r="G276" s="127"/>
      <c r="H276" s="127"/>
      <c r="I276" s="127"/>
      <c r="J276" s="127"/>
      <c r="K276" s="127"/>
      <c r="L276" s="127"/>
    </row>
    <row r="277" spans="1:24" ht="13.35" customHeight="1">
      <c r="A277" s="52"/>
      <c r="B277" s="99">
        <v>3.0510000000000002</v>
      </c>
      <c r="C277" s="54" t="s">
        <v>46</v>
      </c>
      <c r="D277" s="127"/>
      <c r="E277" s="127"/>
      <c r="F277" s="127"/>
      <c r="G277" s="127"/>
      <c r="H277" s="127"/>
      <c r="I277" s="127"/>
      <c r="J277" s="127"/>
      <c r="K277" s="127"/>
      <c r="L277" s="127"/>
    </row>
    <row r="278" spans="1:24" ht="13.35" customHeight="1">
      <c r="A278" s="52"/>
      <c r="B278" s="93">
        <v>21</v>
      </c>
      <c r="C278" s="166" t="s">
        <v>284</v>
      </c>
      <c r="D278" s="69"/>
      <c r="E278" s="69"/>
      <c r="F278" s="69"/>
      <c r="G278" s="69"/>
      <c r="H278" s="69"/>
      <c r="I278" s="69"/>
      <c r="J278" s="71"/>
      <c r="K278" s="69"/>
      <c r="L278" s="71"/>
      <c r="M278" s="95"/>
      <c r="N278" s="95"/>
      <c r="O278" s="95"/>
      <c r="P278" s="95"/>
      <c r="Q278" s="95"/>
      <c r="R278" s="95"/>
      <c r="S278" s="95"/>
      <c r="T278" s="95"/>
    </row>
    <row r="279" spans="1:24" ht="13.35" customHeight="1">
      <c r="A279" s="52"/>
      <c r="B279" s="130" t="s">
        <v>294</v>
      </c>
      <c r="C279" s="82" t="s">
        <v>104</v>
      </c>
      <c r="D279" s="69">
        <v>0</v>
      </c>
      <c r="E279" s="69">
        <v>0</v>
      </c>
      <c r="F279" s="69">
        <v>0</v>
      </c>
      <c r="G279" s="69">
        <v>0</v>
      </c>
      <c r="H279" s="69">
        <v>0</v>
      </c>
      <c r="I279" s="69">
        <v>0</v>
      </c>
      <c r="J279" s="71">
        <v>500000</v>
      </c>
      <c r="K279" s="69">
        <v>0</v>
      </c>
      <c r="L279" s="71">
        <f>SUM(J279:K279)</f>
        <v>500000</v>
      </c>
      <c r="M279" s="95"/>
      <c r="N279" s="95"/>
      <c r="O279" s="95"/>
      <c r="P279" s="95"/>
      <c r="Q279" s="95"/>
      <c r="R279" s="95"/>
      <c r="S279" s="95"/>
      <c r="T279" s="95"/>
    </row>
    <row r="280" spans="1:24" ht="13.35" customHeight="1">
      <c r="A280" s="52"/>
      <c r="B280" s="130" t="s">
        <v>295</v>
      </c>
      <c r="C280" s="82" t="s">
        <v>113</v>
      </c>
      <c r="D280" s="72">
        <v>0</v>
      </c>
      <c r="E280" s="72">
        <v>0</v>
      </c>
      <c r="F280" s="72">
        <v>0</v>
      </c>
      <c r="G280" s="72">
        <v>0</v>
      </c>
      <c r="H280" s="72">
        <v>0</v>
      </c>
      <c r="I280" s="72">
        <v>0</v>
      </c>
      <c r="J280" s="74">
        <v>1000</v>
      </c>
      <c r="K280" s="72">
        <v>0</v>
      </c>
      <c r="L280" s="74">
        <f>SUM(J280:K280)</f>
        <v>1000</v>
      </c>
      <c r="M280" s="95"/>
      <c r="N280" s="95"/>
      <c r="O280" s="95"/>
      <c r="P280" s="95"/>
      <c r="Q280" s="95"/>
      <c r="R280" s="95"/>
      <c r="S280" s="95"/>
      <c r="T280" s="95"/>
    </row>
    <row r="281" spans="1:24" ht="13.35" customHeight="1">
      <c r="A281" s="52" t="s">
        <v>17</v>
      </c>
      <c r="B281" s="93">
        <v>21</v>
      </c>
      <c r="C281" s="166" t="s">
        <v>284</v>
      </c>
      <c r="D281" s="60">
        <f>D280+D279</f>
        <v>0</v>
      </c>
      <c r="E281" s="60">
        <f t="shared" ref="E281:L281" si="160">E280+E279</f>
        <v>0</v>
      </c>
      <c r="F281" s="60">
        <f t="shared" si="160"/>
        <v>0</v>
      </c>
      <c r="G281" s="60">
        <f t="shared" si="160"/>
        <v>0</v>
      </c>
      <c r="H281" s="60">
        <f t="shared" ref="H281" si="161">H280+H279</f>
        <v>0</v>
      </c>
      <c r="I281" s="60">
        <f t="shared" ref="I281" si="162">I280+I279</f>
        <v>0</v>
      </c>
      <c r="J281" s="61">
        <f t="shared" si="160"/>
        <v>501000</v>
      </c>
      <c r="K281" s="60">
        <f t="shared" si="160"/>
        <v>0</v>
      </c>
      <c r="L281" s="61">
        <f t="shared" si="160"/>
        <v>501000</v>
      </c>
      <c r="M281" s="95"/>
      <c r="N281" s="95"/>
      <c r="O281" s="95"/>
      <c r="P281" s="95"/>
      <c r="Q281" s="95"/>
      <c r="R281" s="95"/>
      <c r="S281" s="95"/>
      <c r="T281" s="95"/>
    </row>
    <row r="282" spans="1:24">
      <c r="A282" s="52"/>
      <c r="B282" s="99"/>
      <c r="C282" s="54"/>
      <c r="D282" s="127"/>
      <c r="E282" s="127"/>
      <c r="F282" s="127"/>
      <c r="G282" s="127"/>
      <c r="H282" s="127"/>
      <c r="I282" s="127"/>
      <c r="J282" s="127"/>
      <c r="K282" s="127"/>
      <c r="L282" s="127"/>
    </row>
    <row r="283" spans="1:24" ht="13.35" customHeight="1">
      <c r="A283" s="52"/>
      <c r="B283" s="88">
        <v>60</v>
      </c>
      <c r="C283" s="57" t="s">
        <v>84</v>
      </c>
      <c r="D283" s="87"/>
      <c r="E283" s="87"/>
      <c r="F283" s="87"/>
      <c r="G283" s="87"/>
      <c r="H283" s="87"/>
      <c r="I283" s="87"/>
      <c r="J283" s="87"/>
      <c r="K283" s="87"/>
      <c r="L283" s="87"/>
    </row>
    <row r="284" spans="1:24" ht="13.35" customHeight="1">
      <c r="A284" s="52"/>
      <c r="B284" s="93">
        <v>45</v>
      </c>
      <c r="C284" s="57" t="s">
        <v>29</v>
      </c>
      <c r="D284" s="87"/>
      <c r="E284" s="87"/>
      <c r="F284" s="87"/>
      <c r="G284" s="87"/>
      <c r="H284" s="87"/>
      <c r="I284" s="87"/>
      <c r="J284" s="87"/>
      <c r="K284" s="87"/>
      <c r="L284" s="87"/>
    </row>
    <row r="285" spans="1:24" ht="13.35" customHeight="1">
      <c r="A285" s="52"/>
      <c r="B285" s="109" t="s">
        <v>83</v>
      </c>
      <c r="C285" s="57" t="s">
        <v>88</v>
      </c>
      <c r="D285" s="69">
        <v>0</v>
      </c>
      <c r="E285" s="69">
        <v>0</v>
      </c>
      <c r="F285" s="71">
        <v>1</v>
      </c>
      <c r="G285" s="69">
        <v>0</v>
      </c>
      <c r="H285" s="71">
        <v>1</v>
      </c>
      <c r="I285" s="69">
        <v>0</v>
      </c>
      <c r="J285" s="71">
        <v>1</v>
      </c>
      <c r="K285" s="69">
        <v>0</v>
      </c>
      <c r="L285" s="71">
        <f>SUM(J285:K285)</f>
        <v>1</v>
      </c>
    </row>
    <row r="286" spans="1:24" s="96" customFormat="1" ht="13.35" customHeight="1">
      <c r="A286" s="52" t="s">
        <v>17</v>
      </c>
      <c r="B286" s="88">
        <v>60</v>
      </c>
      <c r="C286" s="57" t="s">
        <v>84</v>
      </c>
      <c r="D286" s="60">
        <f t="shared" ref="D286:G286" si="163">D285</f>
        <v>0</v>
      </c>
      <c r="E286" s="60">
        <f t="shared" si="163"/>
        <v>0</v>
      </c>
      <c r="F286" s="61">
        <f t="shared" si="163"/>
        <v>1</v>
      </c>
      <c r="G286" s="60">
        <f t="shared" si="163"/>
        <v>0</v>
      </c>
      <c r="H286" s="61">
        <f t="shared" ref="H286" si="164">H285</f>
        <v>1</v>
      </c>
      <c r="I286" s="60">
        <f t="shared" ref="I286" si="165">I285</f>
        <v>0</v>
      </c>
      <c r="J286" s="61">
        <f>J285</f>
        <v>1</v>
      </c>
      <c r="K286" s="60">
        <f>K285</f>
        <v>0</v>
      </c>
      <c r="L286" s="61">
        <f>L285</f>
        <v>1</v>
      </c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</row>
    <row r="287" spans="1:24" s="96" customFormat="1">
      <c r="A287" s="52"/>
      <c r="B287" s="99"/>
      <c r="C287" s="54"/>
      <c r="D287" s="87"/>
      <c r="E287" s="87"/>
      <c r="F287" s="87"/>
      <c r="G287" s="87"/>
      <c r="H287" s="87"/>
      <c r="I287" s="87"/>
      <c r="J287" s="87"/>
      <c r="K287" s="87"/>
      <c r="L287" s="87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</row>
    <row r="288" spans="1:24" s="96" customFormat="1">
      <c r="A288" s="52"/>
      <c r="B288" s="88">
        <v>61</v>
      </c>
      <c r="C288" s="57" t="s">
        <v>85</v>
      </c>
      <c r="D288" s="87"/>
      <c r="E288" s="87"/>
      <c r="F288" s="87"/>
      <c r="G288" s="87"/>
      <c r="H288" s="87"/>
      <c r="I288" s="87"/>
      <c r="J288" s="87"/>
      <c r="K288" s="87"/>
      <c r="L288" s="87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</row>
    <row r="289" spans="1:24" s="96" customFormat="1">
      <c r="A289" s="52"/>
      <c r="B289" s="93">
        <v>45</v>
      </c>
      <c r="C289" s="57" t="s">
        <v>29</v>
      </c>
      <c r="D289" s="87"/>
      <c r="E289" s="87"/>
      <c r="F289" s="87"/>
      <c r="G289" s="87"/>
      <c r="H289" s="87"/>
      <c r="I289" s="87"/>
      <c r="J289" s="87"/>
      <c r="K289" s="87"/>
      <c r="L289" s="87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</row>
    <row r="290" spans="1:24" s="96" customFormat="1">
      <c r="A290" s="52"/>
      <c r="B290" s="109" t="s">
        <v>89</v>
      </c>
      <c r="C290" s="57" t="s">
        <v>90</v>
      </c>
      <c r="D290" s="69">
        <v>0</v>
      </c>
      <c r="E290" s="69">
        <v>0</v>
      </c>
      <c r="F290" s="71">
        <v>1</v>
      </c>
      <c r="G290" s="69">
        <v>0</v>
      </c>
      <c r="H290" s="71">
        <v>1</v>
      </c>
      <c r="I290" s="69">
        <v>0</v>
      </c>
      <c r="J290" s="69">
        <v>0</v>
      </c>
      <c r="K290" s="69">
        <v>0</v>
      </c>
      <c r="L290" s="69">
        <f>SUM(J290:K290)</f>
        <v>0</v>
      </c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</row>
    <row r="291" spans="1:24" s="96" customFormat="1">
      <c r="A291" s="56" t="s">
        <v>300</v>
      </c>
      <c r="B291" s="68" t="s">
        <v>134</v>
      </c>
      <c r="C291" s="57" t="s">
        <v>204</v>
      </c>
      <c r="D291" s="71">
        <v>15994</v>
      </c>
      <c r="E291" s="69">
        <v>0</v>
      </c>
      <c r="F291" s="71">
        <v>29646</v>
      </c>
      <c r="G291" s="69">
        <v>0</v>
      </c>
      <c r="H291" s="71">
        <v>29646</v>
      </c>
      <c r="I291" s="69">
        <v>0</v>
      </c>
      <c r="J291" s="71">
        <f>10000+2000+4651</f>
        <v>16651</v>
      </c>
      <c r="K291" s="69">
        <v>0</v>
      </c>
      <c r="L291" s="71">
        <f>SUM(J291:K291)</f>
        <v>16651</v>
      </c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</row>
    <row r="292" spans="1:24" s="96" customFormat="1">
      <c r="A292" s="52" t="s">
        <v>17</v>
      </c>
      <c r="B292" s="93">
        <v>45</v>
      </c>
      <c r="C292" s="57" t="s">
        <v>29</v>
      </c>
      <c r="D292" s="61">
        <f t="shared" ref="D292:L292" si="166">SUM(D290:D291)</f>
        <v>15994</v>
      </c>
      <c r="E292" s="60">
        <f t="shared" si="166"/>
        <v>0</v>
      </c>
      <c r="F292" s="61">
        <f t="shared" si="166"/>
        <v>29647</v>
      </c>
      <c r="G292" s="60">
        <f t="shared" si="166"/>
        <v>0</v>
      </c>
      <c r="H292" s="61">
        <f t="shared" ref="H292" si="167">SUM(H290:H291)</f>
        <v>29647</v>
      </c>
      <c r="I292" s="60">
        <f t="shared" ref="I292" si="168">SUM(I290:I291)</f>
        <v>0</v>
      </c>
      <c r="J292" s="61">
        <f t="shared" si="166"/>
        <v>16651</v>
      </c>
      <c r="K292" s="60">
        <f>SUM(K290:K291)</f>
        <v>0</v>
      </c>
      <c r="L292" s="61">
        <f t="shared" si="166"/>
        <v>16651</v>
      </c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</row>
    <row r="293" spans="1:24" s="96" customFormat="1">
      <c r="A293" s="52" t="s">
        <v>17</v>
      </c>
      <c r="B293" s="128">
        <v>61</v>
      </c>
      <c r="C293" s="57" t="s">
        <v>85</v>
      </c>
      <c r="D293" s="61">
        <f t="shared" ref="D293:L293" si="169">D292</f>
        <v>15994</v>
      </c>
      <c r="E293" s="60">
        <f t="shared" si="169"/>
        <v>0</v>
      </c>
      <c r="F293" s="61">
        <f t="shared" si="169"/>
        <v>29647</v>
      </c>
      <c r="G293" s="60">
        <f t="shared" si="169"/>
        <v>0</v>
      </c>
      <c r="H293" s="61">
        <f t="shared" ref="H293" si="170">H292</f>
        <v>29647</v>
      </c>
      <c r="I293" s="60">
        <f t="shared" ref="I293" si="171">I292</f>
        <v>0</v>
      </c>
      <c r="J293" s="61">
        <f t="shared" si="169"/>
        <v>16651</v>
      </c>
      <c r="K293" s="60">
        <f>K292</f>
        <v>0</v>
      </c>
      <c r="L293" s="61">
        <f t="shared" si="169"/>
        <v>16651</v>
      </c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</row>
    <row r="294" spans="1:24" s="96" customFormat="1">
      <c r="A294" s="52"/>
      <c r="B294" s="129"/>
      <c r="C294" s="54"/>
      <c r="D294" s="87"/>
      <c r="E294" s="87"/>
      <c r="F294" s="87"/>
      <c r="G294" s="87"/>
      <c r="H294" s="87"/>
      <c r="I294" s="87"/>
      <c r="J294" s="87"/>
      <c r="K294" s="87"/>
      <c r="L294" s="87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</row>
    <row r="295" spans="1:24" s="96" customFormat="1">
      <c r="A295" s="52"/>
      <c r="B295" s="128">
        <v>62</v>
      </c>
      <c r="C295" s="57" t="s">
        <v>86</v>
      </c>
      <c r="D295" s="87"/>
      <c r="E295" s="87"/>
      <c r="F295" s="87"/>
      <c r="G295" s="87"/>
      <c r="H295" s="87"/>
      <c r="I295" s="87"/>
      <c r="J295" s="87"/>
      <c r="K295" s="87"/>
      <c r="L295" s="87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</row>
    <row r="296" spans="1:24" s="96" customFormat="1">
      <c r="A296" s="52"/>
      <c r="B296" s="93">
        <v>45</v>
      </c>
      <c r="C296" s="57" t="s">
        <v>29</v>
      </c>
      <c r="D296" s="87"/>
      <c r="E296" s="87"/>
      <c r="F296" s="87"/>
      <c r="G296" s="87"/>
      <c r="H296" s="87"/>
      <c r="I296" s="87"/>
      <c r="J296" s="87"/>
      <c r="K296" s="87"/>
      <c r="L296" s="87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</row>
    <row r="297" spans="1:24" s="96" customFormat="1">
      <c r="A297" s="181" t="s">
        <v>301</v>
      </c>
      <c r="B297" s="182" t="s">
        <v>144</v>
      </c>
      <c r="C297" s="100" t="s">
        <v>205</v>
      </c>
      <c r="D297" s="74">
        <v>43926</v>
      </c>
      <c r="E297" s="72">
        <v>0</v>
      </c>
      <c r="F297" s="74">
        <v>35002</v>
      </c>
      <c r="G297" s="72">
        <v>0</v>
      </c>
      <c r="H297" s="74">
        <v>35002</v>
      </c>
      <c r="I297" s="72">
        <v>0</v>
      </c>
      <c r="J297" s="74">
        <f>20000+5000+2</f>
        <v>25002</v>
      </c>
      <c r="K297" s="72">
        <v>0</v>
      </c>
      <c r="L297" s="74">
        <f>SUM(J297:K297)</f>
        <v>25002</v>
      </c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</row>
    <row r="298" spans="1:24" s="96" customFormat="1" ht="25.5">
      <c r="A298" s="56" t="s">
        <v>302</v>
      </c>
      <c r="B298" s="109" t="s">
        <v>191</v>
      </c>
      <c r="C298" s="57" t="s">
        <v>206</v>
      </c>
      <c r="D298" s="71">
        <v>26998</v>
      </c>
      <c r="E298" s="69">
        <v>0</v>
      </c>
      <c r="F298" s="71">
        <v>41112</v>
      </c>
      <c r="G298" s="69">
        <v>0</v>
      </c>
      <c r="H298" s="71">
        <v>41112</v>
      </c>
      <c r="I298" s="69">
        <v>0</v>
      </c>
      <c r="J298" s="71">
        <f>40000+2000+1332</f>
        <v>43332</v>
      </c>
      <c r="K298" s="69">
        <v>0</v>
      </c>
      <c r="L298" s="71">
        <f>SUM(J298:K298)</f>
        <v>43332</v>
      </c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</row>
    <row r="299" spans="1:24" s="96" customFormat="1" ht="38.25">
      <c r="A299" s="52"/>
      <c r="B299" s="109" t="s">
        <v>192</v>
      </c>
      <c r="C299" s="57" t="s">
        <v>194</v>
      </c>
      <c r="D299" s="71">
        <v>14996</v>
      </c>
      <c r="E299" s="69">
        <v>0</v>
      </c>
      <c r="F299" s="71">
        <v>2000</v>
      </c>
      <c r="G299" s="69">
        <v>0</v>
      </c>
      <c r="H299" s="71">
        <v>2000</v>
      </c>
      <c r="I299" s="69">
        <v>0</v>
      </c>
      <c r="J299" s="71">
        <v>400</v>
      </c>
      <c r="K299" s="69">
        <v>0</v>
      </c>
      <c r="L299" s="71">
        <f>SUM(J299:K299)</f>
        <v>400</v>
      </c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</row>
    <row r="300" spans="1:24" s="96" customFormat="1" ht="25.5">
      <c r="A300" s="52"/>
      <c r="B300" s="109" t="s">
        <v>193</v>
      </c>
      <c r="C300" s="57" t="s">
        <v>195</v>
      </c>
      <c r="D300" s="71">
        <v>4995</v>
      </c>
      <c r="E300" s="69">
        <v>0</v>
      </c>
      <c r="F300" s="69">
        <v>0</v>
      </c>
      <c r="G300" s="69">
        <v>0</v>
      </c>
      <c r="H300" s="69">
        <v>0</v>
      </c>
      <c r="I300" s="69">
        <v>0</v>
      </c>
      <c r="J300" s="69">
        <v>0</v>
      </c>
      <c r="K300" s="69">
        <v>0</v>
      </c>
      <c r="L300" s="69">
        <f>SUM(J300:K300)</f>
        <v>0</v>
      </c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</row>
    <row r="301" spans="1:24" s="96" customFormat="1">
      <c r="A301" s="52" t="s">
        <v>17</v>
      </c>
      <c r="B301" s="128">
        <v>62</v>
      </c>
      <c r="C301" s="57" t="s">
        <v>86</v>
      </c>
      <c r="D301" s="61">
        <f t="shared" ref="D301:L301" si="172">SUM(D297:D300)</f>
        <v>90915</v>
      </c>
      <c r="E301" s="60">
        <f t="shared" si="172"/>
        <v>0</v>
      </c>
      <c r="F301" s="61">
        <f t="shared" si="172"/>
        <v>78114</v>
      </c>
      <c r="G301" s="60">
        <f t="shared" si="172"/>
        <v>0</v>
      </c>
      <c r="H301" s="61">
        <f t="shared" ref="H301" si="173">SUM(H297:H300)</f>
        <v>78114</v>
      </c>
      <c r="I301" s="60">
        <f t="shared" ref="I301" si="174">SUM(I297:I300)</f>
        <v>0</v>
      </c>
      <c r="J301" s="61">
        <f t="shared" si="172"/>
        <v>68734</v>
      </c>
      <c r="K301" s="60">
        <f>SUM(K297:K300)</f>
        <v>0</v>
      </c>
      <c r="L301" s="61">
        <f t="shared" si="172"/>
        <v>68734</v>
      </c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</row>
    <row r="302" spans="1:24" s="96" customFormat="1" ht="11.1" customHeight="1">
      <c r="A302" s="52"/>
      <c r="B302" s="109"/>
      <c r="C302" s="57"/>
      <c r="D302" s="87"/>
      <c r="E302" s="87"/>
      <c r="F302" s="87"/>
      <c r="G302" s="87"/>
      <c r="H302" s="87"/>
      <c r="I302" s="87"/>
      <c r="J302" s="87"/>
      <c r="K302" s="87"/>
      <c r="L302" s="87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</row>
    <row r="303" spans="1:24" s="96" customFormat="1">
      <c r="A303" s="52"/>
      <c r="B303" s="128">
        <v>63</v>
      </c>
      <c r="C303" s="57" t="s">
        <v>92</v>
      </c>
      <c r="D303" s="87"/>
      <c r="E303" s="87"/>
      <c r="F303" s="87"/>
      <c r="G303" s="87"/>
      <c r="H303" s="87"/>
      <c r="I303" s="87"/>
      <c r="J303" s="87"/>
      <c r="K303" s="87"/>
      <c r="L303" s="87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</row>
    <row r="304" spans="1:24" s="96" customFormat="1">
      <c r="A304" s="52"/>
      <c r="B304" s="93">
        <v>45</v>
      </c>
      <c r="C304" s="57" t="s">
        <v>29</v>
      </c>
      <c r="D304" s="87"/>
      <c r="E304" s="87"/>
      <c r="F304" s="87"/>
      <c r="G304" s="87"/>
      <c r="H304" s="87"/>
      <c r="I304" s="87"/>
      <c r="J304" s="87"/>
      <c r="K304" s="87"/>
      <c r="L304" s="87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</row>
    <row r="305" spans="1:24" s="96" customFormat="1">
      <c r="A305" s="52"/>
      <c r="B305" s="109" t="s">
        <v>224</v>
      </c>
      <c r="C305" s="57" t="s">
        <v>225</v>
      </c>
      <c r="D305" s="71">
        <v>20514</v>
      </c>
      <c r="E305" s="69">
        <v>0</v>
      </c>
      <c r="F305" s="71">
        <v>5000</v>
      </c>
      <c r="G305" s="69">
        <v>0</v>
      </c>
      <c r="H305" s="71">
        <v>5000</v>
      </c>
      <c r="I305" s="69">
        <v>0</v>
      </c>
      <c r="J305" s="71">
        <v>5000</v>
      </c>
      <c r="K305" s="69">
        <v>0</v>
      </c>
      <c r="L305" s="71">
        <f>SUM(J305:K305)</f>
        <v>5000</v>
      </c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</row>
    <row r="306" spans="1:24" s="96" customFormat="1">
      <c r="A306" s="52" t="s">
        <v>17</v>
      </c>
      <c r="B306" s="93">
        <v>45</v>
      </c>
      <c r="C306" s="57" t="s">
        <v>29</v>
      </c>
      <c r="D306" s="61">
        <f t="shared" ref="D306:L306" si="175">SUM(D305:D305)</f>
        <v>20514</v>
      </c>
      <c r="E306" s="60">
        <f t="shared" si="175"/>
        <v>0</v>
      </c>
      <c r="F306" s="61">
        <f t="shared" si="175"/>
        <v>5000</v>
      </c>
      <c r="G306" s="60">
        <f t="shared" si="175"/>
        <v>0</v>
      </c>
      <c r="H306" s="61">
        <f t="shared" ref="H306" si="176">SUM(H305:H305)</f>
        <v>5000</v>
      </c>
      <c r="I306" s="60">
        <f t="shared" ref="I306" si="177">SUM(I305:I305)</f>
        <v>0</v>
      </c>
      <c r="J306" s="61">
        <f t="shared" si="175"/>
        <v>5000</v>
      </c>
      <c r="K306" s="60">
        <f>SUM(K305:K305)</f>
        <v>0</v>
      </c>
      <c r="L306" s="61">
        <f t="shared" si="175"/>
        <v>5000</v>
      </c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</row>
    <row r="307" spans="1:24" s="96" customFormat="1">
      <c r="A307" s="52" t="s">
        <v>17</v>
      </c>
      <c r="B307" s="128">
        <v>63</v>
      </c>
      <c r="C307" s="57" t="s">
        <v>92</v>
      </c>
      <c r="D307" s="74">
        <f t="shared" ref="D307:L307" si="178">D306</f>
        <v>20514</v>
      </c>
      <c r="E307" s="72">
        <f t="shared" si="178"/>
        <v>0</v>
      </c>
      <c r="F307" s="74">
        <f t="shared" si="178"/>
        <v>5000</v>
      </c>
      <c r="G307" s="72">
        <f t="shared" si="178"/>
        <v>0</v>
      </c>
      <c r="H307" s="74">
        <f t="shared" ref="H307" si="179">H306</f>
        <v>5000</v>
      </c>
      <c r="I307" s="72">
        <f t="shared" ref="I307" si="180">I306</f>
        <v>0</v>
      </c>
      <c r="J307" s="74">
        <f t="shared" si="178"/>
        <v>5000</v>
      </c>
      <c r="K307" s="72">
        <f>K306</f>
        <v>0</v>
      </c>
      <c r="L307" s="74">
        <f t="shared" si="178"/>
        <v>5000</v>
      </c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</row>
    <row r="308" spans="1:24" s="96" customFormat="1">
      <c r="A308" s="52"/>
      <c r="B308" s="128"/>
      <c r="C308" s="57"/>
      <c r="D308" s="71"/>
      <c r="E308" s="69"/>
      <c r="F308" s="71"/>
      <c r="G308" s="69"/>
      <c r="H308" s="71"/>
      <c r="I308" s="69"/>
      <c r="J308" s="71"/>
      <c r="K308" s="69"/>
      <c r="L308" s="71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</row>
    <row r="309" spans="1:24" s="96" customFormat="1" ht="25.5">
      <c r="A309" s="52"/>
      <c r="B309" s="130">
        <v>65</v>
      </c>
      <c r="C309" s="82" t="s">
        <v>291</v>
      </c>
      <c r="D309" s="71"/>
      <c r="E309" s="69"/>
      <c r="F309" s="71"/>
      <c r="G309" s="69"/>
      <c r="H309" s="71"/>
      <c r="I309" s="69"/>
      <c r="J309" s="71"/>
      <c r="K309" s="69"/>
      <c r="L309" s="71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</row>
    <row r="310" spans="1:24" s="96" customFormat="1">
      <c r="A310" s="52"/>
      <c r="B310" s="130">
        <v>44</v>
      </c>
      <c r="C310" s="82" t="s">
        <v>21</v>
      </c>
      <c r="D310" s="87"/>
      <c r="E310" s="87"/>
      <c r="F310" s="87"/>
      <c r="G310" s="87"/>
      <c r="H310" s="87"/>
      <c r="I310" s="87"/>
      <c r="J310" s="87"/>
      <c r="K310" s="87"/>
      <c r="L310" s="87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</row>
    <row r="311" spans="1:24" s="96" customFormat="1">
      <c r="A311" s="52"/>
      <c r="B311" s="130" t="s">
        <v>273</v>
      </c>
      <c r="C311" s="82" t="s">
        <v>104</v>
      </c>
      <c r="D311" s="69">
        <v>0</v>
      </c>
      <c r="E311" s="69">
        <v>0</v>
      </c>
      <c r="F311" s="69">
        <v>0</v>
      </c>
      <c r="G311" s="69">
        <v>0</v>
      </c>
      <c r="H311" s="69">
        <v>0</v>
      </c>
      <c r="I311" s="69">
        <v>0</v>
      </c>
      <c r="J311" s="71">
        <v>1048200</v>
      </c>
      <c r="K311" s="69">
        <v>0</v>
      </c>
      <c r="L311" s="71">
        <f>SUM(J311:K311)</f>
        <v>1048200</v>
      </c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</row>
    <row r="312" spans="1:24" s="96" customFormat="1">
      <c r="A312" s="52"/>
      <c r="B312" s="130" t="s">
        <v>274</v>
      </c>
      <c r="C312" s="82" t="s">
        <v>113</v>
      </c>
      <c r="D312" s="69">
        <v>0</v>
      </c>
      <c r="E312" s="69">
        <v>0</v>
      </c>
      <c r="F312" s="69">
        <v>0</v>
      </c>
      <c r="G312" s="69">
        <v>0</v>
      </c>
      <c r="H312" s="69">
        <v>0</v>
      </c>
      <c r="I312" s="69">
        <v>0</v>
      </c>
      <c r="J312" s="71">
        <v>2500</v>
      </c>
      <c r="K312" s="69">
        <v>0</v>
      </c>
      <c r="L312" s="71">
        <f>SUM(J312:K312)</f>
        <v>2500</v>
      </c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</row>
    <row r="313" spans="1:24" s="96" customFormat="1" ht="25.5">
      <c r="A313" s="52" t="s">
        <v>17</v>
      </c>
      <c r="B313" s="130">
        <v>65</v>
      </c>
      <c r="C313" s="82" t="s">
        <v>268</v>
      </c>
      <c r="D313" s="60">
        <f>D312+D311</f>
        <v>0</v>
      </c>
      <c r="E313" s="60">
        <f t="shared" ref="E313:L313" si="181">E312+E311</f>
        <v>0</v>
      </c>
      <c r="F313" s="60">
        <f t="shared" si="181"/>
        <v>0</v>
      </c>
      <c r="G313" s="60">
        <f t="shared" si="181"/>
        <v>0</v>
      </c>
      <c r="H313" s="60">
        <f t="shared" ref="H313" si="182">H312+H311</f>
        <v>0</v>
      </c>
      <c r="I313" s="60">
        <f t="shared" ref="I313" si="183">I312+I311</f>
        <v>0</v>
      </c>
      <c r="J313" s="61">
        <f t="shared" si="181"/>
        <v>1050700</v>
      </c>
      <c r="K313" s="60">
        <f t="shared" si="181"/>
        <v>0</v>
      </c>
      <c r="L313" s="61">
        <f t="shared" si="181"/>
        <v>1050700</v>
      </c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</row>
    <row r="314" spans="1:24" s="96" customFormat="1">
      <c r="A314" s="52"/>
      <c r="B314" s="128"/>
      <c r="C314" s="57"/>
      <c r="D314" s="71"/>
      <c r="E314" s="69"/>
      <c r="F314" s="71"/>
      <c r="G314" s="69"/>
      <c r="H314" s="71"/>
      <c r="I314" s="69"/>
      <c r="J314" s="71"/>
      <c r="K314" s="69"/>
      <c r="L314" s="71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</row>
    <row r="315" spans="1:24" s="96" customFormat="1" ht="25.5">
      <c r="A315" s="52"/>
      <c r="B315" s="130">
        <v>71</v>
      </c>
      <c r="C315" s="82" t="s">
        <v>102</v>
      </c>
      <c r="D315" s="87"/>
      <c r="E315" s="87"/>
      <c r="F315" s="87"/>
      <c r="G315" s="87"/>
      <c r="H315" s="87"/>
      <c r="I315" s="87"/>
      <c r="J315" s="87"/>
      <c r="K315" s="87"/>
      <c r="L315" s="87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</row>
    <row r="316" spans="1:24" s="96" customFormat="1">
      <c r="A316" s="52"/>
      <c r="B316" s="130">
        <v>44</v>
      </c>
      <c r="C316" s="82" t="s">
        <v>21</v>
      </c>
      <c r="D316" s="87"/>
      <c r="E316" s="87"/>
      <c r="F316" s="87"/>
      <c r="G316" s="87"/>
      <c r="H316" s="87"/>
      <c r="I316" s="87"/>
      <c r="J316" s="87"/>
      <c r="K316" s="87"/>
      <c r="L316" s="87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</row>
    <row r="317" spans="1:24" s="96" customFormat="1">
      <c r="A317" s="52"/>
      <c r="B317" s="130" t="s">
        <v>103</v>
      </c>
      <c r="C317" s="82" t="s">
        <v>104</v>
      </c>
      <c r="D317" s="71">
        <v>219757</v>
      </c>
      <c r="E317" s="69">
        <v>0</v>
      </c>
      <c r="F317" s="71">
        <v>1548200</v>
      </c>
      <c r="G317" s="69">
        <v>0</v>
      </c>
      <c r="H317" s="71">
        <v>1548200</v>
      </c>
      <c r="I317" s="69">
        <v>0</v>
      </c>
      <c r="J317" s="69">
        <v>0</v>
      </c>
      <c r="K317" s="69">
        <v>0</v>
      </c>
      <c r="L317" s="69">
        <f>SUM(J317:K317)</f>
        <v>0</v>
      </c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</row>
    <row r="318" spans="1:24" s="96" customFormat="1">
      <c r="A318" s="52"/>
      <c r="B318" s="130" t="s">
        <v>105</v>
      </c>
      <c r="C318" s="82" t="s">
        <v>113</v>
      </c>
      <c r="D318" s="71">
        <v>10000</v>
      </c>
      <c r="E318" s="69">
        <v>0</v>
      </c>
      <c r="F318" s="71">
        <v>3000</v>
      </c>
      <c r="G318" s="69">
        <v>0</v>
      </c>
      <c r="H318" s="71">
        <v>3000</v>
      </c>
      <c r="I318" s="69">
        <v>0</v>
      </c>
      <c r="J318" s="69">
        <v>0</v>
      </c>
      <c r="K318" s="69">
        <v>0</v>
      </c>
      <c r="L318" s="69">
        <f>SUM(J318:K318)</f>
        <v>0</v>
      </c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</row>
    <row r="319" spans="1:24" s="96" customFormat="1" ht="25.5">
      <c r="A319" s="52" t="s">
        <v>17</v>
      </c>
      <c r="B319" s="130">
        <v>71</v>
      </c>
      <c r="C319" s="82" t="s">
        <v>102</v>
      </c>
      <c r="D319" s="61">
        <f t="shared" ref="D319:L319" si="184">D318+D317</f>
        <v>229757</v>
      </c>
      <c r="E319" s="60">
        <f t="shared" si="184"/>
        <v>0</v>
      </c>
      <c r="F319" s="61">
        <f t="shared" si="184"/>
        <v>1551200</v>
      </c>
      <c r="G319" s="60">
        <f t="shared" si="184"/>
        <v>0</v>
      </c>
      <c r="H319" s="61">
        <f t="shared" ref="H319" si="185">H318+H317</f>
        <v>1551200</v>
      </c>
      <c r="I319" s="60">
        <f t="shared" ref="I319" si="186">I318+I317</f>
        <v>0</v>
      </c>
      <c r="J319" s="60">
        <f t="shared" si="184"/>
        <v>0</v>
      </c>
      <c r="K319" s="60">
        <f>K318+K317</f>
        <v>0</v>
      </c>
      <c r="L319" s="60">
        <f t="shared" si="184"/>
        <v>0</v>
      </c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</row>
    <row r="320" spans="1:24" s="96" customFormat="1">
      <c r="A320" s="52"/>
      <c r="B320" s="130"/>
      <c r="C320" s="82"/>
      <c r="D320" s="71"/>
      <c r="E320" s="69"/>
      <c r="F320" s="71"/>
      <c r="G320" s="69"/>
      <c r="H320" s="71"/>
      <c r="I320" s="69"/>
      <c r="J320" s="69"/>
      <c r="K320" s="69"/>
      <c r="L320" s="69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</row>
    <row r="321" spans="1:24" s="96" customFormat="1">
      <c r="A321" s="52"/>
      <c r="B321" s="130">
        <v>72</v>
      </c>
      <c r="C321" s="82" t="s">
        <v>106</v>
      </c>
      <c r="D321" s="87"/>
      <c r="E321" s="87"/>
      <c r="F321" s="87"/>
      <c r="G321" s="87"/>
      <c r="H321" s="87"/>
      <c r="I321" s="87"/>
      <c r="J321" s="87"/>
      <c r="K321" s="87"/>
      <c r="L321" s="87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</row>
    <row r="322" spans="1:24" s="96" customFormat="1">
      <c r="A322" s="52"/>
      <c r="B322" s="130">
        <v>44</v>
      </c>
      <c r="C322" s="82" t="s">
        <v>21</v>
      </c>
      <c r="D322" s="87"/>
      <c r="E322" s="87"/>
      <c r="F322" s="87"/>
      <c r="G322" s="87"/>
      <c r="H322" s="87"/>
      <c r="I322" s="87"/>
      <c r="J322" s="87"/>
      <c r="K322" s="87"/>
      <c r="L322" s="87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</row>
    <row r="323" spans="1:24" s="96" customFormat="1">
      <c r="A323" s="64"/>
      <c r="B323" s="176" t="s">
        <v>116</v>
      </c>
      <c r="C323" s="161" t="s">
        <v>114</v>
      </c>
      <c r="D323" s="74">
        <v>33499</v>
      </c>
      <c r="E323" s="72">
        <v>0</v>
      </c>
      <c r="F323" s="74">
        <v>20000</v>
      </c>
      <c r="G323" s="72">
        <v>0</v>
      </c>
      <c r="H323" s="74">
        <v>20000</v>
      </c>
      <c r="I323" s="72">
        <v>0</v>
      </c>
      <c r="J323" s="74">
        <v>20000</v>
      </c>
      <c r="K323" s="72">
        <v>0</v>
      </c>
      <c r="L323" s="74">
        <f>SUM(J323:K323)</f>
        <v>20000</v>
      </c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</row>
    <row r="324" spans="1:24" s="96" customFormat="1">
      <c r="A324" s="52"/>
      <c r="B324" s="130" t="s">
        <v>117</v>
      </c>
      <c r="C324" s="82" t="s">
        <v>115</v>
      </c>
      <c r="D324" s="71">
        <v>2929</v>
      </c>
      <c r="E324" s="69">
        <v>0</v>
      </c>
      <c r="F324" s="71">
        <v>1000</v>
      </c>
      <c r="G324" s="69">
        <v>0</v>
      </c>
      <c r="H324" s="71">
        <v>1000</v>
      </c>
      <c r="I324" s="69">
        <v>0</v>
      </c>
      <c r="J324" s="71">
        <v>1000</v>
      </c>
      <c r="K324" s="69">
        <v>0</v>
      </c>
      <c r="L324" s="71">
        <f>SUM(J324:K324)</f>
        <v>1000</v>
      </c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</row>
    <row r="325" spans="1:24" s="96" customFormat="1">
      <c r="A325" s="52" t="s">
        <v>17</v>
      </c>
      <c r="B325" s="130">
        <v>44</v>
      </c>
      <c r="C325" s="82" t="s">
        <v>21</v>
      </c>
      <c r="D325" s="61">
        <f t="shared" ref="D325:L325" si="187">D324+D323</f>
        <v>36428</v>
      </c>
      <c r="E325" s="60">
        <f t="shared" si="187"/>
        <v>0</v>
      </c>
      <c r="F325" s="61">
        <f t="shared" si="187"/>
        <v>21000</v>
      </c>
      <c r="G325" s="60">
        <f t="shared" si="187"/>
        <v>0</v>
      </c>
      <c r="H325" s="61">
        <f t="shared" ref="H325" si="188">H324+H323</f>
        <v>21000</v>
      </c>
      <c r="I325" s="60">
        <f t="shared" ref="I325" si="189">I324+I323</f>
        <v>0</v>
      </c>
      <c r="J325" s="61">
        <f t="shared" si="187"/>
        <v>21000</v>
      </c>
      <c r="K325" s="60">
        <f>K324+K323</f>
        <v>0</v>
      </c>
      <c r="L325" s="61">
        <f t="shared" si="187"/>
        <v>21000</v>
      </c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</row>
    <row r="326" spans="1:24" s="96" customFormat="1">
      <c r="A326" s="52" t="s">
        <v>17</v>
      </c>
      <c r="B326" s="130">
        <v>72</v>
      </c>
      <c r="C326" s="82" t="s">
        <v>106</v>
      </c>
      <c r="D326" s="74">
        <f t="shared" ref="D326:L326" si="190">D325</f>
        <v>36428</v>
      </c>
      <c r="E326" s="72">
        <f t="shared" si="190"/>
        <v>0</v>
      </c>
      <c r="F326" s="74">
        <f t="shared" si="190"/>
        <v>21000</v>
      </c>
      <c r="G326" s="72">
        <f t="shared" si="190"/>
        <v>0</v>
      </c>
      <c r="H326" s="74">
        <f t="shared" ref="H326" si="191">H325</f>
        <v>21000</v>
      </c>
      <c r="I326" s="72">
        <f t="shared" ref="I326" si="192">I325</f>
        <v>0</v>
      </c>
      <c r="J326" s="74">
        <f t="shared" si="190"/>
        <v>21000</v>
      </c>
      <c r="K326" s="72">
        <f>K325</f>
        <v>0</v>
      </c>
      <c r="L326" s="74">
        <f t="shared" si="190"/>
        <v>21000</v>
      </c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</row>
    <row r="327" spans="1:24" s="96" customFormat="1">
      <c r="A327" s="52"/>
      <c r="B327" s="130"/>
      <c r="C327" s="82"/>
      <c r="D327" s="87"/>
      <c r="E327" s="87"/>
      <c r="F327" s="87"/>
      <c r="G327" s="87"/>
      <c r="H327" s="87"/>
      <c r="I327" s="87"/>
      <c r="J327" s="87"/>
      <c r="K327" s="87"/>
      <c r="L327" s="87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</row>
    <row r="328" spans="1:24" s="96" customFormat="1">
      <c r="A328" s="52"/>
      <c r="B328" s="130">
        <v>75</v>
      </c>
      <c r="C328" s="82" t="s">
        <v>139</v>
      </c>
      <c r="D328" s="87"/>
      <c r="E328" s="87"/>
      <c r="F328" s="87"/>
      <c r="G328" s="87"/>
      <c r="H328" s="87"/>
      <c r="I328" s="87"/>
      <c r="J328" s="87"/>
      <c r="K328" s="87"/>
      <c r="L328" s="87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</row>
    <row r="329" spans="1:24" s="96" customFormat="1">
      <c r="A329" s="52"/>
      <c r="B329" s="130">
        <v>44</v>
      </c>
      <c r="C329" s="82" t="s">
        <v>21</v>
      </c>
      <c r="D329" s="87"/>
      <c r="E329" s="87"/>
      <c r="F329" s="87"/>
      <c r="G329" s="87"/>
      <c r="H329" s="87"/>
      <c r="I329" s="87"/>
      <c r="J329" s="87"/>
      <c r="K329" s="87"/>
      <c r="L329" s="87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</row>
    <row r="330" spans="1:24" s="96" customFormat="1">
      <c r="A330" s="52"/>
      <c r="B330" s="130" t="s">
        <v>107</v>
      </c>
      <c r="C330" s="82" t="s">
        <v>108</v>
      </c>
      <c r="D330" s="74">
        <v>73623</v>
      </c>
      <c r="E330" s="72">
        <v>0</v>
      </c>
      <c r="F330" s="74">
        <v>300000</v>
      </c>
      <c r="G330" s="72">
        <v>0</v>
      </c>
      <c r="H330" s="74">
        <v>300000</v>
      </c>
      <c r="I330" s="72">
        <v>0</v>
      </c>
      <c r="J330" s="74">
        <v>300000</v>
      </c>
      <c r="K330" s="72">
        <v>0</v>
      </c>
      <c r="L330" s="74">
        <f>SUM(J330:K330)</f>
        <v>300000</v>
      </c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</row>
    <row r="331" spans="1:24" s="96" customFormat="1">
      <c r="A331" s="52" t="s">
        <v>17</v>
      </c>
      <c r="B331" s="130">
        <v>75</v>
      </c>
      <c r="C331" s="82" t="s">
        <v>139</v>
      </c>
      <c r="D331" s="74">
        <f t="shared" ref="D331:L331" si="193">D330</f>
        <v>73623</v>
      </c>
      <c r="E331" s="72">
        <f t="shared" si="193"/>
        <v>0</v>
      </c>
      <c r="F331" s="74">
        <f t="shared" si="193"/>
        <v>300000</v>
      </c>
      <c r="G331" s="72">
        <f t="shared" si="193"/>
        <v>0</v>
      </c>
      <c r="H331" s="74">
        <f t="shared" ref="H331" si="194">H330</f>
        <v>300000</v>
      </c>
      <c r="I331" s="72">
        <f t="shared" ref="I331" si="195">I330</f>
        <v>0</v>
      </c>
      <c r="J331" s="74">
        <f t="shared" si="193"/>
        <v>300000</v>
      </c>
      <c r="K331" s="72">
        <f>K330</f>
        <v>0</v>
      </c>
      <c r="L331" s="74">
        <f t="shared" si="193"/>
        <v>300000</v>
      </c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</row>
    <row r="332" spans="1:24" s="96" customFormat="1">
      <c r="A332" s="52"/>
      <c r="B332" s="130"/>
      <c r="C332" s="82"/>
      <c r="D332" s="87"/>
      <c r="E332" s="87"/>
      <c r="F332" s="87"/>
      <c r="G332" s="87"/>
      <c r="H332" s="87"/>
      <c r="I332" s="87"/>
      <c r="J332" s="87"/>
      <c r="K332" s="87"/>
      <c r="L332" s="87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</row>
    <row r="333" spans="1:24" s="96" customFormat="1" ht="25.5">
      <c r="A333" s="52"/>
      <c r="B333" s="128">
        <v>78</v>
      </c>
      <c r="C333" s="57" t="s">
        <v>125</v>
      </c>
      <c r="D333" s="71"/>
      <c r="E333" s="71"/>
      <c r="F333" s="87"/>
      <c r="G333" s="71"/>
      <c r="H333" s="87"/>
      <c r="I333" s="71"/>
      <c r="J333" s="87"/>
      <c r="K333" s="71"/>
      <c r="L333" s="87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</row>
    <row r="334" spans="1:24" s="96" customFormat="1">
      <c r="A334" s="52"/>
      <c r="B334" s="128"/>
      <c r="C334" s="57"/>
      <c r="D334" s="71"/>
      <c r="E334" s="71"/>
      <c r="F334" s="87"/>
      <c r="G334" s="71"/>
      <c r="H334" s="87"/>
      <c r="I334" s="71"/>
      <c r="J334" s="87"/>
      <c r="K334" s="71"/>
      <c r="L334" s="87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</row>
    <row r="335" spans="1:24" customFormat="1" ht="18.600000000000001" customHeight="1">
      <c r="A335" s="52"/>
      <c r="B335" s="93">
        <v>83</v>
      </c>
      <c r="C335" s="57" t="s">
        <v>296</v>
      </c>
      <c r="D335" s="165"/>
      <c r="E335" s="165"/>
      <c r="F335" s="87"/>
      <c r="G335" s="165"/>
      <c r="H335" s="87"/>
      <c r="I335" s="165"/>
      <c r="J335" s="87"/>
      <c r="K335" s="165"/>
      <c r="L335" s="87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</row>
    <row r="336" spans="1:24" customFormat="1" ht="15.95" customHeight="1">
      <c r="A336" s="52"/>
      <c r="B336" s="128" t="s">
        <v>297</v>
      </c>
      <c r="C336" s="57" t="s">
        <v>91</v>
      </c>
      <c r="D336" s="165">
        <v>1015</v>
      </c>
      <c r="E336" s="170">
        <v>0</v>
      </c>
      <c r="F336" s="170">
        <v>0</v>
      </c>
      <c r="G336" s="170">
        <v>0</v>
      </c>
      <c r="H336" s="170">
        <v>0</v>
      </c>
      <c r="I336" s="170">
        <v>0</v>
      </c>
      <c r="J336" s="170">
        <v>0</v>
      </c>
      <c r="K336" s="170">
        <v>0</v>
      </c>
      <c r="L336" s="170">
        <v>0</v>
      </c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</row>
    <row r="337" spans="1:24" s="96" customFormat="1" ht="25.5">
      <c r="A337" s="52"/>
      <c r="B337" s="93">
        <v>84</v>
      </c>
      <c r="C337" s="57" t="s">
        <v>126</v>
      </c>
      <c r="D337" s="71"/>
      <c r="E337" s="71"/>
      <c r="F337" s="87"/>
      <c r="G337" s="71"/>
      <c r="H337" s="71"/>
      <c r="I337" s="71"/>
      <c r="J337" s="87"/>
      <c r="K337" s="71"/>
      <c r="L337" s="87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</row>
    <row r="338" spans="1:24" s="96" customFormat="1">
      <c r="A338" s="52"/>
      <c r="B338" s="128" t="s">
        <v>127</v>
      </c>
      <c r="C338" s="57" t="s">
        <v>91</v>
      </c>
      <c r="D338" s="69">
        <v>0</v>
      </c>
      <c r="E338" s="69">
        <v>0</v>
      </c>
      <c r="F338" s="69">
        <v>0</v>
      </c>
      <c r="G338" s="69">
        <v>0</v>
      </c>
      <c r="H338" s="69">
        <v>0</v>
      </c>
      <c r="I338" s="69">
        <v>0</v>
      </c>
      <c r="J338" s="71">
        <v>710</v>
      </c>
      <c r="K338" s="69">
        <v>0</v>
      </c>
      <c r="L338" s="71">
        <f>SUM(J338:K338)</f>
        <v>710</v>
      </c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</row>
    <row r="339" spans="1:24" s="96" customFormat="1">
      <c r="A339" s="52"/>
      <c r="B339" s="128"/>
      <c r="C339" s="57"/>
      <c r="D339" s="71"/>
      <c r="E339" s="71"/>
      <c r="F339" s="87"/>
      <c r="G339" s="71"/>
      <c r="H339" s="71"/>
      <c r="I339" s="71"/>
      <c r="J339" s="87"/>
      <c r="K339" s="71"/>
      <c r="L339" s="87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</row>
    <row r="340" spans="1:24" s="96" customFormat="1" ht="38.25">
      <c r="A340" s="52"/>
      <c r="B340" s="93">
        <v>85</v>
      </c>
      <c r="C340" s="57" t="s">
        <v>142</v>
      </c>
      <c r="D340" s="71"/>
      <c r="E340" s="71"/>
      <c r="F340" s="87"/>
      <c r="G340" s="71"/>
      <c r="H340" s="71"/>
      <c r="I340" s="71"/>
      <c r="J340" s="87"/>
      <c r="K340" s="71"/>
      <c r="L340" s="87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</row>
    <row r="341" spans="1:24" s="96" customFormat="1">
      <c r="A341" s="56" t="s">
        <v>303</v>
      </c>
      <c r="B341" s="128" t="s">
        <v>140</v>
      </c>
      <c r="C341" s="57" t="s">
        <v>91</v>
      </c>
      <c r="D341" s="71">
        <v>10920</v>
      </c>
      <c r="E341" s="69">
        <v>0</v>
      </c>
      <c r="F341" s="87">
        <v>41717</v>
      </c>
      <c r="G341" s="69">
        <v>0</v>
      </c>
      <c r="H341" s="71">
        <v>41717</v>
      </c>
      <c r="I341" s="69">
        <v>0</v>
      </c>
      <c r="J341" s="71">
        <f>37016+1000+44750</f>
        <v>82766</v>
      </c>
      <c r="K341" s="69">
        <v>0</v>
      </c>
      <c r="L341" s="71">
        <f>SUM(J341:K341)</f>
        <v>82766</v>
      </c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</row>
    <row r="342" spans="1:24" s="96" customFormat="1">
      <c r="A342" s="52"/>
      <c r="B342" s="128"/>
      <c r="C342" s="57"/>
      <c r="D342" s="69"/>
      <c r="E342" s="69"/>
      <c r="F342" s="87"/>
      <c r="G342" s="69"/>
      <c r="H342" s="71"/>
      <c r="I342" s="69"/>
      <c r="J342" s="87"/>
      <c r="K342" s="69"/>
      <c r="L342" s="87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</row>
    <row r="343" spans="1:24" s="96" customFormat="1" ht="38.25">
      <c r="A343" s="134"/>
      <c r="B343" s="135">
        <v>86</v>
      </c>
      <c r="C343" s="136" t="s">
        <v>210</v>
      </c>
      <c r="D343" s="69"/>
      <c r="E343" s="69"/>
      <c r="F343" s="87"/>
      <c r="G343" s="69"/>
      <c r="H343" s="71"/>
      <c r="I343" s="69"/>
      <c r="J343" s="87"/>
      <c r="K343" s="69"/>
      <c r="L343" s="87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</row>
    <row r="344" spans="1:24" s="96" customFormat="1">
      <c r="A344" s="134"/>
      <c r="B344" s="135" t="s">
        <v>211</v>
      </c>
      <c r="C344" s="136" t="s">
        <v>91</v>
      </c>
      <c r="D344" s="71">
        <v>1000</v>
      </c>
      <c r="E344" s="69">
        <v>0</v>
      </c>
      <c r="F344" s="71">
        <v>8180</v>
      </c>
      <c r="G344" s="69">
        <v>0</v>
      </c>
      <c r="H344" s="71">
        <v>8180</v>
      </c>
      <c r="I344" s="69">
        <v>0</v>
      </c>
      <c r="J344" s="71">
        <f>3590+0+86</f>
        <v>3676</v>
      </c>
      <c r="K344" s="69">
        <v>0</v>
      </c>
      <c r="L344" s="71">
        <f>SUM(J344:K344)</f>
        <v>3676</v>
      </c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</row>
    <row r="345" spans="1:24" s="96" customFormat="1">
      <c r="A345" s="134"/>
      <c r="B345" s="135"/>
      <c r="C345" s="136"/>
      <c r="D345" s="69"/>
      <c r="E345" s="69"/>
      <c r="F345" s="87"/>
      <c r="G345" s="69"/>
      <c r="H345" s="71"/>
      <c r="I345" s="69"/>
      <c r="J345" s="87"/>
      <c r="K345" s="69"/>
      <c r="L345" s="87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</row>
    <row r="346" spans="1:24" s="96" customFormat="1" ht="38.25">
      <c r="A346" s="134"/>
      <c r="B346" s="135">
        <v>87</v>
      </c>
      <c r="C346" s="136" t="s">
        <v>213</v>
      </c>
      <c r="D346" s="69"/>
      <c r="E346" s="69"/>
      <c r="F346" s="87"/>
      <c r="G346" s="69"/>
      <c r="H346" s="71"/>
      <c r="I346" s="69"/>
      <c r="J346" s="87"/>
      <c r="K346" s="69"/>
      <c r="L346" s="87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</row>
    <row r="347" spans="1:24" s="96" customFormat="1">
      <c r="A347" s="181" t="s">
        <v>304</v>
      </c>
      <c r="B347" s="183" t="s">
        <v>214</v>
      </c>
      <c r="C347" s="184" t="s">
        <v>91</v>
      </c>
      <c r="D347" s="72">
        <v>0</v>
      </c>
      <c r="E347" s="72">
        <v>0</v>
      </c>
      <c r="F347" s="74">
        <v>27976</v>
      </c>
      <c r="G347" s="72">
        <v>0</v>
      </c>
      <c r="H347" s="74">
        <v>27976</v>
      </c>
      <c r="I347" s="72">
        <v>0</v>
      </c>
      <c r="J347" s="74">
        <f>32370+1000+32388</f>
        <v>65758</v>
      </c>
      <c r="K347" s="72">
        <v>0</v>
      </c>
      <c r="L347" s="74">
        <f>SUM(J347:K347)</f>
        <v>65758</v>
      </c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</row>
    <row r="348" spans="1:24" s="96" customFormat="1" ht="1.5" customHeight="1">
      <c r="A348" s="134"/>
      <c r="B348" s="135"/>
      <c r="C348" s="136"/>
      <c r="D348" s="69"/>
      <c r="E348" s="69"/>
      <c r="F348" s="87"/>
      <c r="G348" s="69"/>
      <c r="H348" s="71"/>
      <c r="I348" s="69"/>
      <c r="J348" s="87"/>
      <c r="K348" s="69"/>
      <c r="L348" s="87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</row>
    <row r="349" spans="1:24" s="96" customFormat="1" ht="38.25">
      <c r="A349" s="134"/>
      <c r="B349" s="135">
        <v>88</v>
      </c>
      <c r="C349" s="136" t="s">
        <v>216</v>
      </c>
      <c r="D349" s="69"/>
      <c r="E349" s="69"/>
      <c r="F349" s="87"/>
      <c r="G349" s="69"/>
      <c r="H349" s="71"/>
      <c r="I349" s="69"/>
      <c r="J349" s="87"/>
      <c r="K349" s="69"/>
      <c r="L349" s="87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</row>
    <row r="350" spans="1:24" s="96" customFormat="1">
      <c r="A350" s="134"/>
      <c r="B350" s="135" t="s">
        <v>215</v>
      </c>
      <c r="C350" s="136" t="s">
        <v>91</v>
      </c>
      <c r="D350" s="71">
        <v>9950</v>
      </c>
      <c r="E350" s="69">
        <v>0</v>
      </c>
      <c r="F350" s="69">
        <v>0</v>
      </c>
      <c r="G350" s="69">
        <v>0</v>
      </c>
      <c r="H350" s="69">
        <v>0</v>
      </c>
      <c r="I350" s="69">
        <v>0</v>
      </c>
      <c r="J350" s="69">
        <v>0</v>
      </c>
      <c r="K350" s="69">
        <v>0</v>
      </c>
      <c r="L350" s="69">
        <f>SUM(J350:K350)</f>
        <v>0</v>
      </c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</row>
    <row r="351" spans="1:24" s="96" customFormat="1">
      <c r="A351" s="134"/>
      <c r="B351" s="135"/>
      <c r="C351" s="136"/>
      <c r="D351" s="71"/>
      <c r="E351" s="69"/>
      <c r="F351" s="69"/>
      <c r="G351" s="69"/>
      <c r="H351" s="69"/>
      <c r="I351" s="69"/>
      <c r="J351" s="69"/>
      <c r="K351" s="69"/>
      <c r="L351" s="69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</row>
    <row r="352" spans="1:24" s="96" customFormat="1" ht="25.5">
      <c r="A352" s="134"/>
      <c r="B352" s="135">
        <v>89</v>
      </c>
      <c r="C352" s="136" t="s">
        <v>316</v>
      </c>
      <c r="D352" s="71"/>
      <c r="E352" s="69"/>
      <c r="F352" s="69"/>
      <c r="G352" s="69"/>
      <c r="H352" s="69"/>
      <c r="I352" s="69"/>
      <c r="J352" s="69"/>
      <c r="K352" s="69"/>
      <c r="L352" s="69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</row>
    <row r="353" spans="1:24" s="96" customFormat="1">
      <c r="A353" s="56" t="s">
        <v>305</v>
      </c>
      <c r="B353" s="135" t="s">
        <v>285</v>
      </c>
      <c r="C353" s="136" t="s">
        <v>91</v>
      </c>
      <c r="D353" s="69">
        <v>0</v>
      </c>
      <c r="E353" s="69">
        <v>0</v>
      </c>
      <c r="F353" s="69">
        <v>0</v>
      </c>
      <c r="G353" s="69">
        <v>0</v>
      </c>
      <c r="H353" s="69">
        <v>0</v>
      </c>
      <c r="I353" s="69">
        <v>0</v>
      </c>
      <c r="J353" s="71">
        <f>0+1000+14514</f>
        <v>15514</v>
      </c>
      <c r="K353" s="69">
        <v>0</v>
      </c>
      <c r="L353" s="71">
        <f>SUM(J353:K353)</f>
        <v>15514</v>
      </c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</row>
    <row r="354" spans="1:24" s="96" customFormat="1">
      <c r="A354" s="56"/>
      <c r="B354" s="135"/>
      <c r="C354" s="136"/>
      <c r="D354" s="69"/>
      <c r="E354" s="69"/>
      <c r="F354" s="69"/>
      <c r="G354" s="69"/>
      <c r="H354" s="69"/>
      <c r="I354" s="69"/>
      <c r="J354" s="71"/>
      <c r="K354" s="69"/>
      <c r="L354" s="71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</row>
    <row r="355" spans="1:24" s="96" customFormat="1" ht="25.5">
      <c r="A355" s="134"/>
      <c r="B355" s="135">
        <v>90</v>
      </c>
      <c r="C355" s="136" t="s">
        <v>286</v>
      </c>
      <c r="D355" s="69"/>
      <c r="E355" s="69"/>
      <c r="F355" s="69"/>
      <c r="G355" s="69"/>
      <c r="H355" s="69"/>
      <c r="I355" s="69"/>
      <c r="J355" s="69"/>
      <c r="K355" s="69"/>
      <c r="L355" s="71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</row>
    <row r="356" spans="1:24" s="96" customFormat="1">
      <c r="A356" s="56" t="s">
        <v>306</v>
      </c>
      <c r="B356" s="135" t="s">
        <v>287</v>
      </c>
      <c r="C356" s="136" t="s">
        <v>91</v>
      </c>
      <c r="D356" s="69">
        <v>0</v>
      </c>
      <c r="E356" s="69">
        <v>0</v>
      </c>
      <c r="F356" s="69">
        <v>0</v>
      </c>
      <c r="G356" s="69">
        <v>0</v>
      </c>
      <c r="H356" s="69">
        <v>0</v>
      </c>
      <c r="I356" s="69">
        <v>0</v>
      </c>
      <c r="J356" s="71">
        <f>0+500+13500</f>
        <v>14000</v>
      </c>
      <c r="K356" s="69">
        <v>0</v>
      </c>
      <c r="L356" s="71">
        <f>SUM(J356:K356)</f>
        <v>14000</v>
      </c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</row>
    <row r="357" spans="1:24" s="96" customFormat="1">
      <c r="A357" s="56"/>
      <c r="B357" s="135"/>
      <c r="C357" s="136"/>
      <c r="D357" s="69"/>
      <c r="E357" s="69"/>
      <c r="F357" s="69"/>
      <c r="G357" s="69"/>
      <c r="H357" s="69"/>
      <c r="I357" s="69"/>
      <c r="J357" s="71"/>
      <c r="K357" s="69"/>
      <c r="L357" s="71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</row>
    <row r="358" spans="1:24" s="96" customFormat="1" ht="25.5">
      <c r="A358" s="134"/>
      <c r="B358" s="135">
        <v>91</v>
      </c>
      <c r="C358" s="136" t="s">
        <v>288</v>
      </c>
      <c r="D358" s="69"/>
      <c r="E358" s="69"/>
      <c r="F358" s="69"/>
      <c r="G358" s="69"/>
      <c r="H358" s="69"/>
      <c r="I358" s="69"/>
      <c r="J358" s="69"/>
      <c r="K358" s="69"/>
      <c r="L358" s="71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</row>
    <row r="359" spans="1:24" s="96" customFormat="1">
      <c r="A359" s="56" t="s">
        <v>307</v>
      </c>
      <c r="B359" s="135" t="s">
        <v>289</v>
      </c>
      <c r="C359" s="136" t="s">
        <v>91</v>
      </c>
      <c r="D359" s="69">
        <v>0</v>
      </c>
      <c r="E359" s="69">
        <v>0</v>
      </c>
      <c r="F359" s="69">
        <v>0</v>
      </c>
      <c r="G359" s="69">
        <v>0</v>
      </c>
      <c r="H359" s="69">
        <v>0</v>
      </c>
      <c r="I359" s="69">
        <v>0</v>
      </c>
      <c r="J359" s="71">
        <f>0+1000+20365</f>
        <v>21365</v>
      </c>
      <c r="K359" s="69">
        <v>0</v>
      </c>
      <c r="L359" s="71">
        <f>SUM(J359:K359)</f>
        <v>21365</v>
      </c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</row>
    <row r="360" spans="1:24" s="96" customFormat="1" ht="25.5">
      <c r="A360" s="52" t="s">
        <v>17</v>
      </c>
      <c r="B360" s="128">
        <v>78</v>
      </c>
      <c r="C360" s="57" t="s">
        <v>125</v>
      </c>
      <c r="D360" s="61">
        <f>SUM(D336:D359)</f>
        <v>22885</v>
      </c>
      <c r="E360" s="60">
        <f t="shared" ref="E360:L360" si="196">SUM(E336:E359)</f>
        <v>0</v>
      </c>
      <c r="F360" s="61">
        <f t="shared" si="196"/>
        <v>77873</v>
      </c>
      <c r="G360" s="60">
        <f t="shared" si="196"/>
        <v>0</v>
      </c>
      <c r="H360" s="61">
        <f t="shared" si="196"/>
        <v>77873</v>
      </c>
      <c r="I360" s="60">
        <f t="shared" si="196"/>
        <v>0</v>
      </c>
      <c r="J360" s="61">
        <f t="shared" si="196"/>
        <v>203789</v>
      </c>
      <c r="K360" s="60">
        <f t="shared" si="196"/>
        <v>0</v>
      </c>
      <c r="L360" s="61">
        <f t="shared" si="196"/>
        <v>203789</v>
      </c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</row>
    <row r="361" spans="1:24" s="96" customFormat="1">
      <c r="A361" s="52"/>
      <c r="B361" s="128"/>
      <c r="C361" s="57"/>
      <c r="D361" s="102"/>
      <c r="E361" s="102"/>
      <c r="F361" s="102"/>
      <c r="G361" s="102"/>
      <c r="H361" s="102"/>
      <c r="I361" s="102"/>
      <c r="J361" s="102"/>
      <c r="K361" s="102"/>
      <c r="L361" s="102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</row>
    <row r="362" spans="1:24" s="96" customFormat="1">
      <c r="A362" s="52"/>
      <c r="B362" s="128">
        <v>79</v>
      </c>
      <c r="C362" s="57" t="s">
        <v>141</v>
      </c>
      <c r="D362" s="71"/>
      <c r="E362" s="71"/>
      <c r="F362" s="71"/>
      <c r="G362" s="71"/>
      <c r="H362" s="71"/>
      <c r="I362" s="71"/>
      <c r="J362" s="71"/>
      <c r="K362" s="71"/>
      <c r="L362" s="71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</row>
    <row r="363" spans="1:24" s="96" customFormat="1">
      <c r="A363" s="52"/>
      <c r="B363" s="128">
        <v>71</v>
      </c>
      <c r="C363" s="57" t="s">
        <v>221</v>
      </c>
      <c r="D363" s="71"/>
      <c r="E363" s="71"/>
      <c r="F363" s="71"/>
      <c r="G363" s="71"/>
      <c r="H363" s="71"/>
      <c r="I363" s="71"/>
      <c r="J363" s="71"/>
      <c r="K363" s="71"/>
      <c r="L363" s="71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</row>
    <row r="364" spans="1:24" s="96" customFormat="1">
      <c r="A364" s="52"/>
      <c r="B364" s="128" t="s">
        <v>143</v>
      </c>
      <c r="C364" s="57" t="s">
        <v>91</v>
      </c>
      <c r="D364" s="74">
        <v>4008</v>
      </c>
      <c r="E364" s="72">
        <v>0</v>
      </c>
      <c r="F364" s="74">
        <v>10671</v>
      </c>
      <c r="G364" s="72">
        <v>0</v>
      </c>
      <c r="H364" s="74">
        <v>10671</v>
      </c>
      <c r="I364" s="72">
        <v>0</v>
      </c>
      <c r="J364" s="74">
        <v>5000</v>
      </c>
      <c r="K364" s="72">
        <v>0</v>
      </c>
      <c r="L364" s="74">
        <f>SUM(J364:K364)</f>
        <v>5000</v>
      </c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</row>
    <row r="365" spans="1:24" s="96" customFormat="1">
      <c r="A365" s="52" t="s">
        <v>17</v>
      </c>
      <c r="B365" s="128">
        <v>71</v>
      </c>
      <c r="C365" s="57" t="s">
        <v>221</v>
      </c>
      <c r="D365" s="74">
        <f t="shared" ref="D365:L366" si="197">D364</f>
        <v>4008</v>
      </c>
      <c r="E365" s="72">
        <f t="shared" si="197"/>
        <v>0</v>
      </c>
      <c r="F365" s="74">
        <f t="shared" si="197"/>
        <v>10671</v>
      </c>
      <c r="G365" s="72">
        <f t="shared" si="197"/>
        <v>0</v>
      </c>
      <c r="H365" s="74">
        <f t="shared" si="197"/>
        <v>10671</v>
      </c>
      <c r="I365" s="72">
        <f t="shared" ref="I365" si="198">I364</f>
        <v>0</v>
      </c>
      <c r="J365" s="74">
        <f t="shared" si="197"/>
        <v>5000</v>
      </c>
      <c r="K365" s="72">
        <f>K364</f>
        <v>0</v>
      </c>
      <c r="L365" s="74">
        <f t="shared" si="197"/>
        <v>5000</v>
      </c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</row>
    <row r="366" spans="1:24" s="96" customFormat="1">
      <c r="A366" s="52" t="s">
        <v>17</v>
      </c>
      <c r="B366" s="128">
        <v>79</v>
      </c>
      <c r="C366" s="57" t="s">
        <v>141</v>
      </c>
      <c r="D366" s="61">
        <f t="shared" si="197"/>
        <v>4008</v>
      </c>
      <c r="E366" s="60">
        <f t="shared" si="197"/>
        <v>0</v>
      </c>
      <c r="F366" s="61">
        <f t="shared" si="197"/>
        <v>10671</v>
      </c>
      <c r="G366" s="60">
        <f t="shared" si="197"/>
        <v>0</v>
      </c>
      <c r="H366" s="61">
        <f t="shared" si="197"/>
        <v>10671</v>
      </c>
      <c r="I366" s="60">
        <f t="shared" ref="I366" si="199">I365</f>
        <v>0</v>
      </c>
      <c r="J366" s="61">
        <f t="shared" si="197"/>
        <v>5000</v>
      </c>
      <c r="K366" s="60">
        <f>K365</f>
        <v>0</v>
      </c>
      <c r="L366" s="61">
        <f t="shared" si="197"/>
        <v>5000</v>
      </c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</row>
    <row r="367" spans="1:24" s="96" customFormat="1">
      <c r="A367" s="52"/>
      <c r="B367" s="128"/>
      <c r="C367" s="57"/>
      <c r="D367" s="69"/>
      <c r="E367" s="69"/>
      <c r="F367" s="71"/>
      <c r="G367" s="69"/>
      <c r="H367" s="69"/>
      <c r="I367" s="69"/>
      <c r="J367" s="71"/>
      <c r="K367" s="69"/>
      <c r="L367" s="71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</row>
    <row r="368" spans="1:24" s="96" customFormat="1" ht="25.5">
      <c r="A368" s="52"/>
      <c r="B368" s="128">
        <v>80</v>
      </c>
      <c r="C368" s="57" t="s">
        <v>95</v>
      </c>
      <c r="D368" s="71"/>
      <c r="E368" s="71"/>
      <c r="F368" s="71"/>
      <c r="G368" s="71"/>
      <c r="H368" s="71"/>
      <c r="I368" s="71"/>
      <c r="J368" s="71"/>
      <c r="K368" s="71"/>
      <c r="L368" s="71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</row>
    <row r="369" spans="1:24" s="96" customFormat="1">
      <c r="A369" s="52"/>
      <c r="B369" s="128">
        <v>44</v>
      </c>
      <c r="C369" s="57" t="s">
        <v>196</v>
      </c>
      <c r="D369" s="71"/>
      <c r="E369" s="71"/>
      <c r="F369" s="71"/>
      <c r="G369" s="71"/>
      <c r="H369" s="71"/>
      <c r="I369" s="71"/>
      <c r="J369" s="71"/>
      <c r="K369" s="71"/>
      <c r="L369" s="71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</row>
    <row r="370" spans="1:24" s="96" customFormat="1" ht="26.1" customHeight="1">
      <c r="A370" s="52"/>
      <c r="B370" s="128" t="s">
        <v>197</v>
      </c>
      <c r="C370" s="57" t="s">
        <v>317</v>
      </c>
      <c r="D370" s="69">
        <v>0</v>
      </c>
      <c r="E370" s="69">
        <v>0</v>
      </c>
      <c r="F370" s="71">
        <v>1000</v>
      </c>
      <c r="G370" s="69">
        <v>0</v>
      </c>
      <c r="H370" s="71">
        <v>1000</v>
      </c>
      <c r="I370" s="69">
        <v>0</v>
      </c>
      <c r="J370" s="71">
        <v>500</v>
      </c>
      <c r="K370" s="69">
        <v>0</v>
      </c>
      <c r="L370" s="71">
        <f>SUM(J370:K370)</f>
        <v>500</v>
      </c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</row>
    <row r="371" spans="1:24" s="96" customFormat="1">
      <c r="A371" s="52" t="s">
        <v>17</v>
      </c>
      <c r="B371" s="128">
        <v>44</v>
      </c>
      <c r="C371" s="57" t="s">
        <v>196</v>
      </c>
      <c r="D371" s="60">
        <f t="shared" ref="D371:L371" si="200">SUM(D370:D370)</f>
        <v>0</v>
      </c>
      <c r="E371" s="60">
        <f t="shared" si="200"/>
        <v>0</v>
      </c>
      <c r="F371" s="61">
        <f t="shared" si="200"/>
        <v>1000</v>
      </c>
      <c r="G371" s="60">
        <f t="shared" si="200"/>
        <v>0</v>
      </c>
      <c r="H371" s="61">
        <f t="shared" si="200"/>
        <v>1000</v>
      </c>
      <c r="I371" s="60">
        <f t="shared" si="200"/>
        <v>0</v>
      </c>
      <c r="J371" s="61">
        <f t="shared" si="200"/>
        <v>500</v>
      </c>
      <c r="K371" s="60">
        <f t="shared" si="200"/>
        <v>0</v>
      </c>
      <c r="L371" s="61">
        <f t="shared" si="200"/>
        <v>500</v>
      </c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</row>
    <row r="372" spans="1:24" s="96" customFormat="1" ht="25.5">
      <c r="A372" s="64" t="s">
        <v>17</v>
      </c>
      <c r="B372" s="163">
        <v>80</v>
      </c>
      <c r="C372" s="100" t="s">
        <v>95</v>
      </c>
      <c r="D372" s="72">
        <f t="shared" ref="D372:L372" si="201">D371</f>
        <v>0</v>
      </c>
      <c r="E372" s="72">
        <f t="shared" si="201"/>
        <v>0</v>
      </c>
      <c r="F372" s="74">
        <f t="shared" si="201"/>
        <v>1000</v>
      </c>
      <c r="G372" s="72">
        <f t="shared" si="201"/>
        <v>0</v>
      </c>
      <c r="H372" s="74">
        <f t="shared" si="201"/>
        <v>1000</v>
      </c>
      <c r="I372" s="72">
        <f t="shared" ref="I372" si="202">I371</f>
        <v>0</v>
      </c>
      <c r="J372" s="74">
        <f t="shared" si="201"/>
        <v>500</v>
      </c>
      <c r="K372" s="72">
        <f>K371</f>
        <v>0</v>
      </c>
      <c r="L372" s="74">
        <f t="shared" si="201"/>
        <v>500</v>
      </c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</row>
    <row r="373" spans="1:24" s="96" customFormat="1" ht="3.75" customHeight="1">
      <c r="A373" s="52"/>
      <c r="B373" s="128"/>
      <c r="C373" s="57"/>
      <c r="D373" s="69"/>
      <c r="E373" s="69"/>
      <c r="F373" s="107"/>
      <c r="G373" s="107"/>
      <c r="H373" s="71"/>
      <c r="I373" s="107"/>
      <c r="J373" s="71"/>
      <c r="K373" s="107"/>
      <c r="L373" s="107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</row>
    <row r="374" spans="1:24" s="96" customFormat="1">
      <c r="A374" s="134"/>
      <c r="B374" s="135">
        <v>82</v>
      </c>
      <c r="C374" s="136" t="s">
        <v>256</v>
      </c>
      <c r="D374" s="71"/>
      <c r="E374" s="69"/>
      <c r="F374" s="69"/>
      <c r="G374" s="69"/>
      <c r="H374" s="69"/>
      <c r="I374" s="69"/>
      <c r="J374" s="69"/>
      <c r="K374" s="69"/>
      <c r="L374" s="69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</row>
    <row r="375" spans="1:24" s="96" customFormat="1">
      <c r="A375" s="134"/>
      <c r="B375" s="128">
        <v>44</v>
      </c>
      <c r="C375" s="57" t="s">
        <v>196</v>
      </c>
      <c r="D375" s="71"/>
      <c r="E375" s="69"/>
      <c r="F375" s="69"/>
      <c r="G375" s="69"/>
      <c r="H375" s="69"/>
      <c r="I375" s="69"/>
      <c r="J375" s="69"/>
      <c r="K375" s="69"/>
      <c r="L375" s="69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</row>
    <row r="376" spans="1:24" s="96" customFormat="1" ht="25.5">
      <c r="A376" s="134"/>
      <c r="B376" s="135" t="s">
        <v>257</v>
      </c>
      <c r="C376" s="136" t="s">
        <v>258</v>
      </c>
      <c r="D376" s="69">
        <v>0</v>
      </c>
      <c r="E376" s="69">
        <v>0</v>
      </c>
      <c r="F376" s="71">
        <v>4900</v>
      </c>
      <c r="G376" s="69">
        <v>0</v>
      </c>
      <c r="H376" s="71">
        <v>4900</v>
      </c>
      <c r="I376" s="69">
        <v>0</v>
      </c>
      <c r="J376" s="71">
        <v>1</v>
      </c>
      <c r="K376" s="69">
        <v>0</v>
      </c>
      <c r="L376" s="71">
        <f>SUM(J376:K376)</f>
        <v>1</v>
      </c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</row>
    <row r="377" spans="1:24" s="96" customFormat="1" ht="25.5">
      <c r="A377" s="56" t="s">
        <v>308</v>
      </c>
      <c r="B377" s="135" t="s">
        <v>259</v>
      </c>
      <c r="C377" s="136" t="s">
        <v>260</v>
      </c>
      <c r="D377" s="69">
        <v>0</v>
      </c>
      <c r="E377" s="69">
        <v>0</v>
      </c>
      <c r="F377" s="71">
        <v>4706</v>
      </c>
      <c r="G377" s="69">
        <v>0</v>
      </c>
      <c r="H377" s="71">
        <v>4706</v>
      </c>
      <c r="I377" s="69">
        <v>0</v>
      </c>
      <c r="J377" s="71">
        <f>6200+1000+0</f>
        <v>7200</v>
      </c>
      <c r="K377" s="69">
        <v>0</v>
      </c>
      <c r="L377" s="71">
        <f>SUM(J377:K377)</f>
        <v>7200</v>
      </c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</row>
    <row r="378" spans="1:24" s="96" customFormat="1" ht="26.1" customHeight="1">
      <c r="A378" s="56" t="s">
        <v>309</v>
      </c>
      <c r="B378" s="135" t="s">
        <v>263</v>
      </c>
      <c r="C378" s="136" t="s">
        <v>261</v>
      </c>
      <c r="D378" s="69">
        <v>0</v>
      </c>
      <c r="E378" s="69">
        <v>0</v>
      </c>
      <c r="F378" s="71">
        <v>4800</v>
      </c>
      <c r="G378" s="69">
        <v>0</v>
      </c>
      <c r="H378" s="71">
        <v>4800</v>
      </c>
      <c r="I378" s="69">
        <v>0</v>
      </c>
      <c r="J378" s="71">
        <f>6499+1000+0</f>
        <v>7499</v>
      </c>
      <c r="K378" s="69">
        <v>0</v>
      </c>
      <c r="L378" s="71">
        <f>SUM(J378:K378)</f>
        <v>7499</v>
      </c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</row>
    <row r="379" spans="1:24" s="96" customFormat="1" ht="12.95" customHeight="1">
      <c r="A379" s="56" t="s">
        <v>310</v>
      </c>
      <c r="B379" s="135" t="s">
        <v>290</v>
      </c>
      <c r="C379" s="136" t="s">
        <v>292</v>
      </c>
      <c r="D379" s="69">
        <v>0</v>
      </c>
      <c r="E379" s="69">
        <v>0</v>
      </c>
      <c r="F379" s="69">
        <v>0</v>
      </c>
      <c r="G379" s="69">
        <v>0</v>
      </c>
      <c r="H379" s="69">
        <v>0</v>
      </c>
      <c r="I379" s="69">
        <v>0</v>
      </c>
      <c r="J379" s="71">
        <f>0+3000+0</f>
        <v>3000</v>
      </c>
      <c r="K379" s="69">
        <v>0</v>
      </c>
      <c r="L379" s="71">
        <f>SUM(J379:K379)</f>
        <v>3000</v>
      </c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</row>
    <row r="380" spans="1:24" s="96" customFormat="1">
      <c r="A380" s="52" t="s">
        <v>17</v>
      </c>
      <c r="B380" s="128">
        <v>44</v>
      </c>
      <c r="C380" s="57" t="s">
        <v>196</v>
      </c>
      <c r="D380" s="60">
        <f t="shared" ref="D380:H380" si="203">SUM(D376:D379)</f>
        <v>0</v>
      </c>
      <c r="E380" s="60">
        <f t="shared" si="203"/>
        <v>0</v>
      </c>
      <c r="F380" s="61">
        <f t="shared" si="203"/>
        <v>14406</v>
      </c>
      <c r="G380" s="60">
        <f t="shared" si="203"/>
        <v>0</v>
      </c>
      <c r="H380" s="61">
        <f t="shared" si="203"/>
        <v>14406</v>
      </c>
      <c r="I380" s="60">
        <f t="shared" ref="I380" si="204">SUM(I376:I379)</f>
        <v>0</v>
      </c>
      <c r="J380" s="61">
        <f>SUM(J376:J379)</f>
        <v>17700</v>
      </c>
      <c r="K380" s="60">
        <f t="shared" ref="K380:L380" si="205">SUM(K376:K379)</f>
        <v>0</v>
      </c>
      <c r="L380" s="61">
        <f t="shared" si="205"/>
        <v>17700</v>
      </c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</row>
    <row r="381" spans="1:24" s="96" customFormat="1">
      <c r="A381" s="52" t="s">
        <v>17</v>
      </c>
      <c r="B381" s="135">
        <v>82</v>
      </c>
      <c r="C381" s="136" t="s">
        <v>256</v>
      </c>
      <c r="D381" s="60">
        <f t="shared" ref="D381:L381" si="206">D380</f>
        <v>0</v>
      </c>
      <c r="E381" s="60">
        <f t="shared" si="206"/>
        <v>0</v>
      </c>
      <c r="F381" s="61">
        <f t="shared" si="206"/>
        <v>14406</v>
      </c>
      <c r="G381" s="60">
        <f t="shared" si="206"/>
        <v>0</v>
      </c>
      <c r="H381" s="61">
        <f t="shared" si="206"/>
        <v>14406</v>
      </c>
      <c r="I381" s="60">
        <f t="shared" ref="I381" si="207">I380</f>
        <v>0</v>
      </c>
      <c r="J381" s="61">
        <f>J380</f>
        <v>17700</v>
      </c>
      <c r="K381" s="60">
        <f>K380</f>
        <v>0</v>
      </c>
      <c r="L381" s="61">
        <f t="shared" si="206"/>
        <v>17700</v>
      </c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</row>
    <row r="382" spans="1:24" s="96" customFormat="1">
      <c r="A382" s="52" t="s">
        <v>17</v>
      </c>
      <c r="B382" s="99">
        <v>3.0510000000000002</v>
      </c>
      <c r="C382" s="54" t="s">
        <v>46</v>
      </c>
      <c r="D382" s="74">
        <f t="shared" ref="D382:L382" si="208">D307+D301+D293+D286+D331+D326+D319+D360+D366+D372+D381+D281+D313</f>
        <v>494124</v>
      </c>
      <c r="E382" s="72">
        <f t="shared" si="208"/>
        <v>0</v>
      </c>
      <c r="F382" s="74">
        <f t="shared" si="208"/>
        <v>2088912</v>
      </c>
      <c r="G382" s="72">
        <f t="shared" si="208"/>
        <v>0</v>
      </c>
      <c r="H382" s="74">
        <f t="shared" si="208"/>
        <v>2088912</v>
      </c>
      <c r="I382" s="72">
        <f t="shared" si="208"/>
        <v>0</v>
      </c>
      <c r="J382" s="74">
        <f t="shared" si="208"/>
        <v>2190075</v>
      </c>
      <c r="K382" s="177">
        <f t="shared" si="208"/>
        <v>0</v>
      </c>
      <c r="L382" s="74">
        <f t="shared" si="208"/>
        <v>2190075</v>
      </c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</row>
    <row r="383" spans="1:24" s="96" customFormat="1" ht="25.5">
      <c r="A383" s="52" t="s">
        <v>17</v>
      </c>
      <c r="B383" s="88">
        <v>3</v>
      </c>
      <c r="C383" s="57" t="s">
        <v>82</v>
      </c>
      <c r="D383" s="74">
        <f t="shared" ref="D383:L384" si="209">D382</f>
        <v>494124</v>
      </c>
      <c r="E383" s="72">
        <f t="shared" si="209"/>
        <v>0</v>
      </c>
      <c r="F383" s="74">
        <f t="shared" si="209"/>
        <v>2088912</v>
      </c>
      <c r="G383" s="72">
        <f t="shared" si="209"/>
        <v>0</v>
      </c>
      <c r="H383" s="74">
        <f t="shared" si="209"/>
        <v>2088912</v>
      </c>
      <c r="I383" s="72">
        <f t="shared" ref="I383" si="210">I382</f>
        <v>0</v>
      </c>
      <c r="J383" s="74">
        <f t="shared" si="209"/>
        <v>2190075</v>
      </c>
      <c r="K383" s="72">
        <f>K382</f>
        <v>0</v>
      </c>
      <c r="L383" s="74">
        <f t="shared" si="209"/>
        <v>2190075</v>
      </c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</row>
    <row r="384" spans="1:24" s="96" customFormat="1">
      <c r="A384" s="52" t="s">
        <v>17</v>
      </c>
      <c r="B384" s="53">
        <v>4217</v>
      </c>
      <c r="C384" s="54" t="s">
        <v>9</v>
      </c>
      <c r="D384" s="74">
        <f t="shared" si="209"/>
        <v>494124</v>
      </c>
      <c r="E384" s="72">
        <f t="shared" si="209"/>
        <v>0</v>
      </c>
      <c r="F384" s="74">
        <f t="shared" si="209"/>
        <v>2088912</v>
      </c>
      <c r="G384" s="72">
        <f t="shared" si="209"/>
        <v>0</v>
      </c>
      <c r="H384" s="74">
        <f t="shared" si="209"/>
        <v>2088912</v>
      </c>
      <c r="I384" s="72">
        <f t="shared" ref="I384" si="211">I383</f>
        <v>0</v>
      </c>
      <c r="J384" s="74">
        <f t="shared" si="209"/>
        <v>2190075</v>
      </c>
      <c r="K384" s="72">
        <f>K383</f>
        <v>0</v>
      </c>
      <c r="L384" s="74">
        <f t="shared" si="209"/>
        <v>2190075</v>
      </c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</row>
    <row r="385" spans="1:24" s="96" customFormat="1">
      <c r="A385" s="124" t="s">
        <v>17</v>
      </c>
      <c r="B385" s="124"/>
      <c r="C385" s="126" t="s">
        <v>81</v>
      </c>
      <c r="D385" s="59">
        <f t="shared" ref="D385:L385" si="212">D384+D273</f>
        <v>494124</v>
      </c>
      <c r="E385" s="58">
        <f t="shared" si="212"/>
        <v>0</v>
      </c>
      <c r="F385" s="59">
        <f t="shared" si="212"/>
        <v>2088912</v>
      </c>
      <c r="G385" s="58">
        <f t="shared" si="212"/>
        <v>0</v>
      </c>
      <c r="H385" s="59">
        <f t="shared" si="212"/>
        <v>2088912</v>
      </c>
      <c r="I385" s="58">
        <f t="shared" si="212"/>
        <v>0</v>
      </c>
      <c r="J385" s="59">
        <f t="shared" si="212"/>
        <v>2192075</v>
      </c>
      <c r="K385" s="58">
        <f t="shared" si="212"/>
        <v>0</v>
      </c>
      <c r="L385" s="59">
        <f t="shared" si="212"/>
        <v>2192075</v>
      </c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</row>
    <row r="386" spans="1:24" s="96" customFormat="1">
      <c r="A386" s="124" t="s">
        <v>17</v>
      </c>
      <c r="B386" s="124"/>
      <c r="C386" s="126" t="s">
        <v>10</v>
      </c>
      <c r="D386" s="92">
        <f t="shared" ref="D386:L386" si="213">D385+D256</f>
        <v>661188</v>
      </c>
      <c r="E386" s="92">
        <f t="shared" si="213"/>
        <v>88544</v>
      </c>
      <c r="F386" s="92">
        <f t="shared" si="213"/>
        <v>2472749</v>
      </c>
      <c r="G386" s="92">
        <f t="shared" si="213"/>
        <v>104132</v>
      </c>
      <c r="H386" s="92">
        <f t="shared" si="213"/>
        <v>2472749</v>
      </c>
      <c r="I386" s="92">
        <f t="shared" si="213"/>
        <v>104132</v>
      </c>
      <c r="J386" s="61">
        <f t="shared" si="213"/>
        <v>2577546</v>
      </c>
      <c r="K386" s="92">
        <f t="shared" si="213"/>
        <v>123536</v>
      </c>
      <c r="L386" s="92">
        <f t="shared" si="213"/>
        <v>2701082</v>
      </c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</row>
    <row r="387" spans="1:24" s="96" customFormat="1">
      <c r="A387" s="52"/>
      <c r="B387" s="52"/>
      <c r="C387" s="148"/>
      <c r="D387" s="70"/>
      <c r="E387" s="70"/>
      <c r="F387" s="70"/>
      <c r="G387" s="70"/>
      <c r="H387" s="70"/>
      <c r="I387" s="70"/>
      <c r="J387" s="70"/>
      <c r="K387" s="70"/>
      <c r="L387" s="70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</row>
    <row r="388" spans="1:24" s="96" customFormat="1">
      <c r="A388" s="13"/>
      <c r="B388" s="56" t="s">
        <v>298</v>
      </c>
      <c r="C388" s="19" t="s">
        <v>311</v>
      </c>
      <c r="D388" s="132"/>
      <c r="E388" s="132"/>
      <c r="F388" s="132"/>
      <c r="G388" s="132"/>
      <c r="H388" s="132"/>
      <c r="I388" s="132"/>
      <c r="J388" s="17">
        <v>2054</v>
      </c>
      <c r="K388" s="131"/>
      <c r="L388" s="131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</row>
    <row r="389" spans="1:24" s="96" customFormat="1">
      <c r="A389" s="13"/>
      <c r="B389" s="56" t="s">
        <v>299</v>
      </c>
      <c r="C389" s="19" t="s">
        <v>311</v>
      </c>
      <c r="D389" s="132"/>
      <c r="E389" s="132"/>
      <c r="F389" s="132"/>
      <c r="G389" s="132"/>
      <c r="H389" s="132"/>
      <c r="I389" s="132"/>
      <c r="J389" s="17">
        <v>8946</v>
      </c>
      <c r="K389" s="131"/>
      <c r="L389" s="131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</row>
    <row r="390" spans="1:24" s="96" customFormat="1">
      <c r="A390" s="13"/>
      <c r="B390" s="56" t="s">
        <v>300</v>
      </c>
      <c r="C390" s="19" t="s">
        <v>311</v>
      </c>
      <c r="D390" s="132"/>
      <c r="E390" s="132"/>
      <c r="F390" s="132"/>
      <c r="G390" s="132"/>
      <c r="H390" s="132"/>
      <c r="I390" s="132"/>
      <c r="J390" s="17">
        <v>2000</v>
      </c>
      <c r="K390" s="131"/>
      <c r="L390" s="131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</row>
    <row r="391" spans="1:24" s="96" customFormat="1">
      <c r="A391" s="13"/>
      <c r="B391" s="56" t="s">
        <v>301</v>
      </c>
      <c r="C391" s="19" t="s">
        <v>311</v>
      </c>
      <c r="D391" s="132"/>
      <c r="E391" s="132"/>
      <c r="F391" s="132"/>
      <c r="G391" s="132"/>
      <c r="H391" s="132"/>
      <c r="I391" s="132"/>
      <c r="J391" s="17">
        <v>2000</v>
      </c>
      <c r="K391" s="131"/>
      <c r="L391" s="131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</row>
    <row r="392" spans="1:24" s="96" customFormat="1">
      <c r="A392" s="13"/>
      <c r="B392" s="56" t="s">
        <v>302</v>
      </c>
      <c r="C392" s="19" t="s">
        <v>311</v>
      </c>
      <c r="D392" s="132"/>
      <c r="E392" s="132"/>
      <c r="F392" s="132"/>
      <c r="G392" s="132"/>
      <c r="H392" s="132"/>
      <c r="I392" s="132"/>
      <c r="J392" s="17">
        <v>5000</v>
      </c>
      <c r="K392" s="131"/>
      <c r="L392" s="131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</row>
    <row r="393" spans="1:24" s="96" customFormat="1">
      <c r="A393" s="13"/>
      <c r="B393" s="56" t="s">
        <v>303</v>
      </c>
      <c r="C393" s="19" t="s">
        <v>312</v>
      </c>
      <c r="D393" s="132"/>
      <c r="E393" s="132"/>
      <c r="F393" s="132"/>
      <c r="G393" s="132"/>
      <c r="H393" s="132"/>
      <c r="I393" s="132"/>
      <c r="J393" s="17">
        <v>1000</v>
      </c>
      <c r="K393" s="131"/>
      <c r="L393" s="131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</row>
    <row r="394" spans="1:24" s="96" customFormat="1">
      <c r="A394" s="13"/>
      <c r="B394" s="56" t="s">
        <v>304</v>
      </c>
      <c r="C394" s="19" t="s">
        <v>312</v>
      </c>
      <c r="D394" s="132"/>
      <c r="E394" s="132"/>
      <c r="F394" s="132"/>
      <c r="G394" s="132"/>
      <c r="H394" s="132"/>
      <c r="I394" s="132"/>
      <c r="J394" s="17">
        <v>1000</v>
      </c>
      <c r="K394" s="131"/>
      <c r="L394" s="131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</row>
    <row r="395" spans="1:24" s="96" customFormat="1">
      <c r="A395" s="13"/>
      <c r="B395" s="56" t="s">
        <v>305</v>
      </c>
      <c r="C395" s="19" t="s">
        <v>312</v>
      </c>
      <c r="D395" s="132"/>
      <c r="E395" s="132"/>
      <c r="F395" s="132"/>
      <c r="G395" s="132"/>
      <c r="H395" s="132"/>
      <c r="I395" s="132"/>
      <c r="J395" s="17">
        <v>1000</v>
      </c>
      <c r="K395" s="131"/>
      <c r="L395" s="131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</row>
    <row r="396" spans="1:24" s="96" customFormat="1">
      <c r="A396" s="13"/>
      <c r="B396" s="56" t="s">
        <v>306</v>
      </c>
      <c r="C396" s="19" t="s">
        <v>312</v>
      </c>
      <c r="D396" s="132"/>
      <c r="E396" s="132"/>
      <c r="F396" s="132"/>
      <c r="G396" s="132"/>
      <c r="H396" s="132"/>
      <c r="I396" s="132"/>
      <c r="J396" s="17">
        <v>500</v>
      </c>
      <c r="K396" s="131"/>
      <c r="L396" s="131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</row>
    <row r="397" spans="1:24" s="96" customFormat="1">
      <c r="A397" s="13"/>
      <c r="B397" s="56" t="s">
        <v>307</v>
      </c>
      <c r="C397" s="19" t="s">
        <v>312</v>
      </c>
      <c r="D397" s="132"/>
      <c r="E397" s="132"/>
      <c r="F397" s="132"/>
      <c r="G397" s="132"/>
      <c r="H397" s="132"/>
      <c r="I397" s="132"/>
      <c r="J397" s="17">
        <v>1000</v>
      </c>
      <c r="K397" s="131"/>
      <c r="L397" s="131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</row>
    <row r="398" spans="1:24" s="96" customFormat="1">
      <c r="A398" s="7"/>
      <c r="B398" s="56" t="s">
        <v>308</v>
      </c>
      <c r="C398" s="186" t="s">
        <v>313</v>
      </c>
      <c r="D398" s="187"/>
      <c r="E398" s="187"/>
      <c r="F398" s="187"/>
      <c r="G398" s="187"/>
      <c r="H398" s="187"/>
      <c r="I398" s="187"/>
      <c r="J398" s="188">
        <v>1000</v>
      </c>
      <c r="K398" s="189"/>
      <c r="L398" s="189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</row>
    <row r="399" spans="1:24" s="96" customFormat="1">
      <c r="A399" s="7"/>
      <c r="B399" s="56" t="s">
        <v>309</v>
      </c>
      <c r="C399" s="186" t="s">
        <v>313</v>
      </c>
      <c r="D399" s="187"/>
      <c r="E399" s="187"/>
      <c r="F399" s="187"/>
      <c r="G399" s="187"/>
      <c r="H399" s="187"/>
      <c r="I399" s="187"/>
      <c r="J399" s="188">
        <v>1000</v>
      </c>
      <c r="K399" s="189"/>
      <c r="L399" s="189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</row>
    <row r="400" spans="1:24" s="96" customFormat="1">
      <c r="A400" s="7"/>
      <c r="B400" s="56" t="s">
        <v>310</v>
      </c>
      <c r="C400" s="186" t="s">
        <v>313</v>
      </c>
      <c r="D400" s="187"/>
      <c r="E400" s="187"/>
      <c r="F400" s="187"/>
      <c r="G400" s="187"/>
      <c r="H400" s="187"/>
      <c r="I400" s="187"/>
      <c r="J400" s="188">
        <v>3000</v>
      </c>
      <c r="K400" s="189"/>
      <c r="L400" s="189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</row>
    <row r="401" spans="1:24" s="96" customFormat="1">
      <c r="A401" s="190"/>
      <c r="B401" s="191"/>
      <c r="C401" s="192"/>
      <c r="D401" s="193"/>
      <c r="E401" s="193"/>
      <c r="F401" s="193"/>
      <c r="G401" s="193"/>
      <c r="H401" s="193"/>
      <c r="I401" s="193"/>
      <c r="J401" s="194"/>
      <c r="K401" s="195"/>
      <c r="L401" s="1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</row>
    <row r="402" spans="1:24" s="96" customFormat="1">
      <c r="A402" s="13"/>
      <c r="B402" s="13"/>
      <c r="C402" s="12"/>
      <c r="D402" s="20"/>
      <c r="E402" s="20"/>
      <c r="F402" s="20"/>
      <c r="G402" s="20"/>
      <c r="H402" s="20"/>
      <c r="I402" s="20"/>
      <c r="J402" s="20"/>
      <c r="K402" s="133"/>
      <c r="L402" s="133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</row>
    <row r="403" spans="1:24" s="96" customFormat="1">
      <c r="A403" s="13"/>
      <c r="B403" s="13"/>
      <c r="C403" s="12"/>
      <c r="D403" s="20"/>
      <c r="E403" s="20"/>
      <c r="F403" s="20"/>
      <c r="G403" s="20"/>
      <c r="H403" s="20"/>
      <c r="I403" s="20"/>
      <c r="J403" s="20"/>
      <c r="K403" s="133"/>
      <c r="L403" s="133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</row>
    <row r="404" spans="1:24" s="96" customFormat="1">
      <c r="A404" s="13"/>
      <c r="B404" s="13"/>
      <c r="C404" s="12"/>
      <c r="D404" s="20"/>
      <c r="E404" s="20"/>
      <c r="F404" s="20"/>
      <c r="G404" s="20"/>
      <c r="H404" s="20"/>
      <c r="I404" s="20"/>
      <c r="J404" s="20"/>
      <c r="K404" s="133"/>
      <c r="L404" s="133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</row>
    <row r="405" spans="1:24" s="96" customFormat="1">
      <c r="A405" s="13"/>
      <c r="B405" s="13"/>
      <c r="C405" s="12"/>
      <c r="D405" s="20"/>
      <c r="E405" s="20"/>
      <c r="F405" s="20"/>
      <c r="G405" s="20"/>
      <c r="H405" s="20"/>
      <c r="I405" s="20"/>
      <c r="J405" s="20"/>
      <c r="K405" s="133"/>
      <c r="L405" s="133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</row>
    <row r="406" spans="1:24" s="96" customFormat="1">
      <c r="A406" s="13"/>
      <c r="B406" s="13"/>
      <c r="C406" s="12"/>
      <c r="D406" s="20"/>
      <c r="E406" s="20"/>
      <c r="F406" s="20"/>
      <c r="G406" s="20"/>
      <c r="H406" s="20"/>
      <c r="I406" s="20"/>
      <c r="J406" s="20"/>
      <c r="K406" s="133"/>
      <c r="L406" s="133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</row>
    <row r="407" spans="1:24" s="96" customFormat="1">
      <c r="A407" s="13"/>
      <c r="B407" s="13"/>
      <c r="C407" s="12"/>
      <c r="D407" s="20"/>
      <c r="E407" s="20"/>
      <c r="F407" s="20"/>
      <c r="G407" s="20"/>
      <c r="H407" s="20"/>
      <c r="I407" s="20"/>
      <c r="J407" s="20"/>
      <c r="K407" s="133"/>
      <c r="L407" s="133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</row>
    <row r="408" spans="1:24" s="96" customFormat="1">
      <c r="A408" s="13"/>
      <c r="C408" s="12"/>
      <c r="D408" s="20"/>
      <c r="E408" s="20"/>
      <c r="F408" s="20"/>
      <c r="G408" s="20"/>
      <c r="H408" s="20"/>
      <c r="I408" s="20"/>
      <c r="J408" s="20"/>
      <c r="K408" s="133"/>
      <c r="L408" s="133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</row>
    <row r="409" spans="1:24" s="96" customFormat="1">
      <c r="A409" s="13"/>
      <c r="C409" s="12"/>
      <c r="D409" s="20"/>
      <c r="E409" s="20"/>
      <c r="F409" s="20"/>
      <c r="G409" s="20"/>
      <c r="H409" s="20"/>
      <c r="I409" s="20"/>
      <c r="J409" s="20"/>
      <c r="K409" s="133"/>
      <c r="L409" s="133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</row>
    <row r="410" spans="1:24">
      <c r="B410" s="12"/>
      <c r="K410" s="133"/>
      <c r="L410" s="133"/>
    </row>
    <row r="411" spans="1:24">
      <c r="B411" s="12"/>
      <c r="K411" s="133"/>
      <c r="L411" s="133"/>
    </row>
    <row r="412" spans="1:24">
      <c r="B412" s="12"/>
      <c r="K412" s="133"/>
      <c r="L412" s="133"/>
    </row>
    <row r="413" spans="1:24">
      <c r="K413" s="133"/>
      <c r="L413" s="133"/>
    </row>
    <row r="414" spans="1:24">
      <c r="K414" s="133"/>
      <c r="L414" s="133"/>
    </row>
    <row r="415" spans="1:24">
      <c r="K415" s="133"/>
      <c r="L415" s="133"/>
    </row>
    <row r="416" spans="1:24">
      <c r="K416" s="133"/>
      <c r="L416" s="133"/>
    </row>
    <row r="417" spans="11:12">
      <c r="K417" s="133"/>
      <c r="L417" s="133"/>
    </row>
    <row r="418" spans="11:12">
      <c r="K418" s="133"/>
      <c r="L418" s="133"/>
    </row>
    <row r="419" spans="11:12">
      <c r="K419" s="133"/>
      <c r="L419" s="133"/>
    </row>
    <row r="420" spans="11:12">
      <c r="K420" s="133"/>
      <c r="L420" s="133"/>
    </row>
    <row r="421" spans="11:12">
      <c r="K421" s="133"/>
      <c r="L421" s="133"/>
    </row>
    <row r="422" spans="11:12">
      <c r="K422" s="133"/>
      <c r="L422" s="133"/>
    </row>
    <row r="423" spans="11:12">
      <c r="K423" s="133"/>
      <c r="L423" s="133"/>
    </row>
    <row r="424" spans="11:12">
      <c r="K424" s="133"/>
      <c r="L424" s="133"/>
    </row>
    <row r="425" spans="11:12">
      <c r="K425" s="133"/>
      <c r="L425" s="133"/>
    </row>
    <row r="426" spans="11:12">
      <c r="K426" s="133"/>
      <c r="L426" s="133"/>
    </row>
    <row r="427" spans="11:12">
      <c r="K427" s="133"/>
      <c r="L427" s="133"/>
    </row>
    <row r="428" spans="11:12">
      <c r="K428" s="133"/>
      <c r="L428" s="133"/>
    </row>
    <row r="429" spans="11:12">
      <c r="K429" s="133"/>
      <c r="L429" s="133"/>
    </row>
    <row r="430" spans="11:12">
      <c r="K430" s="133"/>
      <c r="L430" s="133"/>
    </row>
    <row r="431" spans="11:12">
      <c r="K431" s="133"/>
      <c r="L431" s="133"/>
    </row>
    <row r="432" spans="11:12">
      <c r="K432" s="133"/>
      <c r="L432" s="133"/>
    </row>
    <row r="433" spans="11:12">
      <c r="K433" s="133"/>
      <c r="L433" s="133"/>
    </row>
    <row r="434" spans="11:12">
      <c r="K434" s="133"/>
      <c r="L434" s="133"/>
    </row>
    <row r="435" spans="11:12">
      <c r="K435" s="133"/>
      <c r="L435" s="133"/>
    </row>
    <row r="436" spans="11:12">
      <c r="K436" s="133"/>
      <c r="L436" s="133"/>
    </row>
    <row r="437" spans="11:12">
      <c r="K437" s="133"/>
      <c r="L437" s="133"/>
    </row>
    <row r="438" spans="11:12">
      <c r="K438" s="133"/>
      <c r="L438" s="133"/>
    </row>
    <row r="439" spans="11:12">
      <c r="K439" s="133"/>
      <c r="L439" s="133"/>
    </row>
    <row r="440" spans="11:12">
      <c r="K440" s="133"/>
      <c r="L440" s="133"/>
    </row>
    <row r="441" spans="11:12">
      <c r="K441" s="133"/>
      <c r="L441" s="133"/>
    </row>
    <row r="442" spans="11:12">
      <c r="K442" s="133"/>
      <c r="L442" s="133"/>
    </row>
    <row r="443" spans="11:12">
      <c r="K443" s="133"/>
      <c r="L443" s="133"/>
    </row>
    <row r="444" spans="11:12">
      <c r="K444" s="133"/>
      <c r="L444" s="133"/>
    </row>
    <row r="445" spans="11:12">
      <c r="K445" s="133"/>
      <c r="L445" s="133"/>
    </row>
    <row r="446" spans="11:12">
      <c r="K446" s="133"/>
      <c r="L446" s="133"/>
    </row>
    <row r="447" spans="11:12">
      <c r="K447" s="133"/>
      <c r="L447" s="133"/>
    </row>
    <row r="448" spans="11:12">
      <c r="K448" s="133"/>
      <c r="L448" s="133"/>
    </row>
    <row r="449" spans="11:12">
      <c r="K449" s="133"/>
      <c r="L449" s="133"/>
    </row>
    <row r="450" spans="11:12">
      <c r="K450" s="133"/>
      <c r="L450" s="133"/>
    </row>
    <row r="451" spans="11:12">
      <c r="K451" s="133"/>
      <c r="L451" s="133"/>
    </row>
    <row r="452" spans="11:12">
      <c r="K452" s="133"/>
      <c r="L452" s="133"/>
    </row>
    <row r="453" spans="11:12">
      <c r="K453" s="133"/>
      <c r="L453" s="133"/>
    </row>
    <row r="454" spans="11:12">
      <c r="K454" s="133"/>
      <c r="L454" s="133"/>
    </row>
    <row r="455" spans="11:12">
      <c r="K455" s="133"/>
      <c r="L455" s="133"/>
    </row>
    <row r="456" spans="11:12">
      <c r="K456" s="133"/>
      <c r="L456" s="133"/>
    </row>
    <row r="457" spans="11:12">
      <c r="K457" s="133"/>
      <c r="L457" s="133"/>
    </row>
    <row r="458" spans="11:12">
      <c r="K458" s="133"/>
      <c r="L458" s="133"/>
    </row>
    <row r="459" spans="11:12">
      <c r="K459" s="133"/>
      <c r="L459" s="133"/>
    </row>
    <row r="460" spans="11:12">
      <c r="K460" s="133"/>
      <c r="L460" s="133"/>
    </row>
    <row r="461" spans="11:12">
      <c r="K461" s="133"/>
      <c r="L461" s="133"/>
    </row>
    <row r="462" spans="11:12">
      <c r="K462" s="133"/>
      <c r="L462" s="133"/>
    </row>
    <row r="463" spans="11:12">
      <c r="K463" s="133"/>
      <c r="L463" s="133"/>
    </row>
    <row r="464" spans="11:12">
      <c r="K464" s="133"/>
      <c r="L464" s="133"/>
    </row>
    <row r="465" spans="11:12">
      <c r="K465" s="133"/>
      <c r="L465" s="133"/>
    </row>
    <row r="466" spans="11:12">
      <c r="K466" s="133"/>
      <c r="L466" s="133"/>
    </row>
    <row r="467" spans="11:12">
      <c r="K467" s="133"/>
      <c r="L467" s="133"/>
    </row>
    <row r="468" spans="11:12">
      <c r="K468" s="133"/>
      <c r="L468" s="133"/>
    </row>
    <row r="469" spans="11:12">
      <c r="K469" s="133"/>
      <c r="L469" s="133"/>
    </row>
    <row r="470" spans="11:12">
      <c r="K470" s="133"/>
      <c r="L470" s="133"/>
    </row>
    <row r="471" spans="11:12">
      <c r="K471" s="133"/>
      <c r="L471" s="133"/>
    </row>
    <row r="472" spans="11:12">
      <c r="K472" s="133"/>
      <c r="L472" s="133"/>
    </row>
    <row r="473" spans="11:12">
      <c r="K473" s="133"/>
      <c r="L473" s="133"/>
    </row>
    <row r="474" spans="11:12">
      <c r="K474" s="133"/>
      <c r="L474" s="133"/>
    </row>
    <row r="475" spans="11:12">
      <c r="K475" s="133"/>
      <c r="L475" s="133"/>
    </row>
    <row r="476" spans="11:12">
      <c r="K476" s="133"/>
      <c r="L476" s="133"/>
    </row>
    <row r="477" spans="11:12">
      <c r="K477" s="133"/>
      <c r="L477" s="133"/>
    </row>
    <row r="478" spans="11:12">
      <c r="K478" s="133"/>
      <c r="L478" s="133"/>
    </row>
    <row r="479" spans="11:12">
      <c r="K479" s="133"/>
      <c r="L479" s="133"/>
    </row>
    <row r="480" spans="11:12">
      <c r="K480" s="133"/>
      <c r="L480" s="133"/>
    </row>
    <row r="481" spans="11:12">
      <c r="K481" s="133"/>
      <c r="L481" s="133"/>
    </row>
    <row r="482" spans="11:12">
      <c r="K482" s="133"/>
      <c r="L482" s="133"/>
    </row>
    <row r="483" spans="11:12">
      <c r="K483" s="133"/>
      <c r="L483" s="133"/>
    </row>
    <row r="484" spans="11:12">
      <c r="K484" s="133"/>
      <c r="L484" s="133"/>
    </row>
    <row r="485" spans="11:12">
      <c r="K485" s="133"/>
      <c r="L485" s="133"/>
    </row>
    <row r="486" spans="11:12">
      <c r="K486" s="133"/>
      <c r="L486" s="133"/>
    </row>
    <row r="487" spans="11:12">
      <c r="K487" s="133"/>
      <c r="L487" s="133"/>
    </row>
    <row r="488" spans="11:12">
      <c r="K488" s="133"/>
      <c r="L488" s="133"/>
    </row>
    <row r="489" spans="11:12">
      <c r="K489" s="133"/>
      <c r="L489" s="133"/>
    </row>
    <row r="490" spans="11:12">
      <c r="K490" s="133"/>
      <c r="L490" s="133"/>
    </row>
    <row r="491" spans="11:12">
      <c r="K491" s="133"/>
      <c r="L491" s="133"/>
    </row>
    <row r="492" spans="11:12">
      <c r="K492" s="133"/>
      <c r="L492" s="133"/>
    </row>
    <row r="493" spans="11:12">
      <c r="K493" s="133"/>
      <c r="L493" s="133"/>
    </row>
    <row r="494" spans="11:12">
      <c r="K494" s="133"/>
      <c r="L494" s="133"/>
    </row>
    <row r="495" spans="11:12">
      <c r="K495" s="133"/>
      <c r="L495" s="133"/>
    </row>
    <row r="496" spans="11:12">
      <c r="K496" s="133"/>
      <c r="L496" s="133"/>
    </row>
    <row r="497" spans="11:12">
      <c r="K497" s="133"/>
      <c r="L497" s="133"/>
    </row>
  </sheetData>
  <autoFilter ref="A22:L387"/>
  <mergeCells count="9">
    <mergeCell ref="J20:L20"/>
    <mergeCell ref="J21:L21"/>
    <mergeCell ref="H21:I21"/>
    <mergeCell ref="C4:D4"/>
    <mergeCell ref="D20:E20"/>
    <mergeCell ref="F20:G20"/>
    <mergeCell ref="F21:G21"/>
    <mergeCell ref="D21:E21"/>
    <mergeCell ref="H20:I2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6" orientation="landscape" blackAndWhite="1" useFirstPageNumber="1" r:id="rId1"/>
  <headerFooter alignWithMargins="0">
    <oddHeader xml:space="preserve">&amp;C   </oddHeader>
    <oddFooter>&amp;C&amp;"Times New Roman,Bold"   Vol-IV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31"/>
  <sheetViews>
    <sheetView workbookViewId="0">
      <selection activeCell="A3" sqref="A3"/>
    </sheetView>
  </sheetViews>
  <sheetFormatPr defaultRowHeight="12.75"/>
  <cols>
    <col min="1" max="1" width="30.7109375" customWidth="1"/>
  </cols>
  <sheetData>
    <row r="1" spans="1:3">
      <c r="B1" t="s">
        <v>202</v>
      </c>
      <c r="C1" t="s">
        <v>240</v>
      </c>
    </row>
    <row r="2" spans="1:3" ht="14.25">
      <c r="A2" s="139" t="s">
        <v>226</v>
      </c>
      <c r="B2" s="138">
        <v>150</v>
      </c>
      <c r="C2" s="141">
        <v>10</v>
      </c>
    </row>
    <row r="3" spans="1:3" ht="28.5">
      <c r="A3" s="139" t="s">
        <v>227</v>
      </c>
      <c r="B3" s="138">
        <v>200</v>
      </c>
      <c r="C3" s="141">
        <v>15</v>
      </c>
    </row>
    <row r="4" spans="1:3" ht="28.5">
      <c r="A4" s="139" t="s">
        <v>228</v>
      </c>
      <c r="B4" s="138">
        <v>50</v>
      </c>
      <c r="C4" s="141"/>
    </row>
    <row r="5" spans="1:3" ht="28.5">
      <c r="A5" s="139" t="s">
        <v>229</v>
      </c>
      <c r="B5" s="138">
        <v>50</v>
      </c>
      <c r="C5" s="141"/>
    </row>
    <row r="6" spans="1:3" ht="42.75">
      <c r="A6" s="139" t="s">
        <v>230</v>
      </c>
      <c r="B6" s="138">
        <v>50</v>
      </c>
      <c r="C6" s="141"/>
    </row>
    <row r="7" spans="1:3" ht="28.5">
      <c r="A7" s="139" t="s">
        <v>231</v>
      </c>
      <c r="B7" s="138">
        <v>50</v>
      </c>
      <c r="C7" s="141"/>
    </row>
    <row r="8" spans="1:3" ht="28.5">
      <c r="A8" s="139" t="s">
        <v>232</v>
      </c>
      <c r="B8" s="138">
        <v>200</v>
      </c>
      <c r="C8" s="141">
        <v>15</v>
      </c>
    </row>
    <row r="9" spans="1:3" ht="42.75">
      <c r="A9" s="139" t="s">
        <v>233</v>
      </c>
      <c r="B9" s="138">
        <v>300</v>
      </c>
      <c r="C9" s="141">
        <v>20</v>
      </c>
    </row>
    <row r="10" spans="1:3" ht="28.5">
      <c r="A10" s="139" t="s">
        <v>234</v>
      </c>
      <c r="B10" s="138">
        <v>50</v>
      </c>
      <c r="C10" s="141"/>
    </row>
    <row r="11" spans="1:3" ht="28.5">
      <c r="A11" s="139" t="s">
        <v>235</v>
      </c>
      <c r="B11" s="138">
        <v>50</v>
      </c>
      <c r="C11" s="141"/>
    </row>
    <row r="12" spans="1:3" ht="28.5">
      <c r="A12" s="139" t="s">
        <v>236</v>
      </c>
      <c r="B12" s="138">
        <v>50</v>
      </c>
      <c r="C12" s="141"/>
    </row>
    <row r="13" spans="1:3" ht="42.75">
      <c r="A13" s="139" t="s">
        <v>237</v>
      </c>
      <c r="B13" s="138">
        <v>200</v>
      </c>
      <c r="C13" s="141">
        <v>20</v>
      </c>
    </row>
    <row r="14" spans="1:3" ht="28.5">
      <c r="A14" s="139" t="s">
        <v>238</v>
      </c>
      <c r="B14" s="138">
        <v>100</v>
      </c>
      <c r="C14" s="141">
        <v>10</v>
      </c>
    </row>
    <row r="15" spans="1:3" ht="28.5">
      <c r="A15" s="139" t="s">
        <v>239</v>
      </c>
      <c r="B15" s="138">
        <v>100</v>
      </c>
      <c r="C15" s="141">
        <v>10</v>
      </c>
    </row>
    <row r="16" spans="1:3">
      <c r="A16" s="141" t="s">
        <v>202</v>
      </c>
      <c r="B16" s="142">
        <f>SUM(B2:B15)</f>
        <v>1600</v>
      </c>
      <c r="C16" s="141"/>
    </row>
    <row r="17" spans="1:3">
      <c r="A17" s="141"/>
      <c r="B17" s="141"/>
      <c r="C17" s="141"/>
    </row>
    <row r="18" spans="1:3">
      <c r="A18" s="141"/>
      <c r="B18" s="141"/>
      <c r="C18" s="141"/>
    </row>
    <row r="19" spans="1:3" ht="25.5">
      <c r="A19" s="143" t="s">
        <v>208</v>
      </c>
      <c r="B19" s="141">
        <v>116.63</v>
      </c>
      <c r="C19" s="147">
        <v>15</v>
      </c>
    </row>
    <row r="20" spans="1:3">
      <c r="A20" s="141"/>
      <c r="B20" s="141"/>
      <c r="C20" s="141"/>
    </row>
    <row r="21" spans="1:3" ht="25.5">
      <c r="A21" s="144" t="s">
        <v>102</v>
      </c>
      <c r="B21" s="141"/>
      <c r="C21" s="141">
        <v>100</v>
      </c>
    </row>
    <row r="22" spans="1:3">
      <c r="A22" s="141"/>
      <c r="B22" s="141"/>
      <c r="C22" s="141"/>
    </row>
    <row r="23" spans="1:3">
      <c r="A23" s="144" t="s">
        <v>115</v>
      </c>
      <c r="B23" s="141"/>
      <c r="C23" s="141">
        <v>35</v>
      </c>
    </row>
    <row r="24" spans="1:3">
      <c r="A24" s="141"/>
      <c r="B24" s="141"/>
      <c r="C24" s="141"/>
    </row>
    <row r="25" spans="1:3" ht="38.25">
      <c r="A25" s="145" t="s">
        <v>142</v>
      </c>
      <c r="B25" s="141"/>
      <c r="C25" s="147">
        <v>15</v>
      </c>
    </row>
    <row r="26" spans="1:3">
      <c r="A26" s="141"/>
      <c r="B26" s="141"/>
      <c r="C26" s="141"/>
    </row>
    <row r="27" spans="1:3" ht="38.25">
      <c r="A27" s="146" t="s">
        <v>210</v>
      </c>
      <c r="B27" s="141"/>
      <c r="C27" s="147">
        <v>10</v>
      </c>
    </row>
    <row r="28" spans="1:3">
      <c r="A28" s="141"/>
      <c r="B28" s="141"/>
      <c r="C28" s="141"/>
    </row>
    <row r="29" spans="1:3" ht="38.25">
      <c r="A29" s="146" t="s">
        <v>213</v>
      </c>
      <c r="B29" s="141"/>
      <c r="C29" s="147">
        <v>15</v>
      </c>
    </row>
    <row r="30" spans="1:3">
      <c r="A30" s="145" t="s">
        <v>141</v>
      </c>
      <c r="B30" s="141"/>
      <c r="C30" s="147">
        <v>10</v>
      </c>
    </row>
    <row r="31" spans="1:3">
      <c r="B31" s="140"/>
      <c r="C31" s="140">
        <f>SUM(C2:C30)</f>
        <v>300</v>
      </c>
    </row>
  </sheetData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35"/>
  <sheetViews>
    <sheetView workbookViewId="0">
      <selection activeCell="K15" sqref="K15"/>
    </sheetView>
  </sheetViews>
  <sheetFormatPr defaultRowHeight="12.75"/>
  <cols>
    <col min="1" max="1" width="5.85546875" customWidth="1"/>
    <col min="2" max="2" width="7.28515625" customWidth="1"/>
    <col min="3" max="4" width="4.85546875" customWidth="1"/>
    <col min="5" max="8" width="5.28515625" customWidth="1"/>
  </cols>
  <sheetData>
    <row r="1" spans="1:11">
      <c r="A1" t="s">
        <v>181</v>
      </c>
    </row>
    <row r="3" spans="1:11">
      <c r="A3" s="4" t="s">
        <v>179</v>
      </c>
      <c r="B3" s="199" t="s">
        <v>180</v>
      </c>
      <c r="C3" s="199"/>
      <c r="D3" s="199"/>
      <c r="E3" s="199"/>
      <c r="F3" s="199"/>
      <c r="G3" s="199"/>
      <c r="H3" s="4"/>
      <c r="I3" s="6" t="s">
        <v>15</v>
      </c>
      <c r="J3" s="6" t="s">
        <v>87</v>
      </c>
      <c r="K3" s="4" t="s">
        <v>17</v>
      </c>
    </row>
    <row r="4" spans="1:11">
      <c r="A4">
        <v>1</v>
      </c>
      <c r="B4" s="1">
        <v>2045</v>
      </c>
      <c r="C4" s="1" t="s">
        <v>145</v>
      </c>
      <c r="D4" s="1" t="s">
        <v>146</v>
      </c>
      <c r="E4" s="1" t="s">
        <v>147</v>
      </c>
      <c r="F4" s="1" t="s">
        <v>148</v>
      </c>
      <c r="G4" s="1" t="s">
        <v>149</v>
      </c>
      <c r="H4" s="1"/>
      <c r="I4">
        <v>0</v>
      </c>
      <c r="J4">
        <v>505376</v>
      </c>
      <c r="K4">
        <f>J4+I4</f>
        <v>505376</v>
      </c>
    </row>
    <row r="5" spans="1:11">
      <c r="A5">
        <v>2</v>
      </c>
      <c r="B5" s="1" t="s">
        <v>150</v>
      </c>
      <c r="C5" s="1" t="s">
        <v>149</v>
      </c>
      <c r="D5" s="1" t="s">
        <v>151</v>
      </c>
      <c r="E5" s="1" t="s">
        <v>147</v>
      </c>
      <c r="F5" s="1" t="s">
        <v>148</v>
      </c>
      <c r="G5" s="1" t="s">
        <v>149</v>
      </c>
      <c r="H5" s="1"/>
      <c r="I5">
        <v>0</v>
      </c>
      <c r="J5">
        <v>1851632</v>
      </c>
      <c r="K5">
        <f t="shared" ref="K5:K34" si="0">J5+I5</f>
        <v>1851632</v>
      </c>
    </row>
    <row r="6" spans="1:11">
      <c r="A6">
        <v>3</v>
      </c>
      <c r="B6" s="1" t="s">
        <v>150</v>
      </c>
      <c r="C6" s="1" t="s">
        <v>152</v>
      </c>
      <c r="D6" s="1" t="s">
        <v>151</v>
      </c>
      <c r="E6" s="1" t="s">
        <v>145</v>
      </c>
      <c r="F6" s="1" t="s">
        <v>148</v>
      </c>
      <c r="G6" s="1" t="s">
        <v>149</v>
      </c>
      <c r="H6" s="1"/>
      <c r="I6">
        <v>0</v>
      </c>
      <c r="J6">
        <v>1571232</v>
      </c>
      <c r="K6">
        <f t="shared" si="0"/>
        <v>1571232</v>
      </c>
    </row>
    <row r="7" spans="1:11">
      <c r="A7">
        <v>4</v>
      </c>
      <c r="B7" s="1" t="s">
        <v>150</v>
      </c>
      <c r="C7" s="1" t="s">
        <v>152</v>
      </c>
      <c r="D7" s="1" t="s">
        <v>153</v>
      </c>
      <c r="E7" s="1" t="s">
        <v>154</v>
      </c>
      <c r="F7" s="1" t="s">
        <v>155</v>
      </c>
      <c r="G7" s="1" t="s">
        <v>149</v>
      </c>
      <c r="H7" s="1"/>
      <c r="I7">
        <v>0</v>
      </c>
      <c r="J7">
        <v>2606912</v>
      </c>
      <c r="K7">
        <f t="shared" si="0"/>
        <v>2606912</v>
      </c>
    </row>
    <row r="8" spans="1:11">
      <c r="A8">
        <v>5</v>
      </c>
      <c r="B8" s="1" t="s">
        <v>150</v>
      </c>
      <c r="C8" s="1" t="s">
        <v>156</v>
      </c>
      <c r="D8" s="1" t="s">
        <v>151</v>
      </c>
      <c r="E8" s="1" t="s">
        <v>147</v>
      </c>
      <c r="F8" s="1" t="s">
        <v>148</v>
      </c>
      <c r="G8" s="1" t="s">
        <v>149</v>
      </c>
      <c r="H8" s="1"/>
      <c r="I8">
        <v>1271688</v>
      </c>
      <c r="J8">
        <v>0</v>
      </c>
      <c r="K8">
        <f t="shared" si="0"/>
        <v>1271688</v>
      </c>
    </row>
    <row r="9" spans="1:11">
      <c r="A9">
        <v>6</v>
      </c>
      <c r="B9" s="1" t="s">
        <v>150</v>
      </c>
      <c r="C9" s="1" t="s">
        <v>152</v>
      </c>
      <c r="D9" s="1" t="s">
        <v>151</v>
      </c>
      <c r="E9" s="1" t="s">
        <v>145</v>
      </c>
      <c r="F9" s="1" t="s">
        <v>148</v>
      </c>
      <c r="G9" s="1" t="s">
        <v>149</v>
      </c>
      <c r="H9" s="1"/>
      <c r="I9">
        <v>487696</v>
      </c>
      <c r="J9">
        <v>0</v>
      </c>
      <c r="K9">
        <f t="shared" si="0"/>
        <v>487696</v>
      </c>
    </row>
    <row r="10" spans="1:11">
      <c r="A10">
        <v>7</v>
      </c>
      <c r="B10" s="1" t="s">
        <v>150</v>
      </c>
      <c r="C10" s="1" t="s">
        <v>152</v>
      </c>
      <c r="D10" s="1" t="s">
        <v>151</v>
      </c>
      <c r="E10" s="1" t="s">
        <v>145</v>
      </c>
      <c r="F10" s="1" t="s">
        <v>157</v>
      </c>
      <c r="G10" s="1" t="s">
        <v>149</v>
      </c>
      <c r="H10" s="1"/>
      <c r="I10">
        <v>0</v>
      </c>
      <c r="J10">
        <v>852280</v>
      </c>
      <c r="K10">
        <f t="shared" si="0"/>
        <v>852280</v>
      </c>
    </row>
    <row r="11" spans="1:11">
      <c r="A11">
        <v>8</v>
      </c>
      <c r="B11" s="1" t="s">
        <v>150</v>
      </c>
      <c r="C11" s="1" t="s">
        <v>152</v>
      </c>
      <c r="D11" s="1" t="s">
        <v>153</v>
      </c>
      <c r="E11" s="1" t="s">
        <v>154</v>
      </c>
      <c r="F11" s="1" t="s">
        <v>157</v>
      </c>
      <c r="G11" s="1" t="s">
        <v>149</v>
      </c>
      <c r="H11" s="1"/>
      <c r="I11">
        <v>0</v>
      </c>
      <c r="J11">
        <v>372416</v>
      </c>
      <c r="K11">
        <f t="shared" si="0"/>
        <v>372416</v>
      </c>
    </row>
    <row r="12" spans="1:11">
      <c r="A12">
        <v>9</v>
      </c>
      <c r="B12" s="1" t="s">
        <v>150</v>
      </c>
      <c r="C12" s="1" t="s">
        <v>152</v>
      </c>
      <c r="D12" s="1" t="s">
        <v>151</v>
      </c>
      <c r="E12" s="1" t="s">
        <v>145</v>
      </c>
      <c r="F12" s="1" t="s">
        <v>157</v>
      </c>
      <c r="G12" s="1" t="s">
        <v>149</v>
      </c>
      <c r="H12" s="1"/>
      <c r="I12">
        <v>723584</v>
      </c>
      <c r="J12">
        <v>0</v>
      </c>
      <c r="K12">
        <f t="shared" si="0"/>
        <v>723584</v>
      </c>
    </row>
    <row r="13" spans="1:11">
      <c r="A13">
        <v>10</v>
      </c>
      <c r="B13" s="1" t="s">
        <v>150</v>
      </c>
      <c r="C13" s="1" t="s">
        <v>152</v>
      </c>
      <c r="D13" s="1" t="s">
        <v>151</v>
      </c>
      <c r="E13" s="1" t="s">
        <v>145</v>
      </c>
      <c r="F13" s="1" t="s">
        <v>148</v>
      </c>
      <c r="G13" s="1" t="s">
        <v>158</v>
      </c>
      <c r="H13" s="1"/>
      <c r="I13">
        <v>1662103</v>
      </c>
      <c r="J13">
        <v>0</v>
      </c>
      <c r="K13">
        <f t="shared" si="0"/>
        <v>1662103</v>
      </c>
    </row>
    <row r="14" spans="1:11">
      <c r="A14">
        <v>11</v>
      </c>
      <c r="B14" s="1" t="s">
        <v>159</v>
      </c>
      <c r="C14" s="1" t="s">
        <v>160</v>
      </c>
      <c r="D14" s="1" t="s">
        <v>161</v>
      </c>
      <c r="E14" s="1" t="s">
        <v>145</v>
      </c>
      <c r="F14" s="1" t="s">
        <v>155</v>
      </c>
      <c r="G14" s="1" t="s">
        <v>158</v>
      </c>
      <c r="H14" s="1"/>
      <c r="I14">
        <v>0</v>
      </c>
      <c r="J14">
        <v>480432</v>
      </c>
      <c r="K14">
        <f t="shared" si="0"/>
        <v>480432</v>
      </c>
    </row>
    <row r="15" spans="1:11">
      <c r="A15">
        <v>12</v>
      </c>
      <c r="B15" s="1" t="s">
        <v>162</v>
      </c>
      <c r="C15" s="1" t="s">
        <v>152</v>
      </c>
      <c r="D15" s="1" t="s">
        <v>163</v>
      </c>
      <c r="E15" s="1" t="s">
        <v>147</v>
      </c>
      <c r="F15" s="1" t="s">
        <v>164</v>
      </c>
      <c r="G15" s="1" t="s">
        <v>158</v>
      </c>
      <c r="H15" s="1"/>
      <c r="I15">
        <v>0</v>
      </c>
      <c r="J15">
        <v>186208</v>
      </c>
      <c r="K15">
        <f t="shared" si="0"/>
        <v>186208</v>
      </c>
    </row>
    <row r="16" spans="1:11">
      <c r="A16">
        <v>13</v>
      </c>
      <c r="B16" s="1" t="s">
        <v>165</v>
      </c>
      <c r="C16" s="1" t="s">
        <v>158</v>
      </c>
      <c r="D16" s="1" t="s">
        <v>166</v>
      </c>
      <c r="E16" s="1" t="s">
        <v>167</v>
      </c>
      <c r="F16" s="1" t="s">
        <v>155</v>
      </c>
      <c r="G16" s="1" t="s">
        <v>168</v>
      </c>
      <c r="H16" s="1"/>
      <c r="I16">
        <v>0</v>
      </c>
      <c r="J16">
        <v>2823956</v>
      </c>
      <c r="K16">
        <f t="shared" si="0"/>
        <v>2823956</v>
      </c>
    </row>
    <row r="17" spans="1:11">
      <c r="A17">
        <v>14</v>
      </c>
      <c r="B17" s="1" t="s">
        <v>150</v>
      </c>
      <c r="C17" s="1" t="s">
        <v>152</v>
      </c>
      <c r="D17" s="1" t="s">
        <v>151</v>
      </c>
      <c r="E17" s="1" t="s">
        <v>145</v>
      </c>
      <c r="F17" s="1" t="s">
        <v>157</v>
      </c>
      <c r="G17" s="1" t="s">
        <v>158</v>
      </c>
      <c r="H17" s="1"/>
      <c r="I17">
        <v>277248</v>
      </c>
      <c r="J17">
        <v>0</v>
      </c>
      <c r="K17">
        <f t="shared" si="0"/>
        <v>277248</v>
      </c>
    </row>
    <row r="18" spans="1:11">
      <c r="A18">
        <v>15</v>
      </c>
      <c r="B18" s="1" t="s">
        <v>165</v>
      </c>
      <c r="C18" s="1" t="s">
        <v>158</v>
      </c>
      <c r="D18" s="1" t="s">
        <v>161</v>
      </c>
      <c r="E18" s="1" t="s">
        <v>167</v>
      </c>
      <c r="F18" s="1" t="s">
        <v>157</v>
      </c>
      <c r="G18" s="1" t="s">
        <v>169</v>
      </c>
      <c r="H18" s="1"/>
      <c r="I18">
        <v>0</v>
      </c>
      <c r="J18">
        <v>1632260</v>
      </c>
      <c r="K18">
        <f t="shared" si="0"/>
        <v>1632260</v>
      </c>
    </row>
    <row r="19" spans="1:11">
      <c r="A19">
        <v>16</v>
      </c>
      <c r="B19" s="1" t="s">
        <v>150</v>
      </c>
      <c r="C19" s="1" t="s">
        <v>156</v>
      </c>
      <c r="D19" s="1" t="s">
        <v>163</v>
      </c>
      <c r="E19" s="1" t="s">
        <v>145</v>
      </c>
      <c r="F19" s="1" t="s">
        <v>155</v>
      </c>
      <c r="G19" s="1" t="s">
        <v>170</v>
      </c>
      <c r="H19" s="1"/>
      <c r="I19">
        <v>0</v>
      </c>
      <c r="J19">
        <v>138880</v>
      </c>
      <c r="K19">
        <f t="shared" si="0"/>
        <v>138880</v>
      </c>
    </row>
    <row r="20" spans="1:11">
      <c r="A20">
        <v>17</v>
      </c>
      <c r="B20" s="1" t="s">
        <v>162</v>
      </c>
      <c r="C20" s="1" t="s">
        <v>152</v>
      </c>
      <c r="D20" s="1" t="s">
        <v>163</v>
      </c>
      <c r="E20" s="1" t="s">
        <v>147</v>
      </c>
      <c r="F20" s="1" t="s">
        <v>171</v>
      </c>
      <c r="G20" s="1" t="s">
        <v>158</v>
      </c>
      <c r="H20" s="1"/>
      <c r="I20">
        <v>0</v>
      </c>
      <c r="J20">
        <v>385952</v>
      </c>
      <c r="K20">
        <f t="shared" si="0"/>
        <v>385952</v>
      </c>
    </row>
    <row r="21" spans="1:11">
      <c r="A21">
        <v>18</v>
      </c>
      <c r="B21" s="1" t="s">
        <v>150</v>
      </c>
      <c r="C21" s="1" t="s">
        <v>152</v>
      </c>
      <c r="D21" s="1" t="s">
        <v>151</v>
      </c>
      <c r="E21" s="1" t="s">
        <v>145</v>
      </c>
      <c r="F21" s="1" t="s">
        <v>148</v>
      </c>
      <c r="G21" s="1" t="s">
        <v>172</v>
      </c>
      <c r="H21" s="1"/>
      <c r="I21">
        <v>1285000</v>
      </c>
      <c r="J21">
        <v>0</v>
      </c>
      <c r="K21">
        <f t="shared" si="0"/>
        <v>1285000</v>
      </c>
    </row>
    <row r="22" spans="1:11">
      <c r="A22">
        <v>19</v>
      </c>
      <c r="B22" s="1" t="s">
        <v>150</v>
      </c>
      <c r="C22" s="1" t="s">
        <v>152</v>
      </c>
      <c r="D22" s="1" t="s">
        <v>151</v>
      </c>
      <c r="E22" s="1" t="s">
        <v>145</v>
      </c>
      <c r="F22" s="1" t="s">
        <v>148</v>
      </c>
      <c r="G22" s="1" t="s">
        <v>173</v>
      </c>
      <c r="H22" s="1"/>
      <c r="I22">
        <v>368500</v>
      </c>
      <c r="J22">
        <v>0</v>
      </c>
      <c r="K22">
        <f t="shared" si="0"/>
        <v>368500</v>
      </c>
    </row>
    <row r="23" spans="1:11">
      <c r="A23">
        <v>20</v>
      </c>
      <c r="B23" s="1" t="s">
        <v>150</v>
      </c>
      <c r="C23" s="1" t="s">
        <v>152</v>
      </c>
      <c r="D23" s="1" t="s">
        <v>151</v>
      </c>
      <c r="E23" s="1" t="s">
        <v>145</v>
      </c>
      <c r="F23" s="1" t="s">
        <v>157</v>
      </c>
      <c r="G23" s="1" t="s">
        <v>172</v>
      </c>
      <c r="H23" s="1"/>
      <c r="I23">
        <v>614000</v>
      </c>
      <c r="J23">
        <v>0</v>
      </c>
      <c r="K23">
        <f t="shared" si="0"/>
        <v>614000</v>
      </c>
    </row>
    <row r="24" spans="1:11">
      <c r="A24">
        <v>21</v>
      </c>
      <c r="B24" s="1" t="s">
        <v>150</v>
      </c>
      <c r="C24" s="1" t="s">
        <v>152</v>
      </c>
      <c r="D24" s="1" t="s">
        <v>151</v>
      </c>
      <c r="E24" s="1" t="s">
        <v>145</v>
      </c>
      <c r="F24" s="1" t="s">
        <v>157</v>
      </c>
      <c r="G24" s="1" t="s">
        <v>173</v>
      </c>
      <c r="H24" s="1"/>
      <c r="I24">
        <v>197500</v>
      </c>
      <c r="J24">
        <v>0</v>
      </c>
      <c r="K24">
        <f t="shared" si="0"/>
        <v>197500</v>
      </c>
    </row>
    <row r="25" spans="1:11">
      <c r="A25">
        <v>22</v>
      </c>
      <c r="B25" s="1" t="s">
        <v>150</v>
      </c>
      <c r="C25" s="1" t="s">
        <v>149</v>
      </c>
      <c r="D25" s="1" t="s">
        <v>163</v>
      </c>
      <c r="E25" s="1" t="s">
        <v>145</v>
      </c>
      <c r="F25" s="1" t="s">
        <v>148</v>
      </c>
      <c r="G25" s="1" t="s">
        <v>168</v>
      </c>
      <c r="H25" s="1"/>
      <c r="I25">
        <v>0</v>
      </c>
      <c r="J25">
        <v>1196580</v>
      </c>
      <c r="K25">
        <f t="shared" si="0"/>
        <v>1196580</v>
      </c>
    </row>
    <row r="26" spans="1:11">
      <c r="A26">
        <v>23</v>
      </c>
      <c r="B26" s="1" t="s">
        <v>165</v>
      </c>
      <c r="C26" s="1" t="s">
        <v>158</v>
      </c>
      <c r="D26" s="1" t="s">
        <v>161</v>
      </c>
      <c r="E26" s="1" t="s">
        <v>167</v>
      </c>
      <c r="F26" s="1" t="s">
        <v>155</v>
      </c>
      <c r="G26" s="1" t="s">
        <v>169</v>
      </c>
      <c r="H26" s="1"/>
      <c r="I26">
        <v>0</v>
      </c>
      <c r="J26">
        <v>300000</v>
      </c>
      <c r="K26">
        <f t="shared" si="0"/>
        <v>300000</v>
      </c>
    </row>
    <row r="27" spans="1:11">
      <c r="A27">
        <v>24</v>
      </c>
      <c r="B27" s="1" t="s">
        <v>150</v>
      </c>
      <c r="C27" s="1" t="s">
        <v>152</v>
      </c>
      <c r="D27" s="1" t="s">
        <v>153</v>
      </c>
      <c r="E27" s="1" t="s">
        <v>154</v>
      </c>
      <c r="F27" s="1" t="s">
        <v>155</v>
      </c>
      <c r="G27" s="1" t="s">
        <v>174</v>
      </c>
      <c r="H27" s="1"/>
      <c r="I27">
        <v>1150000</v>
      </c>
      <c r="J27">
        <v>0</v>
      </c>
      <c r="K27">
        <f t="shared" si="0"/>
        <v>1150000</v>
      </c>
    </row>
    <row r="28" spans="1:11">
      <c r="A28">
        <v>25</v>
      </c>
      <c r="B28" s="1">
        <v>2217</v>
      </c>
      <c r="C28" s="1">
        <v>80</v>
      </c>
      <c r="D28" s="1">
        <v>800</v>
      </c>
      <c r="E28" s="1" t="s">
        <v>154</v>
      </c>
      <c r="F28" s="1" t="s">
        <v>155</v>
      </c>
      <c r="G28" s="1" t="s">
        <v>175</v>
      </c>
      <c r="I28">
        <v>650000</v>
      </c>
      <c r="J28">
        <v>0</v>
      </c>
      <c r="K28">
        <f t="shared" si="0"/>
        <v>650000</v>
      </c>
    </row>
    <row r="29" spans="1:11">
      <c r="A29">
        <v>26</v>
      </c>
      <c r="B29" s="1" t="s">
        <v>150</v>
      </c>
      <c r="C29" s="1">
        <v>80</v>
      </c>
      <c r="D29" s="1">
        <v>800</v>
      </c>
      <c r="E29" s="1" t="s">
        <v>154</v>
      </c>
      <c r="F29" s="1" t="s">
        <v>157</v>
      </c>
      <c r="G29" s="1" t="s">
        <v>174</v>
      </c>
      <c r="I29">
        <v>250000</v>
      </c>
      <c r="J29">
        <v>0</v>
      </c>
      <c r="K29">
        <f t="shared" si="0"/>
        <v>250000</v>
      </c>
    </row>
    <row r="30" spans="1:11">
      <c r="A30">
        <v>27</v>
      </c>
      <c r="B30" s="1" t="s">
        <v>150</v>
      </c>
      <c r="C30" s="1">
        <v>80</v>
      </c>
      <c r="D30" s="1">
        <v>800</v>
      </c>
      <c r="E30" s="1" t="s">
        <v>154</v>
      </c>
      <c r="F30" s="1" t="s">
        <v>157</v>
      </c>
      <c r="G30" s="1" t="s">
        <v>175</v>
      </c>
      <c r="I30">
        <v>200000</v>
      </c>
      <c r="J30">
        <v>0</v>
      </c>
      <c r="K30">
        <f t="shared" si="0"/>
        <v>200000</v>
      </c>
    </row>
    <row r="31" spans="1:11">
      <c r="A31">
        <v>28</v>
      </c>
      <c r="B31" s="1" t="s">
        <v>162</v>
      </c>
      <c r="C31" s="1" t="s">
        <v>152</v>
      </c>
      <c r="D31" s="1" t="s">
        <v>163</v>
      </c>
      <c r="E31" s="1" t="s">
        <v>154</v>
      </c>
      <c r="F31" s="1" t="s">
        <v>171</v>
      </c>
      <c r="G31" s="1" t="s">
        <v>176</v>
      </c>
      <c r="I31">
        <v>0</v>
      </c>
      <c r="J31">
        <v>800000</v>
      </c>
      <c r="K31">
        <f t="shared" si="0"/>
        <v>800000</v>
      </c>
    </row>
    <row r="32" spans="1:11">
      <c r="A32">
        <v>29</v>
      </c>
      <c r="B32" s="1" t="s">
        <v>162</v>
      </c>
      <c r="C32" s="1" t="s">
        <v>152</v>
      </c>
      <c r="D32" s="1" t="s">
        <v>163</v>
      </c>
      <c r="E32" s="1" t="s">
        <v>154</v>
      </c>
      <c r="F32" s="1" t="s">
        <v>164</v>
      </c>
      <c r="G32" s="1" t="s">
        <v>176</v>
      </c>
      <c r="I32">
        <v>0</v>
      </c>
      <c r="J32">
        <v>500000</v>
      </c>
      <c r="K32">
        <f t="shared" si="0"/>
        <v>500000</v>
      </c>
    </row>
    <row r="33" spans="1:11">
      <c r="A33">
        <v>30</v>
      </c>
      <c r="B33" s="1" t="s">
        <v>177</v>
      </c>
      <c r="C33" s="1" t="s">
        <v>158</v>
      </c>
      <c r="D33" s="1" t="s">
        <v>178</v>
      </c>
      <c r="E33" s="1" t="s">
        <v>167</v>
      </c>
      <c r="F33" s="2" t="s">
        <v>155</v>
      </c>
      <c r="G33" s="2" t="s">
        <v>168</v>
      </c>
      <c r="I33">
        <v>950000</v>
      </c>
      <c r="J33">
        <v>0</v>
      </c>
      <c r="K33">
        <f t="shared" si="0"/>
        <v>950000</v>
      </c>
    </row>
    <row r="34" spans="1:11">
      <c r="A34">
        <v>31</v>
      </c>
      <c r="B34" s="1" t="s">
        <v>177</v>
      </c>
      <c r="C34" s="1" t="s">
        <v>158</v>
      </c>
      <c r="D34" s="1" t="s">
        <v>178</v>
      </c>
      <c r="E34" s="1" t="s">
        <v>167</v>
      </c>
      <c r="F34" s="3">
        <v>48</v>
      </c>
      <c r="G34" s="3">
        <v>71</v>
      </c>
      <c r="I34">
        <v>500000</v>
      </c>
      <c r="J34">
        <v>0</v>
      </c>
      <c r="K34">
        <f t="shared" si="0"/>
        <v>500000</v>
      </c>
    </row>
    <row r="35" spans="1:11">
      <c r="A35" s="4"/>
      <c r="B35" s="4"/>
      <c r="C35" s="4"/>
      <c r="D35" s="4"/>
      <c r="E35" s="4"/>
      <c r="F35" s="5" t="s">
        <v>17</v>
      </c>
      <c r="G35" s="4"/>
      <c r="H35" s="4"/>
      <c r="I35" s="4">
        <f>SUM(I4:I34)</f>
        <v>10587319</v>
      </c>
      <c r="J35" s="4">
        <f>SUM(J4:J34)</f>
        <v>16204116</v>
      </c>
      <c r="K35" s="4">
        <f>SUM(K4:K34)</f>
        <v>26791435</v>
      </c>
    </row>
  </sheetData>
  <mergeCells count="1">
    <mergeCell ref="B3:G3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dem41</vt:lpstr>
      <vt:lpstr>share cal sheet</vt:lpstr>
      <vt:lpstr>trans_Municipal</vt:lpstr>
      <vt:lpstr>'dem41'!np</vt:lpstr>
      <vt:lpstr>'dem41'!oges</vt:lpstr>
      <vt:lpstr>'dem41'!Print_Area</vt:lpstr>
      <vt:lpstr>'dem41'!Print_Titles</vt:lpstr>
      <vt:lpstr>'dem41'!pw</vt:lpstr>
      <vt:lpstr>'dem41'!tax</vt:lpstr>
      <vt:lpstr>'dem41'!udhd</vt:lpstr>
      <vt:lpstr>'dem41'!udroad</vt:lpstr>
      <vt:lpstr>'dem41'!urbancap</vt:lpstr>
      <vt:lpstr>'dem41'!urbanDevelopment</vt:lpstr>
      <vt:lpstr>'dem41'!Voted</vt:lpstr>
      <vt:lpstr>'dem41'!water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2014-06-14T14:26:08Z</cp:lastPrinted>
  <dcterms:created xsi:type="dcterms:W3CDTF">2004-06-02T16:28:26Z</dcterms:created>
  <dcterms:modified xsi:type="dcterms:W3CDTF">2014-06-16T06:22:56Z</dcterms:modified>
</cp:coreProperties>
</file>