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/>
  </bookViews>
  <sheets>
    <sheet name="Details" sheetId="2" r:id="rId1"/>
  </sheets>
  <externalReferences>
    <externalReference r:id="rId2"/>
    <externalReference r:id="rId3"/>
    <externalReference r:id="rId4"/>
  </externalReferences>
  <definedNames>
    <definedName name="\l" localSheetId="0">Details!#REF!</definedName>
    <definedName name="\s" localSheetId="0">Details!#REF!</definedName>
    <definedName name="__123Graph_D" localSheetId="0" hidden="1">[1]dem18!#REF!</definedName>
    <definedName name="__123Graph_D" hidden="1">[1]dem18!#REF!</definedName>
    <definedName name="_xlnm._FilterDatabase" localSheetId="0" hidden="1">Details!$B$7:$G$1024</definedName>
    <definedName name="_rec1" localSheetId="0">[2]Dem1!#REF!</definedName>
    <definedName name="_rec1">[2]Dem1!#REF!</definedName>
    <definedName name="_Regression_Int" localSheetId="0" hidden="1">1</definedName>
    <definedName name="A" localSheetId="0">Details!#REF!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Print_Area_MI" localSheetId="0">Details!$C$1:$G$946</definedName>
    <definedName name="_xlnm.Print_Titles" localSheetId="0">Details!$3:$6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03164568_8DCF_450F_A01A_A3C80A14CA49_.wvu.FilterData" localSheetId="0" hidden="1">Details!$A$9:$G$1024</definedName>
    <definedName name="Z_11FD1431_802F_4CFD_97ED_05C17FC7D269_.wvu.Cols" localSheetId="0" hidden="1">Details!$A:$A,Details!#REF!,Details!$D:$F</definedName>
    <definedName name="Z_11FD1431_802F_4CFD_97ED_05C17FC7D269_.wvu.FilterData" localSheetId="0" hidden="1">Details!#REF!</definedName>
    <definedName name="Z_11FD1431_802F_4CFD_97ED_05C17FC7D269_.wvu.PrintArea" localSheetId="0" hidden="1">Details!$A$1:$G$1024</definedName>
    <definedName name="Z_11FD1431_802F_4CFD_97ED_05C17FC7D269_.wvu.PrintTitles" localSheetId="0" hidden="1">Details!$3:$6</definedName>
    <definedName name="Z_239EE218_578E_4317_BEED_14D5D7089E27_.wvu.PrintArea" localSheetId="0" hidden="1">Details!$A$1:$G$1023</definedName>
    <definedName name="Z_239EE218_578E_4317_BEED_14D5D7089E27_.wvu.PrintTitles" localSheetId="0" hidden="1">Details!$3:$6</definedName>
    <definedName name="Z_2F00F269_6FB3_4CD5_8C65_83115243E5E3_.wvu.FilterData" localSheetId="0" hidden="1">Details!#REF!</definedName>
    <definedName name="Z_302A3EA3_AE96_11D5_A646_0050BA3D7AFD_.wvu.PrintArea" localSheetId="0" hidden="1">Details!$A$1:$G$1023</definedName>
    <definedName name="Z_302A3EA3_AE96_11D5_A646_0050BA3D7AFD_.wvu.PrintTitles" localSheetId="0" hidden="1">Details!$3:$6</definedName>
    <definedName name="Z_36DBA021_0ECB_11D4_8064_004005726899_.wvu.PrintTitles" localSheetId="0" hidden="1">Details!$3:$6</definedName>
    <definedName name="Z_36EEA6C1_2547_466F_BDC2_E22725C64733_.wvu.Cols" localSheetId="0" hidden="1">Details!$A:$A,Details!#REF!,Details!$D:$F</definedName>
    <definedName name="Z_36EEA6C1_2547_466F_BDC2_E22725C64733_.wvu.FilterData" localSheetId="0" hidden="1">Details!#REF!</definedName>
    <definedName name="Z_36EEA6C1_2547_466F_BDC2_E22725C64733_.wvu.PrintArea" localSheetId="0" hidden="1">Details!$A$1:$G$1024</definedName>
    <definedName name="Z_36EEA6C1_2547_466F_BDC2_E22725C64733_.wvu.PrintTitles" localSheetId="0" hidden="1">Details!$3:$6</definedName>
    <definedName name="Z_7DB28DCE_97DD_4F6D_93F7_C8A48D05C8DC_.wvu.PrintArea" localSheetId="0" hidden="1">Details!$A$2:$G$1023</definedName>
    <definedName name="Z_7DB28DCE_97DD_4F6D_93F7_C8A48D05C8DC_.wvu.PrintTitles" localSheetId="0" hidden="1">Details!$3:$6</definedName>
    <definedName name="Z_7DB28DCE_97DD_4F6D_93F7_C8A48D05C8DC_.wvu.Rows" localSheetId="0" hidden="1">Details!$896:$896,Details!#REF!</definedName>
    <definedName name="Z_81CAF764_1081_4DBD_B262_43D95F710737_.wvu.FilterData" localSheetId="0" hidden="1">Details!$A$9:$G$1024</definedName>
    <definedName name="Z_93EBE921_AE91_11D5_8685_004005726899_.wvu.PrintArea" localSheetId="0" hidden="1">Details!$A$1:$G$946</definedName>
    <definedName name="Z_93EBE921_AE91_11D5_8685_004005726899_.wvu.PrintTitles" localSheetId="0" hidden="1">Details!$3:$6</definedName>
    <definedName name="Z_941D15E9_BBAC_479D_A0CA_DD325FC9DC83_.wvu.FilterData" localSheetId="0" hidden="1">Details!$A$9:$G$1024</definedName>
    <definedName name="Z_94DA79C1_0FDE_11D5_9579_000021DAEEA2_.wvu.PrintTitles" localSheetId="0" hidden="1">Details!$3:$6</definedName>
    <definedName name="Z_A542A272_A45F_4CD7_9139_C6F77F728D31_.wvu.FilterData" localSheetId="0" hidden="1">Details!#REF!</definedName>
    <definedName name="Z_C868F8C3_16D7_11D5_A68D_81D6213F5331_.wvu.PrintTitles" localSheetId="0" hidden="1">Details!$3:$6</definedName>
    <definedName name="Z_C8D39FD5_C883_4478_8A1F_C18168946C2F_.wvu.FilterData" localSheetId="0" hidden="1">Details!#REF!</definedName>
    <definedName name="Z_DD42F915_0981_4827_A896_EC3FB7E37965_.wvu.Cols" localSheetId="0" hidden="1">Details!$A:$A,Details!#REF!,Details!$D:$F</definedName>
    <definedName name="Z_DD42F915_0981_4827_A896_EC3FB7E37965_.wvu.FilterData" localSheetId="0" hidden="1">Details!#REF!</definedName>
    <definedName name="Z_DD42F915_0981_4827_A896_EC3FB7E37965_.wvu.PrintArea" localSheetId="0" hidden="1">Details!$A$1:$G$1024</definedName>
    <definedName name="Z_DD42F915_0981_4827_A896_EC3FB7E37965_.wvu.PrintTitles" localSheetId="0" hidden="1">Details!$3:$6</definedName>
    <definedName name="Z_E5DF37BD_125C_11D5_8DC4_D0F5D88B3549_.wvu.PrintTitles" localSheetId="0" hidden="1">Details!$3:$6</definedName>
    <definedName name="Z_E65C283C_48EB_4733_B75D_9A6645B26648_.wvu.FilterData" localSheetId="0" hidden="1">Details!$A$9:$G$1024</definedName>
    <definedName name="Z_E65C283C_48EB_4733_B75D_9A6645B26648_.wvu.PrintArea" localSheetId="0" hidden="1">Details!$A$456:$G$514</definedName>
    <definedName name="Z_E65C283C_48EB_4733_B75D_9A6645B26648_.wvu.PrintTitles" localSheetId="0" hidden="1">Details!$3:$6</definedName>
    <definedName name="Z_EF54EEE2_0DEC_4DA5_ADD6_1A14F1EF9E64_.wvu.FilterData" localSheetId="0" hidden="1">Details!#REF!</definedName>
    <definedName name="Z_F2F2B1E0_7D19_43DE_8F94_297F3BF3254C_.wvu.FilterData" localSheetId="0" hidden="1">Details!$A$9:$G$1024</definedName>
    <definedName name="Z_F2F2B1E0_7D19_43DE_8F94_297F3BF3254C_.wvu.PrintArea" localSheetId="0" hidden="1">Details!$A$456:$G$514</definedName>
    <definedName name="Z_F2F2B1E0_7D19_43DE_8F94_297F3BF3254C_.wvu.PrintTitles" localSheetId="0" hidden="1">Details!$3:$6</definedName>
    <definedName name="Z_F8ADACC1_164E_11D6_B603_000021DAEEA2_.wvu.PrintArea" localSheetId="0" hidden="1">Details!$A$1:$G$946</definedName>
    <definedName name="Z_F8ADACC1_164E_11D6_B603_000021DAEEA2_.wvu.PrintTitles" localSheetId="0" hidden="1">Details!$3:$6</definedName>
    <definedName name="Z_FFD26549_2DF3_4609_A508_50EBAA0E4729_.wvu.FilterData" localSheetId="0" hidden="1">Details!$A$9:$G$1024</definedName>
  </definedNames>
  <calcPr calcId="125725"/>
</workbook>
</file>

<file path=xl/calcChain.xml><?xml version="1.0" encoding="utf-8"?>
<calcChain xmlns="http://schemas.openxmlformats.org/spreadsheetml/2006/main">
  <c r="F1023" i="2"/>
  <c r="E1023"/>
  <c r="D1023"/>
  <c r="G1022"/>
  <c r="G1020"/>
  <c r="G1017"/>
  <c r="F1017"/>
  <c r="E1017"/>
  <c r="D1017"/>
  <c r="G1013"/>
  <c r="F1013"/>
  <c r="E1013"/>
  <c r="D1013"/>
  <c r="G1009"/>
  <c r="F1009"/>
  <c r="E1009"/>
  <c r="D1009"/>
  <c r="G1005"/>
  <c r="F1005"/>
  <c r="E1005"/>
  <c r="D1005"/>
  <c r="G1001"/>
  <c r="F1001"/>
  <c r="E1001"/>
  <c r="D1001"/>
  <c r="G996"/>
  <c r="F996"/>
  <c r="E996"/>
  <c r="D996"/>
  <c r="G989"/>
  <c r="F989"/>
  <c r="E989"/>
  <c r="D989"/>
  <c r="G981"/>
  <c r="F981"/>
  <c r="E981"/>
  <c r="D981"/>
  <c r="G974"/>
  <c r="D974"/>
  <c r="F973"/>
  <c r="F974" s="1"/>
  <c r="E973"/>
  <c r="E974" s="1"/>
  <c r="G967"/>
  <c r="F967"/>
  <c r="E967"/>
  <c r="D967"/>
  <c r="G962"/>
  <c r="F962"/>
  <c r="E962"/>
  <c r="D962"/>
  <c r="D958"/>
  <c r="G957"/>
  <c r="F957"/>
  <c r="E957"/>
  <c r="G956"/>
  <c r="G958" s="1"/>
  <c r="F956"/>
  <c r="F958" s="1"/>
  <c r="E956"/>
  <c r="F951"/>
  <c r="E951"/>
  <c r="D951"/>
  <c r="G950"/>
  <c r="G951" s="1"/>
  <c r="G946"/>
  <c r="F946"/>
  <c r="E946"/>
  <c r="D946"/>
  <c r="G936"/>
  <c r="F936"/>
  <c r="E936"/>
  <c r="D936"/>
  <c r="G932"/>
  <c r="F932"/>
  <c r="E932"/>
  <c r="D932"/>
  <c r="G926"/>
  <c r="G927" s="1"/>
  <c r="F926"/>
  <c r="F927" s="1"/>
  <c r="E926"/>
  <c r="E927" s="1"/>
  <c r="D926"/>
  <c r="D927" s="1"/>
  <c r="F918"/>
  <c r="E918"/>
  <c r="D918"/>
  <c r="G901"/>
  <c r="G918" s="1"/>
  <c r="E894"/>
  <c r="D894"/>
  <c r="G893"/>
  <c r="G894" s="1"/>
  <c r="F893"/>
  <c r="F894" s="1"/>
  <c r="G882"/>
  <c r="F882"/>
  <c r="E882"/>
  <c r="D882"/>
  <c r="G877"/>
  <c r="F877"/>
  <c r="E877"/>
  <c r="D877"/>
  <c r="G873"/>
  <c r="F873"/>
  <c r="E873"/>
  <c r="D873"/>
  <c r="G869"/>
  <c r="F869"/>
  <c r="E869"/>
  <c r="D869"/>
  <c r="G864"/>
  <c r="E864"/>
  <c r="D864"/>
  <c r="F862"/>
  <c r="F864" s="1"/>
  <c r="G859"/>
  <c r="E859"/>
  <c r="D859"/>
  <c r="F857"/>
  <c r="F859" s="1"/>
  <c r="G854"/>
  <c r="F854"/>
  <c r="E854"/>
  <c r="D854"/>
  <c r="G850"/>
  <c r="D850"/>
  <c r="F848"/>
  <c r="F850" s="1"/>
  <c r="E848"/>
  <c r="E850" s="1"/>
  <c r="G844"/>
  <c r="E844"/>
  <c r="D844"/>
  <c r="F838"/>
  <c r="F834"/>
  <c r="F822"/>
  <c r="F802"/>
  <c r="F796"/>
  <c r="F787"/>
  <c r="F770"/>
  <c r="F767"/>
  <c r="G764"/>
  <c r="E764"/>
  <c r="D764"/>
  <c r="F763"/>
  <c r="F759"/>
  <c r="G754"/>
  <c r="F754"/>
  <c r="E754"/>
  <c r="D754"/>
  <c r="G732"/>
  <c r="F732"/>
  <c r="E732"/>
  <c r="D732"/>
  <c r="G728"/>
  <c r="F728"/>
  <c r="E728"/>
  <c r="D728"/>
  <c r="G716"/>
  <c r="F716"/>
  <c r="E716"/>
  <c r="D716"/>
  <c r="F708"/>
  <c r="E708"/>
  <c r="D708"/>
  <c r="G701"/>
  <c r="G708" s="1"/>
  <c r="G686"/>
  <c r="E686"/>
  <c r="D686"/>
  <c r="F683"/>
  <c r="F680"/>
  <c r="G677"/>
  <c r="F677"/>
  <c r="E677"/>
  <c r="D677"/>
  <c r="F673"/>
  <c r="E673"/>
  <c r="D673"/>
  <c r="G659"/>
  <c r="G673" s="1"/>
  <c r="G652"/>
  <c r="E652"/>
  <c r="D652"/>
  <c r="F639"/>
  <c r="F632"/>
  <c r="G628"/>
  <c r="E628"/>
  <c r="D628"/>
  <c r="F617"/>
  <c r="F628" s="1"/>
  <c r="G614"/>
  <c r="D614"/>
  <c r="F604"/>
  <c r="E604"/>
  <c r="F601"/>
  <c r="E601"/>
  <c r="G595"/>
  <c r="F595"/>
  <c r="E595"/>
  <c r="D595"/>
  <c r="G579"/>
  <c r="F579"/>
  <c r="E579"/>
  <c r="D579"/>
  <c r="G571"/>
  <c r="E571"/>
  <c r="D571"/>
  <c r="F570"/>
  <c r="F571" s="1"/>
  <c r="D567"/>
  <c r="G566"/>
  <c r="G562"/>
  <c r="F562"/>
  <c r="F567" s="1"/>
  <c r="E562"/>
  <c r="E567" s="1"/>
  <c r="G557"/>
  <c r="F557"/>
  <c r="E557"/>
  <c r="D557"/>
  <c r="G550"/>
  <c r="D550"/>
  <c r="F540"/>
  <c r="F537"/>
  <c r="E537"/>
  <c r="E550" s="1"/>
  <c r="G534"/>
  <c r="F534"/>
  <c r="E534"/>
  <c r="D534"/>
  <c r="G530"/>
  <c r="F530"/>
  <c r="E530"/>
  <c r="D530"/>
  <c r="G526"/>
  <c r="F526"/>
  <c r="D526"/>
  <c r="E525"/>
  <c r="E526" s="1"/>
  <c r="G519"/>
  <c r="G520" s="1"/>
  <c r="D519"/>
  <c r="D520" s="1"/>
  <c r="F518"/>
  <c r="F519" s="1"/>
  <c r="F520" s="1"/>
  <c r="E518"/>
  <c r="E519" s="1"/>
  <c r="E520" s="1"/>
  <c r="D511"/>
  <c r="G510"/>
  <c r="F510"/>
  <c r="F511" s="1"/>
  <c r="E510"/>
  <c r="E511" s="1"/>
  <c r="G509"/>
  <c r="G507"/>
  <c r="G506"/>
  <c r="G503"/>
  <c r="F503"/>
  <c r="D501"/>
  <c r="E499"/>
  <c r="G497"/>
  <c r="E497"/>
  <c r="E493"/>
  <c r="G487"/>
  <c r="G485"/>
  <c r="F485"/>
  <c r="F501" s="1"/>
  <c r="E485"/>
  <c r="G475"/>
  <c r="G479" s="1"/>
  <c r="G480" s="1"/>
  <c r="F475"/>
  <c r="F479" s="1"/>
  <c r="E475"/>
  <c r="E479" s="1"/>
  <c r="D475"/>
  <c r="D479" s="1"/>
  <c r="D480" s="1"/>
  <c r="F458"/>
  <c r="E458"/>
  <c r="G453"/>
  <c r="F453"/>
  <c r="E453"/>
  <c r="D453"/>
  <c r="G448"/>
  <c r="F448"/>
  <c r="E448"/>
  <c r="D448"/>
  <c r="G441"/>
  <c r="G442" s="1"/>
  <c r="D441"/>
  <c r="D442" s="1"/>
  <c r="F440"/>
  <c r="F441" s="1"/>
  <c r="F442" s="1"/>
  <c r="E440"/>
  <c r="E441" s="1"/>
  <c r="E442" s="1"/>
  <c r="G433"/>
  <c r="F433"/>
  <c r="E433"/>
  <c r="D433"/>
  <c r="G428"/>
  <c r="F428"/>
  <c r="E428"/>
  <c r="D420"/>
  <c r="D428" s="1"/>
  <c r="G414"/>
  <c r="F414"/>
  <c r="E414"/>
  <c r="D414"/>
  <c r="G404"/>
  <c r="G408" s="1"/>
  <c r="F404"/>
  <c r="F408" s="1"/>
  <c r="E404"/>
  <c r="E408" s="1"/>
  <c r="D404"/>
  <c r="D408" s="1"/>
  <c r="G396"/>
  <c r="F396"/>
  <c r="E396"/>
  <c r="D396"/>
  <c r="G390"/>
  <c r="F390"/>
  <c r="E390"/>
  <c r="D390"/>
  <c r="G385"/>
  <c r="F385"/>
  <c r="E385"/>
  <c r="D385"/>
  <c r="G379"/>
  <c r="F379"/>
  <c r="E379"/>
  <c r="D379"/>
  <c r="G374"/>
  <c r="F374"/>
  <c r="E374"/>
  <c r="D374"/>
  <c r="G367"/>
  <c r="F367"/>
  <c r="E367"/>
  <c r="D367"/>
  <c r="G353"/>
  <c r="F353"/>
  <c r="D353"/>
  <c r="E351"/>
  <c r="E347"/>
  <c r="E340"/>
  <c r="D340"/>
  <c r="G339"/>
  <c r="G340" s="1"/>
  <c r="F339"/>
  <c r="F340" s="1"/>
  <c r="G333"/>
  <c r="F333"/>
  <c r="E333"/>
  <c r="D333"/>
  <c r="E329"/>
  <c r="D329"/>
  <c r="G328"/>
  <c r="G329" s="1"/>
  <c r="F328"/>
  <c r="F329" s="1"/>
  <c r="G320"/>
  <c r="F320"/>
  <c r="E320"/>
  <c r="D320"/>
  <c r="G309"/>
  <c r="F309"/>
  <c r="E309"/>
  <c r="D309"/>
  <c r="G304"/>
  <c r="F304"/>
  <c r="E304"/>
  <c r="D304"/>
  <c r="G296"/>
  <c r="F296"/>
  <c r="E296"/>
  <c r="D296"/>
  <c r="G291"/>
  <c r="F291"/>
  <c r="E291"/>
  <c r="D291"/>
  <c r="G283"/>
  <c r="F283"/>
  <c r="E283"/>
  <c r="D283"/>
  <c r="G272"/>
  <c r="F272"/>
  <c r="E272"/>
  <c r="D272"/>
  <c r="G264"/>
  <c r="F264"/>
  <c r="E264"/>
  <c r="D260"/>
  <c r="D264" s="1"/>
  <c r="D265" s="1"/>
  <c r="G257"/>
  <c r="F257"/>
  <c r="E257"/>
  <c r="D257"/>
  <c r="G250"/>
  <c r="F250"/>
  <c r="E250"/>
  <c r="D250"/>
  <c r="G236"/>
  <c r="F236"/>
  <c r="E236"/>
  <c r="D236"/>
  <c r="G226"/>
  <c r="D226"/>
  <c r="F217"/>
  <c r="F226" s="1"/>
  <c r="E217"/>
  <c r="E226" s="1"/>
  <c r="G211"/>
  <c r="D211"/>
  <c r="F208"/>
  <c r="F211" s="1"/>
  <c r="E208"/>
  <c r="E211" s="1"/>
  <c r="G203"/>
  <c r="G204" s="1"/>
  <c r="F203"/>
  <c r="F204" s="1"/>
  <c r="E203"/>
  <c r="E204" s="1"/>
  <c r="D203"/>
  <c r="D204" s="1"/>
  <c r="F195"/>
  <c r="E195"/>
  <c r="D195"/>
  <c r="G194"/>
  <c r="G195" s="1"/>
  <c r="G184"/>
  <c r="F184"/>
  <c r="E184"/>
  <c r="D184"/>
  <c r="D176"/>
  <c r="G173"/>
  <c r="F173"/>
  <c r="E173"/>
  <c r="G172"/>
  <c r="F172"/>
  <c r="E172"/>
  <c r="F167"/>
  <c r="E167"/>
  <c r="D167"/>
  <c r="G163"/>
  <c r="E158"/>
  <c r="D158"/>
  <c r="G156"/>
  <c r="F156"/>
  <c r="F158" s="1"/>
  <c r="G152"/>
  <c r="F152"/>
  <c r="E152"/>
  <c r="D152"/>
  <c r="G146"/>
  <c r="F146"/>
  <c r="E146"/>
  <c r="D146"/>
  <c r="G134"/>
  <c r="F134"/>
  <c r="E134"/>
  <c r="D134"/>
  <c r="G128"/>
  <c r="F128"/>
  <c r="E128"/>
  <c r="D128"/>
  <c r="G122"/>
  <c r="F122"/>
  <c r="D122"/>
  <c r="D123" s="1"/>
  <c r="E121"/>
  <c r="E122" s="1"/>
  <c r="G117"/>
  <c r="G123" s="1"/>
  <c r="F117"/>
  <c r="E117"/>
  <c r="G110"/>
  <c r="F110"/>
  <c r="E110"/>
  <c r="D110"/>
  <c r="G103"/>
  <c r="F103"/>
  <c r="E103"/>
  <c r="D103"/>
  <c r="G93"/>
  <c r="F93"/>
  <c r="E93"/>
  <c r="D93"/>
  <c r="G88"/>
  <c r="F88"/>
  <c r="E88"/>
  <c r="D88"/>
  <c r="E81"/>
  <c r="D81"/>
  <c r="G80"/>
  <c r="G81" s="1"/>
  <c r="F80"/>
  <c r="F81" s="1"/>
  <c r="D74"/>
  <c r="F73"/>
  <c r="G72"/>
  <c r="G66"/>
  <c r="F66"/>
  <c r="E66"/>
  <c r="E74" s="1"/>
  <c r="F65"/>
  <c r="G60"/>
  <c r="F60"/>
  <c r="E60"/>
  <c r="D60"/>
  <c r="G55"/>
  <c r="F55"/>
  <c r="E55"/>
  <c r="D55"/>
  <c r="G50"/>
  <c r="F50"/>
  <c r="E50"/>
  <c r="D50"/>
  <c r="G45"/>
  <c r="F45"/>
  <c r="E45"/>
  <c r="D45"/>
  <c r="G27"/>
  <c r="D27"/>
  <c r="F26"/>
  <c r="F27" s="1"/>
  <c r="E26"/>
  <c r="E27" s="1"/>
  <c r="G21"/>
  <c r="F21"/>
  <c r="E21"/>
  <c r="D21"/>
  <c r="G16"/>
  <c r="F16"/>
  <c r="E16"/>
  <c r="D16"/>
  <c r="G10"/>
  <c r="F10"/>
  <c r="E10"/>
  <c r="D10"/>
  <c r="E614" l="1"/>
  <c r="G567"/>
  <c r="F686"/>
  <c r="F550"/>
  <c r="F614"/>
  <c r="E958"/>
  <c r="F111"/>
  <c r="E353"/>
  <c r="E368" s="1"/>
  <c r="F176"/>
  <c r="F196" s="1"/>
  <c r="F237"/>
  <c r="D512"/>
  <c r="D513" s="1"/>
  <c r="E111"/>
  <c r="E112" s="1"/>
  <c r="G265"/>
  <c r="E123"/>
  <c r="E176"/>
  <c r="E196" s="1"/>
  <c r="F368"/>
  <c r="E480"/>
  <c r="E237"/>
  <c r="F123"/>
  <c r="F652"/>
  <c r="F764"/>
  <c r="D111"/>
  <c r="G158"/>
  <c r="D196"/>
  <c r="D237"/>
  <c r="F265"/>
  <c r="E501"/>
  <c r="E512" s="1"/>
  <c r="E513" s="1"/>
  <c r="G111"/>
  <c r="G176"/>
  <c r="G196" s="1"/>
  <c r="G237"/>
  <c r="E265"/>
  <c r="D368"/>
  <c r="F74"/>
  <c r="G368"/>
  <c r="F480"/>
  <c r="F512"/>
  <c r="F513" s="1"/>
  <c r="F844"/>
  <c r="D889"/>
  <c r="D890" s="1"/>
  <c r="E889"/>
  <c r="E890" s="1"/>
  <c r="G889"/>
  <c r="G890" s="1"/>
  <c r="G167"/>
  <c r="G74"/>
  <c r="G501"/>
  <c r="G511"/>
  <c r="G1023"/>
  <c r="D895" l="1"/>
  <c r="F454"/>
  <c r="E454"/>
  <c r="F889"/>
  <c r="F890" s="1"/>
  <c r="F895" s="1"/>
  <c r="D112"/>
  <c r="D454"/>
  <c r="F112"/>
  <c r="E895"/>
  <c r="G454"/>
  <c r="G512"/>
  <c r="G513" s="1"/>
  <c r="G895" s="1"/>
  <c r="G112"/>
</calcChain>
</file>

<file path=xl/comments1.xml><?xml version="1.0" encoding="utf-8"?>
<comments xmlns="http://schemas.openxmlformats.org/spreadsheetml/2006/main">
  <authors>
    <author>sonam</author>
    <author>aruni</author>
    <author>P.DIRECTOR FCD</author>
    <author>PC</author>
    <author>lenovo</author>
    <author>karma</author>
    <author>Mahendra</author>
  </authors>
  <commentList>
    <comment ref="G81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discussion with officers of the CT division on 10.4.2013 in CSS chamber</t>
        </r>
      </text>
    </comment>
    <comment ref="F106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function devolved to local bodies</t>
        </r>
      </text>
    </comment>
    <comment ref="E121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Rs 25 lakhs deposited by LR Department for purchase of vehicles</t>
        </r>
      </text>
    </comment>
    <comment ref="G121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Rs 25 lakhs deposited by LR Department for purchase of vehicles</t>
        </r>
      </text>
    </comment>
    <comment ref="E127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dividend from SIMFED, chall no 1495 dated 11.4.2012</t>
        </r>
      </text>
    </comment>
    <comment ref="G127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dividend from SIMFED, chall no 1495 dated 11.4.2012</t>
        </r>
      </text>
    </comment>
    <comment ref="G163" authorId="1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Includes agency charges 4000 spill</t>
        </r>
      </text>
    </comment>
    <comment ref="E201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inbursement of IAS pension from 2008</t>
        </r>
      </text>
    </comment>
    <comment ref="F201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Actual receipt upto jan 2013- 8.70 cr Jan 2014 receipt 1.33 cr</t>
        </r>
      </text>
    </comment>
    <comment ref="G201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inbursement of IAS pension from 2008</t>
        </r>
      </text>
    </comment>
    <comment ref="E250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discussed with Addl on 19/4/2012</t>
        </r>
      </text>
    </comment>
    <comment ref="G250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discussed with Addl on 19/4/2012</t>
        </r>
      </text>
    </comment>
    <comment ref="E265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meeting held with department on 3/10/2012</t>
        </r>
      </text>
    </comment>
    <comment ref="G265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meeting held with department on 3/10/2012</t>
        </r>
      </text>
    </comment>
    <comment ref="G278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function will be transferred to GMC by the end of 2013-14</t>
        </r>
      </text>
    </comment>
    <comment ref="G282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lease period is upto end of 2013</t>
        </r>
      </text>
    </comment>
    <comment ref="E353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meeting on 3/10/12</t>
        </r>
      </text>
    </comment>
    <comment ref="G353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meeting on 3/10/12</t>
        </r>
      </text>
    </comment>
    <comment ref="E368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meeting with the department on 3/10/2012
</t>
        </r>
      </text>
    </comment>
    <comment ref="G368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as per meeting with the department on 3/10/2012
</t>
        </r>
      </text>
    </comment>
    <comment ref="G378" authorId="0">
      <text>
        <r>
          <rPr>
            <b/>
            <sz val="8"/>
            <color indexed="81"/>
            <rFont val="Tahoma"/>
            <family val="2"/>
          </rPr>
          <t>sonam:</t>
        </r>
        <r>
          <rPr>
            <sz val="8"/>
            <color indexed="81"/>
            <rFont val="Tahoma"/>
            <family val="2"/>
          </rPr>
          <t xml:space="preserve">
receipt from fairprice shop- renewal fee @ 500/ rural , Rs 1000 urban, FCI food godown Rs 10414/ pa.</t>
        </r>
      </text>
    </comment>
    <comment ref="E389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Rs22950 from Ranka
</t>
        </r>
      </text>
    </comment>
    <comment ref="G389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Rs22950 from Ranka
</t>
        </r>
      </text>
    </comment>
    <comment ref="E395" authorId="3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As per 13th Finance Commission Rs 20.55 lakhs</t>
        </r>
      </text>
    </comment>
    <comment ref="G395" authorId="3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As per 13th Finance Commission Rs 20.55 lakhs</t>
        </r>
      </text>
    </comment>
    <comment ref="E402" authorId="4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including ARM of Rs 15.78  cr</t>
        </r>
      </text>
    </comment>
    <comment ref="E477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partly under Plan as per new guidelines</t>
        </r>
      </text>
    </comment>
    <comment ref="G477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partly under Plan as per new guidelines</t>
        </r>
      </text>
    </comment>
    <comment ref="E485" authorId="5">
      <text>
        <r>
          <rPr>
            <b/>
            <sz val="9"/>
            <color indexed="81"/>
            <rFont val="Tahoma"/>
            <family val="2"/>
          </rPr>
          <t>karma:</t>
        </r>
        <r>
          <rPr>
            <sz val="9"/>
            <color indexed="81"/>
            <rFont val="Tahoma"/>
            <family val="2"/>
          </rPr>
          <t xml:space="preserve">
after adjustment of recoveries of advance central assistance</t>
        </r>
      </text>
    </comment>
    <comment ref="F485" authorId="5">
      <text>
        <r>
          <rPr>
            <b/>
            <sz val="9"/>
            <color indexed="81"/>
            <rFont val="Tahoma"/>
            <family val="2"/>
          </rPr>
          <t>karma:</t>
        </r>
        <r>
          <rPr>
            <sz val="9"/>
            <color indexed="81"/>
            <rFont val="Tahoma"/>
            <family val="2"/>
          </rPr>
          <t xml:space="preserve">
after adjustment of recoveries of advance central assistance</t>
        </r>
      </text>
    </comment>
    <comment ref="G485" authorId="5">
      <text>
        <r>
          <rPr>
            <b/>
            <sz val="9"/>
            <color indexed="81"/>
            <rFont val="Tahoma"/>
            <family val="2"/>
          </rPr>
          <t>karma:</t>
        </r>
        <r>
          <rPr>
            <sz val="9"/>
            <color indexed="81"/>
            <rFont val="Tahoma"/>
            <family val="2"/>
          </rPr>
          <t xml:space="preserve">
after adjustment of recoveries of advance central assistance</t>
        </r>
      </text>
    </comment>
    <comment ref="G487" authorId="1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Includes spillover 60000</t>
        </r>
      </text>
    </comment>
    <comment ref="G497" authorId="1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Includes spillover of 115338</t>
        </r>
      </text>
    </comment>
    <comment ref="C500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taken as plan grant since this has been treated as a part of plan</t>
        </r>
      </text>
    </comment>
    <comment ref="G506" authorId="1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slipp</t>
        </r>
      </text>
    </comment>
    <comment ref="E510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spillover 875 lakh
</t>
        </r>
      </text>
    </comment>
    <comment ref="F510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spillover 875 lakh
</t>
        </r>
      </text>
    </comment>
    <comment ref="G510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spillover 875 lakh
</t>
        </r>
      </text>
    </comment>
    <comment ref="E518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including primitive lepcha tribal girls' hostel at namchi, mangan 
not included </t>
        </r>
      </text>
    </comment>
    <comment ref="F518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including primitive lepcha tribal girls' hostel at namchi, mangan 
not included </t>
        </r>
      </text>
    </comment>
    <comment ref="G518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including primitive lepcha tribal girls' hostel at namchi, mangan 
not included </t>
        </r>
      </text>
    </comment>
    <comment ref="E525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funding pattern changed partially under NP and partially Plan 90:10%</t>
        </r>
      </text>
    </comment>
    <comment ref="F525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zero</t>
        </r>
      </text>
    </comment>
    <comment ref="G525" authorId="2">
      <text>
        <r>
          <rPr>
            <b/>
            <sz val="9"/>
            <color indexed="81"/>
            <rFont val="Tahoma"/>
            <family val="2"/>
          </rPr>
          <t>P.DIRECTOR FCD:</t>
        </r>
        <r>
          <rPr>
            <sz val="9"/>
            <color indexed="81"/>
            <rFont val="Tahoma"/>
            <family val="2"/>
          </rPr>
          <t xml:space="preserve">
funding pattern changed partially under NP and partially Plan 90:10%</t>
        </r>
      </text>
    </comment>
    <comment ref="C607" authorId="6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New heads
</t>
        </r>
      </text>
    </comment>
    <comment ref="C608" authorId="6">
      <text>
        <r>
          <rPr>
            <b/>
            <sz val="9"/>
            <color indexed="81"/>
            <rFont val="Tahoma"/>
            <family val="2"/>
          </rPr>
          <t>Mahendra:</t>
        </r>
        <r>
          <rPr>
            <sz val="9"/>
            <color indexed="81"/>
            <rFont val="Tahoma"/>
            <family val="2"/>
          </rPr>
          <t xml:space="preserve">
New heads</t>
        </r>
      </text>
    </comment>
    <comment ref="G890" authorId="1">
      <text>
        <r>
          <rPr>
            <b/>
            <sz val="9"/>
            <color indexed="81"/>
            <rFont val="Tahoma"/>
            <family val="2"/>
          </rPr>
          <t>aruni:</t>
        </r>
        <r>
          <rPr>
            <sz val="9"/>
            <color indexed="81"/>
            <rFont val="Tahoma"/>
            <family val="2"/>
          </rPr>
          <t xml:space="preserve">
04CSS - 9539089
 03CPS - 66050
</t>
        </r>
        <r>
          <rPr>
            <u/>
            <sz val="9"/>
            <color indexed="81"/>
            <rFont val="Tahoma"/>
            <family val="2"/>
          </rPr>
          <t>Rev Rec (LR-Census) - 1
Total as per Est. Rec - 9605140
Total Sum - 9605140</t>
        </r>
      </text>
    </comment>
    <comment ref="F925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EAP loan
</t>
        </r>
      </text>
    </comment>
    <comment ref="D989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20 thousand differnce</t>
        </r>
      </text>
    </comment>
  </commentList>
</comments>
</file>

<file path=xl/sharedStrings.xml><?xml version="1.0" encoding="utf-8"?>
<sst xmlns="http://schemas.openxmlformats.org/spreadsheetml/2006/main" count="2136" uniqueCount="694">
  <si>
    <t>Sectional and Major Head
Classification of Government Transactions</t>
  </si>
  <si>
    <t>Actuals 
2012-13</t>
  </si>
  <si>
    <t>Budget Estimate 2013-14</t>
  </si>
  <si>
    <t>Revised 
Estimate 
2013-14</t>
  </si>
  <si>
    <t>Budget Estimate 2014-15</t>
  </si>
  <si>
    <t>Corporation Tax</t>
  </si>
  <si>
    <t>Other Taxes on Income and Expenditure</t>
  </si>
  <si>
    <t>Total</t>
  </si>
  <si>
    <t>Land Revenue</t>
  </si>
  <si>
    <t>Stamps and Registration</t>
  </si>
  <si>
    <t>Taxes on Wealth</t>
  </si>
  <si>
    <t>Customs</t>
  </si>
  <si>
    <t>Union Excise Duties</t>
  </si>
  <si>
    <t>State Excise</t>
  </si>
  <si>
    <t>Taxes on Vehicles</t>
  </si>
  <si>
    <t>Service Tax</t>
  </si>
  <si>
    <t>Other Taxes and Duties on Commodities and Services</t>
  </si>
  <si>
    <t>Interest Receipts</t>
  </si>
  <si>
    <t>Dividends and Profits</t>
  </si>
  <si>
    <t>Public Service Commission</t>
  </si>
  <si>
    <t>Police</t>
  </si>
  <si>
    <t>Jails</t>
  </si>
  <si>
    <t>Stationery and Printing</t>
  </si>
  <si>
    <t>Public Works</t>
  </si>
  <si>
    <t>Other Administrative Services</t>
  </si>
  <si>
    <t>0071</t>
  </si>
  <si>
    <t>Misc. General Services</t>
  </si>
  <si>
    <t>Medical and Public Health</t>
  </si>
  <si>
    <t>Water Supply and Sanitation</t>
  </si>
  <si>
    <t>Housing</t>
  </si>
  <si>
    <t>Urban Development</t>
  </si>
  <si>
    <t>Information and Publicity</t>
  </si>
  <si>
    <t>Labour and Employment</t>
  </si>
  <si>
    <t>Social Security and Welfare</t>
  </si>
  <si>
    <t>Other Social Services</t>
  </si>
  <si>
    <t>Crop Husbandry</t>
  </si>
  <si>
    <t>Animal Husbandry</t>
  </si>
  <si>
    <t>Dairy Development</t>
  </si>
  <si>
    <t>Fisheries</t>
  </si>
  <si>
    <t>Forestry and Wild Life</t>
  </si>
  <si>
    <t>Food Storage and Warehousing</t>
  </si>
  <si>
    <t>Co-operation</t>
  </si>
  <si>
    <t>Other Rural Development Programme</t>
  </si>
  <si>
    <t>Minor Irrigation</t>
  </si>
  <si>
    <t>Power</t>
  </si>
  <si>
    <t>Village and Small Industries</t>
  </si>
  <si>
    <t>Industries</t>
  </si>
  <si>
    <t>Road Transport</t>
  </si>
  <si>
    <t>Tourism</t>
  </si>
  <si>
    <t>Other General Economic Services</t>
  </si>
  <si>
    <t>Loans for Medical and Public Health</t>
  </si>
  <si>
    <t>Loans for Co-operation</t>
  </si>
  <si>
    <t>State Provident Funds</t>
  </si>
  <si>
    <t>Insurance and Pension Funds</t>
  </si>
  <si>
    <t>Sinking Funds</t>
  </si>
  <si>
    <t>Other Deposits</t>
  </si>
  <si>
    <t>Civil Deposits</t>
  </si>
  <si>
    <t>Suspense Accounts</t>
  </si>
  <si>
    <t>Cheques and Bills</t>
  </si>
  <si>
    <t>Departmental Balance</t>
  </si>
  <si>
    <t>Permanent Cash Imprest</t>
  </si>
  <si>
    <t>Cash Balance Investment Accounts</t>
  </si>
  <si>
    <t>Miscellaneous Govt. Accounts</t>
  </si>
  <si>
    <t>DETAILS OF REVENUE RECEIPTS</t>
  </si>
  <si>
    <t>(Rupees in thousand)</t>
  </si>
  <si>
    <t>M.H.</t>
  </si>
  <si>
    <t>Head of Department - Secretary, Finance, Revenue and Expenditure</t>
  </si>
  <si>
    <t>Share of net proceeds assigned to State</t>
  </si>
  <si>
    <t>Tax Revenue</t>
  </si>
  <si>
    <t>Taxes on Income Other than Corporation 
Tax</t>
  </si>
  <si>
    <t>Head of Department - Secretary, Finance, 
Revenue and Expenditure</t>
  </si>
  <si>
    <t>Taxes on Income levied under 
State Laws (Sikkim)</t>
  </si>
  <si>
    <t>Share of Net Proceeds Assigned to State</t>
  </si>
  <si>
    <t>Head of Department - Secretary - Finance, Revenue and Expenditure</t>
  </si>
  <si>
    <t>Taxes on Professions, Trade, Callings and Employment</t>
  </si>
  <si>
    <t>Head of the Department- Secretary, Land Revenue and Disaster Management</t>
  </si>
  <si>
    <t>Land Revenue/Tax</t>
  </si>
  <si>
    <t>Other Receipts</t>
  </si>
  <si>
    <t>Head of the Department - (i) Secretary, 
Land Revenue and Disaster Management
(ii) Secretary Finance, Revenue and 
Expenditure (iii) Secretary, Law</t>
  </si>
  <si>
    <t>01</t>
  </si>
  <si>
    <t>Stamps - Judicial</t>
  </si>
  <si>
    <t>Sale of Stamps (F.D.)</t>
  </si>
  <si>
    <t>02</t>
  </si>
  <si>
    <t>Stamps - Non - Judicial</t>
  </si>
  <si>
    <t>Registration Fees</t>
  </si>
  <si>
    <t>Fees for Registering documents</t>
  </si>
  <si>
    <t>Registration of Association/Companies/ Clubs etc. (Law)</t>
  </si>
  <si>
    <t>Registration of Land, Land Rent etc. (L.R)</t>
  </si>
  <si>
    <t>Fees for copies of registered documents 
(L.R.)</t>
  </si>
  <si>
    <t>Deduct Refund</t>
  </si>
  <si>
    <t>Head of Department-Secretary Excise</t>
  </si>
  <si>
    <t>Country Spirits</t>
  </si>
  <si>
    <t>Excise</t>
  </si>
  <si>
    <t>Country Fermented Liquors</t>
  </si>
  <si>
    <t>Foreign Liquors and Spirits</t>
  </si>
  <si>
    <t>Medical and Toilet Preparations Containing Alcohol Opium etc.</t>
  </si>
  <si>
    <t>Fines and Confiscations</t>
  </si>
  <si>
    <t>Miscellaneous Receipts</t>
  </si>
  <si>
    <t>Foreign Liquor Bar Licence fee</t>
  </si>
  <si>
    <t>Export Pass Fees</t>
  </si>
  <si>
    <t>Taxes on Sales, Trade etc.</t>
  </si>
  <si>
    <t>Receipts under Central Sales Tax Act</t>
  </si>
  <si>
    <t>Receipts under State Sales Tax Act</t>
  </si>
  <si>
    <t>Trade Tax</t>
  </si>
  <si>
    <t>Head of Department- (i) Secretary, Transport (ii) DGP, Police</t>
  </si>
  <si>
    <t>Receipts under the State Motor 
Vehicles</t>
  </si>
  <si>
    <t>Receipt from Motor Vehicle Devision</t>
  </si>
  <si>
    <t>Receipt from Police Department</t>
  </si>
  <si>
    <t>Head of Department - (i) Secretary, Land
Revenue and Disaster Management 
(ii) Secretary, Urban Development &amp; 
Housing (iii) Secretary, Finance, Revenue 
and Expenditure (iv) Secretary, Forest, 
Environment and Wild Life Management 
(v) Secretary, Excise</t>
  </si>
  <si>
    <t>Entertainment Tax  (U.D.)</t>
  </si>
  <si>
    <t>Receipts from Cesses under Other Acts</t>
  </si>
  <si>
    <t>Receipts under the Sikkim Transport Infrastructure Development Fund Act</t>
  </si>
  <si>
    <t>Receipt under the Sikkim Ecology Fund 
and Environment Cess Act</t>
  </si>
  <si>
    <t>Receipt under the Sikkim Educational Cess
 Act</t>
  </si>
  <si>
    <t>Receipt under the Sikkim Earthquake Rehabilitation Management Fund</t>
  </si>
  <si>
    <t>Trade Licence fee (U.D.)</t>
  </si>
  <si>
    <t>Bazar Contract Fee (U.D.)</t>
  </si>
  <si>
    <t>Other Miscellaneous Receipts (U.D.)</t>
  </si>
  <si>
    <t>Receipt under The Sikkim Irrigation Water Tax Act 2002</t>
  </si>
  <si>
    <t>Interest Receipts of State/Union Territory Governments</t>
  </si>
  <si>
    <t>Interests Realised on Investment of Cash  Balance</t>
  </si>
  <si>
    <t>Non-Tax Revenue</t>
  </si>
  <si>
    <t>Other Receipt</t>
  </si>
  <si>
    <t>Interest realised from Mobilisation of 
Advance</t>
  </si>
  <si>
    <t>Dividends from Public Undertakings</t>
  </si>
  <si>
    <t>Head of Department -Secretary, S.P.S.C.</t>
  </si>
  <si>
    <t>State Public Service Commission</t>
  </si>
  <si>
    <t>Examination Fees</t>
  </si>
  <si>
    <t>Head of Department - Director General of 
Police</t>
  </si>
  <si>
    <t>Police Supplied to Other Government</t>
  </si>
  <si>
    <t>Fees, Fines and Forfeiture</t>
  </si>
  <si>
    <t>Receipts under Arms Act</t>
  </si>
  <si>
    <t>Collection by District Authorities</t>
  </si>
  <si>
    <t>Re-imbursement of Expenditure on Police Check Post</t>
  </si>
  <si>
    <t>Head of Department, Secretary, Home</t>
  </si>
  <si>
    <t>Miscellaneous Receipt</t>
  </si>
  <si>
    <t>Head of Department-Secretary, Printing</t>
  </si>
  <si>
    <t>Other Press Receipts</t>
  </si>
  <si>
    <t>Head of Department - (i) Secretary, Roads 
and Bridges (ii) Secretary, Buildings &amp; 
Housing</t>
  </si>
  <si>
    <t>General</t>
  </si>
  <si>
    <t>Hire Charges of Machinery and 
Equipment</t>
  </si>
  <si>
    <t>Roads and Bridges</t>
  </si>
  <si>
    <t>Public Works (Buildings)</t>
  </si>
  <si>
    <t>Head of Department (i) Registrar General, 
Sikkim High Court (ii) Secretary, Home 
(iii) Secretary, Finance, Revenue and Expenditure (iv) C.E.O., Election</t>
  </si>
  <si>
    <t>Administration of Justice</t>
  </si>
  <si>
    <t>Fines and Forfeitures</t>
  </si>
  <si>
    <t>Services and Service Fees</t>
  </si>
  <si>
    <t>Deduct Refunds</t>
  </si>
  <si>
    <t>Election</t>
  </si>
  <si>
    <t>Sale Proceeds of Election forms and Documents</t>
  </si>
  <si>
    <t>Fees, Fines and Forfeitures</t>
  </si>
  <si>
    <t>Reimbursement of Election Expenditure from Election Commission of India</t>
  </si>
  <si>
    <t>Other Services</t>
  </si>
  <si>
    <t>Copyright Fees</t>
  </si>
  <si>
    <t>Receipts from Motor Garages etc. (Home)</t>
  </si>
  <si>
    <t>Receipts from Guest Houses, Government Hostels etc.</t>
  </si>
  <si>
    <t>Receipts under Right to Information Act, 
2005</t>
  </si>
  <si>
    <t>Reimbursement of Expenditure from Kendriya Sainik Board, GoI</t>
  </si>
  <si>
    <t>Contributions and Recoveries 
towards Pension and Other 
Retirement Benefits</t>
  </si>
  <si>
    <t>Civil</t>
  </si>
  <si>
    <t>Subscriptions and Contributions</t>
  </si>
  <si>
    <t>State Lotteries</t>
  </si>
  <si>
    <t>Guarantee Fees</t>
  </si>
  <si>
    <t>Education, Sports, Arts and  Culture</t>
  </si>
  <si>
    <t>Head of Department- (i) Secretary, 
HRDD (ii) Secretary, Sports  
(iii) Secretary, Culture</t>
  </si>
  <si>
    <t>General Education</t>
  </si>
  <si>
    <t>Elementary Education</t>
  </si>
  <si>
    <t>Secondary Education</t>
  </si>
  <si>
    <t>Tuition and Other Fees</t>
  </si>
  <si>
    <t>Text Book Receipts</t>
  </si>
  <si>
    <t>Other Fees</t>
  </si>
  <si>
    <t>University and Higher Education</t>
  </si>
  <si>
    <t>Sports and Youth Services</t>
  </si>
  <si>
    <t>Art and Culture</t>
  </si>
  <si>
    <t>Receipts from Manan Bhawan</t>
  </si>
  <si>
    <t>Education, Sports, Arts and Culture</t>
  </si>
  <si>
    <t>Head of Department- Secretary, Health Care, Human Services and Family Welfare</t>
  </si>
  <si>
    <t>Urban Health Services</t>
  </si>
  <si>
    <t>Receipts from Patients for Hospital and Dispensary Services</t>
  </si>
  <si>
    <t>Public Health</t>
  </si>
  <si>
    <t>Fees, Fines etc.</t>
  </si>
  <si>
    <t>Receipts under Prevention of Food 
Adulteration Act</t>
  </si>
  <si>
    <t>Receipts under Cigarettes and Tobacco 
Product Act</t>
  </si>
  <si>
    <t>Receipts from Public Health Laboratories</t>
  </si>
  <si>
    <t>Head of Department-Secretary, Water Security and PHE</t>
  </si>
  <si>
    <t>Water Supply</t>
  </si>
  <si>
    <t>Receipts from Urban Water Supply 
Schemes</t>
  </si>
  <si>
    <t>Sewerage and Sanitation</t>
  </si>
  <si>
    <t>Receipts from Sewerage Schemes</t>
  </si>
  <si>
    <t>Sanitation Fees (UD &amp; HD)</t>
  </si>
  <si>
    <t>Head of Department- Secretary, Buildings and Housing</t>
  </si>
  <si>
    <t>Government Residential Buildings</t>
  </si>
  <si>
    <t>General Pool Accommodation</t>
  </si>
  <si>
    <t>Licence Fees/Rent</t>
  </si>
  <si>
    <t>Head of Department- Secretary,
UD&amp;HD</t>
  </si>
  <si>
    <t>Other Urban Development Schemes</t>
  </si>
  <si>
    <t>Site Salami and Regulation</t>
  </si>
  <si>
    <t>Ground Rent</t>
  </si>
  <si>
    <t>Parking Fees</t>
  </si>
  <si>
    <t>Rent from Premises</t>
  </si>
  <si>
    <t>Ropeways</t>
  </si>
  <si>
    <t>Head of Department- Secretary, 
Information &amp; Public Relations</t>
  </si>
  <si>
    <t>Others</t>
  </si>
  <si>
    <t>Receipts from Advertising and Visual 
Publicity</t>
  </si>
  <si>
    <t>Receipts from Other Publications</t>
  </si>
  <si>
    <t>Head of Department- Secretary, Labour</t>
  </si>
  <si>
    <t>Fees for Registration of Trade Union</t>
  </si>
  <si>
    <t>Head of Department- Secretary, Social Justice, Empowerment and Welfare</t>
  </si>
  <si>
    <t>Other Social Security and Welfare</t>
  </si>
  <si>
    <t>Sale Proceeds from Sheltered Workshop, Jorethang</t>
  </si>
  <si>
    <t>Rent from Working Women's Hostel, Deorali Gangtok</t>
  </si>
  <si>
    <t>Head of Department- Secretary, 
Ecclesiastical</t>
  </si>
  <si>
    <t>Head of Department- Secretary, Food Security and  Agriculture Development  and Secretary, Horticulture and Cash Crops Development</t>
  </si>
  <si>
    <t>Receipts from Agriculture Farms</t>
  </si>
  <si>
    <t>Agriculture</t>
  </si>
  <si>
    <t>Horticulture</t>
  </si>
  <si>
    <t>Head of Department- Secretary, Animal Husbandry, Livestock, Fisheries and Veterinary Services</t>
  </si>
  <si>
    <t>Receipts from Cattle and Buffalo 
Development</t>
  </si>
  <si>
    <t>Receipts from Poultry Development</t>
  </si>
  <si>
    <t>Receipts from Sheep and Wool 
Development</t>
  </si>
  <si>
    <t>Receipts from Piggery Development</t>
  </si>
  <si>
    <t>License Fees, Fines etc</t>
  </si>
  <si>
    <t>Sale of Fish, Fish Seeds etc.</t>
  </si>
  <si>
    <t>Head of Department- Secretary, Forest, Environment and Wild Life Management</t>
  </si>
  <si>
    <t>Forestry</t>
  </si>
  <si>
    <t>Sale of Timber and Other Forest 
Produce</t>
  </si>
  <si>
    <t>Receipt from Utilisation Circle</t>
  </si>
  <si>
    <t>Receipt from Territorial Circle</t>
  </si>
  <si>
    <t>Receipt under Forest Conservation Act-
1980</t>
  </si>
  <si>
    <t>Receipt from Sericulture Activities</t>
  </si>
  <si>
    <t>Royalties from Forest Produces</t>
  </si>
  <si>
    <t>Other Misc. Receipts</t>
  </si>
  <si>
    <t>Environmental Forestry and Wild Life</t>
  </si>
  <si>
    <t>Zoological Park</t>
  </si>
  <si>
    <t>Receipts from Himalayan Zoological Park</t>
  </si>
  <si>
    <t>Receipts from Zoological Park</t>
  </si>
  <si>
    <t xml:space="preserve">Receipts from Wildlife Sanctuaries </t>
  </si>
  <si>
    <t>Public Gardens</t>
  </si>
  <si>
    <t>Receipts from Epica Garden, Saramsa</t>
  </si>
  <si>
    <t>Receipts from Rongnichu Water Garden</t>
  </si>
  <si>
    <t>Receipts from  Wildlife Sanctuaries</t>
  </si>
  <si>
    <t>Plantations</t>
  </si>
  <si>
    <t>Department-Secretary, Commerce and 
Industries</t>
  </si>
  <si>
    <t>Tea</t>
  </si>
  <si>
    <t>Food, Storage and Warehousing</t>
  </si>
  <si>
    <t>Head of Department- Secretary, Food and Civil Supplies</t>
  </si>
  <si>
    <t>Food</t>
  </si>
  <si>
    <t>Head of Department-Secretary, 
Co-operation</t>
  </si>
  <si>
    <t>Audit Fees</t>
  </si>
  <si>
    <t>Head of Department - Secretary, Rural Management and Development</t>
  </si>
  <si>
    <t>Head of Department- Secretary, Irrigation and Flood Control</t>
  </si>
  <si>
    <t>Head of Department- Secretary, Energy and Power</t>
  </si>
  <si>
    <t>Hydel Generation</t>
  </si>
  <si>
    <t>Sale of Power</t>
  </si>
  <si>
    <t>Head of Department- Secretary, Commerce and  Industries</t>
  </si>
  <si>
    <t>Small Scale Industries</t>
  </si>
  <si>
    <t>Government Institute of Cottage Industries- Sale Proceeds</t>
  </si>
  <si>
    <t>Head of Department- (i) Secretary, Information Technology (ii)  Secretary, Commerce and Industries</t>
  </si>
  <si>
    <t>Telecommunication and Electronic 
Industries</t>
  </si>
  <si>
    <t>Receipt under IT Programmes</t>
  </si>
  <si>
    <t>Consumer Industries</t>
  </si>
  <si>
    <t>Receipt under Industrial Development Fund</t>
  </si>
  <si>
    <t>Non-Ferrous Mining and Metallurgical Industries</t>
  </si>
  <si>
    <t>Head of Department- Secretary, Mines and Geology</t>
  </si>
  <si>
    <t>Head of Department-Secretary, Transport</t>
  </si>
  <si>
    <t>Sikkim Nationalised Transport</t>
  </si>
  <si>
    <t>Freight</t>
  </si>
  <si>
    <t>Passenger Fare</t>
  </si>
  <si>
    <t>Other Misc Items</t>
  </si>
  <si>
    <t>Head of Department-Secretary, Tourism</t>
  </si>
  <si>
    <t>Rent and Catering Receipts</t>
  </si>
  <si>
    <t>Head of Department -Secretary, Food and Civil Supplies</t>
  </si>
  <si>
    <t>Fees for Stamping Weights and Measures</t>
  </si>
  <si>
    <t>Grants-in-aid from Central Govt.</t>
  </si>
  <si>
    <t>Non-Plan Grants</t>
  </si>
  <si>
    <t>Grants towards Contribution to State Disaster Response Fund</t>
  </si>
  <si>
    <t>State Disaster Response Fund</t>
  </si>
  <si>
    <t>Other Grants</t>
  </si>
  <si>
    <t>Home Guards (Reimbursement of Expenditure by G.O.I.)</t>
  </si>
  <si>
    <t>Civil Defence (Reimbursement of Expenditure by G.O.I.)</t>
  </si>
  <si>
    <t>Non-Plan  Grant under 13th Finance 
Commission</t>
  </si>
  <si>
    <t>Performance Grant</t>
  </si>
  <si>
    <t>Grants for Local Bodies</t>
  </si>
  <si>
    <t>Capacity Building for Disaster Response</t>
  </si>
  <si>
    <t xml:space="preserve">Improvement in Justice Delivery </t>
  </si>
  <si>
    <t xml:space="preserve">Improvement in Statistical System </t>
  </si>
  <si>
    <t xml:space="preserve">Employee and Pension Data Base </t>
  </si>
  <si>
    <t>General Performance Grant</t>
  </si>
  <si>
    <t>Water Sector Management (Irrigation)</t>
  </si>
  <si>
    <t>Maintenance of Roads and Bridges</t>
  </si>
  <si>
    <t>Environment related Grant (Forest)</t>
  </si>
  <si>
    <t>Grant for Modernisation of State Police 
Force</t>
  </si>
  <si>
    <t>Modernisation of Police Force</t>
  </si>
  <si>
    <t>Census Enumeration for Decennial Population Census-2011</t>
  </si>
  <si>
    <t>Grants for State/Union Territory Plan 
Schemes</t>
  </si>
  <si>
    <t>Block Grants</t>
  </si>
  <si>
    <t>Central Assistance for State Plan</t>
  </si>
  <si>
    <t>Normal Central Assistance</t>
  </si>
  <si>
    <t>Accelerated Irrigation Benefit Programme</t>
  </si>
  <si>
    <t>Border Area Development Programme</t>
  </si>
  <si>
    <t>Tribal Sub Plan (TSP)</t>
  </si>
  <si>
    <t>National Social Assistance Programme</t>
  </si>
  <si>
    <t>Grants in Aid under Art. 275 (1)</t>
  </si>
  <si>
    <t>Jawaharlal Nehru National Urban Renewal Mission</t>
  </si>
  <si>
    <t>Backward Region Grant Fund</t>
  </si>
  <si>
    <t>National E-Governance Action Plan</t>
  </si>
  <si>
    <t>Rashtriya Krishi Vikas Yojana</t>
  </si>
  <si>
    <t>Externally Aided Projects</t>
  </si>
  <si>
    <t>Special  Plan Assistance</t>
  </si>
  <si>
    <t>Special Central Assistance</t>
  </si>
  <si>
    <t>Special Plan Assistance (PM's Package)</t>
  </si>
  <si>
    <t>Incentive Grants-ain-Aid for reduction of Infant Mortality Rate</t>
  </si>
  <si>
    <t>Grants under Non-Lapsable Pool of Central Resources</t>
  </si>
  <si>
    <t>Plan Grant under 13th Finance Commission</t>
  </si>
  <si>
    <t xml:space="preserve">Elementary Education </t>
  </si>
  <si>
    <t>Incentives for issuing UIDS</t>
  </si>
  <si>
    <t>District Innovation Fund</t>
  </si>
  <si>
    <t>State Specific Grants</t>
  </si>
  <si>
    <t>Grants for Central Plan Schemes</t>
  </si>
  <si>
    <t>Grants under the Proviso to Art. 275(1) of the Constitution</t>
  </si>
  <si>
    <t>Special Central Assistance for Scheduled Castes Component Plan</t>
  </si>
  <si>
    <t>Special Central Assistance for Tribal 
Sub-Plan</t>
  </si>
  <si>
    <t>Grants under the Proviso to Art. 275 (1) of the Constitution</t>
  </si>
  <si>
    <t>Grants for Centrally Sponsored Plan 
Schemes</t>
  </si>
  <si>
    <t>Modernisation of Prison Administration</t>
  </si>
  <si>
    <t>Office Complex for Judicial 
Administration</t>
  </si>
  <si>
    <t>Human Resource Development</t>
  </si>
  <si>
    <t>Setting up of District Institute of Education and Training</t>
  </si>
  <si>
    <t>Computer Literacy in School</t>
  </si>
  <si>
    <t>Grants for Distribution of Mid Day Meals</t>
  </si>
  <si>
    <t>Vocationalisation of Secondary Education</t>
  </si>
  <si>
    <t>Integrated Education for Disable Children</t>
  </si>
  <si>
    <t>Setting up of New Polytechnic</t>
  </si>
  <si>
    <t>48</t>
  </si>
  <si>
    <t>Construction of Women's Hostel</t>
  </si>
  <si>
    <t>49</t>
  </si>
  <si>
    <t>Infrastructure Development of Private 
Aided/Unaided Minority Institutes 
(Elementary Secondary/Sr.Secondary 
Schools) (IDMI)</t>
  </si>
  <si>
    <t>50</t>
  </si>
  <si>
    <t>Upgradation of Existing Polytechnics ATTC/CCCT</t>
  </si>
  <si>
    <t>51</t>
  </si>
  <si>
    <t xml:space="preserve">Strengthening of State Council of Education and Training </t>
  </si>
  <si>
    <t>52</t>
  </si>
  <si>
    <t xml:space="preserve">Sarva Shiksha Abhiyan </t>
  </si>
  <si>
    <t>53</t>
  </si>
  <si>
    <t>Rastriya Madhyamik Shiksha Abhiyan</t>
  </si>
  <si>
    <t>54</t>
  </si>
  <si>
    <t>Rashtriya Uchhtar Shiksha Abhiyan</t>
  </si>
  <si>
    <t>Sports and Youth Affairs</t>
  </si>
  <si>
    <t>National Service Scheme Programme</t>
  </si>
  <si>
    <t>Annual Training Camp</t>
  </si>
  <si>
    <t>Camps and Courses</t>
  </si>
  <si>
    <t>Special Central Assistance Implementation of Panchayat Yuva Krida Aur Khel Abhiyan (PYKKA)</t>
  </si>
  <si>
    <t>Health Care, Human Services and 
Family Welfare</t>
  </si>
  <si>
    <t>Iodine Deficiency Disease</t>
  </si>
  <si>
    <t>Construction of Drug De-addiction 
Centre</t>
  </si>
  <si>
    <t>AYUSH Dispensaries</t>
  </si>
  <si>
    <t>State  Illness Assistance Fund</t>
  </si>
  <si>
    <t xml:space="preserve">National Health Mission including NRHM </t>
  </si>
  <si>
    <t>National AIDS &amp; STD Control Programme</t>
  </si>
  <si>
    <t>Human Resource in Health and Medical Education</t>
  </si>
  <si>
    <t>Family Welfare</t>
  </si>
  <si>
    <t>Water Security and Public
 Health Engineering</t>
  </si>
  <si>
    <t>Water Supply Scheme for Soreng in 
West Sikkim</t>
  </si>
  <si>
    <t>Water Supply Scheme for Chakung in 
West Sikkim</t>
  </si>
  <si>
    <t>Water Supply Scheme for Ravangla in 
West Sikkim</t>
  </si>
  <si>
    <t>Augmentation of Sombaria Water Supply Scheme in West Sikkim</t>
  </si>
  <si>
    <t>Augmentation of Legship Water Supply Scheme in West Sikkim</t>
  </si>
  <si>
    <t>Water Security and Public  Health 
Engineering</t>
  </si>
  <si>
    <t>Urban Development and Housing</t>
  </si>
  <si>
    <t>Swarna Jayanti Sahari Rojgar Yojana</t>
  </si>
  <si>
    <t>Construction of Footpath and Link Road at Namchi, South Sikkim</t>
  </si>
  <si>
    <t>Integrated Slum Development - Housing and Basic Amenities at Naya Bazar Town including Sisney</t>
  </si>
  <si>
    <t xml:space="preserve">Grants of HW/SW and NUDB&amp;I 
compoments under National Urban 
Information System </t>
  </si>
  <si>
    <t>Rajiv Awas Yojana</t>
  </si>
  <si>
    <t>Construction of Working Women's Hostel at Jorethang in Sikkim</t>
  </si>
  <si>
    <t>Upgradation &amp; beautification including strengthening of roads and jhora training 
works at Mangan</t>
  </si>
  <si>
    <t>Vegetable Market cum Parking with allied facilities at Singtam, Sikkim</t>
  </si>
  <si>
    <t>Establishment of Housing Start-Up Index (HSUI) Cell in selected Cities/towns</t>
  </si>
  <si>
    <t>National Urban Livelihood Mission</t>
  </si>
  <si>
    <t>Walkways along Ghurpisey Road at 
Namchi</t>
  </si>
  <si>
    <t>Infrastructure Development and allied facilities at Jorethang, South Sikkim</t>
  </si>
  <si>
    <t>Pedestrian Track from Upper Rabong connecting bazar, Rabong</t>
  </si>
  <si>
    <t xml:space="preserve">Urban Development and Housing </t>
  </si>
  <si>
    <t>Welfare of Schedule Caste Schedule Tribe and Other Backward Classes</t>
  </si>
  <si>
    <t>Machinery for Implementation of 
Protection of Civil Right Act and SCs 
and STs (POA) Act</t>
  </si>
  <si>
    <t>Merit of SC Students</t>
  </si>
  <si>
    <t>Prematric Scholarship</t>
  </si>
  <si>
    <t>Post Metric Scholarship</t>
  </si>
  <si>
    <t>Merit of ST Students</t>
  </si>
  <si>
    <t>Prematric Scholarship to Minority Students</t>
  </si>
  <si>
    <t>Post Matric Scholarship to Minority 
Students</t>
  </si>
  <si>
    <t>Merit cum Means Based Scholarship to Minority Students</t>
  </si>
  <si>
    <t>Multi Sectoral Development Programme for Minority Concentration Districts</t>
  </si>
  <si>
    <t>Pre-matric Scholarship to Scheduled Caste Students</t>
  </si>
  <si>
    <t>Pre-matric Scholarship to Scheduled Tribe Students</t>
  </si>
  <si>
    <t>Construction of three Lepcha Primitive Tribal Girls Hostel</t>
  </si>
  <si>
    <t>Creation of Barrier-free environment 
for persons with Disabilities under 
the implementation of Persons with 
Disability Act, 1995.</t>
  </si>
  <si>
    <t>Umbrella Scheme for Education of ST 
Student</t>
  </si>
  <si>
    <t>Scheme for Development of OBC and DNT and Semi nomadic tribes</t>
  </si>
  <si>
    <t>Scheme for Development of Scheduled 
Caste</t>
  </si>
  <si>
    <t>Welfare of Scheduled Caste Scheduled 
Tribe and Other Backward Classes</t>
  </si>
  <si>
    <t>ICDS Programme</t>
  </si>
  <si>
    <t>Control of Juvenile Social Justice</t>
  </si>
  <si>
    <t>Integrated Child Protection Scheme</t>
  </si>
  <si>
    <t xml:space="preserve">Conditional Maternity Benefit Scheme </t>
  </si>
  <si>
    <t>Rajeev Gandhi Schemes for Empowerment 
of Adolescent Girls (RGSEAG) (SABLA)</t>
  </si>
  <si>
    <t>Setting up of State Resource Centre for Women 
(SRCW) under National Mission for 
Empowerment of Women (NMEW)</t>
  </si>
  <si>
    <t>Protection of Women from Domestic 
Violence</t>
  </si>
  <si>
    <t xml:space="preserve">Swadhar Greh </t>
  </si>
  <si>
    <t xml:space="preserve">Restorative Justice to Victims of Rape </t>
  </si>
  <si>
    <t>National Mission for Empowerment of women including Indira Gandhi Mattritav Sahyog Yojana (IGMSY)</t>
  </si>
  <si>
    <t>Implementation of Persons with Disability Act, 1995</t>
  </si>
  <si>
    <t>Agriculture Census Programme</t>
  </si>
  <si>
    <t>Establishment of Agency for Reporting Agriculture Statistics</t>
  </si>
  <si>
    <t>Macro Management in Agriculture</t>
  </si>
  <si>
    <t>Organic Farming</t>
  </si>
  <si>
    <t>Development and Strengthening of Infrastructural Facility for Production and Distribution of Quality Seeds</t>
  </si>
  <si>
    <t>Establishment of AGRISNET</t>
  </si>
  <si>
    <t>Movement of Seeds to NEC states</t>
  </si>
  <si>
    <t>Post Harvest Technology and 
Management</t>
  </si>
  <si>
    <t>Promotion and Strengthening of Agri 
Mechanisation Through Testing, 
Training and Demonstration</t>
  </si>
  <si>
    <t>Strengthening and Modernization of Pest Management Approach in India</t>
  </si>
  <si>
    <t xml:space="preserve">Mini Mission I on Oil Seeds </t>
  </si>
  <si>
    <t xml:space="preserve">Rainfed Area Development </t>
  </si>
  <si>
    <t xml:space="preserve">On Farm Water Management </t>
  </si>
  <si>
    <t xml:space="preserve">Soil Health Management </t>
  </si>
  <si>
    <t xml:space="preserve">Climate Change and Sustainable 
Agriculture: Monitoring, Modelling 
and Networking </t>
  </si>
  <si>
    <t>National Food Security Mission (NFSM)</t>
  </si>
  <si>
    <t>Promotion of Farm Machinery and Equipment in NorthEastern Region</t>
  </si>
  <si>
    <t>Support to State Extension Programmes for Extension Schemes (SAMETI)</t>
  </si>
  <si>
    <t xml:space="preserve">National Project for Organic in North Eastern States </t>
  </si>
  <si>
    <t>Creation of Seed infrastructure facilities</t>
  </si>
  <si>
    <t>National Horticultural Mission</t>
  </si>
  <si>
    <t>Animal Husbandry, Livestock, Fisheries and Veterinary Services</t>
  </si>
  <si>
    <t>Undertaking Sample Survey for estimation of Production of Milk</t>
  </si>
  <si>
    <t>Veterinary Council</t>
  </si>
  <si>
    <t>Animal Disease Surveillance</t>
  </si>
  <si>
    <t>Undertaking of Quienquenal Census</t>
  </si>
  <si>
    <t>Fodder Development Programme</t>
  </si>
  <si>
    <t>Assistance for Poultry Development</t>
  </si>
  <si>
    <t>Live Stock Census</t>
  </si>
  <si>
    <t>Conservation of Threatened Breeds of Yak/Banpala in Sikkim.</t>
  </si>
  <si>
    <t>Rinderpest Eradication Programme</t>
  </si>
  <si>
    <t xml:space="preserve">Strengthening of Goat Farm at Mangalbaria </t>
  </si>
  <si>
    <t>Strengthening of Angora Rabbit Farm at Rabum, Chungthang</t>
  </si>
  <si>
    <t xml:space="preserve">Construction of Training cum Awareness Centre </t>
  </si>
  <si>
    <t xml:space="preserve">Strengthening of existing Veterinary Hospitals and Dispensaries (ESVHD) </t>
  </si>
  <si>
    <t xml:space="preserve">Introduction of Hand Driven Chaff Cutter </t>
  </si>
  <si>
    <t xml:space="preserve">National Control Programme of Brucellosis </t>
  </si>
  <si>
    <t>National Animal Disease Reporting System</t>
  </si>
  <si>
    <t>National Project for Cattle and Buffalo</t>
  </si>
  <si>
    <t>Construction of Modern Abattoir at Mazitar</t>
  </si>
  <si>
    <t>Clean Milk Production</t>
  </si>
  <si>
    <t>Fisheries Statistics</t>
  </si>
  <si>
    <t>Development of Inland Fisheries and 
Aquaculture</t>
  </si>
  <si>
    <t>Implementation of Fisheries Management Work for construction of Carp Farm at Balutar, Makha</t>
  </si>
  <si>
    <t>62</t>
  </si>
  <si>
    <t>Schemes under National Fisheries Development Board</t>
  </si>
  <si>
    <t>Implementation of Fish Management Plan of Teesta Stage III HEP</t>
  </si>
  <si>
    <t>Development of Model Fishermen Villages component of National Scheme of Welfare of Fishermen</t>
  </si>
  <si>
    <t>Forest, Environment and Wild Life 
Management</t>
  </si>
  <si>
    <t>Kanchenjunga National Park</t>
  </si>
  <si>
    <t>Development of Moinam Sanctuaries</t>
  </si>
  <si>
    <t>Dev. of Fambong Lho Sanctuary</t>
  </si>
  <si>
    <t>Dev. of Singba Rhododendron 
Sanctuary</t>
  </si>
  <si>
    <t>Dev. of Kyongnosla Alpine Sanctuary</t>
  </si>
  <si>
    <t>Assistance from Zoo Authority of India</t>
  </si>
  <si>
    <t>Bersay Rhododendron Sanctuary</t>
  </si>
  <si>
    <t>Biodiversity of Kanchendzonga Biosphere 
Reserve</t>
  </si>
  <si>
    <t>Development of Pangolakha Sanctuary</t>
  </si>
  <si>
    <t>Integrated Forest Protection Scheme</t>
  </si>
  <si>
    <t>Assistance under ENVIS</t>
  </si>
  <si>
    <t>Development of Kitam Bird Sanctuary</t>
  </si>
  <si>
    <t>Conservation and Management of Wetland 
in Sikkim</t>
  </si>
  <si>
    <t>Integrated Water shed Management Programme (IWMP)</t>
  </si>
  <si>
    <t xml:space="preserve">Forest Development Agency (FDA) </t>
  </si>
  <si>
    <t xml:space="preserve">Green India Mission </t>
  </si>
  <si>
    <t xml:space="preserve">Catalytic Development Programme for Sericulture </t>
  </si>
  <si>
    <t xml:space="preserve">Non-Timber Forest Produce </t>
  </si>
  <si>
    <t xml:space="preserve">Fodder Development </t>
  </si>
  <si>
    <t>Training</t>
  </si>
  <si>
    <t xml:space="preserve">Construction of Storage Godown at 
Gyalshing </t>
  </si>
  <si>
    <t>Strengthening of Weights &amp; Measures Infrastructure</t>
  </si>
  <si>
    <t>Construction of Working Standard 
Laboratory</t>
  </si>
  <si>
    <t>Rural Management and Development</t>
  </si>
  <si>
    <t>Construction of Foot Bridge in Sikkim</t>
  </si>
  <si>
    <t>Beautification and Development of 
Historical Place at Kabi Lungchok, North Sikkim</t>
  </si>
  <si>
    <t xml:space="preserve"> -</t>
  </si>
  <si>
    <t xml:space="preserve">Nirmal Bharat Abhiyan (NBA) </t>
  </si>
  <si>
    <t xml:space="preserve">Indira Awas Yojana (IAY) </t>
  </si>
  <si>
    <t>National Rural Livelihood Mission 
(NRLM)</t>
  </si>
  <si>
    <t xml:space="preserve">Mahatma Gandhi National Rural 
Employment Guarantee Act 
(MGNREGA) 
</t>
  </si>
  <si>
    <t>Central Share for Rajiv Gandhi Panchayat Sashastrikaran Yojana (RGPSY)</t>
  </si>
  <si>
    <t xml:space="preserve">National Rural Drinking Water Programme (NRDWP) </t>
  </si>
  <si>
    <t xml:space="preserve">Pradhan Mantri Gram Sadak Yojana 
(PMGSY) </t>
  </si>
  <si>
    <t>Energy and Power</t>
  </si>
  <si>
    <t xml:space="preserve">Implementation of Micro Hydel Projects </t>
  </si>
  <si>
    <t>Surface Strengthening (Grant from CRF)</t>
  </si>
  <si>
    <t>Sirwani Bermiok Phongla Road</t>
  </si>
  <si>
    <t>Construction of Road from Radong (NH-31A) to Khimchithang Road Km 1st to 15th</t>
  </si>
  <si>
    <t>Improvement of Melli-Phong Road Km 1st
to 24th</t>
  </si>
  <si>
    <t>Construction of Gurassey Road from Bio-Diversity Park (Temi)</t>
  </si>
  <si>
    <t>Improvement of Rhenock-Simanakhola Road 1st to 3rd Km (ISC)</t>
  </si>
  <si>
    <t>Improvement of Rangpo-Duga-Pandam 
Road (ISC)</t>
  </si>
  <si>
    <t>Improvement of Sang Dipudara Road (EI)</t>
  </si>
  <si>
    <t>Improvement of Pakyong - Karthok-Naya Busty-Raigoan Road (EI)</t>
  </si>
  <si>
    <t>Construction of road from Salangdang to Ramam (ISC)</t>
  </si>
  <si>
    <t>Upgradation of Chuchajen-Rolep Road 1st Km to 16th Km (ISC)</t>
  </si>
  <si>
    <t>Upgradation, Widening, Drainage, Carpeting and Protective Works on Chuba-Parbing Road 1st Km to 11th Km (EI)</t>
  </si>
  <si>
    <t>Upgradation of Melli-Payong Road to Mellidara and Kerabari Road (ISC)</t>
  </si>
  <si>
    <t>Upgradation of single lane road to intermediate lane from Ramam bridge (West Bengal) to Sombarey (ISC)</t>
  </si>
  <si>
    <t>Widening and Improvement from Km 25th of Budang Chumbong Chakung Soreng Road in West Sikkim (ISC)</t>
  </si>
  <si>
    <t xml:space="preserve">Upgradation and Carpeting of Namchi - Sikkip- Wok Roads (ISC) </t>
  </si>
  <si>
    <t xml:space="preserve">Drainage, Protective works and Premix Carpeting along Reshi-Mangalbaria Road 
(24 Km) </t>
  </si>
  <si>
    <t>Construction of Road from Lower Syari Senior Secondary School to Middle Syari Senior Secondary School</t>
  </si>
  <si>
    <t>Emergency surfacing works and 
upgradation of Approach to Himalayan 
Orchid Centre and Lingzey Assam Road
(Km 1st to 8th) (SIDF)</t>
  </si>
  <si>
    <t>Census Survey and Statistic</t>
  </si>
  <si>
    <t>National sample survey organisation</t>
  </si>
  <si>
    <t>Conduct of Economic Census</t>
  </si>
  <si>
    <t>Pilot Survey in Sikkim on Basic Statistics for Local Development</t>
  </si>
  <si>
    <t>Urban Statistics for HR and Assessments (USHA)</t>
  </si>
  <si>
    <t>Implementation of State Strategic Plan under India Statistical Strengthening Project</t>
  </si>
  <si>
    <t>Regional Workshop for 5 days on State Income and Related Aggregates</t>
  </si>
  <si>
    <t>Sustainable Mountain Development Summit -2012</t>
  </si>
  <si>
    <t>Census survey and statistics</t>
  </si>
  <si>
    <t>Yatri Niwas</t>
  </si>
  <si>
    <t xml:space="preserve">Infrastructure Development for Destinations and Circuits </t>
  </si>
  <si>
    <t>Development of Tourist Infrastructure at Naitam,Lower Syari and WSA at Bhusuk (Naitam) in East Sikkim</t>
  </si>
  <si>
    <t>Adventure and Eco-Tourism at Chemchey</t>
  </si>
  <si>
    <t>Construction of Modern Wayside 
Amenity along Nayabazar-Chakhung-
Soreng Road in West Sikkim</t>
  </si>
  <si>
    <t>Construction of Modern Wayside 
Amenity at Siribadam along Kaluk-
Siribadam-Soreng Road, West Sikkim</t>
  </si>
  <si>
    <t>Development of Geo-Tourism Park at 
Mamley below Namchi in South Sikkim</t>
  </si>
  <si>
    <t>Tourist Circuit Development along 
Sleeping Buddha site at Singhik</t>
  </si>
  <si>
    <t>Modern Wayside Amenities with Parks 
&amp; Tourist Huts at Naga-Namgor (North)</t>
  </si>
  <si>
    <t>Development of Tourist infrastructure along Nathula Tourist Axis</t>
  </si>
  <si>
    <t>Development of Buddhist Circuit from Rabdentse-Geyzing connecting Ranidhunga &amp; Phodong to Lachen in Sikkim.</t>
  </si>
  <si>
    <t>Development of Tourist Circuit (East)</t>
  </si>
  <si>
    <t>Destination Development of Soreng</t>
  </si>
  <si>
    <t>Dev. of Tourist at Rakdong Tintek</t>
  </si>
  <si>
    <t>Tourist Trekking Trails &amp; Other Tourism Infrastructure under Sang Martam (East)</t>
  </si>
  <si>
    <t>Dev. of Tourist Circuit of Rangpo-
Singtam, Lamatar-Samdruptse, Rumtek-Tingchim, Dzongu Lamaongden (West)</t>
  </si>
  <si>
    <t>Construction of Religious Circuits 
Development, Soreng</t>
  </si>
  <si>
    <t>Development of Trekking Trail Bhalley 
Dhunga from Yangang and Other 
Infrastructure (South Sikkim)</t>
  </si>
  <si>
    <t>Development of Community Park at Bojey and Water Garden at Hee Pul under Integrated Development of Tourism</t>
  </si>
  <si>
    <t>Development of Assam Lingzey to Khedi 
Trek Route under Integrated Dev.
of Tourist Destination in Sikkim</t>
  </si>
  <si>
    <t>Construction of Flower Show Pavillion 
at Namchi, South Sikkim</t>
  </si>
  <si>
    <t>Construction of Pony Track and Other Infrastructure at Hanumantok, Tashi View Point and Ganesh Tok, Gangtok, Sikkim</t>
  </si>
  <si>
    <t>Construction of View Tower at 
Balwakhani and Foot Trial at Gangtok</t>
  </si>
  <si>
    <t>89</t>
  </si>
  <si>
    <t>Construction of Budang Gadi (Fort) at Central Pandam, East Sikkim</t>
  </si>
  <si>
    <t>Tourist Infrastructure under Jorethang Constituency in South Sikkim</t>
  </si>
  <si>
    <t xml:space="preserve">Dev. of Trekking Route from Kabi to Tamjey i/c High Altitute Trek of Damboche, Jakthang and Thagupu (North) </t>
  </si>
  <si>
    <t>Development of Nathula Memencho 
Kupup Gnathang Tourist Circuit (East)</t>
  </si>
  <si>
    <t>Construction of Interpretation Hall, 
Meditation Hall, Reception and Tourist 
Amenity Block, Consultancy for 
proposed Lord Buddha Statue &amp; Garden 
at Rabong (South Sikkim)</t>
  </si>
  <si>
    <t>Software Work Plan under CBSP Scheme for Village Chumbung, West Sikkim</t>
  </si>
  <si>
    <t>Software Work Plan under CBSP Scheme for Village Tingchim, West Sikkim</t>
  </si>
  <si>
    <t>82</t>
  </si>
  <si>
    <t>Development of Rural Tourism at Village Chumbung, West Sikkim</t>
  </si>
  <si>
    <t>Development of Lake and its surrounding at Gufa Dara, Hee Bermoik, West Sikkim</t>
  </si>
  <si>
    <t>Development of Rural Tourism in Village Tinchim, North Sikkim</t>
  </si>
  <si>
    <t>Construction of Tourist Reception Centre at Rangpo  in East Sikkim</t>
  </si>
  <si>
    <t>Construction of Cultural Village at Tharpu, West Sikkim</t>
  </si>
  <si>
    <t>Development of Car park and Meeting Hall at Samdruptse in South Sikkim</t>
  </si>
  <si>
    <t>Construction of Tourist Heritage Centre at Tek, South Sikkim</t>
  </si>
  <si>
    <t>Beautification and other Tourist 
Infrastructure at Tsomgo under 
Destination Development</t>
  </si>
  <si>
    <t xml:space="preserve">Development of  Gangtok as Major Tourist Destination </t>
  </si>
  <si>
    <t>Software Work Plan under CBSP Scheme at Rong Village, South Sikkim</t>
  </si>
  <si>
    <t>Software Work Plan under CBSP Scheme at Maniram Bhanjyang Village (South)</t>
  </si>
  <si>
    <t>Rural Tourism Project at Rong Village, South Sikkim</t>
  </si>
  <si>
    <t>Rural Tourism Project at Maniram Bhanjyang Village, South Sikkim</t>
  </si>
  <si>
    <t>Development of Barshay Rhodendron Tourist Centre at Soreng, West Sikkim</t>
  </si>
  <si>
    <t>Development of Tourist Infrastructure at Damthang , South Sikkim</t>
  </si>
  <si>
    <t>Construction of Tourist Infrastructure at Temi-Tarku, South Sikkim</t>
  </si>
  <si>
    <t>Infrastructure at Tiffindara and Children Park at Namchi in South Sikkim</t>
  </si>
  <si>
    <t>Construction of Heritage Centre at Marchak and Beyong in East Sikkim</t>
  </si>
  <si>
    <t>Tourist Infrastructure at Rameydham Robdha Kamaldham and War Site at Topgay Dara, Sribadam, West Sikkim</t>
  </si>
  <si>
    <t>Rural Tourism Village at Jaubari (South)</t>
  </si>
  <si>
    <t>Construction of Infrastructure at Old Rumtek and Rey in East Sikkim</t>
  </si>
  <si>
    <t>Development of High Altitute Trekking 
Route from Taschu to Sebang and Foot 
trial on Kedyong  Pilgrimage Monastery 
in North Sikkim under Destination 
Development Scheme</t>
  </si>
  <si>
    <t>Development of Trekking Route to Green Lake and Namtey in North Sikkim</t>
  </si>
  <si>
    <t>Development of Tourist Infrastructure in Jorethang, South Sikkim</t>
  </si>
  <si>
    <t>Capacity Building for Service Providers under CBSP Scheme</t>
  </si>
  <si>
    <t>Development of Tourist Infrastructure at Tendong and Jorepokheri</t>
  </si>
  <si>
    <t>Destination Development of Mangan Tourist Axis including Heliport (North)</t>
  </si>
  <si>
    <t>Development of Tourist Infrastructure at Melli in South Sikkim</t>
  </si>
  <si>
    <t>Destination Development of Geetang Khola water fall i/c heliport (West)</t>
  </si>
  <si>
    <t>Tourist Spot Development Kumrek i/c 
trek route development from Gadi to 
Jhandi Dara via Dikling</t>
  </si>
  <si>
    <t>Development of Tourist Infrastructure at Yangang in South Sikkim</t>
  </si>
  <si>
    <t>Tourist Circuit Development En-route Rumtek in East Sikkim</t>
  </si>
  <si>
    <t>Destination Development of Tourist 
Infrastructure under Berfung-Ralong
Constituency including Heliport at 
Chemchey in South Sikkim</t>
  </si>
  <si>
    <t>Rural Tourism Project at Village Lower Tumin, District East Sikkim</t>
  </si>
  <si>
    <t>Development and Promotion of Eco-Tourism Destination in Lachung, Yumthang and North Sikkim</t>
  </si>
  <si>
    <t>Rural Tourism Project at Village Srijunga Martam, West Sikkim</t>
  </si>
  <si>
    <t>Dev. of Camping sites &amp; trekking routes along Singhalia trekking trail, W. Sikkim</t>
  </si>
  <si>
    <t>Setting up of a Food Craft Institute of Kichudumia, Namchi in South Sikkim</t>
  </si>
  <si>
    <t>Rural Tourism at Village Pendam Gadi, East Sikkim</t>
  </si>
  <si>
    <t>Rural Tourism Project at Village Pastenga Gaucharan, East Sikkim</t>
  </si>
  <si>
    <t>Construction of Modern Wayside Amenity at Rimbi Water Garden along Pelling-Rimbi-Yuksom Road (West)</t>
  </si>
  <si>
    <t>Development of Rural Tourism Project at Village Darap, West Sikkim</t>
  </si>
  <si>
    <t>Development of Tourist Spot at Namli River at Marchak in East Sikkim</t>
  </si>
  <si>
    <t>Dev. of Pilgrimage Circuit at Rorathang,      
Reshi and Rhenock in East Sikkim</t>
  </si>
  <si>
    <t>Construction of Modern Amenity at Daramdin along Naya-bazar-Daramdin-Sombaria-Hilley Road in West Sikkim</t>
  </si>
  <si>
    <t>Development of Integrated Adventure Tourism Infrasturcture in and around Thamidara in East Sikkim</t>
  </si>
  <si>
    <t>Construction of Modern Amenity at Phongla Junction along Namchi-Mamring Road, South Sikkim</t>
  </si>
  <si>
    <t>Land Revenue and Disaster 
Management</t>
  </si>
  <si>
    <t>Agrarian Studies and Computerisation of Land Records</t>
  </si>
  <si>
    <t>Revamping of Civil Defence set up in 
Country</t>
  </si>
  <si>
    <t xml:space="preserve">National School Safety Programme </t>
  </si>
  <si>
    <t>Information Technology</t>
  </si>
  <si>
    <t>National E-Governance Action Plan
(NeGAP)</t>
  </si>
  <si>
    <t>Accounts and Administrative Training 
Institute</t>
  </si>
  <si>
    <t>Scheme Financed by Department of Personnel GOI</t>
  </si>
  <si>
    <t>Implementation of Plan Training Schemes Training for All</t>
  </si>
  <si>
    <t>Rationalisation of Minor Irrigation 
Statistics</t>
  </si>
  <si>
    <t>Accelerated Irrigation Benefit &amp; Flood Management Programme (AIBP) &amp; other water resources programmes</t>
  </si>
  <si>
    <t>Commerce and Industries</t>
  </si>
  <si>
    <t>Training Schemes under Integrated Handloom Development Scheme</t>
  </si>
  <si>
    <t>National Mission on Food Processsing 
(NMFP)</t>
  </si>
  <si>
    <t>Grant for Strengthening Enforcement 
Capabilities for Combating Illicit Traffic 
in Narcotic Drugs and Psychotropic 
Substances</t>
  </si>
  <si>
    <t>Cultural Affairs and Heritage</t>
  </si>
  <si>
    <t>Undertaking various Cultural programmes 
in connection with commemorative of 150th Birth Anniversary of Gurudev Rabindranath 
Tagore</t>
  </si>
  <si>
    <t>Finance, Revenue and Expenditure</t>
  </si>
  <si>
    <t>Mission Mode Project for Computerisation
of Commercial Tax</t>
  </si>
  <si>
    <t>Mission Mode Project for Treasury Computerisation (SIFMS)</t>
  </si>
  <si>
    <t>Science, Technology and Cimate Change</t>
  </si>
  <si>
    <t xml:space="preserve">Mapping of Glacier Lakes and Development of GIS Based Glacier Lake Management Information System </t>
  </si>
  <si>
    <t>Transport</t>
  </si>
  <si>
    <t>Integrated Depot Management System</t>
  </si>
  <si>
    <t>Grant for Special Plan Schemes</t>
  </si>
  <si>
    <t>Scheme of North Eastern Council</t>
  </si>
  <si>
    <t>Grants in aid from Central Govt.</t>
  </si>
  <si>
    <t>Internal Debt of the State Govt.</t>
  </si>
  <si>
    <t>Head of Department -Secretary, Finance, Revenue and Expenditure</t>
  </si>
  <si>
    <t>Market Loans</t>
  </si>
  <si>
    <t>Market Loans Bearing Interest</t>
  </si>
  <si>
    <t>Loans from Life Insurance Corporation of 
India</t>
  </si>
  <si>
    <t>Loan for Housing</t>
  </si>
  <si>
    <t>LIC loans</t>
  </si>
  <si>
    <t>Loans from National Bank for Agriculture and Rural Development</t>
  </si>
  <si>
    <t>Loan  for Rural Infrastructural 
Development</t>
  </si>
  <si>
    <t>NABARD Loans</t>
  </si>
  <si>
    <t>Loans from Other Institutions</t>
  </si>
  <si>
    <t>Loans from Rural Electrification Corporation of India</t>
  </si>
  <si>
    <t>Loans for Rajiv Gandhi Grameen Vidyutikaran Yojana (RGGVY)</t>
  </si>
  <si>
    <t>Special Securities issued to National Small Savings Fund of the Central Govt.</t>
  </si>
  <si>
    <t>Special State Government Securities</t>
  </si>
  <si>
    <t xml:space="preserve">Share of net Small Savings Scheme and PPF Collections, etc. </t>
  </si>
  <si>
    <t>Loans and Advances from the Central 
Govt.</t>
  </si>
  <si>
    <t>Loans for State/Union Territory Plan
Schemes</t>
  </si>
  <si>
    <t>Block Loans</t>
  </si>
  <si>
    <t>Loans for State/Union Territory Plan 
Schemes</t>
  </si>
  <si>
    <t>Other Loans</t>
  </si>
  <si>
    <t xml:space="preserve">Loans for Co-operation </t>
  </si>
  <si>
    <t>Loans to other Co-operatives</t>
  </si>
  <si>
    <t>Loans to Govt. Servants</t>
  </si>
  <si>
    <t>Head of Department- Secretary, Finance, Revenue and Expenditure</t>
  </si>
  <si>
    <t>House Building Advances</t>
  </si>
  <si>
    <t>House Building Advances to Government 
Servants</t>
  </si>
  <si>
    <t>Loans and Advances</t>
  </si>
  <si>
    <t>Advances for purchase of Motor 
Conveyances</t>
  </si>
  <si>
    <t>Motor Conveyance to State Government. Employees</t>
  </si>
  <si>
    <t xml:space="preserve">Loans to Govt. Servants  </t>
  </si>
  <si>
    <t>General Provident Funds</t>
  </si>
  <si>
    <t>State Government Insurance Fund</t>
  </si>
  <si>
    <t>State Government Employees' Group 
Insurance Scheme</t>
  </si>
  <si>
    <t>Insurance Fund</t>
  </si>
  <si>
    <t>Saving Fund</t>
  </si>
  <si>
    <t>General and Other Reserve Fund</t>
  </si>
  <si>
    <t>Appropriation for reduction or Avoidance 
of Debt</t>
  </si>
  <si>
    <t>General and other Reserve fund</t>
  </si>
  <si>
    <t>Guarantee Redemption Fund</t>
  </si>
  <si>
    <t>Other Funds</t>
  </si>
  <si>
    <t>Sikkim Transport Infrastructure 
Development Fund</t>
  </si>
  <si>
    <t>Sikkim Ecology Fund</t>
  </si>
  <si>
    <t>Defined Contribution Pension Scheme for Government Employees</t>
  </si>
  <si>
    <t>Government Servants Contributions 
under Tier-I</t>
  </si>
  <si>
    <t xml:space="preserve">Contribution of AIS Officers </t>
  </si>
  <si>
    <t>Contribution of State Govt. employees</t>
  </si>
  <si>
    <t>Security Deposits</t>
  </si>
  <si>
    <t>Civil Court Deposits</t>
  </si>
  <si>
    <t>Public Works Deposits</t>
  </si>
  <si>
    <t>Forest Deposits</t>
  </si>
  <si>
    <t>Pay and Accounts Office-Suspense</t>
  </si>
  <si>
    <t>Suspense Accounts (Civil)</t>
  </si>
  <si>
    <t>Tax Deducted at Source(TDS) Suspense</t>
  </si>
  <si>
    <t>A.I.S.Officers Group Insurance Schemes  Subscriptions</t>
  </si>
  <si>
    <t>Departmental Cheques</t>
  </si>
  <si>
    <t>Treasury Cheques</t>
  </si>
  <si>
    <t>Write Off from Heads of Account Closing to Balance</t>
  </si>
  <si>
    <t>Cash Remittances and Adjustments Between Officers Rendering Accounts to the Same Accounts Officer</t>
  </si>
  <si>
    <t>Public Works Remittances</t>
  </si>
  <si>
    <t>Forest Remittances</t>
  </si>
  <si>
    <t>Other Departmental Remittances</t>
  </si>
  <si>
    <t>R</t>
  </si>
</sst>
</file>

<file path=xl/styles.xml><?xml version="1.0" encoding="utf-8"?>
<styleSheet xmlns="http://schemas.openxmlformats.org/spreadsheetml/2006/main">
  <numFmts count="6">
    <numFmt numFmtId="164" formatCode="0_)"/>
    <numFmt numFmtId="165" formatCode="0;[Red]0"/>
    <numFmt numFmtId="166" formatCode="00##"/>
    <numFmt numFmtId="167" formatCode="_-* #,##0.00\ _k_r_-;\-* #,##0.00\ _k_r_-;_-* &quot;-&quot;??\ _k_r_-;_-@_-"/>
    <numFmt numFmtId="168" formatCode="0#"/>
    <numFmt numFmtId="169" formatCode="0##"/>
  </numFmts>
  <fonts count="13">
    <font>
      <sz val="10"/>
      <name val="Courier"/>
      <family val="3"/>
    </font>
    <font>
      <sz val="10"/>
      <name val="Courier"/>
      <family val="3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7" fontId="7" fillId="0" borderId="0" applyFont="0" applyFill="0" applyBorder="0" applyAlignment="0" applyProtection="0"/>
    <xf numFmtId="164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164" fontId="1" fillId="0" borderId="0"/>
    <xf numFmtId="0" fontId="1" fillId="0" borderId="0" applyAlignment="0"/>
    <xf numFmtId="0" fontId="1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3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 applyProtection="1">
      <alignment vertical="center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49" fontId="3" fillId="0" borderId="1" xfId="2" applyNumberFormat="1" applyFont="1" applyFill="1" applyBorder="1" applyAlignment="1" applyProtection="1">
      <alignment horizontal="right" vertical="top" wrapText="1"/>
    </xf>
    <xf numFmtId="165" fontId="3" fillId="0" borderId="1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165" fontId="3" fillId="0" borderId="0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Alignment="1" applyProtection="1">
      <alignment horizontal="right" vertical="top" wrapText="1"/>
    </xf>
    <xf numFmtId="165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166" fontId="4" fillId="0" borderId="0" xfId="2" applyNumberFormat="1" applyFont="1" applyFill="1" applyAlignment="1" applyProtection="1">
      <alignment horizontal="right" vertical="top" wrapText="1"/>
    </xf>
    <xf numFmtId="165" fontId="3" fillId="0" borderId="3" xfId="2" applyNumberFormat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165" fontId="3" fillId="0" borderId="4" xfId="2" applyNumberFormat="1" applyFont="1" applyFill="1" applyBorder="1" applyAlignment="1" applyProtection="1">
      <alignment horizontal="right" wrapText="1"/>
    </xf>
    <xf numFmtId="0" fontId="3" fillId="0" borderId="4" xfId="2" applyNumberFormat="1" applyFont="1" applyFill="1" applyBorder="1" applyAlignment="1" applyProtection="1">
      <alignment horizontal="right" wrapText="1"/>
    </xf>
    <xf numFmtId="166" fontId="4" fillId="0" borderId="0" xfId="2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horizontal="right" vertical="top" wrapText="1"/>
    </xf>
    <xf numFmtId="0" fontId="3" fillId="0" borderId="3" xfId="2" applyNumberFormat="1" applyFont="1" applyFill="1" applyBorder="1" applyAlignment="1" applyProtection="1">
      <alignment horizontal="left" vertical="top" wrapText="1"/>
    </xf>
    <xf numFmtId="166" fontId="4" fillId="0" borderId="3" xfId="2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 vertical="top" wrapText="1"/>
    </xf>
    <xf numFmtId="167" fontId="3" fillId="0" borderId="0" xfId="1" applyFont="1" applyFill="1" applyBorder="1" applyAlignment="1" applyProtection="1">
      <alignment horizontal="right" wrapText="1"/>
    </xf>
    <xf numFmtId="165" fontId="3" fillId="0" borderId="5" xfId="2" applyNumberFormat="1" applyFont="1" applyFill="1" applyBorder="1" applyAlignment="1" applyProtection="1">
      <alignment horizontal="right" wrapText="1"/>
    </xf>
    <xf numFmtId="0" fontId="3" fillId="0" borderId="5" xfId="2" applyNumberFormat="1" applyFont="1" applyFill="1" applyBorder="1" applyAlignment="1" applyProtection="1">
      <alignment horizontal="right" wrapText="1"/>
    </xf>
    <xf numFmtId="0" fontId="4" fillId="0" borderId="3" xfId="2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right" vertical="top" wrapText="1"/>
    </xf>
    <xf numFmtId="165" fontId="3" fillId="0" borderId="0" xfId="1" applyNumberFormat="1" applyFont="1" applyFill="1" applyBorder="1" applyAlignment="1" applyProtection="1">
      <alignment horizontal="right" wrapText="1"/>
    </xf>
    <xf numFmtId="167" fontId="3" fillId="0" borderId="0" xfId="2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7" fontId="3" fillId="0" borderId="4" xfId="1" applyFont="1" applyFill="1" applyBorder="1" applyAlignment="1" applyProtection="1">
      <alignment horizontal="right" wrapText="1"/>
    </xf>
    <xf numFmtId="167" fontId="3" fillId="0" borderId="4" xfId="2" applyNumberFormat="1" applyFont="1" applyFill="1" applyBorder="1" applyAlignment="1" applyProtection="1">
      <alignment horizontal="right" wrapText="1"/>
    </xf>
    <xf numFmtId="0" fontId="3" fillId="0" borderId="4" xfId="1" applyNumberFormat="1" applyFont="1" applyFill="1" applyBorder="1" applyAlignment="1" applyProtection="1">
      <alignment horizontal="right" wrapText="1"/>
    </xf>
    <xf numFmtId="165" fontId="3" fillId="0" borderId="0" xfId="1" applyNumberFormat="1" applyFont="1" applyFill="1" applyAlignment="1" applyProtection="1">
      <alignment horizontal="right" wrapText="1"/>
    </xf>
    <xf numFmtId="0" fontId="4" fillId="0" borderId="3" xfId="0" applyNumberFormat="1" applyFont="1" applyFill="1" applyBorder="1" applyAlignment="1" applyProtection="1">
      <alignment horizontal="right" vertical="top" wrapText="1"/>
    </xf>
    <xf numFmtId="167" fontId="3" fillId="0" borderId="0" xfId="1" applyFont="1" applyFill="1" applyAlignment="1" applyProtection="1">
      <alignment horizontal="right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0" fontId="3" fillId="0" borderId="6" xfId="2" applyNumberFormat="1" applyFont="1" applyFill="1" applyBorder="1" applyAlignment="1" applyProtection="1">
      <alignment horizontal="right" wrapText="1"/>
    </xf>
    <xf numFmtId="49" fontId="3" fillId="0" borderId="0" xfId="2" applyNumberFormat="1" applyFont="1" applyFill="1" applyBorder="1" applyAlignment="1" applyProtection="1">
      <alignment horizontal="right" vertical="top" wrapText="1"/>
    </xf>
    <xf numFmtId="49" fontId="4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Alignment="1">
      <alignment horizontal="right" wrapText="1"/>
    </xf>
    <xf numFmtId="49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/>
    </xf>
    <xf numFmtId="166" fontId="4" fillId="0" borderId="0" xfId="2" applyNumberFormat="1" applyFont="1" applyFill="1" applyBorder="1" applyAlignment="1" applyProtection="1">
      <alignment horizontal="right" vertical="top"/>
    </xf>
    <xf numFmtId="165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3" xfId="0" applyNumberFormat="1" applyFont="1" applyFill="1" applyBorder="1" applyAlignment="1" applyProtection="1">
      <alignment horizontal="right" vertical="top" wrapText="1"/>
    </xf>
    <xf numFmtId="0" fontId="3" fillId="0" borderId="3" xfId="0" applyNumberFormat="1" applyFont="1" applyFill="1" applyBorder="1" applyAlignment="1">
      <alignment horizontal="right" wrapText="1"/>
    </xf>
    <xf numFmtId="168" fontId="3" fillId="0" borderId="0" xfId="2" applyNumberFormat="1" applyFont="1" applyFill="1" applyBorder="1" applyAlignment="1" applyProtection="1">
      <alignment horizontal="right" vertical="top" wrapText="1"/>
    </xf>
    <xf numFmtId="0" fontId="3" fillId="0" borderId="3" xfId="1" applyNumberFormat="1" applyFont="1" applyFill="1" applyBorder="1" applyAlignment="1" applyProtection="1">
      <alignment horizontal="right" wrapText="1"/>
    </xf>
    <xf numFmtId="167" fontId="3" fillId="0" borderId="3" xfId="1" applyFont="1" applyFill="1" applyBorder="1" applyAlignment="1" applyProtection="1">
      <alignment horizontal="right" wrapText="1"/>
    </xf>
    <xf numFmtId="166" fontId="3" fillId="0" borderId="0" xfId="2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Border="1" applyAlignment="1">
      <alignment horizontal="right" wrapText="1"/>
    </xf>
    <xf numFmtId="168" fontId="3" fillId="0" borderId="3" xfId="2" applyNumberFormat="1" applyFont="1" applyFill="1" applyBorder="1" applyAlignment="1" applyProtection="1">
      <alignment horizontal="right" vertical="top" wrapText="1"/>
    </xf>
    <xf numFmtId="165" fontId="3" fillId="0" borderId="4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167" fontId="3" fillId="0" borderId="0" xfId="1" applyFont="1" applyFill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 vertical="top" wrapText="1"/>
    </xf>
    <xf numFmtId="167" fontId="3" fillId="0" borderId="0" xfId="1" applyFont="1" applyFill="1" applyBorder="1" applyAlignment="1">
      <alignment horizontal="right" wrapText="1"/>
    </xf>
    <xf numFmtId="49" fontId="3" fillId="0" borderId="0" xfId="2" applyNumberFormat="1" applyFont="1" applyFill="1" applyAlignment="1" applyProtection="1">
      <alignment horizontal="right" vertical="top"/>
    </xf>
    <xf numFmtId="49" fontId="3" fillId="0" borderId="0" xfId="2" applyNumberFormat="1" applyFont="1" applyFill="1" applyBorder="1" applyAlignment="1" applyProtection="1">
      <alignment horizontal="right" vertical="top"/>
    </xf>
    <xf numFmtId="169" fontId="3" fillId="0" borderId="3" xfId="2" applyNumberFormat="1" applyFont="1" applyFill="1" applyBorder="1" applyAlignment="1" applyProtection="1">
      <alignment horizontal="right" vertical="top" wrapText="1"/>
    </xf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167" fontId="3" fillId="0" borderId="0" xfId="2" applyNumberFormat="1" applyFont="1" applyFill="1" applyAlignment="1" applyProtection="1">
      <alignment horizontal="right" wrapText="1"/>
    </xf>
    <xf numFmtId="0" fontId="3" fillId="0" borderId="0" xfId="2" applyNumberFormat="1" applyFont="1" applyFill="1" applyBorder="1" applyAlignment="1" applyProtection="1">
      <alignment vertical="center" wrapText="1"/>
    </xf>
    <xf numFmtId="167" fontId="3" fillId="0" borderId="0" xfId="0" applyNumberFormat="1" applyFont="1" applyFill="1" applyAlignment="1">
      <alignment horizontal="right" wrapText="1"/>
    </xf>
    <xf numFmtId="0" fontId="3" fillId="0" borderId="5" xfId="2" applyNumberFormat="1" applyFont="1" applyFill="1" applyBorder="1" applyAlignment="1" applyProtection="1">
      <alignment horizontal="left" vertical="top" wrapText="1"/>
    </xf>
    <xf numFmtId="0" fontId="3" fillId="0" borderId="5" xfId="0" applyNumberFormat="1" applyFont="1" applyFill="1" applyBorder="1" applyAlignment="1" applyProtection="1">
      <alignment horizontal="right" vertical="top" wrapText="1"/>
    </xf>
    <xf numFmtId="167" fontId="3" fillId="0" borderId="3" xfId="1" applyFont="1" applyFill="1" applyBorder="1" applyAlignment="1">
      <alignment horizontal="right" wrapText="1"/>
    </xf>
    <xf numFmtId="167" fontId="3" fillId="0" borderId="0" xfId="1" applyNumberFormat="1" applyFont="1" applyFill="1" applyBorder="1" applyAlignment="1" applyProtection="1">
      <alignment horizontal="right" wrapText="1"/>
    </xf>
    <xf numFmtId="49" fontId="3" fillId="0" borderId="0" xfId="0" applyNumberFormat="1" applyFont="1" applyFill="1" applyBorder="1" applyAlignment="1" applyProtection="1">
      <alignment horizontal="right" vertical="top"/>
    </xf>
    <xf numFmtId="168" fontId="3" fillId="0" borderId="5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Alignment="1" applyProtection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167" fontId="3" fillId="0" borderId="0" xfId="1" applyNumberFormat="1" applyFont="1" applyFill="1" applyAlignment="1" applyProtection="1">
      <alignment horizontal="right" wrapText="1"/>
    </xf>
    <xf numFmtId="165" fontId="3" fillId="0" borderId="5" xfId="6" applyNumberFormat="1" applyFont="1" applyFill="1" applyBorder="1" applyAlignment="1" applyProtection="1">
      <alignment horizontal="right" wrapText="1"/>
    </xf>
    <xf numFmtId="0" fontId="3" fillId="0" borderId="5" xfId="1" applyNumberFormat="1" applyFont="1" applyFill="1" applyBorder="1" applyAlignment="1" applyProtection="1">
      <alignment horizontal="right" wrapText="1"/>
    </xf>
    <xf numFmtId="167" fontId="3" fillId="0" borderId="5" xfId="1" applyFont="1" applyFill="1" applyBorder="1" applyAlignment="1" applyProtection="1">
      <alignment horizontal="right" wrapText="1"/>
    </xf>
    <xf numFmtId="167" fontId="3" fillId="0" borderId="3" xfId="1" applyNumberFormat="1" applyFont="1" applyFill="1" applyBorder="1" applyAlignment="1" applyProtection="1">
      <alignment horizontal="right" wrapText="1"/>
    </xf>
    <xf numFmtId="165" fontId="3" fillId="0" borderId="0" xfId="6" applyNumberFormat="1" applyFont="1" applyFill="1" applyAlignment="1" applyProtection="1">
      <alignment horizontal="right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/>
    </xf>
    <xf numFmtId="1" fontId="3" fillId="0" borderId="4" xfId="2" applyNumberFormat="1" applyFont="1" applyFill="1" applyBorder="1" applyAlignment="1" applyProtection="1">
      <alignment horizontal="right" wrapText="1"/>
    </xf>
    <xf numFmtId="167" fontId="3" fillId="0" borderId="0" xfId="0" applyNumberFormat="1" applyFont="1" applyFill="1" applyBorder="1" applyAlignment="1">
      <alignment horizontal="right" wrapText="1"/>
    </xf>
    <xf numFmtId="1" fontId="3" fillId="0" borderId="0" xfId="2" applyNumberFormat="1" applyFont="1" applyFill="1" applyBorder="1" applyAlignment="1" applyProtection="1">
      <alignment horizontal="right" wrapText="1"/>
    </xf>
    <xf numFmtId="167" fontId="3" fillId="0" borderId="0" xfId="1" applyFont="1" applyFill="1" applyBorder="1" applyAlignment="1">
      <alignment horizontal="right"/>
    </xf>
    <xf numFmtId="0" fontId="3" fillId="0" borderId="0" xfId="1" applyNumberFormat="1" applyFont="1" applyFill="1" applyBorder="1" applyAlignment="1">
      <alignment horizontal="right" wrapText="1"/>
    </xf>
    <xf numFmtId="167" fontId="3" fillId="0" borderId="0" xfId="1" applyNumberFormat="1" applyFont="1" applyFill="1" applyBorder="1" applyAlignment="1">
      <alignment horizontal="right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1" fontId="3" fillId="0" borderId="0" xfId="2" applyNumberFormat="1" applyFont="1" applyFill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>
      <alignment horizontal="right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10" applyFont="1" applyFill="1" applyBorder="1" applyAlignment="1" applyProtection="1">
      <alignment horizontal="left" vertical="top" wrapText="1"/>
    </xf>
    <xf numFmtId="0" fontId="3" fillId="0" borderId="3" xfId="10" applyFont="1" applyFill="1" applyBorder="1" applyAlignment="1" applyProtection="1">
      <alignment horizontal="left" vertical="top" wrapText="1"/>
    </xf>
    <xf numFmtId="0" fontId="3" fillId="0" borderId="0" xfId="10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right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Alignment="1">
      <alignment horizontal="right"/>
    </xf>
    <xf numFmtId="167" fontId="3" fillId="0" borderId="0" xfId="1" applyFont="1" applyFill="1" applyAlignment="1">
      <alignment horizontal="right"/>
    </xf>
    <xf numFmtId="0" fontId="3" fillId="0" borderId="3" xfId="7" applyFont="1" applyFill="1" applyBorder="1" applyAlignment="1" applyProtection="1">
      <alignment horizontal="left" vertical="top" wrapText="1"/>
    </xf>
    <xf numFmtId="0" fontId="3" fillId="0" borderId="0" xfId="11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3" xfId="11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Alignment="1" applyProtection="1">
      <alignment horizontal="right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>
      <alignment horizontal="left" vertical="top"/>
    </xf>
    <xf numFmtId="167" fontId="3" fillId="0" borderId="0" xfId="6" applyNumberFormat="1" applyFont="1" applyFill="1" applyAlignment="1" applyProtection="1">
      <alignment horizontal="right" wrapText="1"/>
    </xf>
    <xf numFmtId="1" fontId="3" fillId="0" borderId="0" xfId="3" applyNumberFormat="1" applyFont="1" applyFill="1" applyAlignment="1" applyProtection="1">
      <alignment horizontal="right" wrapText="1"/>
    </xf>
    <xf numFmtId="167" fontId="3" fillId="0" borderId="0" xfId="6" applyNumberFormat="1" applyFont="1" applyFill="1" applyBorder="1" applyAlignment="1" applyProtection="1">
      <alignment horizontal="right" wrapText="1"/>
    </xf>
    <xf numFmtId="0" fontId="3" fillId="0" borderId="3" xfId="3" applyFont="1" applyFill="1" applyBorder="1" applyAlignment="1" applyProtection="1">
      <alignment horizontal="left" vertical="top" wrapText="1"/>
    </xf>
    <xf numFmtId="167" fontId="3" fillId="0" borderId="3" xfId="2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1" fontId="3" fillId="0" borderId="0" xfId="3" applyNumberFormat="1" applyFont="1" applyFill="1" applyBorder="1" applyAlignment="1" applyProtection="1">
      <alignment horizontal="right" wrapText="1"/>
    </xf>
    <xf numFmtId="0" fontId="3" fillId="0" borderId="0" xfId="3" applyFont="1" applyFill="1" applyAlignment="1">
      <alignment horizontal="left" vertical="top" wrapText="1"/>
    </xf>
    <xf numFmtId="164" fontId="3" fillId="0" borderId="0" xfId="8" applyNumberFormat="1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Border="1" applyAlignment="1">
      <alignment horizontal="right" wrapText="1"/>
    </xf>
    <xf numFmtId="0" fontId="3" fillId="0" borderId="3" xfId="3" applyNumberFormat="1" applyFont="1" applyFill="1" applyBorder="1" applyAlignment="1">
      <alignment horizontal="right" wrapText="1"/>
    </xf>
    <xf numFmtId="49" fontId="3" fillId="0" borderId="0" xfId="3" applyNumberFormat="1" applyFont="1" applyFill="1" applyBorder="1" applyAlignment="1">
      <alignment horizontal="left" vertical="top" wrapText="1"/>
    </xf>
    <xf numFmtId="0" fontId="3" fillId="0" borderId="0" xfId="9" applyNumberFormat="1" applyFont="1" applyFill="1" applyBorder="1" applyAlignment="1" applyProtection="1">
      <alignment horizontal="right" wrapText="1"/>
    </xf>
    <xf numFmtId="0" fontId="3" fillId="0" borderId="3" xfId="9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Alignment="1">
      <alignment horizontal="right" wrapText="1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right" vertical="top"/>
    </xf>
    <xf numFmtId="0" fontId="3" fillId="0" borderId="0" xfId="3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3" fillId="0" borderId="0" xfId="6" applyNumberFormat="1" applyFont="1" applyFill="1" applyBorder="1" applyAlignment="1" applyProtection="1">
      <alignment horizontal="right" wrapText="1"/>
    </xf>
    <xf numFmtId="0" fontId="3" fillId="0" borderId="0" xfId="9" applyNumberFormat="1" applyFont="1" applyFill="1" applyBorder="1" applyAlignment="1">
      <alignment horizontal="right" wrapText="1"/>
    </xf>
    <xf numFmtId="0" fontId="3" fillId="0" borderId="3" xfId="9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left" vertical="top" wrapText="1"/>
    </xf>
    <xf numFmtId="0" fontId="3" fillId="0" borderId="3" xfId="2" applyNumberFormat="1" applyFont="1" applyFill="1" applyBorder="1" applyAlignment="1" applyProtection="1">
      <alignment horizontal="left" vertical="top"/>
    </xf>
    <xf numFmtId="0" fontId="3" fillId="0" borderId="0" xfId="12" applyNumberFormat="1" applyFont="1" applyFill="1" applyBorder="1" applyAlignment="1" applyProtection="1">
      <alignment horizontal="right" vertical="top" wrapText="1"/>
    </xf>
    <xf numFmtId="0" fontId="3" fillId="0" borderId="0" xfId="12" applyNumberFormat="1" applyFont="1" applyFill="1" applyBorder="1" applyAlignment="1" applyProtection="1">
      <alignment horizontal="left" vertical="top" wrapText="1"/>
    </xf>
    <xf numFmtId="0" fontId="3" fillId="0" borderId="3" xfId="12" applyNumberFormat="1" applyFont="1" applyFill="1" applyBorder="1" applyAlignment="1" applyProtection="1">
      <alignment horizontal="right" vertical="top" wrapText="1"/>
    </xf>
    <xf numFmtId="0" fontId="6" fillId="0" borderId="0" xfId="2" applyNumberFormat="1" applyFont="1" applyFill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 wrapText="1"/>
    </xf>
    <xf numFmtId="1" fontId="4" fillId="0" borderId="0" xfId="0" applyNumberFormat="1" applyFont="1" applyFill="1" applyBorder="1" applyAlignment="1" applyProtection="1">
      <alignment horizontal="right" vertical="top" wrapText="1"/>
    </xf>
    <xf numFmtId="1" fontId="4" fillId="0" borderId="0" xfId="0" applyNumberFormat="1" applyFont="1" applyFill="1" applyBorder="1" applyAlignment="1" applyProtection="1">
      <alignment horizontal="left" vertical="top" wrapText="1"/>
    </xf>
    <xf numFmtId="1" fontId="3" fillId="0" borderId="3" xfId="0" applyNumberFormat="1" applyFont="1" applyFill="1" applyBorder="1" applyAlignment="1" applyProtection="1">
      <alignment horizontal="right" vertical="top" wrapText="1"/>
    </xf>
    <xf numFmtId="1" fontId="3" fillId="0" borderId="3" xfId="0" applyNumberFormat="1" applyFont="1" applyFill="1" applyBorder="1" applyAlignment="1" applyProtection="1">
      <alignment horizontal="left" vertical="top" wrapText="1"/>
    </xf>
    <xf numFmtId="1" fontId="4" fillId="0" borderId="0" xfId="0" applyNumberFormat="1" applyFont="1" applyFill="1" applyAlignment="1" applyProtection="1">
      <alignment horizontal="right" vertical="top" wrapText="1"/>
    </xf>
    <xf numFmtId="1" fontId="4" fillId="0" borderId="0" xfId="0" applyNumberFormat="1" applyFont="1" applyFill="1" applyAlignment="1" applyProtection="1">
      <alignment horizontal="left" vertical="top" wrapText="1"/>
    </xf>
    <xf numFmtId="1" fontId="3" fillId="0" borderId="0" xfId="0" applyNumberFormat="1" applyFont="1" applyFill="1" applyBorder="1" applyAlignment="1" applyProtection="1">
      <alignment horizontal="right" vertical="top" wrapText="1"/>
    </xf>
    <xf numFmtId="1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right" wrapText="1"/>
    </xf>
    <xf numFmtId="0" fontId="3" fillId="0" borderId="3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Fill="1" applyAlignment="1" applyProtection="1">
      <alignment horizontal="right" wrapText="1"/>
    </xf>
    <xf numFmtId="0" fontId="4" fillId="0" borderId="1" xfId="0" applyNumberFormat="1" applyFont="1" applyFill="1" applyBorder="1" applyAlignment="1" applyProtection="1">
      <alignment horizontal="right" vertical="top" wrapText="1"/>
    </xf>
    <xf numFmtId="0" fontId="5" fillId="0" borderId="0" xfId="2" applyNumberFormat="1" applyFont="1" applyFill="1" applyAlignment="1" applyProtection="1">
      <alignment vertical="center"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center" vertical="top" wrapText="1"/>
    </xf>
    <xf numFmtId="0" fontId="3" fillId="0" borderId="0" xfId="2" applyNumberFormat="1" applyFont="1" applyFill="1" applyBorder="1" applyAlignment="1" applyProtection="1">
      <alignment horizontal="center" vertical="top" wrapText="1"/>
    </xf>
    <xf numFmtId="0" fontId="3" fillId="0" borderId="1" xfId="2" applyNumberFormat="1" applyFont="1" applyFill="1" applyBorder="1" applyAlignment="1" applyProtection="1">
      <alignment horizontal="center" vertical="top" wrapText="1"/>
    </xf>
    <xf numFmtId="165" fontId="3" fillId="0" borderId="2" xfId="2" applyNumberFormat="1" applyFont="1" applyFill="1" applyBorder="1" applyAlignment="1" applyProtection="1">
      <alignment horizontal="center" wrapText="1"/>
    </xf>
    <xf numFmtId="165" fontId="3" fillId="0" borderId="0" xfId="2" applyNumberFormat="1" applyFont="1" applyFill="1" applyAlignment="1" applyProtection="1">
      <alignment horizontal="center" wrapText="1"/>
    </xf>
    <xf numFmtId="165" fontId="3" fillId="0" borderId="1" xfId="2" applyNumberFormat="1" applyFont="1" applyFill="1" applyBorder="1" applyAlignment="1" applyProtection="1">
      <alignment horizontal="center" wrapText="1"/>
    </xf>
    <xf numFmtId="0" fontId="3" fillId="0" borderId="2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Alignment="1" applyProtection="1">
      <alignment horizontal="center" wrapText="1"/>
    </xf>
    <xf numFmtId="0" fontId="3" fillId="0" borderId="1" xfId="2" applyNumberFormat="1" applyFont="1" applyFill="1" applyBorder="1" applyAlignment="1" applyProtection="1">
      <alignment horizontal="center" wrapText="1"/>
    </xf>
    <xf numFmtId="0" fontId="3" fillId="0" borderId="0" xfId="2" applyNumberFormat="1" applyFont="1" applyFill="1" applyBorder="1" applyAlignment="1" applyProtection="1">
      <alignment horizontal="center"/>
    </xf>
    <xf numFmtId="0" fontId="3" fillId="0" borderId="1" xfId="2" applyNumberFormat="1" applyFont="1" applyFill="1" applyBorder="1" applyAlignment="1" applyProtection="1">
      <alignment horizontal="center"/>
    </xf>
  </cellXfs>
  <cellStyles count="13">
    <cellStyle name="Comma" xfId="1" builtinId="3"/>
    <cellStyle name="Comma_Sheet1" xfId="6"/>
    <cellStyle name="Normal" xfId="0" builtinId="0"/>
    <cellStyle name="Normal_budget 2004-05_2.6.04" xfId="3"/>
    <cellStyle name="Normal_BUDGET FOR  03-04" xfId="5"/>
    <cellStyle name="Normal_BUDGET FOR  03-04 10-02-03" xfId="10"/>
    <cellStyle name="Normal_BUDGET FOR  03-04..." xfId="4"/>
    <cellStyle name="Normal_budget for 03-04" xfId="7"/>
    <cellStyle name="Normal_BUDGET2000" xfId="12"/>
    <cellStyle name="Normal_budgetDocNIC02-03" xfId="11"/>
    <cellStyle name="Normal_DEMAND17" xfId="9"/>
    <cellStyle name="Normal_DEMAND51 12" xfId="8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1024</xdr:row>
      <xdr:rowOff>0</xdr:rowOff>
    </xdr:from>
    <xdr:to>
      <xdr:col>6</xdr:col>
      <xdr:colOff>76200</xdr:colOff>
      <xdr:row>1025</xdr:row>
      <xdr:rowOff>38099</xdr:rowOff>
    </xdr:to>
    <xdr:sp macro="" textlink="">
      <xdr:nvSpPr>
        <xdr:cNvPr id="2" name="Text Box 2589"/>
        <xdr:cNvSpPr txBox="1">
          <a:spLocks noChangeArrowheads="1"/>
        </xdr:cNvSpPr>
      </xdr:nvSpPr>
      <xdr:spPr bwMode="auto">
        <a:xfrm>
          <a:off x="5267325" y="323373750"/>
          <a:ext cx="76200" cy="203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16" transitionEvaluation="1" transitionEntry="1" codeName="Sheet62">
    <pageSetUpPr autoPageBreaks="0" fitToPage="1"/>
  </sheetPr>
  <dimension ref="A1:H1024"/>
  <sheetViews>
    <sheetView tabSelected="1" view="pageBreakPreview" topLeftCell="A116" zoomScale="115" zoomScaleSheetLayoutView="115" workbookViewId="0">
      <selection activeCell="D123" sqref="D123"/>
    </sheetView>
  </sheetViews>
  <sheetFormatPr defaultColWidth="9" defaultRowHeight="12.75"/>
  <cols>
    <col min="1" max="1" width="5.125" style="7" customWidth="1"/>
    <col min="2" max="2" width="6.125" style="8" customWidth="1"/>
    <col min="3" max="3" width="31.25" style="7" customWidth="1"/>
    <col min="4" max="4" width="8.875" style="13" customWidth="1"/>
    <col min="5" max="7" width="8.875" style="14" customWidth="1"/>
    <col min="8" max="8" width="7.875" style="2" hidden="1" customWidth="1"/>
    <col min="9" max="16384" width="9" style="2"/>
  </cols>
  <sheetData>
    <row r="1" spans="1:8" s="1" customFormat="1">
      <c r="A1" s="9"/>
      <c r="B1" s="42"/>
      <c r="C1" s="3"/>
      <c r="D1" s="10"/>
      <c r="E1" s="11"/>
      <c r="F1" s="11"/>
      <c r="G1" s="11"/>
    </row>
    <row r="2" spans="1:8" s="1" customFormat="1" ht="14.25">
      <c r="A2" s="167" t="s">
        <v>63</v>
      </c>
      <c r="B2" s="167"/>
      <c r="C2" s="167"/>
      <c r="D2" s="167"/>
      <c r="E2" s="167"/>
      <c r="F2" s="167"/>
      <c r="G2" s="167"/>
    </row>
    <row r="3" spans="1:8" s="1" customFormat="1" ht="13.5" thickBot="1">
      <c r="A3" s="4"/>
      <c r="B3" s="5"/>
      <c r="C3" s="4"/>
      <c r="D3" s="6"/>
      <c r="E3" s="168" t="s">
        <v>64</v>
      </c>
      <c r="F3" s="168"/>
      <c r="G3" s="168"/>
    </row>
    <row r="4" spans="1:8" s="1" customFormat="1" ht="13.5" thickTop="1">
      <c r="A4" s="169" t="s">
        <v>0</v>
      </c>
      <c r="B4" s="169"/>
      <c r="C4" s="169"/>
      <c r="D4" s="172" t="s">
        <v>1</v>
      </c>
      <c r="E4" s="175" t="s">
        <v>2</v>
      </c>
      <c r="F4" s="175" t="s">
        <v>3</v>
      </c>
      <c r="G4" s="175" t="s">
        <v>4</v>
      </c>
    </row>
    <row r="5" spans="1:8">
      <c r="A5" s="170"/>
      <c r="B5" s="170"/>
      <c r="C5" s="170"/>
      <c r="D5" s="173"/>
      <c r="E5" s="176"/>
      <c r="F5" s="178"/>
      <c r="G5" s="176"/>
    </row>
    <row r="6" spans="1:8" ht="13.5" thickBot="1">
      <c r="A6" s="171"/>
      <c r="B6" s="171"/>
      <c r="C6" s="171"/>
      <c r="D6" s="174"/>
      <c r="E6" s="177"/>
      <c r="F6" s="179"/>
      <c r="G6" s="177"/>
    </row>
    <row r="7" spans="1:8" ht="15.75" thickTop="1">
      <c r="A7" s="9" t="s">
        <v>65</v>
      </c>
      <c r="B7" s="15">
        <v>20</v>
      </c>
      <c r="C7" s="43" t="s">
        <v>5</v>
      </c>
      <c r="E7" s="11"/>
      <c r="F7" s="11"/>
      <c r="G7" s="11"/>
      <c r="H7" s="165" t="s">
        <v>693</v>
      </c>
    </row>
    <row r="8" spans="1:8" ht="27.95" customHeight="1">
      <c r="A8" s="9"/>
      <c r="B8" s="12"/>
      <c r="C8" s="44" t="s">
        <v>66</v>
      </c>
      <c r="E8" s="11"/>
      <c r="F8" s="11"/>
      <c r="G8" s="11"/>
      <c r="H8" s="165" t="s">
        <v>693</v>
      </c>
    </row>
    <row r="9" spans="1:8" ht="15" customHeight="1">
      <c r="A9" s="9"/>
      <c r="B9" s="25">
        <v>901</v>
      </c>
      <c r="C9" s="45" t="s">
        <v>67</v>
      </c>
      <c r="D9" s="46">
        <v>2508700</v>
      </c>
      <c r="E9" s="17">
        <v>2877900</v>
      </c>
      <c r="F9" s="17">
        <v>2877900</v>
      </c>
      <c r="G9" s="17">
        <v>3309000</v>
      </c>
      <c r="H9" s="165" t="s">
        <v>693</v>
      </c>
    </row>
    <row r="10" spans="1:8" ht="15">
      <c r="A10" s="9" t="s">
        <v>7</v>
      </c>
      <c r="B10" s="20">
        <v>20</v>
      </c>
      <c r="C10" s="47" t="s">
        <v>5</v>
      </c>
      <c r="D10" s="18">
        <f>D9</f>
        <v>2508700</v>
      </c>
      <c r="E10" s="19">
        <f>E9</f>
        <v>2877900</v>
      </c>
      <c r="F10" s="19">
        <f>F9</f>
        <v>2877900</v>
      </c>
      <c r="G10" s="19">
        <f>G9</f>
        <v>3309000</v>
      </c>
      <c r="H10" s="165" t="s">
        <v>693</v>
      </c>
    </row>
    <row r="11" spans="1:8" ht="15">
      <c r="A11" s="9"/>
      <c r="B11" s="22"/>
      <c r="C11" s="9"/>
      <c r="D11" s="10"/>
      <c r="E11" s="11"/>
      <c r="F11" s="11"/>
      <c r="G11" s="11"/>
      <c r="H11" s="165" t="s">
        <v>693</v>
      </c>
    </row>
    <row r="12" spans="1:8" ht="27.95" customHeight="1">
      <c r="A12" s="9" t="s">
        <v>65</v>
      </c>
      <c r="B12" s="20">
        <v>21</v>
      </c>
      <c r="C12" s="3" t="s">
        <v>69</v>
      </c>
      <c r="H12" s="165" t="s">
        <v>693</v>
      </c>
    </row>
    <row r="13" spans="1:8" ht="30" customHeight="1">
      <c r="A13" s="9"/>
      <c r="B13" s="25"/>
      <c r="C13" s="9" t="s">
        <v>70</v>
      </c>
      <c r="H13" s="165" t="s">
        <v>693</v>
      </c>
    </row>
    <row r="14" spans="1:8" ht="30" customHeight="1">
      <c r="A14" s="9"/>
      <c r="B14" s="48">
        <v>104</v>
      </c>
      <c r="C14" s="9" t="s">
        <v>71</v>
      </c>
      <c r="D14" s="46">
        <v>1671</v>
      </c>
      <c r="E14" s="33">
        <v>56</v>
      </c>
      <c r="F14" s="33">
        <v>56</v>
      </c>
      <c r="G14" s="33">
        <v>62</v>
      </c>
      <c r="H14" s="165" t="s">
        <v>693</v>
      </c>
    </row>
    <row r="15" spans="1:8" ht="15" customHeight="1">
      <c r="A15" s="9"/>
      <c r="B15" s="25">
        <v>901</v>
      </c>
      <c r="C15" s="9" t="s">
        <v>72</v>
      </c>
      <c r="D15" s="46">
        <v>1501900</v>
      </c>
      <c r="E15" s="11">
        <v>1781400</v>
      </c>
      <c r="F15" s="11">
        <v>1781400</v>
      </c>
      <c r="G15" s="11">
        <v>2048609.9999999998</v>
      </c>
      <c r="H15" s="165" t="s">
        <v>693</v>
      </c>
    </row>
    <row r="16" spans="1:8" ht="27.95" customHeight="1">
      <c r="A16" s="9" t="s">
        <v>7</v>
      </c>
      <c r="B16" s="20">
        <v>21</v>
      </c>
      <c r="C16" s="3" t="s">
        <v>69</v>
      </c>
      <c r="D16" s="18">
        <f>SUM(D14:D15)</f>
        <v>1503571</v>
      </c>
      <c r="E16" s="19">
        <f>SUM(E14:E15)</f>
        <v>1781456</v>
      </c>
      <c r="F16" s="19">
        <f>SUM(F14:F15)</f>
        <v>1781456</v>
      </c>
      <c r="G16" s="19">
        <f>SUM(G14:G15)</f>
        <v>2048671.9999999998</v>
      </c>
      <c r="H16" s="165" t="s">
        <v>693</v>
      </c>
    </row>
    <row r="17" spans="1:8" ht="15">
      <c r="A17" s="49"/>
      <c r="B17" s="50"/>
      <c r="C17" s="49"/>
      <c r="D17" s="51"/>
      <c r="E17" s="52"/>
      <c r="F17" s="52"/>
      <c r="G17" s="52"/>
      <c r="H17" s="165" t="s">
        <v>693</v>
      </c>
    </row>
    <row r="18" spans="1:8" ht="15" customHeight="1">
      <c r="A18" s="9" t="s">
        <v>65</v>
      </c>
      <c r="B18" s="20">
        <v>28</v>
      </c>
      <c r="C18" s="3" t="s">
        <v>6</v>
      </c>
      <c r="E18" s="11"/>
      <c r="F18" s="11"/>
      <c r="G18" s="11"/>
      <c r="H18" s="165" t="s">
        <v>693</v>
      </c>
    </row>
    <row r="19" spans="1:8" ht="27.95" customHeight="1">
      <c r="A19" s="9"/>
      <c r="B19" s="22"/>
      <c r="C19" s="9" t="s">
        <v>73</v>
      </c>
      <c r="E19" s="11"/>
      <c r="F19" s="11"/>
      <c r="G19" s="11"/>
      <c r="H19" s="165" t="s">
        <v>693</v>
      </c>
    </row>
    <row r="20" spans="1:8" ht="27.95" customHeight="1">
      <c r="A20" s="9"/>
      <c r="B20" s="25">
        <v>107</v>
      </c>
      <c r="C20" s="9" t="s">
        <v>74</v>
      </c>
      <c r="D20" s="46">
        <v>65602</v>
      </c>
      <c r="E20" s="11">
        <v>70000</v>
      </c>
      <c r="F20" s="11">
        <v>70000</v>
      </c>
      <c r="G20" s="11">
        <v>80000</v>
      </c>
      <c r="H20" s="165" t="s">
        <v>693</v>
      </c>
    </row>
    <row r="21" spans="1:8" ht="15" customHeight="1">
      <c r="A21" s="9" t="s">
        <v>7</v>
      </c>
      <c r="B21" s="20">
        <v>28</v>
      </c>
      <c r="C21" s="3" t="s">
        <v>6</v>
      </c>
      <c r="D21" s="18">
        <f>D20</f>
        <v>65602</v>
      </c>
      <c r="E21" s="18">
        <f>E20</f>
        <v>70000</v>
      </c>
      <c r="F21" s="18">
        <f>F20</f>
        <v>70000</v>
      </c>
      <c r="G21" s="18">
        <f>G20</f>
        <v>80000</v>
      </c>
      <c r="H21" s="165" t="s">
        <v>693</v>
      </c>
    </row>
    <row r="22" spans="1:8" ht="15">
      <c r="A22" s="9"/>
      <c r="B22" s="22"/>
      <c r="C22" s="9"/>
      <c r="E22" s="11"/>
      <c r="F22" s="11"/>
      <c r="G22" s="11"/>
      <c r="H22" s="165" t="s">
        <v>693</v>
      </c>
    </row>
    <row r="23" spans="1:8" ht="15" customHeight="1">
      <c r="A23" s="9" t="s">
        <v>65</v>
      </c>
      <c r="B23" s="20">
        <v>29</v>
      </c>
      <c r="C23" s="3" t="s">
        <v>8</v>
      </c>
      <c r="H23" s="165" t="s">
        <v>693</v>
      </c>
    </row>
    <row r="24" spans="1:8" ht="27.95" customHeight="1">
      <c r="A24" s="9"/>
      <c r="B24" s="25"/>
      <c r="C24" s="9" t="s">
        <v>75</v>
      </c>
      <c r="D24" s="10"/>
      <c r="E24" s="11"/>
      <c r="F24" s="11"/>
      <c r="G24" s="11"/>
      <c r="H24" s="165" t="s">
        <v>693</v>
      </c>
    </row>
    <row r="25" spans="1:8" ht="15" customHeight="1">
      <c r="A25" s="23"/>
      <c r="B25" s="53">
        <v>101</v>
      </c>
      <c r="C25" s="23" t="s">
        <v>76</v>
      </c>
      <c r="D25" s="54">
        <v>27232</v>
      </c>
      <c r="E25" s="17">
        <v>53000</v>
      </c>
      <c r="F25" s="17">
        <v>53001</v>
      </c>
      <c r="G25" s="17">
        <v>55650</v>
      </c>
      <c r="H25" s="165" t="s">
        <v>693</v>
      </c>
    </row>
    <row r="26" spans="1:8" ht="15" customHeight="1">
      <c r="A26" s="9"/>
      <c r="B26" s="48">
        <v>800</v>
      </c>
      <c r="C26" s="9" t="s">
        <v>77</v>
      </c>
      <c r="D26" s="54">
        <v>29343</v>
      </c>
      <c r="E26" s="17">
        <f>7260+5355</f>
        <v>12615</v>
      </c>
      <c r="F26" s="17">
        <f>7260+5355</f>
        <v>12615</v>
      </c>
      <c r="G26" s="17">
        <v>13246</v>
      </c>
      <c r="H26" s="165" t="s">
        <v>693</v>
      </c>
    </row>
    <row r="27" spans="1:8" ht="15" customHeight="1">
      <c r="A27" s="9" t="s">
        <v>7</v>
      </c>
      <c r="B27" s="20">
        <v>29</v>
      </c>
      <c r="C27" s="3" t="s">
        <v>8</v>
      </c>
      <c r="D27" s="16">
        <f>SUM(D25:D26)</f>
        <v>56575</v>
      </c>
      <c r="E27" s="17">
        <f>SUM(E25:E26)</f>
        <v>65615</v>
      </c>
      <c r="F27" s="17">
        <f>SUM(F25:F26)</f>
        <v>65616</v>
      </c>
      <c r="G27" s="17">
        <f>SUM(G25:G26)</f>
        <v>68896</v>
      </c>
      <c r="H27" s="165" t="s">
        <v>693</v>
      </c>
    </row>
    <row r="28" spans="1:8" ht="9" customHeight="1">
      <c r="A28" s="9"/>
      <c r="B28" s="22"/>
      <c r="C28" s="9"/>
      <c r="E28" s="11"/>
      <c r="F28" s="11"/>
      <c r="G28" s="11"/>
      <c r="H28" s="165" t="s">
        <v>693</v>
      </c>
    </row>
    <row r="29" spans="1:8" ht="15" customHeight="1">
      <c r="A29" s="9" t="s">
        <v>65</v>
      </c>
      <c r="B29" s="20">
        <v>30</v>
      </c>
      <c r="C29" s="3" t="s">
        <v>9</v>
      </c>
      <c r="H29" s="165" t="s">
        <v>693</v>
      </c>
    </row>
    <row r="30" spans="1:8" ht="54.95" customHeight="1">
      <c r="A30" s="9"/>
      <c r="B30" s="25"/>
      <c r="C30" s="9" t="s">
        <v>78</v>
      </c>
      <c r="D30" s="10"/>
      <c r="E30" s="11"/>
      <c r="F30" s="11"/>
      <c r="G30" s="11"/>
      <c r="H30" s="165" t="s">
        <v>693</v>
      </c>
    </row>
    <row r="31" spans="1:8" ht="15" customHeight="1">
      <c r="A31" s="9"/>
      <c r="B31" s="55">
        <v>1</v>
      </c>
      <c r="C31" s="9" t="s">
        <v>80</v>
      </c>
      <c r="D31" s="10"/>
      <c r="E31" s="11"/>
      <c r="F31" s="11"/>
      <c r="G31" s="11"/>
      <c r="H31" s="165" t="s">
        <v>693</v>
      </c>
    </row>
    <row r="32" spans="1:8" ht="15" customHeight="1">
      <c r="A32" s="9"/>
      <c r="B32" s="48">
        <v>102</v>
      </c>
      <c r="C32" s="9" t="s">
        <v>81</v>
      </c>
      <c r="D32" s="46">
        <v>11034</v>
      </c>
      <c r="E32" s="11">
        <v>17000</v>
      </c>
      <c r="F32" s="11">
        <v>12500</v>
      </c>
      <c r="G32" s="11">
        <v>12500</v>
      </c>
      <c r="H32" s="165" t="s">
        <v>693</v>
      </c>
    </row>
    <row r="33" spans="1:8" ht="9" customHeight="1">
      <c r="A33" s="9"/>
      <c r="B33" s="48"/>
      <c r="C33" s="9"/>
      <c r="D33" s="10"/>
      <c r="E33" s="11"/>
      <c r="F33" s="11"/>
      <c r="G33" s="11"/>
      <c r="H33" s="165" t="s">
        <v>693</v>
      </c>
    </row>
    <row r="34" spans="1:8" ht="15" customHeight="1">
      <c r="A34" s="9"/>
      <c r="B34" s="55">
        <v>2</v>
      </c>
      <c r="C34" s="9" t="s">
        <v>83</v>
      </c>
      <c r="H34" s="165" t="s">
        <v>693</v>
      </c>
    </row>
    <row r="35" spans="1:8" ht="15" customHeight="1">
      <c r="A35" s="9"/>
      <c r="B35" s="48">
        <v>102</v>
      </c>
      <c r="C35" s="9" t="s">
        <v>81</v>
      </c>
      <c r="D35" s="46">
        <v>1920</v>
      </c>
      <c r="E35" s="11">
        <v>2500</v>
      </c>
      <c r="F35" s="11">
        <v>2000</v>
      </c>
      <c r="G35" s="11">
        <v>2000</v>
      </c>
      <c r="H35" s="165" t="s">
        <v>693</v>
      </c>
    </row>
    <row r="36" spans="1:8" ht="9" customHeight="1">
      <c r="A36" s="9"/>
      <c r="B36" s="48"/>
      <c r="C36" s="9"/>
      <c r="H36" s="165" t="s">
        <v>693</v>
      </c>
    </row>
    <row r="37" spans="1:8" ht="15" customHeight="1">
      <c r="A37" s="9"/>
      <c r="B37" s="55">
        <v>3</v>
      </c>
      <c r="C37" s="9" t="s">
        <v>84</v>
      </c>
      <c r="D37" s="10"/>
      <c r="E37" s="11"/>
      <c r="F37" s="11"/>
      <c r="G37" s="11"/>
      <c r="H37" s="165" t="s">
        <v>693</v>
      </c>
    </row>
    <row r="38" spans="1:8" ht="15" customHeight="1">
      <c r="A38" s="9"/>
      <c r="B38" s="48">
        <v>104</v>
      </c>
      <c r="C38" s="9" t="s">
        <v>85</v>
      </c>
      <c r="D38" s="10"/>
      <c r="E38" s="11"/>
      <c r="F38" s="11"/>
      <c r="G38" s="11"/>
      <c r="H38" s="165" t="s">
        <v>693</v>
      </c>
    </row>
    <row r="39" spans="1:8" ht="25.5">
      <c r="A39" s="9"/>
      <c r="B39" s="55">
        <v>1</v>
      </c>
      <c r="C39" s="9" t="s">
        <v>86</v>
      </c>
      <c r="D39" s="46">
        <v>363</v>
      </c>
      <c r="E39" s="11">
        <v>1100</v>
      </c>
      <c r="F39" s="11">
        <v>1100</v>
      </c>
      <c r="G39" s="11">
        <v>1100</v>
      </c>
      <c r="H39" s="165" t="s">
        <v>693</v>
      </c>
    </row>
    <row r="40" spans="1:8" ht="15">
      <c r="A40" s="9"/>
      <c r="B40" s="55">
        <v>2</v>
      </c>
      <c r="C40" s="9" t="s">
        <v>87</v>
      </c>
      <c r="D40" s="13">
        <v>38816</v>
      </c>
      <c r="E40" s="11">
        <v>57915</v>
      </c>
      <c r="F40" s="11">
        <v>57915</v>
      </c>
      <c r="G40" s="11">
        <v>60811</v>
      </c>
      <c r="H40" s="165" t="s">
        <v>693</v>
      </c>
    </row>
    <row r="41" spans="1:8" ht="9" customHeight="1">
      <c r="A41" s="9"/>
      <c r="B41" s="55"/>
      <c r="C41" s="9"/>
      <c r="H41" s="165" t="s">
        <v>693</v>
      </c>
    </row>
    <row r="42" spans="1:8" ht="15">
      <c r="A42" s="9"/>
      <c r="B42" s="48">
        <v>800</v>
      </c>
      <c r="C42" s="9" t="s">
        <v>77</v>
      </c>
      <c r="H42" s="165" t="s">
        <v>693</v>
      </c>
    </row>
    <row r="43" spans="1:8" ht="27.95" customHeight="1">
      <c r="A43" s="9"/>
      <c r="B43" s="55">
        <v>1</v>
      </c>
      <c r="C43" s="9" t="s">
        <v>88</v>
      </c>
      <c r="D43" s="46">
        <v>1367</v>
      </c>
      <c r="E43" s="11">
        <v>605</v>
      </c>
      <c r="F43" s="11">
        <v>605</v>
      </c>
      <c r="G43" s="11">
        <v>635</v>
      </c>
      <c r="H43" s="165" t="s">
        <v>693</v>
      </c>
    </row>
    <row r="44" spans="1:8" ht="15">
      <c r="A44" s="9"/>
      <c r="B44" s="55">
        <v>900</v>
      </c>
      <c r="C44" s="9" t="s">
        <v>89</v>
      </c>
      <c r="D44" s="46">
        <v>-25</v>
      </c>
      <c r="E44" s="26">
        <v>0</v>
      </c>
      <c r="F44" s="26">
        <v>0</v>
      </c>
      <c r="G44" s="26">
        <v>0</v>
      </c>
      <c r="H44" s="165" t="s">
        <v>693</v>
      </c>
    </row>
    <row r="45" spans="1:8" ht="15">
      <c r="A45" s="9" t="s">
        <v>7</v>
      </c>
      <c r="B45" s="20">
        <v>30</v>
      </c>
      <c r="C45" s="3" t="s">
        <v>9</v>
      </c>
      <c r="D45" s="18">
        <f>SUM(D32:D44)</f>
        <v>53475</v>
      </c>
      <c r="E45" s="19">
        <f>SUM(E32:E43)</f>
        <v>79120</v>
      </c>
      <c r="F45" s="19">
        <f>SUM(F32:F44)</f>
        <v>74120</v>
      </c>
      <c r="G45" s="19">
        <f>SUM(G32:G43)</f>
        <v>77046</v>
      </c>
      <c r="H45" s="165" t="s">
        <v>693</v>
      </c>
    </row>
    <row r="46" spans="1:8" ht="9" customHeight="1">
      <c r="A46" s="9"/>
      <c r="B46" s="22"/>
      <c r="C46" s="9"/>
      <c r="E46" s="11"/>
      <c r="F46" s="11"/>
      <c r="G46" s="11"/>
      <c r="H46" s="165" t="s">
        <v>693</v>
      </c>
    </row>
    <row r="47" spans="1:8" ht="15">
      <c r="A47" s="9" t="s">
        <v>65</v>
      </c>
      <c r="B47" s="20">
        <v>32</v>
      </c>
      <c r="C47" s="3" t="s">
        <v>10</v>
      </c>
      <c r="E47" s="11"/>
      <c r="F47" s="11"/>
      <c r="G47" s="11"/>
      <c r="H47" s="165" t="s">
        <v>693</v>
      </c>
    </row>
    <row r="48" spans="1:8" ht="27.95" customHeight="1">
      <c r="A48" s="9"/>
      <c r="B48" s="20"/>
      <c r="C48" s="9" t="s">
        <v>66</v>
      </c>
      <c r="D48" s="10"/>
      <c r="E48" s="11"/>
      <c r="F48" s="11"/>
      <c r="G48" s="11"/>
      <c r="H48" s="165" t="s">
        <v>693</v>
      </c>
    </row>
    <row r="49" spans="1:8" ht="15">
      <c r="A49" s="9"/>
      <c r="B49" s="25">
        <v>901</v>
      </c>
      <c r="C49" s="9" t="s">
        <v>72</v>
      </c>
      <c r="D49" s="54">
        <v>4300</v>
      </c>
      <c r="E49" s="17">
        <v>7200</v>
      </c>
      <c r="F49" s="17">
        <v>7200</v>
      </c>
      <c r="G49" s="17">
        <v>8280</v>
      </c>
      <c r="H49" s="165" t="s">
        <v>693</v>
      </c>
    </row>
    <row r="50" spans="1:8" ht="15">
      <c r="A50" s="23" t="s">
        <v>7</v>
      </c>
      <c r="B50" s="24">
        <v>32</v>
      </c>
      <c r="C50" s="29" t="s">
        <v>10</v>
      </c>
      <c r="D50" s="16">
        <f>D49</f>
        <v>4300</v>
      </c>
      <c r="E50" s="17">
        <f>E49</f>
        <v>7200</v>
      </c>
      <c r="F50" s="17">
        <f>F49</f>
        <v>7200</v>
      </c>
      <c r="G50" s="17">
        <f>G49</f>
        <v>8280</v>
      </c>
      <c r="H50" s="165" t="s">
        <v>693</v>
      </c>
    </row>
    <row r="51" spans="1:8" ht="2.25" customHeight="1">
      <c r="A51" s="9"/>
      <c r="B51" s="22"/>
      <c r="C51" s="9"/>
      <c r="E51" s="11"/>
      <c r="F51" s="11"/>
      <c r="G51" s="11"/>
      <c r="H51" s="165" t="s">
        <v>693</v>
      </c>
    </row>
    <row r="52" spans="1:8" ht="15">
      <c r="A52" s="9" t="s">
        <v>65</v>
      </c>
      <c r="B52" s="20">
        <v>37</v>
      </c>
      <c r="C52" s="3" t="s">
        <v>11</v>
      </c>
      <c r="E52" s="11"/>
      <c r="F52" s="11"/>
      <c r="G52" s="11"/>
      <c r="H52" s="165" t="s">
        <v>693</v>
      </c>
    </row>
    <row r="53" spans="1:8" ht="27.95" customHeight="1">
      <c r="A53" s="9"/>
      <c r="B53" s="22"/>
      <c r="C53" s="9" t="s">
        <v>66</v>
      </c>
      <c r="D53" s="10"/>
      <c r="E53" s="11"/>
      <c r="F53" s="11"/>
      <c r="G53" s="11"/>
      <c r="H53" s="165" t="s">
        <v>693</v>
      </c>
    </row>
    <row r="54" spans="1:8" ht="15">
      <c r="A54" s="9"/>
      <c r="B54" s="25">
        <v>901</v>
      </c>
      <c r="C54" s="9" t="s">
        <v>72</v>
      </c>
      <c r="D54" s="54">
        <v>1160500</v>
      </c>
      <c r="E54" s="17">
        <v>1343500</v>
      </c>
      <c r="F54" s="17">
        <v>1343500</v>
      </c>
      <c r="G54" s="17">
        <v>1545000</v>
      </c>
      <c r="H54" s="165" t="s">
        <v>693</v>
      </c>
    </row>
    <row r="55" spans="1:8" ht="15">
      <c r="A55" s="9" t="s">
        <v>7</v>
      </c>
      <c r="B55" s="20">
        <v>37</v>
      </c>
      <c r="C55" s="3" t="s">
        <v>11</v>
      </c>
      <c r="D55" s="18">
        <f>D54</f>
        <v>1160500</v>
      </c>
      <c r="E55" s="19">
        <f>E54</f>
        <v>1343500</v>
      </c>
      <c r="F55" s="19">
        <f>F54</f>
        <v>1343500</v>
      </c>
      <c r="G55" s="19">
        <f>G54</f>
        <v>1545000</v>
      </c>
      <c r="H55" s="165" t="s">
        <v>693</v>
      </c>
    </row>
    <row r="56" spans="1:8" ht="6.95" customHeight="1">
      <c r="A56" s="9"/>
      <c r="B56" s="22"/>
      <c r="C56" s="9"/>
      <c r="D56" s="10"/>
      <c r="E56" s="11"/>
      <c r="F56" s="11"/>
      <c r="G56" s="11"/>
      <c r="H56" s="165" t="s">
        <v>693</v>
      </c>
    </row>
    <row r="57" spans="1:8" ht="15">
      <c r="A57" s="9" t="s">
        <v>65</v>
      </c>
      <c r="B57" s="20">
        <v>38</v>
      </c>
      <c r="C57" s="3" t="s">
        <v>12</v>
      </c>
      <c r="D57" s="10"/>
      <c r="E57" s="11"/>
      <c r="F57" s="11"/>
      <c r="G57" s="11"/>
      <c r="H57" s="165" t="s">
        <v>693</v>
      </c>
    </row>
    <row r="58" spans="1:8" ht="27.95" customHeight="1">
      <c r="A58" s="9"/>
      <c r="B58" s="22"/>
      <c r="C58" s="9" t="s">
        <v>73</v>
      </c>
      <c r="E58" s="11"/>
      <c r="F58" s="11"/>
      <c r="G58" s="11"/>
      <c r="H58" s="165" t="s">
        <v>693</v>
      </c>
    </row>
    <row r="59" spans="1:8" ht="15">
      <c r="A59" s="9"/>
      <c r="B59" s="25">
        <v>901</v>
      </c>
      <c r="C59" s="9" t="s">
        <v>72</v>
      </c>
      <c r="D59" s="46">
        <v>788600</v>
      </c>
      <c r="E59" s="17">
        <v>945900</v>
      </c>
      <c r="F59" s="17">
        <v>945900</v>
      </c>
      <c r="G59" s="17">
        <v>1087000</v>
      </c>
      <c r="H59" s="165" t="s">
        <v>693</v>
      </c>
    </row>
    <row r="60" spans="1:8" ht="15">
      <c r="A60" s="9" t="s">
        <v>7</v>
      </c>
      <c r="B60" s="20">
        <v>38</v>
      </c>
      <c r="C60" s="3" t="s">
        <v>12</v>
      </c>
      <c r="D60" s="18">
        <f>D59</f>
        <v>788600</v>
      </c>
      <c r="E60" s="19">
        <f>E59</f>
        <v>945900</v>
      </c>
      <c r="F60" s="19">
        <f>F59</f>
        <v>945900</v>
      </c>
      <c r="G60" s="19">
        <f>G59</f>
        <v>1087000</v>
      </c>
      <c r="H60" s="165" t="s">
        <v>693</v>
      </c>
    </row>
    <row r="61" spans="1:8" ht="6.95" customHeight="1">
      <c r="A61" s="9"/>
      <c r="B61" s="22"/>
      <c r="C61" s="9"/>
      <c r="E61" s="11"/>
      <c r="F61" s="11"/>
      <c r="G61" s="11"/>
      <c r="H61" s="165" t="s">
        <v>693</v>
      </c>
    </row>
    <row r="62" spans="1:8" ht="15">
      <c r="A62" s="9" t="s">
        <v>65</v>
      </c>
      <c r="B62" s="20">
        <v>39</v>
      </c>
      <c r="C62" s="3" t="s">
        <v>13</v>
      </c>
      <c r="H62" s="165" t="s">
        <v>693</v>
      </c>
    </row>
    <row r="63" spans="1:8" ht="15">
      <c r="A63" s="9"/>
      <c r="B63" s="25"/>
      <c r="C63" s="9" t="s">
        <v>90</v>
      </c>
      <c r="H63" s="165" t="s">
        <v>693</v>
      </c>
    </row>
    <row r="64" spans="1:8" ht="15">
      <c r="A64" s="9"/>
      <c r="B64" s="48">
        <v>101</v>
      </c>
      <c r="C64" s="9" t="s">
        <v>91</v>
      </c>
      <c r="D64" s="46">
        <v>435</v>
      </c>
      <c r="E64" s="14">
        <v>314</v>
      </c>
      <c r="F64" s="14">
        <v>314</v>
      </c>
      <c r="G64" s="14">
        <v>340</v>
      </c>
      <c r="H64" s="165" t="s">
        <v>693</v>
      </c>
    </row>
    <row r="65" spans="1:8" ht="15">
      <c r="A65" s="9"/>
      <c r="B65" s="48">
        <v>102</v>
      </c>
      <c r="C65" s="9" t="s">
        <v>93</v>
      </c>
      <c r="D65" s="46">
        <v>230733</v>
      </c>
      <c r="E65" s="14">
        <v>244698</v>
      </c>
      <c r="F65" s="14">
        <f>244698+13200</f>
        <v>257898</v>
      </c>
      <c r="G65" s="14">
        <v>266720</v>
      </c>
      <c r="H65" s="165" t="s">
        <v>693</v>
      </c>
    </row>
    <row r="66" spans="1:8" ht="15">
      <c r="A66" s="9"/>
      <c r="B66" s="48">
        <v>105</v>
      </c>
      <c r="C66" s="9" t="s">
        <v>94</v>
      </c>
      <c r="D66" s="46">
        <v>705081</v>
      </c>
      <c r="E66" s="14">
        <f>682819+25999</f>
        <v>708818</v>
      </c>
      <c r="F66" s="14">
        <f>682819+25999</f>
        <v>708818</v>
      </c>
      <c r="G66" s="14">
        <f>772610+35480</f>
        <v>808090</v>
      </c>
      <c r="H66" s="165" t="s">
        <v>693</v>
      </c>
    </row>
    <row r="67" spans="1:8" ht="27.95" customHeight="1">
      <c r="A67" s="9"/>
      <c r="B67" s="48">
        <v>107</v>
      </c>
      <c r="C67" s="9" t="s">
        <v>95</v>
      </c>
      <c r="D67" s="46">
        <v>144807</v>
      </c>
      <c r="E67" s="14">
        <v>94662</v>
      </c>
      <c r="F67" s="14">
        <v>94662</v>
      </c>
      <c r="G67" s="14">
        <v>103180</v>
      </c>
      <c r="H67" s="165" t="s">
        <v>693</v>
      </c>
    </row>
    <row r="68" spans="1:8" ht="15">
      <c r="A68" s="9"/>
      <c r="B68" s="48">
        <v>150</v>
      </c>
      <c r="C68" s="9" t="s">
        <v>96</v>
      </c>
      <c r="D68" s="46">
        <v>396</v>
      </c>
      <c r="E68" s="14">
        <v>482</v>
      </c>
      <c r="F68" s="14">
        <v>482</v>
      </c>
      <c r="G68" s="14">
        <v>530</v>
      </c>
      <c r="H68" s="165" t="s">
        <v>693</v>
      </c>
    </row>
    <row r="69" spans="1:8" ht="6.95" customHeight="1">
      <c r="A69" s="9"/>
      <c r="B69" s="48"/>
      <c r="C69" s="9"/>
      <c r="D69" s="46"/>
      <c r="H69" s="165" t="s">
        <v>693</v>
      </c>
    </row>
    <row r="70" spans="1:8" ht="15">
      <c r="A70" s="9"/>
      <c r="B70" s="48">
        <v>800</v>
      </c>
      <c r="C70" s="9" t="s">
        <v>77</v>
      </c>
      <c r="D70" s="46"/>
      <c r="H70" s="165" t="s">
        <v>693</v>
      </c>
    </row>
    <row r="71" spans="1:8" ht="15">
      <c r="A71" s="9"/>
      <c r="B71" s="55">
        <v>1</v>
      </c>
      <c r="C71" s="9" t="s">
        <v>97</v>
      </c>
      <c r="D71" s="10">
        <v>17287</v>
      </c>
      <c r="E71" s="14">
        <v>12622</v>
      </c>
      <c r="F71" s="14">
        <v>12622</v>
      </c>
      <c r="G71" s="14">
        <v>13760</v>
      </c>
      <c r="H71" s="165" t="s">
        <v>693</v>
      </c>
    </row>
    <row r="72" spans="1:8" ht="15">
      <c r="A72" s="9"/>
      <c r="B72" s="55">
        <v>2</v>
      </c>
      <c r="C72" s="9" t="s">
        <v>98</v>
      </c>
      <c r="D72" s="13">
        <v>6396</v>
      </c>
      <c r="E72" s="14">
        <v>14202</v>
      </c>
      <c r="F72" s="14">
        <v>14202</v>
      </c>
      <c r="G72" s="14">
        <f>15480</f>
        <v>15480</v>
      </c>
      <c r="H72" s="165" t="s">
        <v>693</v>
      </c>
    </row>
    <row r="73" spans="1:8" ht="15">
      <c r="A73" s="9"/>
      <c r="B73" s="55">
        <v>5</v>
      </c>
      <c r="C73" s="9" t="s">
        <v>99</v>
      </c>
      <c r="D73" s="10">
        <v>6109</v>
      </c>
      <c r="E73" s="11">
        <v>14202</v>
      </c>
      <c r="F73" s="11">
        <f>14202-13200</f>
        <v>1002</v>
      </c>
      <c r="G73" s="11">
        <v>1200</v>
      </c>
      <c r="H73" s="165" t="s">
        <v>693</v>
      </c>
    </row>
    <row r="74" spans="1:8" ht="15">
      <c r="A74" s="9" t="s">
        <v>7</v>
      </c>
      <c r="B74" s="20">
        <v>39</v>
      </c>
      <c r="C74" s="3" t="s">
        <v>13</v>
      </c>
      <c r="D74" s="18">
        <f>SUM(D64:D73)</f>
        <v>1111244</v>
      </c>
      <c r="E74" s="19">
        <f>SUM(E64:E73)</f>
        <v>1090000</v>
      </c>
      <c r="F74" s="19">
        <f>SUM(F64:F73)</f>
        <v>1090000</v>
      </c>
      <c r="G74" s="19">
        <f>SUM(G64:G73)</f>
        <v>1209300</v>
      </c>
      <c r="H74" s="165" t="s">
        <v>693</v>
      </c>
    </row>
    <row r="75" spans="1:8" ht="6.95" customHeight="1">
      <c r="A75" s="9"/>
      <c r="B75" s="22"/>
      <c r="C75" s="9"/>
      <c r="E75" s="11"/>
      <c r="F75" s="11"/>
      <c r="G75" s="11"/>
      <c r="H75" s="165" t="s">
        <v>693</v>
      </c>
    </row>
    <row r="76" spans="1:8" ht="15">
      <c r="A76" s="9" t="s">
        <v>65</v>
      </c>
      <c r="B76" s="20">
        <v>40</v>
      </c>
      <c r="C76" s="3" t="s">
        <v>100</v>
      </c>
      <c r="H76" s="165" t="s">
        <v>693</v>
      </c>
    </row>
    <row r="77" spans="1:8" ht="27.95" customHeight="1">
      <c r="A77" s="9"/>
      <c r="B77" s="25"/>
      <c r="C77" s="9" t="s">
        <v>66</v>
      </c>
      <c r="D77" s="10"/>
      <c r="E77" s="11"/>
      <c r="F77" s="11"/>
      <c r="G77" s="11"/>
      <c r="H77" s="165" t="s">
        <v>693</v>
      </c>
    </row>
    <row r="78" spans="1:8" ht="15">
      <c r="A78" s="23"/>
      <c r="B78" s="53">
        <v>101</v>
      </c>
      <c r="C78" s="23" t="s">
        <v>101</v>
      </c>
      <c r="D78" s="54">
        <v>278306</v>
      </c>
      <c r="E78" s="17">
        <v>250000</v>
      </c>
      <c r="F78" s="17">
        <v>250000</v>
      </c>
      <c r="G78" s="17">
        <v>280000</v>
      </c>
      <c r="H78" s="165" t="s">
        <v>693</v>
      </c>
    </row>
    <row r="79" spans="1:8" ht="15">
      <c r="A79" s="9"/>
      <c r="B79" s="48">
        <v>102</v>
      </c>
      <c r="C79" s="9" t="s">
        <v>102</v>
      </c>
      <c r="D79" s="46">
        <v>620262</v>
      </c>
      <c r="E79" s="11">
        <v>600000</v>
      </c>
      <c r="F79" s="11">
        <v>600000</v>
      </c>
      <c r="G79" s="11">
        <v>672000</v>
      </c>
      <c r="H79" s="165" t="s">
        <v>693</v>
      </c>
    </row>
    <row r="80" spans="1:8" ht="15">
      <c r="A80" s="9"/>
      <c r="B80" s="48">
        <v>110</v>
      </c>
      <c r="C80" s="9" t="s">
        <v>103</v>
      </c>
      <c r="D80" s="46">
        <v>1372270</v>
      </c>
      <c r="E80" s="11">
        <v>1400000</v>
      </c>
      <c r="F80" s="11">
        <f>1450000+50000</f>
        <v>1500000</v>
      </c>
      <c r="G80" s="11">
        <f>1568000+30000+40000+4470</f>
        <v>1642470</v>
      </c>
      <c r="H80" s="165" t="s">
        <v>693</v>
      </c>
    </row>
    <row r="81" spans="1:8" ht="15">
      <c r="A81" s="9" t="s">
        <v>7</v>
      </c>
      <c r="B81" s="20">
        <v>40</v>
      </c>
      <c r="C81" s="3" t="s">
        <v>100</v>
      </c>
      <c r="D81" s="18">
        <f>SUM(D78:D80)</f>
        <v>2270838</v>
      </c>
      <c r="E81" s="19">
        <f>SUM(E78:E80)</f>
        <v>2250000</v>
      </c>
      <c r="F81" s="19">
        <f>SUM(F78:F80)</f>
        <v>2350000</v>
      </c>
      <c r="G81" s="19">
        <f>SUM(G78:G80)</f>
        <v>2594470</v>
      </c>
      <c r="H81" s="165" t="s">
        <v>693</v>
      </c>
    </row>
    <row r="82" spans="1:8" ht="15">
      <c r="A82" s="9"/>
      <c r="B82" s="20"/>
      <c r="C82" s="9"/>
      <c r="D82" s="10"/>
      <c r="E82" s="11"/>
      <c r="F82" s="11"/>
      <c r="G82" s="11"/>
      <c r="H82" s="165" t="s">
        <v>693</v>
      </c>
    </row>
    <row r="83" spans="1:8" ht="15">
      <c r="A83" s="9" t="s">
        <v>65</v>
      </c>
      <c r="B83" s="20">
        <v>41</v>
      </c>
      <c r="C83" s="3" t="s">
        <v>14</v>
      </c>
      <c r="H83" s="165" t="s">
        <v>693</v>
      </c>
    </row>
    <row r="84" spans="1:8" ht="27.95" customHeight="1">
      <c r="A84" s="9"/>
      <c r="B84" s="25"/>
      <c r="C84" s="9" t="s">
        <v>104</v>
      </c>
      <c r="H84" s="165" t="s">
        <v>693</v>
      </c>
    </row>
    <row r="85" spans="1:8" ht="25.5">
      <c r="A85" s="9"/>
      <c r="B85" s="48">
        <v>102</v>
      </c>
      <c r="C85" s="9" t="s">
        <v>105</v>
      </c>
      <c r="H85" s="165" t="s">
        <v>693</v>
      </c>
    </row>
    <row r="86" spans="1:8" ht="15">
      <c r="A86" s="9"/>
      <c r="B86" s="55">
        <v>1</v>
      </c>
      <c r="C86" s="9" t="s">
        <v>106</v>
      </c>
      <c r="D86" s="46">
        <v>145354</v>
      </c>
      <c r="E86" s="11">
        <v>162400</v>
      </c>
      <c r="F86" s="11">
        <v>162400</v>
      </c>
      <c r="G86" s="11">
        <v>181888</v>
      </c>
      <c r="H86" s="165" t="s">
        <v>693</v>
      </c>
    </row>
    <row r="87" spans="1:8" ht="15">
      <c r="A87" s="9"/>
      <c r="B87" s="55">
        <v>2</v>
      </c>
      <c r="C87" s="9" t="s">
        <v>107</v>
      </c>
      <c r="D87" s="21">
        <v>18468</v>
      </c>
      <c r="E87" s="11">
        <v>5600</v>
      </c>
      <c r="F87" s="11">
        <v>5600</v>
      </c>
      <c r="G87" s="11">
        <v>6272</v>
      </c>
      <c r="H87" s="165" t="s">
        <v>693</v>
      </c>
    </row>
    <row r="88" spans="1:8" ht="15">
      <c r="A88" s="9" t="s">
        <v>7</v>
      </c>
      <c r="B88" s="20">
        <v>41</v>
      </c>
      <c r="C88" s="3" t="s">
        <v>14</v>
      </c>
      <c r="D88" s="18">
        <f>D86+D87</f>
        <v>163822</v>
      </c>
      <c r="E88" s="18">
        <f>E86+E87</f>
        <v>168000</v>
      </c>
      <c r="F88" s="18">
        <f>F86+F87</f>
        <v>168000</v>
      </c>
      <c r="G88" s="18">
        <f>G86+G87</f>
        <v>188160</v>
      </c>
      <c r="H88" s="165" t="s">
        <v>693</v>
      </c>
    </row>
    <row r="89" spans="1:8" ht="15">
      <c r="A89" s="9"/>
      <c r="B89" s="22"/>
      <c r="C89" s="9"/>
      <c r="D89" s="10"/>
      <c r="E89" s="11"/>
      <c r="F89" s="11"/>
      <c r="G89" s="11"/>
      <c r="H89" s="165" t="s">
        <v>693</v>
      </c>
    </row>
    <row r="90" spans="1:8" ht="15">
      <c r="A90" s="9" t="s">
        <v>65</v>
      </c>
      <c r="B90" s="20">
        <v>44</v>
      </c>
      <c r="C90" s="3" t="s">
        <v>15</v>
      </c>
      <c r="E90" s="11"/>
      <c r="F90" s="11"/>
      <c r="G90" s="11"/>
      <c r="H90" s="165" t="s">
        <v>693</v>
      </c>
    </row>
    <row r="91" spans="1:8" ht="27.95" customHeight="1">
      <c r="A91" s="9"/>
      <c r="B91" s="22"/>
      <c r="C91" s="9" t="s">
        <v>66</v>
      </c>
      <c r="E91" s="11"/>
      <c r="F91" s="11"/>
      <c r="G91" s="11"/>
      <c r="H91" s="165" t="s">
        <v>693</v>
      </c>
    </row>
    <row r="92" spans="1:8" ht="15">
      <c r="A92" s="9"/>
      <c r="B92" s="25">
        <v>901</v>
      </c>
      <c r="C92" s="9" t="s">
        <v>72</v>
      </c>
      <c r="D92" s="46">
        <v>1020800</v>
      </c>
      <c r="E92" s="56">
        <v>1359600</v>
      </c>
      <c r="F92" s="56">
        <v>1359600</v>
      </c>
      <c r="G92" s="56">
        <v>1563539.9999999998</v>
      </c>
      <c r="H92" s="165" t="s">
        <v>693</v>
      </c>
    </row>
    <row r="93" spans="1:8" ht="15">
      <c r="A93" s="9" t="s">
        <v>7</v>
      </c>
      <c r="B93" s="20">
        <v>44</v>
      </c>
      <c r="C93" s="3" t="s">
        <v>15</v>
      </c>
      <c r="D93" s="18">
        <f>SUM(D92:D92)</f>
        <v>1020800</v>
      </c>
      <c r="E93" s="19">
        <f>SUM(E92:E92)</f>
        <v>1359600</v>
      </c>
      <c r="F93" s="19">
        <f>SUM(F92:F92)</f>
        <v>1359600</v>
      </c>
      <c r="G93" s="19">
        <f>SUM(G92:G92)</f>
        <v>1563539.9999999998</v>
      </c>
      <c r="H93" s="165" t="s">
        <v>693</v>
      </c>
    </row>
    <row r="94" spans="1:8" ht="15">
      <c r="A94" s="9"/>
      <c r="B94" s="22"/>
      <c r="C94" s="9"/>
      <c r="E94" s="11"/>
      <c r="F94" s="11"/>
      <c r="G94" s="11"/>
      <c r="H94" s="165" t="s">
        <v>693</v>
      </c>
    </row>
    <row r="95" spans="1:8" ht="27.95" customHeight="1">
      <c r="A95" s="9" t="s">
        <v>65</v>
      </c>
      <c r="B95" s="20">
        <v>45</v>
      </c>
      <c r="C95" s="3" t="s">
        <v>16</v>
      </c>
      <c r="H95" s="165" t="s">
        <v>693</v>
      </c>
    </row>
    <row r="96" spans="1:8" ht="99.95" customHeight="1">
      <c r="A96" s="9"/>
      <c r="B96" s="25"/>
      <c r="C96" s="9" t="s">
        <v>108</v>
      </c>
      <c r="D96" s="10"/>
      <c r="E96" s="11"/>
      <c r="F96" s="11"/>
      <c r="G96" s="11"/>
      <c r="H96" s="165" t="s">
        <v>693</v>
      </c>
    </row>
    <row r="97" spans="1:8" ht="15">
      <c r="A97" s="23"/>
      <c r="B97" s="53">
        <v>101</v>
      </c>
      <c r="C97" s="23" t="s">
        <v>109</v>
      </c>
      <c r="D97" s="54">
        <v>9180</v>
      </c>
      <c r="E97" s="17">
        <v>7600</v>
      </c>
      <c r="F97" s="17">
        <v>7600</v>
      </c>
      <c r="G97" s="17">
        <v>5000</v>
      </c>
      <c r="H97" s="165" t="s">
        <v>693</v>
      </c>
    </row>
    <row r="98" spans="1:8" ht="15">
      <c r="A98" s="9"/>
      <c r="B98" s="48">
        <v>112</v>
      </c>
      <c r="C98" s="9" t="s">
        <v>110</v>
      </c>
      <c r="D98" s="46"/>
      <c r="E98" s="11"/>
      <c r="F98" s="11"/>
      <c r="G98" s="11"/>
      <c r="H98" s="165" t="s">
        <v>693</v>
      </c>
    </row>
    <row r="99" spans="1:8" ht="27.95" customHeight="1">
      <c r="A99" s="9"/>
      <c r="B99" s="55">
        <v>1</v>
      </c>
      <c r="C99" s="9" t="s">
        <v>111</v>
      </c>
      <c r="D99" s="13">
        <v>267971</v>
      </c>
      <c r="E99" s="11">
        <v>160000</v>
      </c>
      <c r="F99" s="11">
        <v>200000</v>
      </c>
      <c r="G99" s="11">
        <v>230000</v>
      </c>
      <c r="H99" s="165" t="s">
        <v>693</v>
      </c>
    </row>
    <row r="100" spans="1:8" ht="27.95" customHeight="1">
      <c r="A100" s="9"/>
      <c r="B100" s="55">
        <v>2</v>
      </c>
      <c r="C100" s="9" t="s">
        <v>112</v>
      </c>
      <c r="D100" s="13">
        <v>293480</v>
      </c>
      <c r="E100" s="11">
        <v>300000</v>
      </c>
      <c r="F100" s="11">
        <v>400000</v>
      </c>
      <c r="G100" s="11">
        <v>450000</v>
      </c>
      <c r="H100" s="165" t="s">
        <v>693</v>
      </c>
    </row>
    <row r="101" spans="1:8" ht="27.95" customHeight="1">
      <c r="A101" s="9"/>
      <c r="B101" s="55">
        <v>3</v>
      </c>
      <c r="C101" s="9" t="s">
        <v>113</v>
      </c>
      <c r="D101" s="10">
        <v>52278</v>
      </c>
      <c r="E101" s="11">
        <v>60000</v>
      </c>
      <c r="F101" s="11">
        <v>60000</v>
      </c>
      <c r="G101" s="11">
        <v>65400</v>
      </c>
      <c r="H101" s="165" t="s">
        <v>693</v>
      </c>
    </row>
    <row r="102" spans="1:8" ht="27.95" customHeight="1">
      <c r="A102" s="9"/>
      <c r="B102" s="55">
        <v>4</v>
      </c>
      <c r="C102" s="9" t="s">
        <v>114</v>
      </c>
      <c r="D102" s="57">
        <v>0</v>
      </c>
      <c r="E102" s="17">
        <v>100</v>
      </c>
      <c r="F102" s="56">
        <v>100</v>
      </c>
      <c r="G102" s="57">
        <v>0</v>
      </c>
      <c r="H102" s="165" t="s">
        <v>693</v>
      </c>
    </row>
    <row r="103" spans="1:8" ht="15">
      <c r="A103" s="9" t="s">
        <v>7</v>
      </c>
      <c r="B103" s="48">
        <v>112</v>
      </c>
      <c r="C103" s="9" t="s">
        <v>110</v>
      </c>
      <c r="D103" s="17">
        <f>SUM(D98:D102)</f>
        <v>613729</v>
      </c>
      <c r="E103" s="17">
        <f>SUM(E99:E102)</f>
        <v>520100</v>
      </c>
      <c r="F103" s="17">
        <f>SUM(F99:F102)</f>
        <v>660100</v>
      </c>
      <c r="G103" s="17">
        <f>SUM(G99:G102)</f>
        <v>745400</v>
      </c>
      <c r="H103" s="165" t="s">
        <v>693</v>
      </c>
    </row>
    <row r="104" spans="1:8" ht="15">
      <c r="A104" s="9"/>
      <c r="B104" s="48"/>
      <c r="C104" s="9"/>
      <c r="D104" s="10"/>
      <c r="E104" s="11"/>
      <c r="F104" s="11"/>
      <c r="G104" s="11"/>
      <c r="H104" s="165" t="s">
        <v>693</v>
      </c>
    </row>
    <row r="105" spans="1:8" ht="15">
      <c r="A105" s="9"/>
      <c r="B105" s="48">
        <v>800</v>
      </c>
      <c r="C105" s="9" t="s">
        <v>77</v>
      </c>
      <c r="D105" s="46"/>
      <c r="E105" s="11"/>
      <c r="F105" s="11"/>
      <c r="G105" s="11"/>
      <c r="H105" s="165" t="s">
        <v>693</v>
      </c>
    </row>
    <row r="106" spans="1:8" ht="15">
      <c r="A106" s="9"/>
      <c r="B106" s="55">
        <v>1</v>
      </c>
      <c r="C106" s="9" t="s">
        <v>115</v>
      </c>
      <c r="D106" s="13">
        <v>3897</v>
      </c>
      <c r="E106" s="11">
        <v>2750</v>
      </c>
      <c r="F106" s="11">
        <v>1000</v>
      </c>
      <c r="G106" s="11">
        <v>1000</v>
      </c>
      <c r="H106" s="165" t="s">
        <v>693</v>
      </c>
    </row>
    <row r="107" spans="1:8" ht="15">
      <c r="A107" s="9"/>
      <c r="B107" s="55">
        <v>2</v>
      </c>
      <c r="C107" s="9" t="s">
        <v>116</v>
      </c>
      <c r="D107" s="10">
        <v>2086</v>
      </c>
      <c r="E107" s="11">
        <v>1760</v>
      </c>
      <c r="F107" s="14">
        <v>2100</v>
      </c>
      <c r="G107" s="14">
        <v>2100</v>
      </c>
      <c r="H107" s="165" t="s">
        <v>693</v>
      </c>
    </row>
    <row r="108" spans="1:8" ht="15">
      <c r="A108" s="9"/>
      <c r="B108" s="55">
        <v>3</v>
      </c>
      <c r="C108" s="9" t="s">
        <v>117</v>
      </c>
      <c r="D108" s="13">
        <v>2679</v>
      </c>
      <c r="E108" s="11">
        <v>1760</v>
      </c>
      <c r="F108" s="11">
        <v>2000</v>
      </c>
      <c r="G108" s="11">
        <v>2500</v>
      </c>
      <c r="H108" s="165" t="s">
        <v>693</v>
      </c>
    </row>
    <row r="109" spans="1:8" ht="27.95" customHeight="1">
      <c r="A109" s="9"/>
      <c r="B109" s="55">
        <v>4</v>
      </c>
      <c r="C109" s="9" t="s">
        <v>118</v>
      </c>
      <c r="D109" s="39">
        <v>0</v>
      </c>
      <c r="E109" s="33">
        <v>1</v>
      </c>
      <c r="F109" s="33">
        <v>1</v>
      </c>
      <c r="G109" s="33">
        <v>1</v>
      </c>
      <c r="H109" s="165" t="s">
        <v>693</v>
      </c>
    </row>
    <row r="110" spans="1:8" ht="15">
      <c r="A110" s="9" t="s">
        <v>7</v>
      </c>
      <c r="B110" s="48">
        <v>800</v>
      </c>
      <c r="C110" s="9" t="s">
        <v>77</v>
      </c>
      <c r="D110" s="18">
        <f>SUM(D105:D109)</f>
        <v>8662</v>
      </c>
      <c r="E110" s="19">
        <f>SUM(E105:E109)</f>
        <v>6271</v>
      </c>
      <c r="F110" s="19">
        <f>SUM(F105:F109)</f>
        <v>5101</v>
      </c>
      <c r="G110" s="19">
        <f>SUM(G105:G109)</f>
        <v>5601</v>
      </c>
      <c r="H110" s="165" t="s">
        <v>693</v>
      </c>
    </row>
    <row r="111" spans="1:8" ht="27.95" customHeight="1">
      <c r="A111" s="9" t="s">
        <v>7</v>
      </c>
      <c r="B111" s="20">
        <v>45</v>
      </c>
      <c r="C111" s="3" t="s">
        <v>16</v>
      </c>
      <c r="D111" s="18">
        <f>D110+D103+D97</f>
        <v>631571</v>
      </c>
      <c r="E111" s="18">
        <f t="shared" ref="E111:G111" si="0">E110+E103+E97</f>
        <v>533971</v>
      </c>
      <c r="F111" s="18">
        <f t="shared" si="0"/>
        <v>672801</v>
      </c>
      <c r="G111" s="18">
        <f t="shared" si="0"/>
        <v>756001</v>
      </c>
      <c r="H111" s="165" t="s">
        <v>693</v>
      </c>
    </row>
    <row r="112" spans="1:8" ht="15">
      <c r="A112" s="9" t="s">
        <v>7</v>
      </c>
      <c r="B112" s="22"/>
      <c r="C112" s="3" t="s">
        <v>68</v>
      </c>
      <c r="D112" s="16">
        <f>D111+D92+D88+D81+D74+D59+D54+D45+D27+D16+D9+D21+D49</f>
        <v>11339598</v>
      </c>
      <c r="E112" s="17">
        <f>E111+E92+E88+E81+E74+E59+E54+E45+E27+E16+E9+E21+E49</f>
        <v>12572262</v>
      </c>
      <c r="F112" s="17">
        <f>F111+F92+F88+F81+F74+F59+F54+F45+F27+F16+F9+F21+F49</f>
        <v>12806093</v>
      </c>
      <c r="G112" s="16">
        <f>G111+G92+G88+G81+G74+G59+G54+G45+G27+G16+G9+G21+G49</f>
        <v>14535365</v>
      </c>
      <c r="H112" s="165" t="s">
        <v>693</v>
      </c>
    </row>
    <row r="113" spans="1:8" ht="15">
      <c r="A113" s="9"/>
      <c r="B113" s="22"/>
      <c r="C113" s="9"/>
      <c r="D113" s="10"/>
      <c r="E113" s="11"/>
      <c r="F113" s="11"/>
      <c r="G113" s="11"/>
      <c r="H113" s="165" t="s">
        <v>693</v>
      </c>
    </row>
    <row r="114" spans="1:8" ht="15">
      <c r="A114" s="9" t="s">
        <v>65</v>
      </c>
      <c r="B114" s="20">
        <v>49</v>
      </c>
      <c r="C114" s="3" t="s">
        <v>17</v>
      </c>
      <c r="D114" s="10"/>
      <c r="E114" s="11"/>
      <c r="F114" s="11"/>
      <c r="G114" s="11"/>
      <c r="H114" s="165" t="s">
        <v>693</v>
      </c>
    </row>
    <row r="115" spans="1:8" ht="27.95" customHeight="1">
      <c r="A115" s="9"/>
      <c r="B115" s="25"/>
      <c r="C115" s="9" t="s">
        <v>66</v>
      </c>
      <c r="H115" s="165" t="s">
        <v>693</v>
      </c>
    </row>
    <row r="116" spans="1:8" ht="27.95" customHeight="1">
      <c r="A116" s="9"/>
      <c r="B116" s="55">
        <v>4</v>
      </c>
      <c r="C116" s="9" t="s">
        <v>119</v>
      </c>
      <c r="H116" s="165" t="s">
        <v>693</v>
      </c>
    </row>
    <row r="117" spans="1:8" ht="27.95" customHeight="1">
      <c r="A117" s="23"/>
      <c r="B117" s="53">
        <v>110</v>
      </c>
      <c r="C117" s="23" t="s">
        <v>120</v>
      </c>
      <c r="D117" s="54">
        <v>433919</v>
      </c>
      <c r="E117" s="17">
        <f>270000</f>
        <v>270000</v>
      </c>
      <c r="F117" s="17">
        <f>400000</f>
        <v>400000</v>
      </c>
      <c r="G117" s="17">
        <f>300000</f>
        <v>300000</v>
      </c>
      <c r="H117" s="165" t="s">
        <v>693</v>
      </c>
    </row>
    <row r="118" spans="1:8" ht="3.75" customHeight="1">
      <c r="A118" s="9"/>
      <c r="B118" s="48"/>
      <c r="C118" s="9"/>
      <c r="D118" s="46"/>
      <c r="H118" s="165" t="s">
        <v>693</v>
      </c>
    </row>
    <row r="119" spans="1:8" ht="15">
      <c r="A119" s="9"/>
      <c r="B119" s="48">
        <v>800</v>
      </c>
      <c r="C119" s="9" t="s">
        <v>122</v>
      </c>
      <c r="D119" s="46"/>
      <c r="E119" s="11"/>
      <c r="F119" s="11"/>
      <c r="G119" s="11"/>
      <c r="H119" s="165" t="s">
        <v>693</v>
      </c>
    </row>
    <row r="120" spans="1:8" ht="27.95" customHeight="1">
      <c r="A120" s="9"/>
      <c r="B120" s="55">
        <v>1</v>
      </c>
      <c r="C120" s="9" t="s">
        <v>123</v>
      </c>
      <c r="D120" s="46">
        <v>18839</v>
      </c>
      <c r="E120" s="11">
        <v>15000</v>
      </c>
      <c r="F120" s="46">
        <v>15000</v>
      </c>
      <c r="G120" s="46">
        <v>10000</v>
      </c>
      <c r="H120" s="165" t="s">
        <v>693</v>
      </c>
    </row>
    <row r="121" spans="1:8" ht="15" customHeight="1">
      <c r="A121" s="9"/>
      <c r="B121" s="55">
        <v>2</v>
      </c>
      <c r="C121" s="9" t="s">
        <v>97</v>
      </c>
      <c r="D121" s="13">
        <v>7244</v>
      </c>
      <c r="E121" s="11">
        <f>1000+2500</f>
        <v>3500</v>
      </c>
      <c r="F121" s="11">
        <v>3500</v>
      </c>
      <c r="G121" s="11">
        <v>500</v>
      </c>
      <c r="H121" s="165" t="s">
        <v>693</v>
      </c>
    </row>
    <row r="122" spans="1:8" ht="15">
      <c r="A122" s="9" t="s">
        <v>7</v>
      </c>
      <c r="B122" s="48">
        <v>800</v>
      </c>
      <c r="C122" s="9" t="s">
        <v>122</v>
      </c>
      <c r="D122" s="19">
        <f>SUM(D120:D121)</f>
        <v>26083</v>
      </c>
      <c r="E122" s="19">
        <f>SUM(E120:E121)</f>
        <v>18500</v>
      </c>
      <c r="F122" s="19">
        <f>SUM(F120:F121)</f>
        <v>18500</v>
      </c>
      <c r="G122" s="19">
        <f>SUM(G120:G121)</f>
        <v>10500</v>
      </c>
      <c r="H122" s="165" t="s">
        <v>693</v>
      </c>
    </row>
    <row r="123" spans="1:8" ht="15">
      <c r="A123" s="9" t="s">
        <v>7</v>
      </c>
      <c r="B123" s="20">
        <v>49</v>
      </c>
      <c r="C123" s="3" t="s">
        <v>17</v>
      </c>
      <c r="D123" s="18">
        <f>D122+D117</f>
        <v>460002</v>
      </c>
      <c r="E123" s="19">
        <f>E122+E117</f>
        <v>288500</v>
      </c>
      <c r="F123" s="19">
        <f>F122+F117</f>
        <v>418500</v>
      </c>
      <c r="G123" s="19">
        <f>G122+G117</f>
        <v>310500</v>
      </c>
      <c r="H123" s="165" t="s">
        <v>693</v>
      </c>
    </row>
    <row r="124" spans="1:8" ht="15">
      <c r="A124" s="9"/>
      <c r="B124" s="22"/>
      <c r="C124" s="9"/>
      <c r="E124" s="11"/>
      <c r="F124" s="11"/>
      <c r="G124" s="11"/>
      <c r="H124" s="165" t="s">
        <v>693</v>
      </c>
    </row>
    <row r="125" spans="1:8" ht="15">
      <c r="A125" s="9" t="s">
        <v>65</v>
      </c>
      <c r="B125" s="20">
        <v>50</v>
      </c>
      <c r="C125" s="3" t="s">
        <v>18</v>
      </c>
      <c r="E125" s="11"/>
      <c r="F125" s="11"/>
      <c r="G125" s="11"/>
      <c r="H125" s="165" t="s">
        <v>693</v>
      </c>
    </row>
    <row r="126" spans="1:8" ht="27.95" customHeight="1">
      <c r="A126" s="9"/>
      <c r="B126" s="58"/>
      <c r="C126" s="9" t="s">
        <v>66</v>
      </c>
      <c r="D126" s="10"/>
      <c r="E126" s="11"/>
      <c r="F126" s="11"/>
      <c r="G126" s="11"/>
      <c r="H126" s="165" t="s">
        <v>693</v>
      </c>
    </row>
    <row r="127" spans="1:8" ht="15">
      <c r="A127" s="9"/>
      <c r="B127" s="48">
        <v>101</v>
      </c>
      <c r="C127" s="9" t="s">
        <v>124</v>
      </c>
      <c r="D127" s="33">
        <v>15320</v>
      </c>
      <c r="E127" s="11">
        <v>10000</v>
      </c>
      <c r="F127" s="11">
        <v>10000</v>
      </c>
      <c r="G127" s="11">
        <v>15000</v>
      </c>
      <c r="H127" s="165" t="s">
        <v>693</v>
      </c>
    </row>
    <row r="128" spans="1:8" ht="15">
      <c r="A128" s="9" t="s">
        <v>7</v>
      </c>
      <c r="B128" s="20">
        <v>50</v>
      </c>
      <c r="C128" s="3" t="s">
        <v>18</v>
      </c>
      <c r="D128" s="18">
        <f>SUM(D127:D127)</f>
        <v>15320</v>
      </c>
      <c r="E128" s="19">
        <f>SUM(E127:E127)</f>
        <v>10000</v>
      </c>
      <c r="F128" s="19">
        <f>SUM(F127:F127)</f>
        <v>10000</v>
      </c>
      <c r="G128" s="19">
        <f>SUM(G127:G127)</f>
        <v>15000</v>
      </c>
      <c r="H128" s="165" t="s">
        <v>693</v>
      </c>
    </row>
    <row r="129" spans="1:8" ht="15">
      <c r="A129" s="9"/>
      <c r="B129" s="22"/>
      <c r="C129" s="9"/>
      <c r="E129" s="11"/>
      <c r="F129" s="11"/>
      <c r="G129" s="11"/>
      <c r="H129" s="165" t="s">
        <v>693</v>
      </c>
    </row>
    <row r="130" spans="1:8" ht="15">
      <c r="A130" s="9" t="s">
        <v>65</v>
      </c>
      <c r="B130" s="20">
        <v>51</v>
      </c>
      <c r="C130" s="3" t="s">
        <v>19</v>
      </c>
      <c r="H130" s="165" t="s">
        <v>693</v>
      </c>
    </row>
    <row r="131" spans="1:8" ht="15">
      <c r="A131" s="9"/>
      <c r="B131" s="25"/>
      <c r="C131" s="9" t="s">
        <v>125</v>
      </c>
      <c r="D131" s="10"/>
      <c r="E131" s="11"/>
      <c r="F131" s="11"/>
      <c r="G131" s="11"/>
      <c r="H131" s="165" t="s">
        <v>693</v>
      </c>
    </row>
    <row r="132" spans="1:8" ht="15">
      <c r="A132" s="9"/>
      <c r="B132" s="48">
        <v>105</v>
      </c>
      <c r="C132" s="9" t="s">
        <v>126</v>
      </c>
      <c r="D132" s="10"/>
      <c r="E132" s="11"/>
      <c r="F132" s="11"/>
      <c r="G132" s="11"/>
      <c r="H132" s="165" t="s">
        <v>693</v>
      </c>
    </row>
    <row r="133" spans="1:8" ht="15">
      <c r="A133" s="9"/>
      <c r="B133" s="55">
        <v>1</v>
      </c>
      <c r="C133" s="9" t="s">
        <v>127</v>
      </c>
      <c r="D133" s="46">
        <v>1289</v>
      </c>
      <c r="E133" s="11">
        <v>800</v>
      </c>
      <c r="F133" s="11">
        <v>800</v>
      </c>
      <c r="G133" s="11">
        <v>100</v>
      </c>
      <c r="H133" s="165" t="s">
        <v>693</v>
      </c>
    </row>
    <row r="134" spans="1:8" ht="15">
      <c r="A134" s="9" t="s">
        <v>7</v>
      </c>
      <c r="B134" s="20">
        <v>51</v>
      </c>
      <c r="C134" s="3" t="s">
        <v>19</v>
      </c>
      <c r="D134" s="18">
        <f>D133</f>
        <v>1289</v>
      </c>
      <c r="E134" s="18">
        <f t="shared" ref="E134:G134" si="1">E133</f>
        <v>800</v>
      </c>
      <c r="F134" s="18">
        <f t="shared" si="1"/>
        <v>800</v>
      </c>
      <c r="G134" s="18">
        <f t="shared" si="1"/>
        <v>100</v>
      </c>
      <c r="H134" s="165" t="s">
        <v>693</v>
      </c>
    </row>
    <row r="135" spans="1:8" ht="15">
      <c r="A135" s="9"/>
      <c r="B135" s="22"/>
      <c r="C135" s="9"/>
      <c r="E135" s="11"/>
      <c r="F135" s="11"/>
      <c r="G135" s="11"/>
      <c r="H135" s="165" t="s">
        <v>693</v>
      </c>
    </row>
    <row r="136" spans="1:8" ht="15">
      <c r="A136" s="9" t="s">
        <v>65</v>
      </c>
      <c r="B136" s="20">
        <v>55</v>
      </c>
      <c r="C136" s="3" t="s">
        <v>20</v>
      </c>
      <c r="H136" s="165" t="s">
        <v>693</v>
      </c>
    </row>
    <row r="137" spans="1:8" ht="27.95" customHeight="1">
      <c r="A137" s="9"/>
      <c r="B137" s="25"/>
      <c r="C137" s="9" t="s">
        <v>128</v>
      </c>
      <c r="D137" s="10"/>
      <c r="E137" s="11"/>
      <c r="F137" s="11"/>
      <c r="G137" s="11"/>
      <c r="H137" s="165" t="s">
        <v>693</v>
      </c>
    </row>
    <row r="138" spans="1:8" ht="15">
      <c r="A138" s="9"/>
      <c r="B138" s="48">
        <v>101</v>
      </c>
      <c r="C138" s="9" t="s">
        <v>129</v>
      </c>
      <c r="D138" s="46">
        <v>399297</v>
      </c>
      <c r="E138" s="11">
        <v>392096</v>
      </c>
      <c r="F138" s="11">
        <v>392096</v>
      </c>
      <c r="G138" s="11">
        <v>431310</v>
      </c>
      <c r="H138" s="165" t="s">
        <v>693</v>
      </c>
    </row>
    <row r="139" spans="1:8" ht="15">
      <c r="A139" s="9"/>
      <c r="B139" s="48">
        <v>103</v>
      </c>
      <c r="C139" s="9" t="s">
        <v>130</v>
      </c>
      <c r="D139" s="46">
        <v>217</v>
      </c>
      <c r="E139" s="11">
        <v>132</v>
      </c>
      <c r="F139" s="11">
        <v>132</v>
      </c>
      <c r="G139" s="11">
        <v>145</v>
      </c>
      <c r="H139" s="165" t="s">
        <v>693</v>
      </c>
    </row>
    <row r="140" spans="1:8" ht="15">
      <c r="A140" s="9"/>
      <c r="B140" s="48">
        <v>104</v>
      </c>
      <c r="C140" s="9" t="s">
        <v>131</v>
      </c>
      <c r="D140" s="46"/>
      <c r="H140" s="165" t="s">
        <v>693</v>
      </c>
    </row>
    <row r="141" spans="1:8" ht="15">
      <c r="A141" s="9"/>
      <c r="B141" s="55">
        <v>1</v>
      </c>
      <c r="C141" s="9" t="s">
        <v>132</v>
      </c>
      <c r="D141" s="10">
        <v>226</v>
      </c>
      <c r="E141" s="11">
        <v>423</v>
      </c>
      <c r="F141" s="11">
        <v>423</v>
      </c>
      <c r="G141" s="11">
        <v>465</v>
      </c>
      <c r="H141" s="165" t="s">
        <v>693</v>
      </c>
    </row>
    <row r="142" spans="1:8" ht="15">
      <c r="A142" s="9"/>
      <c r="B142" s="55"/>
      <c r="C142" s="9"/>
      <c r="D142" s="10"/>
      <c r="E142" s="11"/>
      <c r="F142" s="11"/>
      <c r="G142" s="11"/>
      <c r="H142" s="165" t="s">
        <v>693</v>
      </c>
    </row>
    <row r="143" spans="1:8" ht="15">
      <c r="A143" s="9"/>
      <c r="B143" s="48">
        <v>800</v>
      </c>
      <c r="C143" s="9" t="s">
        <v>77</v>
      </c>
      <c r="D143" s="59"/>
      <c r="E143" s="11"/>
      <c r="F143" s="11"/>
      <c r="G143" s="11"/>
      <c r="H143" s="165" t="s">
        <v>693</v>
      </c>
    </row>
    <row r="144" spans="1:8" ht="15">
      <c r="A144" s="23"/>
      <c r="B144" s="60">
        <v>1</v>
      </c>
      <c r="C144" s="23" t="s">
        <v>97</v>
      </c>
      <c r="D144" s="16">
        <v>4147</v>
      </c>
      <c r="E144" s="17">
        <v>1320</v>
      </c>
      <c r="F144" s="17">
        <v>1320</v>
      </c>
      <c r="G144" s="17">
        <v>1452</v>
      </c>
      <c r="H144" s="165" t="s">
        <v>693</v>
      </c>
    </row>
    <row r="145" spans="1:8" ht="30" customHeight="1">
      <c r="A145" s="9"/>
      <c r="B145" s="55">
        <v>2</v>
      </c>
      <c r="C145" s="9" t="s">
        <v>133</v>
      </c>
      <c r="D145" s="10">
        <v>88388</v>
      </c>
      <c r="E145" s="11">
        <v>108960</v>
      </c>
      <c r="F145" s="11">
        <v>108960</v>
      </c>
      <c r="G145" s="11">
        <v>119856</v>
      </c>
      <c r="H145" s="165" t="s">
        <v>693</v>
      </c>
    </row>
    <row r="146" spans="1:8" ht="15.95" customHeight="1">
      <c r="A146" s="9" t="s">
        <v>7</v>
      </c>
      <c r="B146" s="20">
        <v>55</v>
      </c>
      <c r="C146" s="3" t="s">
        <v>20</v>
      </c>
      <c r="D146" s="18">
        <f>SUM(D138:D145)</f>
        <v>492275</v>
      </c>
      <c r="E146" s="19">
        <f>SUM(E138:E145)</f>
        <v>502931</v>
      </c>
      <c r="F146" s="19">
        <f>SUM(F138:F145)</f>
        <v>502931</v>
      </c>
      <c r="G146" s="19">
        <f>SUM(G138:G145)</f>
        <v>553228</v>
      </c>
      <c r="H146" s="165" t="s">
        <v>693</v>
      </c>
    </row>
    <row r="147" spans="1:8" ht="14.1" customHeight="1">
      <c r="A147" s="9"/>
      <c r="B147" s="22"/>
      <c r="C147" s="9"/>
      <c r="E147" s="11"/>
      <c r="F147" s="11"/>
      <c r="G147" s="11"/>
      <c r="H147" s="165" t="s">
        <v>693</v>
      </c>
    </row>
    <row r="148" spans="1:8" ht="15.95" customHeight="1">
      <c r="A148" s="9"/>
      <c r="B148" s="20">
        <v>56</v>
      </c>
      <c r="C148" s="3" t="s">
        <v>21</v>
      </c>
      <c r="E148" s="11"/>
      <c r="F148" s="11"/>
      <c r="G148" s="11"/>
      <c r="H148" s="165" t="s">
        <v>693</v>
      </c>
    </row>
    <row r="149" spans="1:8" ht="15.95" customHeight="1">
      <c r="A149" s="9"/>
      <c r="B149" s="20"/>
      <c r="C149" s="9" t="s">
        <v>134</v>
      </c>
      <c r="E149" s="11"/>
      <c r="F149" s="11"/>
      <c r="G149" s="11"/>
      <c r="H149" s="165" t="s">
        <v>693</v>
      </c>
    </row>
    <row r="150" spans="1:8" ht="15.95" customHeight="1">
      <c r="A150" s="9"/>
      <c r="B150" s="22">
        <v>800</v>
      </c>
      <c r="C150" s="9" t="s">
        <v>77</v>
      </c>
      <c r="E150" s="11"/>
      <c r="F150" s="11"/>
      <c r="G150" s="11"/>
      <c r="H150" s="165" t="s">
        <v>693</v>
      </c>
    </row>
    <row r="151" spans="1:8" ht="15.95" customHeight="1">
      <c r="A151" s="9"/>
      <c r="B151" s="55">
        <v>1</v>
      </c>
      <c r="C151" s="9" t="s">
        <v>135</v>
      </c>
      <c r="D151" s="59">
        <v>21</v>
      </c>
      <c r="E151" s="11">
        <v>300</v>
      </c>
      <c r="F151" s="11">
        <v>20</v>
      </c>
      <c r="G151" s="11">
        <v>20</v>
      </c>
      <c r="H151" s="165" t="s">
        <v>693</v>
      </c>
    </row>
    <row r="152" spans="1:8" ht="15.95" customHeight="1">
      <c r="A152" s="9" t="s">
        <v>7</v>
      </c>
      <c r="B152" s="20">
        <v>56</v>
      </c>
      <c r="C152" s="3" t="s">
        <v>21</v>
      </c>
      <c r="D152" s="61">
        <f>D151</f>
        <v>21</v>
      </c>
      <c r="E152" s="36">
        <f>E151</f>
        <v>300</v>
      </c>
      <c r="F152" s="36">
        <f>F151</f>
        <v>20</v>
      </c>
      <c r="G152" s="36">
        <f>G151</f>
        <v>20</v>
      </c>
      <c r="H152" s="165" t="s">
        <v>693</v>
      </c>
    </row>
    <row r="153" spans="1:8" ht="14.1" customHeight="1">
      <c r="A153" s="9"/>
      <c r="B153" s="20"/>
      <c r="C153" s="9"/>
      <c r="E153" s="11"/>
      <c r="F153" s="11"/>
      <c r="G153" s="11"/>
      <c r="H153" s="165" t="s">
        <v>693</v>
      </c>
    </row>
    <row r="154" spans="1:8" ht="15.95" customHeight="1">
      <c r="A154" s="9" t="s">
        <v>65</v>
      </c>
      <c r="B154" s="20">
        <v>58</v>
      </c>
      <c r="C154" s="3" t="s">
        <v>22</v>
      </c>
      <c r="H154" s="165" t="s">
        <v>693</v>
      </c>
    </row>
    <row r="155" spans="1:8" ht="15.95" customHeight="1">
      <c r="A155" s="9"/>
      <c r="B155" s="25"/>
      <c r="C155" s="9" t="s">
        <v>136</v>
      </c>
      <c r="D155" s="10"/>
      <c r="E155" s="11"/>
      <c r="F155" s="11"/>
      <c r="G155" s="11"/>
      <c r="H155" s="165" t="s">
        <v>693</v>
      </c>
    </row>
    <row r="156" spans="1:8" ht="15.95" customHeight="1">
      <c r="A156" s="9"/>
      <c r="B156" s="48">
        <v>200</v>
      </c>
      <c r="C156" s="9" t="s">
        <v>137</v>
      </c>
      <c r="D156" s="59">
        <v>20509</v>
      </c>
      <c r="E156" s="11">
        <v>18120</v>
      </c>
      <c r="F156" s="11">
        <f>18120+1035</f>
        <v>19155</v>
      </c>
      <c r="G156" s="11">
        <f>21744-2800+12</f>
        <v>18956</v>
      </c>
      <c r="H156" s="165" t="s">
        <v>693</v>
      </c>
    </row>
    <row r="157" spans="1:8" ht="15.95" customHeight="1">
      <c r="A157" s="9"/>
      <c r="B157" s="48">
        <v>800</v>
      </c>
      <c r="C157" s="9" t="s">
        <v>77</v>
      </c>
      <c r="D157" s="59">
        <v>325</v>
      </c>
      <c r="E157" s="26">
        <v>0</v>
      </c>
      <c r="F157" s="26">
        <v>0</v>
      </c>
      <c r="G157" s="26">
        <v>0</v>
      </c>
      <c r="H157" s="165" t="s">
        <v>693</v>
      </c>
    </row>
    <row r="158" spans="1:8" ht="15.95" customHeight="1">
      <c r="A158" s="9" t="s">
        <v>7</v>
      </c>
      <c r="B158" s="20">
        <v>58</v>
      </c>
      <c r="C158" s="3" t="s">
        <v>22</v>
      </c>
      <c r="D158" s="18">
        <f>SUM(D156:D157)</f>
        <v>20834</v>
      </c>
      <c r="E158" s="19">
        <f>E157+E156</f>
        <v>18120</v>
      </c>
      <c r="F158" s="19">
        <f>F157+F156</f>
        <v>19155</v>
      </c>
      <c r="G158" s="19">
        <f>G157+G156</f>
        <v>18956</v>
      </c>
      <c r="H158" s="165" t="s">
        <v>693</v>
      </c>
    </row>
    <row r="159" spans="1:8" ht="14.1" customHeight="1">
      <c r="A159" s="9"/>
      <c r="B159" s="22"/>
      <c r="C159" s="3"/>
      <c r="E159" s="11"/>
      <c r="F159" s="11"/>
      <c r="G159" s="11"/>
      <c r="H159" s="165" t="s">
        <v>693</v>
      </c>
    </row>
    <row r="160" spans="1:8" ht="15.95" customHeight="1">
      <c r="A160" s="9" t="s">
        <v>65</v>
      </c>
      <c r="B160" s="20">
        <v>59</v>
      </c>
      <c r="C160" s="3" t="s">
        <v>23</v>
      </c>
      <c r="H160" s="165" t="s">
        <v>693</v>
      </c>
    </row>
    <row r="161" spans="1:8" ht="45" customHeight="1">
      <c r="A161" s="9"/>
      <c r="B161" s="25"/>
      <c r="C161" s="9" t="s">
        <v>138</v>
      </c>
      <c r="H161" s="165" t="s">
        <v>693</v>
      </c>
    </row>
    <row r="162" spans="1:8" ht="15.95" customHeight="1">
      <c r="A162" s="9"/>
      <c r="B162" s="25">
        <v>80</v>
      </c>
      <c r="C162" s="9" t="s">
        <v>139</v>
      </c>
      <c r="H162" s="165" t="s">
        <v>693</v>
      </c>
    </row>
    <row r="163" spans="1:8" ht="30" customHeight="1">
      <c r="A163" s="9"/>
      <c r="B163" s="48">
        <v>102</v>
      </c>
      <c r="C163" s="9" t="s">
        <v>140</v>
      </c>
      <c r="D163" s="46">
        <v>17030</v>
      </c>
      <c r="E163" s="14">
        <v>12887</v>
      </c>
      <c r="F163" s="14">
        <v>12887</v>
      </c>
      <c r="G163" s="14">
        <f>15464+4000</f>
        <v>19464</v>
      </c>
      <c r="H163" s="165" t="s">
        <v>693</v>
      </c>
    </row>
    <row r="164" spans="1:8" ht="15.95" customHeight="1">
      <c r="A164" s="9"/>
      <c r="B164" s="48">
        <v>800</v>
      </c>
      <c r="C164" s="9" t="s">
        <v>77</v>
      </c>
      <c r="D164" s="46"/>
      <c r="H164" s="165" t="s">
        <v>693</v>
      </c>
    </row>
    <row r="165" spans="1:8" ht="15.95" customHeight="1">
      <c r="A165" s="9"/>
      <c r="B165" s="55">
        <v>1</v>
      </c>
      <c r="C165" s="9" t="s">
        <v>141</v>
      </c>
      <c r="D165" s="10">
        <v>23116</v>
      </c>
      <c r="E165" s="11">
        <v>27360</v>
      </c>
      <c r="F165" s="11">
        <v>27360</v>
      </c>
      <c r="G165" s="11">
        <v>32832</v>
      </c>
      <c r="H165" s="165" t="s">
        <v>693</v>
      </c>
    </row>
    <row r="166" spans="1:8" ht="15.95" customHeight="1">
      <c r="A166" s="9"/>
      <c r="B166" s="55">
        <v>2</v>
      </c>
      <c r="C166" s="9" t="s">
        <v>142</v>
      </c>
      <c r="D166" s="10">
        <v>6889</v>
      </c>
      <c r="E166" s="11">
        <v>4320</v>
      </c>
      <c r="F166" s="11">
        <v>4500</v>
      </c>
      <c r="G166" s="11">
        <v>4500</v>
      </c>
      <c r="H166" s="165" t="s">
        <v>693</v>
      </c>
    </row>
    <row r="167" spans="1:8" ht="15.95" customHeight="1">
      <c r="A167" s="23" t="s">
        <v>7</v>
      </c>
      <c r="B167" s="24">
        <v>59</v>
      </c>
      <c r="C167" s="29" t="s">
        <v>23</v>
      </c>
      <c r="D167" s="18">
        <f>SUM(D162:D166)</f>
        <v>47035</v>
      </c>
      <c r="E167" s="19">
        <f>SUM(E163:E166)</f>
        <v>44567</v>
      </c>
      <c r="F167" s="19">
        <f>SUM(F163:F166)</f>
        <v>44747</v>
      </c>
      <c r="G167" s="19">
        <f>SUM(G163:G166)</f>
        <v>56796</v>
      </c>
      <c r="H167" s="165" t="s">
        <v>693</v>
      </c>
    </row>
    <row r="168" spans="1:8" ht="2.25" customHeight="1">
      <c r="A168" s="9"/>
      <c r="B168" s="20"/>
      <c r="C168" s="3"/>
      <c r="D168" s="10"/>
      <c r="E168" s="11"/>
      <c r="F168" s="11"/>
      <c r="G168" s="11"/>
      <c r="H168" s="165" t="s">
        <v>693</v>
      </c>
    </row>
    <row r="169" spans="1:8" ht="15">
      <c r="A169" s="9" t="s">
        <v>65</v>
      </c>
      <c r="B169" s="20">
        <v>70</v>
      </c>
      <c r="C169" s="3" t="s">
        <v>24</v>
      </c>
      <c r="D169" s="10"/>
      <c r="E169" s="11"/>
      <c r="F169" s="11"/>
      <c r="G169" s="11"/>
      <c r="H169" s="165" t="s">
        <v>693</v>
      </c>
    </row>
    <row r="170" spans="1:8" ht="54.95" customHeight="1">
      <c r="A170" s="9"/>
      <c r="B170" s="25"/>
      <c r="C170" s="9" t="s">
        <v>143</v>
      </c>
      <c r="D170" s="10"/>
      <c r="E170" s="11"/>
      <c r="F170" s="11"/>
      <c r="G170" s="11"/>
      <c r="H170" s="165" t="s">
        <v>693</v>
      </c>
    </row>
    <row r="171" spans="1:8" ht="15">
      <c r="A171" s="9"/>
      <c r="B171" s="55">
        <v>1</v>
      </c>
      <c r="C171" s="9" t="s">
        <v>144</v>
      </c>
      <c r="D171" s="10"/>
      <c r="E171" s="11"/>
      <c r="F171" s="11"/>
      <c r="G171" s="11"/>
      <c r="H171" s="165" t="s">
        <v>693</v>
      </c>
    </row>
    <row r="172" spans="1:8" ht="15">
      <c r="A172" s="9"/>
      <c r="B172" s="48">
        <v>102</v>
      </c>
      <c r="C172" s="9" t="s">
        <v>145</v>
      </c>
      <c r="D172" s="46">
        <v>6710</v>
      </c>
      <c r="E172" s="10">
        <f>600+1080</f>
        <v>1680</v>
      </c>
      <c r="F172" s="10">
        <f>1100</f>
        <v>1100</v>
      </c>
      <c r="G172" s="10">
        <f>1250</f>
        <v>1250</v>
      </c>
      <c r="H172" s="165" t="s">
        <v>693</v>
      </c>
    </row>
    <row r="173" spans="1:8" ht="15">
      <c r="A173" s="9"/>
      <c r="B173" s="48">
        <v>501</v>
      </c>
      <c r="C173" s="9" t="s">
        <v>146</v>
      </c>
      <c r="D173" s="46">
        <v>282</v>
      </c>
      <c r="E173" s="10">
        <f>910+15+8400+60</f>
        <v>9385</v>
      </c>
      <c r="F173" s="10">
        <f>4000+150</f>
        <v>4150</v>
      </c>
      <c r="G173" s="10">
        <f>6000+250</f>
        <v>6250</v>
      </c>
      <c r="H173" s="165" t="s">
        <v>693</v>
      </c>
    </row>
    <row r="174" spans="1:8" ht="15">
      <c r="A174" s="9"/>
      <c r="B174" s="48">
        <v>800</v>
      </c>
      <c r="C174" s="9" t="s">
        <v>77</v>
      </c>
      <c r="D174" s="62">
        <v>15</v>
      </c>
      <c r="E174" s="26">
        <v>0</v>
      </c>
      <c r="F174" s="26">
        <v>0</v>
      </c>
      <c r="G174" s="26">
        <v>0</v>
      </c>
      <c r="H174" s="165" t="s">
        <v>693</v>
      </c>
    </row>
    <row r="175" spans="1:8" ht="15">
      <c r="A175" s="9"/>
      <c r="B175" s="48">
        <v>900</v>
      </c>
      <c r="C175" s="9" t="s">
        <v>147</v>
      </c>
      <c r="D175" s="46">
        <v>-243</v>
      </c>
      <c r="E175" s="26">
        <v>0</v>
      </c>
      <c r="F175" s="26">
        <v>0</v>
      </c>
      <c r="G175" s="26">
        <v>0</v>
      </c>
      <c r="H175" s="165" t="s">
        <v>693</v>
      </c>
    </row>
    <row r="176" spans="1:8" ht="15">
      <c r="A176" s="9" t="s">
        <v>7</v>
      </c>
      <c r="B176" s="55">
        <v>1</v>
      </c>
      <c r="C176" s="9" t="s">
        <v>144</v>
      </c>
      <c r="D176" s="18">
        <f>SUM(D172:D175)</f>
        <v>6764</v>
      </c>
      <c r="E176" s="19">
        <f>SUM(E172:E175)</f>
        <v>11065</v>
      </c>
      <c r="F176" s="19">
        <f>SUM(F172:F175)</f>
        <v>5250</v>
      </c>
      <c r="G176" s="19">
        <f>SUM(G172:G175)</f>
        <v>7500</v>
      </c>
      <c r="H176" s="165" t="s">
        <v>693</v>
      </c>
    </row>
    <row r="177" spans="1:8" ht="15">
      <c r="A177" s="9"/>
      <c r="B177" s="25"/>
      <c r="C177" s="9"/>
      <c r="D177" s="10"/>
      <c r="E177" s="11"/>
      <c r="F177" s="11"/>
      <c r="G177" s="11"/>
      <c r="H177" s="165" t="s">
        <v>693</v>
      </c>
    </row>
    <row r="178" spans="1:8" ht="15">
      <c r="A178" s="9"/>
      <c r="B178" s="55">
        <v>2</v>
      </c>
      <c r="C178" s="9" t="s">
        <v>148</v>
      </c>
      <c r="H178" s="165" t="s">
        <v>693</v>
      </c>
    </row>
    <row r="179" spans="1:8" ht="27.95" customHeight="1">
      <c r="A179" s="9"/>
      <c r="B179" s="48">
        <v>101</v>
      </c>
      <c r="C179" s="9" t="s">
        <v>149</v>
      </c>
      <c r="D179" s="46">
        <v>171</v>
      </c>
      <c r="E179" s="11">
        <v>5</v>
      </c>
      <c r="F179" s="11">
        <v>11</v>
      </c>
      <c r="G179" s="11">
        <v>5</v>
      </c>
      <c r="H179" s="165" t="s">
        <v>693</v>
      </c>
    </row>
    <row r="180" spans="1:8" ht="15">
      <c r="A180" s="9"/>
      <c r="B180" s="48">
        <v>104</v>
      </c>
      <c r="C180" s="9" t="s">
        <v>150</v>
      </c>
      <c r="D180" s="63">
        <v>0</v>
      </c>
      <c r="E180" s="26">
        <v>0</v>
      </c>
      <c r="F180" s="26">
        <v>0</v>
      </c>
      <c r="G180" s="33">
        <v>10</v>
      </c>
      <c r="H180" s="165" t="s">
        <v>693</v>
      </c>
    </row>
    <row r="181" spans="1:8" ht="15">
      <c r="A181" s="9"/>
      <c r="B181" s="48"/>
      <c r="C181" s="9"/>
      <c r="E181" s="11"/>
      <c r="F181" s="11"/>
      <c r="G181" s="11"/>
      <c r="H181" s="165" t="s">
        <v>693</v>
      </c>
    </row>
    <row r="182" spans="1:8" ht="15">
      <c r="A182" s="9"/>
      <c r="B182" s="48">
        <v>800</v>
      </c>
      <c r="C182" s="9" t="s">
        <v>77</v>
      </c>
      <c r="D182" s="10"/>
      <c r="E182" s="11"/>
      <c r="F182" s="11"/>
      <c r="G182" s="11"/>
      <c r="H182" s="165" t="s">
        <v>693</v>
      </c>
    </row>
    <row r="183" spans="1:8" ht="27.95" customHeight="1">
      <c r="A183" s="9"/>
      <c r="B183" s="55">
        <v>1</v>
      </c>
      <c r="C183" s="9" t="s">
        <v>151</v>
      </c>
      <c r="D183" s="59">
        <v>40000</v>
      </c>
      <c r="E183" s="11">
        <v>16500</v>
      </c>
      <c r="F183" s="11">
        <v>15407</v>
      </c>
      <c r="G183" s="11">
        <v>78489</v>
      </c>
      <c r="H183" s="165" t="s">
        <v>693</v>
      </c>
    </row>
    <row r="184" spans="1:8" ht="15">
      <c r="A184" s="9" t="s">
        <v>7</v>
      </c>
      <c r="B184" s="55">
        <v>2</v>
      </c>
      <c r="C184" s="9" t="s">
        <v>148</v>
      </c>
      <c r="D184" s="18">
        <f>SUM(D179:D183)</f>
        <v>40171</v>
      </c>
      <c r="E184" s="19">
        <f>SUM(E179:E183)</f>
        <v>16505</v>
      </c>
      <c r="F184" s="19">
        <f>SUM(F179:F183)</f>
        <v>15418</v>
      </c>
      <c r="G184" s="19">
        <f>SUM(G179:G183)</f>
        <v>78504</v>
      </c>
      <c r="H184" s="165" t="s">
        <v>693</v>
      </c>
    </row>
    <row r="185" spans="1:8" ht="15">
      <c r="A185" s="9"/>
      <c r="B185" s="55"/>
      <c r="C185" s="9"/>
      <c r="D185" s="10"/>
      <c r="E185" s="11"/>
      <c r="F185" s="11"/>
      <c r="G185" s="11"/>
      <c r="H185" s="165" t="s">
        <v>693</v>
      </c>
    </row>
    <row r="186" spans="1:8" ht="15">
      <c r="A186" s="9"/>
      <c r="B186" s="48">
        <v>60</v>
      </c>
      <c r="C186" s="9" t="s">
        <v>152</v>
      </c>
      <c r="H186" s="165" t="s">
        <v>693</v>
      </c>
    </row>
    <row r="187" spans="1:8" ht="15">
      <c r="A187" s="9"/>
      <c r="B187" s="48">
        <v>113</v>
      </c>
      <c r="C187" s="9" t="s">
        <v>153</v>
      </c>
      <c r="D187" s="31"/>
      <c r="E187" s="26"/>
      <c r="F187" s="26"/>
      <c r="G187" s="26"/>
      <c r="H187" s="165" t="s">
        <v>693</v>
      </c>
    </row>
    <row r="188" spans="1:8" ht="15">
      <c r="A188" s="9"/>
      <c r="B188" s="48">
        <v>114</v>
      </c>
      <c r="C188" s="9" t="s">
        <v>154</v>
      </c>
      <c r="D188" s="46">
        <v>4129</v>
      </c>
      <c r="E188" s="11">
        <v>1386</v>
      </c>
      <c r="F188" s="11">
        <v>1386</v>
      </c>
      <c r="G188" s="11">
        <v>1552</v>
      </c>
      <c r="H188" s="165" t="s">
        <v>693</v>
      </c>
    </row>
    <row r="189" spans="1:8" ht="25.5">
      <c r="A189" s="9"/>
      <c r="B189" s="48">
        <v>115</v>
      </c>
      <c r="C189" s="9" t="s">
        <v>155</v>
      </c>
      <c r="D189" s="59">
        <v>15130</v>
      </c>
      <c r="E189" s="11">
        <v>7560</v>
      </c>
      <c r="F189" s="11">
        <v>7560</v>
      </c>
      <c r="G189" s="11">
        <v>8467</v>
      </c>
      <c r="H189" s="165" t="s">
        <v>693</v>
      </c>
    </row>
    <row r="190" spans="1:8" ht="27.95" customHeight="1">
      <c r="A190" s="23"/>
      <c r="B190" s="64">
        <v>118</v>
      </c>
      <c r="C190" s="23" t="s">
        <v>156</v>
      </c>
      <c r="D190" s="54">
        <v>71</v>
      </c>
      <c r="E190" s="17">
        <v>100</v>
      </c>
      <c r="F190" s="17">
        <v>2</v>
      </c>
      <c r="G190" s="17">
        <v>2</v>
      </c>
      <c r="H190" s="165" t="s">
        <v>693</v>
      </c>
    </row>
    <row r="191" spans="1:8" ht="3.75" customHeight="1">
      <c r="A191" s="9"/>
      <c r="B191" s="25"/>
      <c r="C191" s="9"/>
      <c r="D191" s="14"/>
      <c r="H191" s="165" t="s">
        <v>693</v>
      </c>
    </row>
    <row r="192" spans="1:8" ht="15.95" customHeight="1">
      <c r="A192" s="9"/>
      <c r="B192" s="48">
        <v>800</v>
      </c>
      <c r="C192" s="9" t="s">
        <v>77</v>
      </c>
      <c r="D192" s="14"/>
      <c r="H192" s="165" t="s">
        <v>693</v>
      </c>
    </row>
    <row r="193" spans="1:8" ht="30" customHeight="1">
      <c r="A193" s="9"/>
      <c r="B193" s="55">
        <v>2</v>
      </c>
      <c r="C193" s="9" t="s">
        <v>157</v>
      </c>
      <c r="D193" s="14">
        <v>4438</v>
      </c>
      <c r="E193" s="33">
        <v>4200</v>
      </c>
      <c r="F193" s="33">
        <v>4200</v>
      </c>
      <c r="G193" s="33">
        <v>4300</v>
      </c>
      <c r="H193" s="165" t="s">
        <v>693</v>
      </c>
    </row>
    <row r="194" spans="1:8" ht="15.95" customHeight="1">
      <c r="A194" s="9"/>
      <c r="B194" s="55">
        <v>3</v>
      </c>
      <c r="C194" s="9" t="s">
        <v>77</v>
      </c>
      <c r="D194" s="46">
        <v>25707</v>
      </c>
      <c r="E194" s="11">
        <v>2116</v>
      </c>
      <c r="F194" s="11">
        <v>2116</v>
      </c>
      <c r="G194" s="11">
        <f>2116+40</f>
        <v>2156</v>
      </c>
      <c r="H194" s="165" t="s">
        <v>693</v>
      </c>
    </row>
    <row r="195" spans="1:8" ht="15.95" customHeight="1">
      <c r="A195" s="9" t="s">
        <v>7</v>
      </c>
      <c r="B195" s="48">
        <v>60</v>
      </c>
      <c r="C195" s="9" t="s">
        <v>152</v>
      </c>
      <c r="D195" s="18">
        <f>SUM(D187:D194)</f>
        <v>49475</v>
      </c>
      <c r="E195" s="19">
        <f>SUM(E187:E194)</f>
        <v>15362</v>
      </c>
      <c r="F195" s="19">
        <f>SUM(F187:F194)</f>
        <v>15264</v>
      </c>
      <c r="G195" s="19">
        <f>SUM(G187:G194)</f>
        <v>16477</v>
      </c>
      <c r="H195" s="165" t="s">
        <v>693</v>
      </c>
    </row>
    <row r="196" spans="1:8" ht="15.95" customHeight="1">
      <c r="A196" s="9" t="s">
        <v>7</v>
      </c>
      <c r="B196" s="20">
        <v>70</v>
      </c>
      <c r="C196" s="3" t="s">
        <v>24</v>
      </c>
      <c r="D196" s="18">
        <f>D195+D184+D176</f>
        <v>96410</v>
      </c>
      <c r="E196" s="19">
        <f>E195+E184+E176</f>
        <v>42932</v>
      </c>
      <c r="F196" s="19">
        <f>F195+F184+F176</f>
        <v>35932</v>
      </c>
      <c r="G196" s="19">
        <f>G195+G184+G176</f>
        <v>102481</v>
      </c>
      <c r="H196" s="165" t="s">
        <v>693</v>
      </c>
    </row>
    <row r="197" spans="1:8" ht="15.95" customHeight="1">
      <c r="A197" s="9"/>
      <c r="B197" s="22"/>
      <c r="C197" s="9"/>
      <c r="E197" s="11"/>
      <c r="F197" s="11"/>
      <c r="G197" s="11"/>
      <c r="H197" s="165" t="s">
        <v>693</v>
      </c>
    </row>
    <row r="198" spans="1:8" ht="39.950000000000003" customHeight="1">
      <c r="A198" s="9"/>
      <c r="B198" s="22" t="s">
        <v>25</v>
      </c>
      <c r="C198" s="3" t="s">
        <v>158</v>
      </c>
      <c r="E198" s="11"/>
      <c r="F198" s="11"/>
      <c r="G198" s="11"/>
      <c r="H198" s="165" t="s">
        <v>693</v>
      </c>
    </row>
    <row r="199" spans="1:8" ht="30" customHeight="1">
      <c r="A199" s="9"/>
      <c r="B199" s="25"/>
      <c r="C199" s="9" t="s">
        <v>66</v>
      </c>
      <c r="E199" s="11"/>
      <c r="F199" s="11"/>
      <c r="G199" s="11"/>
      <c r="H199" s="165" t="s">
        <v>693</v>
      </c>
    </row>
    <row r="200" spans="1:8" ht="15.95" customHeight="1">
      <c r="A200" s="9"/>
      <c r="B200" s="55">
        <v>1</v>
      </c>
      <c r="C200" s="9" t="s">
        <v>159</v>
      </c>
      <c r="E200" s="11"/>
      <c r="F200" s="11"/>
      <c r="G200" s="11"/>
      <c r="H200" s="165" t="s">
        <v>693</v>
      </c>
    </row>
    <row r="201" spans="1:8" ht="15.95" customHeight="1">
      <c r="A201" s="9"/>
      <c r="B201" s="25">
        <v>101</v>
      </c>
      <c r="C201" s="9" t="s">
        <v>160</v>
      </c>
      <c r="D201" s="46">
        <v>47170</v>
      </c>
      <c r="E201" s="11">
        <v>49500</v>
      </c>
      <c r="F201" s="11">
        <v>49500</v>
      </c>
      <c r="G201" s="11">
        <v>50000</v>
      </c>
      <c r="H201" s="165" t="s">
        <v>693</v>
      </c>
    </row>
    <row r="202" spans="1:8" ht="15.95" customHeight="1">
      <c r="A202" s="9"/>
      <c r="B202" s="25">
        <v>800</v>
      </c>
      <c r="C202" s="9" t="s">
        <v>77</v>
      </c>
      <c r="D202" s="39">
        <v>0</v>
      </c>
      <c r="E202" s="11">
        <v>1</v>
      </c>
      <c r="F202" s="11">
        <v>1</v>
      </c>
      <c r="G202" s="11">
        <v>1</v>
      </c>
      <c r="H202" s="165" t="s">
        <v>693</v>
      </c>
    </row>
    <row r="203" spans="1:8" ht="15.95" customHeight="1">
      <c r="A203" s="9" t="s">
        <v>7</v>
      </c>
      <c r="B203" s="55">
        <v>1</v>
      </c>
      <c r="C203" s="9" t="s">
        <v>159</v>
      </c>
      <c r="D203" s="18">
        <f>SUM(D201:D202)</f>
        <v>47170</v>
      </c>
      <c r="E203" s="19">
        <f>SUM(E201:E202)</f>
        <v>49501</v>
      </c>
      <c r="F203" s="19">
        <f>SUM(F201:F202)</f>
        <v>49501</v>
      </c>
      <c r="G203" s="19">
        <f>SUM(G201:G202)</f>
        <v>50001</v>
      </c>
      <c r="H203" s="165" t="s">
        <v>693</v>
      </c>
    </row>
    <row r="204" spans="1:8" ht="39.950000000000003" customHeight="1">
      <c r="A204" s="9" t="s">
        <v>7</v>
      </c>
      <c r="B204" s="22" t="s">
        <v>25</v>
      </c>
      <c r="C204" s="3" t="s">
        <v>158</v>
      </c>
      <c r="D204" s="18">
        <f>D203</f>
        <v>47170</v>
      </c>
      <c r="E204" s="19">
        <f>E203</f>
        <v>49501</v>
      </c>
      <c r="F204" s="19">
        <f>F203</f>
        <v>49501</v>
      </c>
      <c r="G204" s="19">
        <f>G203</f>
        <v>50001</v>
      </c>
      <c r="H204" s="165" t="s">
        <v>693</v>
      </c>
    </row>
    <row r="205" spans="1:8" ht="15.95" customHeight="1">
      <c r="A205" s="9"/>
      <c r="B205" s="22"/>
      <c r="C205" s="9"/>
      <c r="D205" s="10"/>
      <c r="E205" s="11"/>
      <c r="F205" s="11"/>
      <c r="G205" s="11"/>
      <c r="H205" s="165" t="s">
        <v>693</v>
      </c>
    </row>
    <row r="206" spans="1:8" ht="15.95" customHeight="1">
      <c r="A206" s="9" t="s">
        <v>65</v>
      </c>
      <c r="B206" s="20">
        <v>75</v>
      </c>
      <c r="C206" s="3" t="s">
        <v>26</v>
      </c>
      <c r="H206" s="165" t="s">
        <v>693</v>
      </c>
    </row>
    <row r="207" spans="1:8" ht="30" customHeight="1">
      <c r="A207" s="9"/>
      <c r="B207" s="25"/>
      <c r="C207" s="9" t="s">
        <v>66</v>
      </c>
      <c r="E207" s="11"/>
      <c r="F207" s="11"/>
      <c r="G207" s="11"/>
      <c r="H207" s="165" t="s">
        <v>693</v>
      </c>
    </row>
    <row r="208" spans="1:8" ht="15.95" customHeight="1">
      <c r="A208" s="9"/>
      <c r="B208" s="48">
        <v>103</v>
      </c>
      <c r="C208" s="9" t="s">
        <v>161</v>
      </c>
      <c r="D208" s="59">
        <v>5463877</v>
      </c>
      <c r="E208" s="11">
        <f>7860348-100000</f>
        <v>7760348</v>
      </c>
      <c r="F208" s="11">
        <f>7860348-100000</f>
        <v>7760348</v>
      </c>
      <c r="G208" s="11">
        <v>7872348</v>
      </c>
      <c r="H208" s="165" t="s">
        <v>693</v>
      </c>
    </row>
    <row r="209" spans="1:8" ht="15.95" customHeight="1">
      <c r="A209" s="9"/>
      <c r="B209" s="48">
        <v>108</v>
      </c>
      <c r="C209" s="9" t="s">
        <v>162</v>
      </c>
      <c r="D209" s="65">
        <v>0</v>
      </c>
      <c r="E209" s="11">
        <v>1</v>
      </c>
      <c r="F209" s="11">
        <v>1</v>
      </c>
      <c r="G209" s="11">
        <v>1</v>
      </c>
      <c r="H209" s="165" t="s">
        <v>693</v>
      </c>
    </row>
    <row r="210" spans="1:8" ht="15.95" customHeight="1">
      <c r="A210" s="9"/>
      <c r="B210" s="48">
        <v>800</v>
      </c>
      <c r="C210" s="9" t="s">
        <v>77</v>
      </c>
      <c r="D210" s="54">
        <v>3</v>
      </c>
      <c r="E210" s="17">
        <v>1</v>
      </c>
      <c r="F210" s="17">
        <v>1</v>
      </c>
      <c r="G210" s="17">
        <v>1</v>
      </c>
      <c r="H210" s="165" t="s">
        <v>693</v>
      </c>
    </row>
    <row r="211" spans="1:8" ht="15.95" customHeight="1">
      <c r="A211" s="23" t="s">
        <v>7</v>
      </c>
      <c r="B211" s="24">
        <v>75</v>
      </c>
      <c r="C211" s="29" t="s">
        <v>26</v>
      </c>
      <c r="D211" s="18">
        <f>SUM(D208:D210)</f>
        <v>5463880</v>
      </c>
      <c r="E211" s="19">
        <f>SUM(E208:E210)</f>
        <v>7760350</v>
      </c>
      <c r="F211" s="19">
        <f>SUM(F208:F210)</f>
        <v>7760350</v>
      </c>
      <c r="G211" s="19">
        <f>SUM(G208:G210)</f>
        <v>7872350</v>
      </c>
      <c r="H211" s="165" t="s">
        <v>693</v>
      </c>
    </row>
    <row r="212" spans="1:8" ht="15">
      <c r="A212" s="9"/>
      <c r="B212" s="25"/>
      <c r="C212" s="9"/>
      <c r="H212" s="165" t="s">
        <v>693</v>
      </c>
    </row>
    <row r="213" spans="1:8" ht="15">
      <c r="A213" s="9" t="s">
        <v>65</v>
      </c>
      <c r="B213" s="20">
        <v>202</v>
      </c>
      <c r="C213" s="3" t="s">
        <v>163</v>
      </c>
      <c r="H213" s="165" t="s">
        <v>693</v>
      </c>
    </row>
    <row r="214" spans="1:8" ht="42" customHeight="1">
      <c r="A214" s="9"/>
      <c r="B214" s="25"/>
      <c r="C214" s="9" t="s">
        <v>164</v>
      </c>
      <c r="D214" s="10"/>
      <c r="E214" s="11"/>
      <c r="F214" s="11"/>
      <c r="G214" s="11"/>
      <c r="H214" s="165" t="s">
        <v>693</v>
      </c>
    </row>
    <row r="215" spans="1:8" ht="12.95" customHeight="1">
      <c r="A215" s="9"/>
      <c r="B215" s="55">
        <v>1</v>
      </c>
      <c r="C215" s="9" t="s">
        <v>165</v>
      </c>
      <c r="H215" s="165" t="s">
        <v>693</v>
      </c>
    </row>
    <row r="216" spans="1:8" ht="12.95" customHeight="1">
      <c r="A216" s="9"/>
      <c r="B216" s="48">
        <v>101</v>
      </c>
      <c r="C216" s="9" t="s">
        <v>166</v>
      </c>
      <c r="D216" s="14"/>
      <c r="H216" s="165" t="s">
        <v>693</v>
      </c>
    </row>
    <row r="217" spans="1:8" ht="12.95" customHeight="1">
      <c r="A217" s="9"/>
      <c r="B217" s="55">
        <v>3</v>
      </c>
      <c r="C217" s="9" t="s">
        <v>77</v>
      </c>
      <c r="D217" s="46">
        <v>342</v>
      </c>
      <c r="E217" s="14">
        <f>273+327</f>
        <v>600</v>
      </c>
      <c r="F217" s="14">
        <f>273+327</f>
        <v>600</v>
      </c>
      <c r="G217" s="14">
        <v>400</v>
      </c>
      <c r="H217" s="165" t="s">
        <v>693</v>
      </c>
    </row>
    <row r="218" spans="1:8" ht="3.95" customHeight="1">
      <c r="A218" s="9"/>
      <c r="B218" s="55"/>
      <c r="C218" s="9"/>
      <c r="D218" s="46"/>
      <c r="H218" s="165" t="s">
        <v>693</v>
      </c>
    </row>
    <row r="219" spans="1:8" ht="12.95" customHeight="1">
      <c r="A219" s="9"/>
      <c r="B219" s="48">
        <v>102</v>
      </c>
      <c r="C219" s="9" t="s">
        <v>167</v>
      </c>
      <c r="D219" s="46"/>
      <c r="H219" s="165" t="s">
        <v>693</v>
      </c>
    </row>
    <row r="220" spans="1:8" ht="12.95" customHeight="1">
      <c r="A220" s="9"/>
      <c r="B220" s="55">
        <v>1</v>
      </c>
      <c r="C220" s="9" t="s">
        <v>168</v>
      </c>
      <c r="D220" s="46">
        <v>1908</v>
      </c>
      <c r="E220" s="14">
        <v>5469</v>
      </c>
      <c r="F220" s="14">
        <v>5469</v>
      </c>
      <c r="G220" s="14">
        <v>2000</v>
      </c>
      <c r="H220" s="165" t="s">
        <v>693</v>
      </c>
    </row>
    <row r="221" spans="1:8" ht="12.95" customHeight="1">
      <c r="A221" s="9"/>
      <c r="B221" s="55">
        <v>2</v>
      </c>
      <c r="C221" s="9" t="s">
        <v>169</v>
      </c>
      <c r="D221" s="14">
        <v>7052</v>
      </c>
      <c r="E221" s="11">
        <v>7471</v>
      </c>
      <c r="F221" s="11">
        <v>7471</v>
      </c>
      <c r="G221" s="11">
        <v>7100</v>
      </c>
      <c r="H221" s="165" t="s">
        <v>693</v>
      </c>
    </row>
    <row r="222" spans="1:8" ht="12.95" customHeight="1">
      <c r="A222" s="9"/>
      <c r="B222" s="55">
        <v>3</v>
      </c>
      <c r="C222" s="9" t="s">
        <v>170</v>
      </c>
      <c r="D222" s="26">
        <v>0</v>
      </c>
      <c r="E222" s="11">
        <v>59</v>
      </c>
      <c r="F222" s="11">
        <v>59</v>
      </c>
      <c r="G222" s="11">
        <v>60</v>
      </c>
      <c r="H222" s="165" t="s">
        <v>693</v>
      </c>
    </row>
    <row r="223" spans="1:8" ht="3.95" customHeight="1">
      <c r="A223" s="9"/>
      <c r="B223" s="55"/>
      <c r="C223" s="9"/>
      <c r="D223" s="26"/>
      <c r="E223" s="11"/>
      <c r="F223" s="11"/>
      <c r="G223" s="11"/>
      <c r="H223" s="165" t="s">
        <v>693</v>
      </c>
    </row>
    <row r="224" spans="1:8" ht="12.95" customHeight="1">
      <c r="A224" s="9"/>
      <c r="B224" s="25">
        <v>103</v>
      </c>
      <c r="C224" s="9" t="s">
        <v>171</v>
      </c>
      <c r="H224" s="165" t="s">
        <v>693</v>
      </c>
    </row>
    <row r="225" spans="1:8" ht="12.95" customHeight="1">
      <c r="A225" s="9"/>
      <c r="B225" s="55">
        <v>4</v>
      </c>
      <c r="C225" s="9" t="s">
        <v>77</v>
      </c>
      <c r="D225" s="46">
        <v>483</v>
      </c>
      <c r="E225" s="14">
        <v>401</v>
      </c>
      <c r="F225" s="14">
        <v>401</v>
      </c>
      <c r="G225" s="14">
        <v>500</v>
      </c>
      <c r="H225" s="165" t="s">
        <v>693</v>
      </c>
    </row>
    <row r="226" spans="1:8" ht="12.95" customHeight="1">
      <c r="A226" s="9" t="s">
        <v>7</v>
      </c>
      <c r="B226" s="55">
        <v>1</v>
      </c>
      <c r="C226" s="9" t="s">
        <v>165</v>
      </c>
      <c r="D226" s="18">
        <f>SUM(D217:D225)</f>
        <v>9785</v>
      </c>
      <c r="E226" s="19">
        <f>SUM(E216:E225)</f>
        <v>14000</v>
      </c>
      <c r="F226" s="19">
        <f>SUM(F216:F225)</f>
        <v>14000</v>
      </c>
      <c r="G226" s="19">
        <f>SUM(G216:G225)</f>
        <v>10060</v>
      </c>
      <c r="H226" s="165" t="s">
        <v>693</v>
      </c>
    </row>
    <row r="227" spans="1:8" ht="9" customHeight="1">
      <c r="A227" s="9"/>
      <c r="B227" s="55"/>
      <c r="C227" s="9"/>
      <c r="D227" s="10"/>
      <c r="E227" s="11"/>
      <c r="F227" s="11"/>
      <c r="G227" s="11"/>
      <c r="H227" s="165" t="s">
        <v>693</v>
      </c>
    </row>
    <row r="228" spans="1:8" ht="12.95" customHeight="1">
      <c r="A228" s="9"/>
      <c r="B228" s="55">
        <v>3</v>
      </c>
      <c r="C228" s="9" t="s">
        <v>172</v>
      </c>
      <c r="D228" s="10"/>
      <c r="E228" s="11"/>
      <c r="F228" s="11"/>
      <c r="G228" s="11"/>
      <c r="H228" s="165" t="s">
        <v>693</v>
      </c>
    </row>
    <row r="229" spans="1:8" ht="12.95" customHeight="1">
      <c r="A229" s="9"/>
      <c r="B229" s="25">
        <v>800</v>
      </c>
      <c r="C229" s="9" t="s">
        <v>77</v>
      </c>
      <c r="E229" s="11"/>
      <c r="F229" s="11"/>
      <c r="G229" s="11"/>
      <c r="H229" s="165" t="s">
        <v>693</v>
      </c>
    </row>
    <row r="230" spans="1:8" ht="12.95" customHeight="1">
      <c r="A230" s="9"/>
      <c r="B230" s="55">
        <v>1</v>
      </c>
      <c r="C230" s="9" t="s">
        <v>97</v>
      </c>
      <c r="D230" s="46">
        <v>3423</v>
      </c>
      <c r="E230" s="11">
        <v>1200</v>
      </c>
      <c r="F230" s="11">
        <v>1200</v>
      </c>
      <c r="G230" s="11">
        <v>1450</v>
      </c>
      <c r="H230" s="165" t="s">
        <v>693</v>
      </c>
    </row>
    <row r="231" spans="1:8" ht="3.95" customHeight="1">
      <c r="A231" s="9"/>
      <c r="B231" s="55"/>
      <c r="C231" s="9"/>
      <c r="D231" s="10"/>
      <c r="E231" s="11"/>
      <c r="F231" s="11"/>
      <c r="G231" s="11"/>
      <c r="H231" s="165" t="s">
        <v>693</v>
      </c>
    </row>
    <row r="232" spans="1:8" ht="12.95" customHeight="1">
      <c r="A232" s="9"/>
      <c r="B232" s="55">
        <v>4</v>
      </c>
      <c r="C232" s="9" t="s">
        <v>173</v>
      </c>
      <c r="H232" s="165" t="s">
        <v>693</v>
      </c>
    </row>
    <row r="233" spans="1:8" ht="12.95" customHeight="1">
      <c r="A233" s="9"/>
      <c r="B233" s="48">
        <v>800</v>
      </c>
      <c r="C233" s="9" t="s">
        <v>77</v>
      </c>
      <c r="D233" s="46"/>
      <c r="E233" s="11"/>
      <c r="F233" s="11"/>
      <c r="G233" s="11"/>
      <c r="H233" s="165" t="s">
        <v>693</v>
      </c>
    </row>
    <row r="234" spans="1:8" ht="12.95" customHeight="1">
      <c r="A234" s="9"/>
      <c r="B234" s="66" t="s">
        <v>79</v>
      </c>
      <c r="C234" s="9" t="s">
        <v>77</v>
      </c>
      <c r="D234" s="46">
        <v>512</v>
      </c>
      <c r="E234" s="11">
        <v>240</v>
      </c>
      <c r="F234" s="11">
        <v>240</v>
      </c>
      <c r="G234" s="11">
        <v>400</v>
      </c>
      <c r="H234" s="165" t="s">
        <v>693</v>
      </c>
    </row>
    <row r="235" spans="1:8" ht="12.95" customHeight="1">
      <c r="A235" s="9"/>
      <c r="B235" s="67" t="s">
        <v>82</v>
      </c>
      <c r="C235" s="9" t="s">
        <v>174</v>
      </c>
      <c r="D235" s="63">
        <v>0</v>
      </c>
      <c r="E235" s="11">
        <v>1500</v>
      </c>
      <c r="F235" s="33">
        <v>1500</v>
      </c>
      <c r="G235" s="33">
        <v>1500</v>
      </c>
      <c r="H235" s="165" t="s">
        <v>693</v>
      </c>
    </row>
    <row r="236" spans="1:8" ht="12.95" customHeight="1">
      <c r="A236" s="9" t="s">
        <v>7</v>
      </c>
      <c r="B236" s="55">
        <v>4</v>
      </c>
      <c r="C236" s="9" t="s">
        <v>173</v>
      </c>
      <c r="D236" s="18">
        <f>SUM(D234:D235)</f>
        <v>512</v>
      </c>
      <c r="E236" s="18">
        <f>SUM(E234:E235)</f>
        <v>1740</v>
      </c>
      <c r="F236" s="18">
        <f>SUM(F234:F235)</f>
        <v>1740</v>
      </c>
      <c r="G236" s="18">
        <f>SUM(G234:G235)</f>
        <v>1900</v>
      </c>
      <c r="H236" s="165" t="s">
        <v>693</v>
      </c>
    </row>
    <row r="237" spans="1:8" ht="12.95" customHeight="1">
      <c r="A237" s="9" t="s">
        <v>7</v>
      </c>
      <c r="B237" s="20">
        <v>202</v>
      </c>
      <c r="C237" s="3" t="s">
        <v>175</v>
      </c>
      <c r="D237" s="18">
        <f>D236+D226+D230</f>
        <v>13720</v>
      </c>
      <c r="E237" s="18">
        <f>E236+E226+E230</f>
        <v>16940</v>
      </c>
      <c r="F237" s="18">
        <f>F236+F226+F230</f>
        <v>16940</v>
      </c>
      <c r="G237" s="18">
        <f>G236+G226+G230</f>
        <v>13410</v>
      </c>
      <c r="H237" s="165" t="s">
        <v>693</v>
      </c>
    </row>
    <row r="238" spans="1:8" ht="9" customHeight="1">
      <c r="A238" s="9"/>
      <c r="B238" s="20"/>
      <c r="C238" s="9"/>
      <c r="D238" s="10"/>
      <c r="E238" s="11"/>
      <c r="F238" s="11"/>
      <c r="G238" s="11"/>
      <c r="H238" s="165" t="s">
        <v>693</v>
      </c>
    </row>
    <row r="239" spans="1:8" ht="12.95" customHeight="1">
      <c r="A239" s="9" t="s">
        <v>65</v>
      </c>
      <c r="B239" s="20">
        <v>210</v>
      </c>
      <c r="C239" s="3" t="s">
        <v>27</v>
      </c>
      <c r="H239" s="165" t="s">
        <v>693</v>
      </c>
    </row>
    <row r="240" spans="1:8" ht="27.95" customHeight="1">
      <c r="A240" s="9"/>
      <c r="B240" s="25"/>
      <c r="C240" s="9" t="s">
        <v>176</v>
      </c>
      <c r="E240" s="11"/>
      <c r="F240" s="11"/>
      <c r="G240" s="11"/>
      <c r="H240" s="165" t="s">
        <v>693</v>
      </c>
    </row>
    <row r="241" spans="1:8" ht="15">
      <c r="A241" s="9"/>
      <c r="B241" s="55">
        <v>1</v>
      </c>
      <c r="C241" s="9" t="s">
        <v>177</v>
      </c>
      <c r="H241" s="165" t="s">
        <v>693</v>
      </c>
    </row>
    <row r="242" spans="1:8" ht="27.95" customHeight="1">
      <c r="A242" s="23"/>
      <c r="B242" s="68">
        <v>2</v>
      </c>
      <c r="C242" s="23" t="s">
        <v>178</v>
      </c>
      <c r="D242" s="54">
        <v>5700</v>
      </c>
      <c r="E242" s="17">
        <v>4000</v>
      </c>
      <c r="F242" s="17">
        <v>7000</v>
      </c>
      <c r="G242" s="17">
        <v>8400</v>
      </c>
      <c r="H242" s="165" t="s">
        <v>693</v>
      </c>
    </row>
    <row r="243" spans="1:8" ht="15.95" customHeight="1">
      <c r="A243" s="9"/>
      <c r="B243" s="48">
        <v>800</v>
      </c>
      <c r="C243" s="9" t="s">
        <v>77</v>
      </c>
      <c r="D243" s="46">
        <v>4034</v>
      </c>
      <c r="E243" s="14">
        <v>6200</v>
      </c>
      <c r="F243" s="14">
        <v>11500</v>
      </c>
      <c r="G243" s="14">
        <v>13700</v>
      </c>
      <c r="H243" s="165" t="s">
        <v>693</v>
      </c>
    </row>
    <row r="244" spans="1:8" ht="15.95" customHeight="1">
      <c r="A244" s="9"/>
      <c r="B244" s="48"/>
      <c r="C244" s="9"/>
      <c r="H244" s="165" t="s">
        <v>693</v>
      </c>
    </row>
    <row r="245" spans="1:8" ht="15.95" customHeight="1">
      <c r="A245" s="9"/>
      <c r="B245" s="55">
        <v>4</v>
      </c>
      <c r="C245" s="9" t="s">
        <v>179</v>
      </c>
      <c r="H245" s="165" t="s">
        <v>693</v>
      </c>
    </row>
    <row r="246" spans="1:8" ht="15.95" customHeight="1">
      <c r="A246" s="9"/>
      <c r="B246" s="48">
        <v>104</v>
      </c>
      <c r="C246" s="9" t="s">
        <v>180</v>
      </c>
      <c r="D246" s="46"/>
      <c r="H246" s="165" t="s">
        <v>693</v>
      </c>
    </row>
    <row r="247" spans="1:8" ht="27.95" customHeight="1">
      <c r="A247" s="9"/>
      <c r="B247" s="55">
        <v>1</v>
      </c>
      <c r="C247" s="9" t="s">
        <v>181</v>
      </c>
      <c r="D247" s="14">
        <v>5111</v>
      </c>
      <c r="E247" s="11">
        <v>1500</v>
      </c>
      <c r="F247" s="11">
        <v>1500</v>
      </c>
      <c r="G247" s="11">
        <v>1760</v>
      </c>
      <c r="H247" s="165" t="s">
        <v>693</v>
      </c>
    </row>
    <row r="248" spans="1:8" ht="27.95" customHeight="1">
      <c r="A248" s="9"/>
      <c r="B248" s="55">
        <v>2</v>
      </c>
      <c r="C248" s="9" t="s">
        <v>182</v>
      </c>
      <c r="D248" s="31">
        <v>7</v>
      </c>
      <c r="E248" s="11">
        <v>200</v>
      </c>
      <c r="F248" s="11">
        <v>200</v>
      </c>
      <c r="G248" s="11">
        <v>240</v>
      </c>
      <c r="H248" s="165" t="s">
        <v>693</v>
      </c>
    </row>
    <row r="249" spans="1:8" ht="15" customHeight="1">
      <c r="A249" s="9"/>
      <c r="B249" s="55">
        <v>105</v>
      </c>
      <c r="C249" s="9" t="s">
        <v>183</v>
      </c>
      <c r="D249" s="46">
        <v>137</v>
      </c>
      <c r="E249" s="14">
        <v>800</v>
      </c>
      <c r="F249" s="14">
        <v>800</v>
      </c>
      <c r="G249" s="14">
        <v>900</v>
      </c>
      <c r="H249" s="165" t="s">
        <v>693</v>
      </c>
    </row>
    <row r="250" spans="1:8" ht="15.95" customHeight="1">
      <c r="A250" s="9" t="s">
        <v>7</v>
      </c>
      <c r="B250" s="20">
        <v>210</v>
      </c>
      <c r="C250" s="3" t="s">
        <v>27</v>
      </c>
      <c r="D250" s="19">
        <f>D247+D243+D242+D248+D249+D246</f>
        <v>14989</v>
      </c>
      <c r="E250" s="19">
        <f>E247+E243+E242+E248+E249+E246</f>
        <v>12700</v>
      </c>
      <c r="F250" s="19">
        <f>F247+F243+F242+F248+F249+F246</f>
        <v>21000</v>
      </c>
      <c r="G250" s="19">
        <f>G247+G243+G242+G248+G249+G246</f>
        <v>25000</v>
      </c>
      <c r="H250" s="165" t="s">
        <v>693</v>
      </c>
    </row>
    <row r="251" spans="1:8" ht="15.95" customHeight="1">
      <c r="A251" s="9"/>
      <c r="B251" s="22"/>
      <c r="C251" s="9"/>
      <c r="D251" s="10"/>
      <c r="E251" s="11"/>
      <c r="F251" s="11"/>
      <c r="G251" s="11"/>
      <c r="H251" s="165" t="s">
        <v>693</v>
      </c>
    </row>
    <row r="252" spans="1:8" ht="15.95" customHeight="1">
      <c r="A252" s="9" t="s">
        <v>65</v>
      </c>
      <c r="B252" s="20">
        <v>215</v>
      </c>
      <c r="C252" s="3" t="s">
        <v>28</v>
      </c>
      <c r="H252" s="165" t="s">
        <v>693</v>
      </c>
    </row>
    <row r="253" spans="1:8" ht="27.95" customHeight="1">
      <c r="A253" s="9"/>
      <c r="B253" s="25"/>
      <c r="C253" s="9" t="s">
        <v>184</v>
      </c>
      <c r="E253" s="11"/>
      <c r="F253" s="11"/>
      <c r="G253" s="11"/>
      <c r="H253" s="165" t="s">
        <v>693</v>
      </c>
    </row>
    <row r="254" spans="1:8" ht="15.95" customHeight="1">
      <c r="A254" s="9"/>
      <c r="B254" s="55">
        <v>1</v>
      </c>
      <c r="C254" s="9" t="s">
        <v>185</v>
      </c>
      <c r="H254" s="165" t="s">
        <v>693</v>
      </c>
    </row>
    <row r="255" spans="1:8" ht="27.95" customHeight="1">
      <c r="A255" s="9"/>
      <c r="B255" s="48">
        <v>103</v>
      </c>
      <c r="C255" s="9" t="s">
        <v>186</v>
      </c>
      <c r="D255" s="46">
        <v>21503</v>
      </c>
      <c r="E255" s="14">
        <v>30000</v>
      </c>
      <c r="F255" s="14">
        <v>30000</v>
      </c>
      <c r="G255" s="14">
        <v>32100</v>
      </c>
      <c r="H255" s="165" t="s">
        <v>693</v>
      </c>
    </row>
    <row r="256" spans="1:8" ht="15.95" customHeight="1">
      <c r="A256" s="9"/>
      <c r="B256" s="48">
        <v>800</v>
      </c>
      <c r="C256" s="9" t="s">
        <v>77</v>
      </c>
      <c r="D256" s="46">
        <v>1670</v>
      </c>
      <c r="E256" s="14">
        <v>2200</v>
      </c>
      <c r="F256" s="14">
        <v>3300</v>
      </c>
      <c r="G256" s="14">
        <v>500</v>
      </c>
      <c r="H256" s="165" t="s">
        <v>693</v>
      </c>
    </row>
    <row r="257" spans="1:8" ht="15.95" customHeight="1">
      <c r="A257" s="9" t="s">
        <v>7</v>
      </c>
      <c r="B257" s="55">
        <v>1</v>
      </c>
      <c r="C257" s="9" t="s">
        <v>185</v>
      </c>
      <c r="D257" s="18">
        <f>SUM(D255:D256)</f>
        <v>23173</v>
      </c>
      <c r="E257" s="19">
        <f>SUM(E255:E256)</f>
        <v>32200</v>
      </c>
      <c r="F257" s="19">
        <f>SUM(F255:F256)</f>
        <v>33300</v>
      </c>
      <c r="G257" s="19">
        <f>SUM(G255:G256)</f>
        <v>32600</v>
      </c>
      <c r="H257" s="165" t="s">
        <v>693</v>
      </c>
    </row>
    <row r="258" spans="1:8" ht="15.95" customHeight="1">
      <c r="A258" s="9"/>
      <c r="B258" s="55"/>
      <c r="C258" s="9"/>
      <c r="D258" s="10"/>
      <c r="E258" s="11"/>
      <c r="F258" s="11"/>
      <c r="G258" s="11"/>
      <c r="H258" s="165" t="s">
        <v>693</v>
      </c>
    </row>
    <row r="259" spans="1:8" ht="15.95" customHeight="1">
      <c r="A259" s="9"/>
      <c r="B259" s="55">
        <v>2</v>
      </c>
      <c r="C259" s="9" t="s">
        <v>187</v>
      </c>
      <c r="D259" s="10"/>
      <c r="E259" s="11"/>
      <c r="F259" s="11"/>
      <c r="G259" s="11"/>
      <c r="H259" s="165" t="s">
        <v>693</v>
      </c>
    </row>
    <row r="260" spans="1:8" ht="15.95" customHeight="1">
      <c r="A260" s="9"/>
      <c r="B260" s="48">
        <v>103</v>
      </c>
      <c r="C260" s="9" t="s">
        <v>188</v>
      </c>
      <c r="D260" s="69">
        <f>3993+19</f>
        <v>4012</v>
      </c>
      <c r="E260" s="11">
        <v>6000</v>
      </c>
      <c r="F260" s="11">
        <v>6000</v>
      </c>
      <c r="G260" s="11">
        <v>6000</v>
      </c>
      <c r="H260" s="165" t="s">
        <v>693</v>
      </c>
    </row>
    <row r="261" spans="1:8" ht="15.95" customHeight="1">
      <c r="A261" s="9"/>
      <c r="B261" s="48"/>
      <c r="C261" s="9"/>
      <c r="D261" s="14"/>
      <c r="E261" s="11"/>
      <c r="F261" s="11"/>
      <c r="G261" s="11"/>
      <c r="H261" s="165" t="s">
        <v>693</v>
      </c>
    </row>
    <row r="262" spans="1:8" ht="15.95" customHeight="1">
      <c r="A262" s="9"/>
      <c r="B262" s="48">
        <v>501</v>
      </c>
      <c r="C262" s="9" t="s">
        <v>146</v>
      </c>
      <c r="D262" s="11"/>
      <c r="E262" s="11"/>
      <c r="F262" s="11"/>
      <c r="G262" s="11"/>
      <c r="H262" s="165" t="s">
        <v>693</v>
      </c>
    </row>
    <row r="263" spans="1:8" ht="15.95" customHeight="1">
      <c r="A263" s="9"/>
      <c r="B263" s="55">
        <v>1</v>
      </c>
      <c r="C263" s="9" t="s">
        <v>189</v>
      </c>
      <c r="D263" s="70">
        <v>177</v>
      </c>
      <c r="E263" s="11">
        <v>460</v>
      </c>
      <c r="F263" s="11">
        <v>460</v>
      </c>
      <c r="G263" s="11">
        <v>460</v>
      </c>
      <c r="H263" s="165" t="s">
        <v>693</v>
      </c>
    </row>
    <row r="264" spans="1:8" ht="15.95" customHeight="1">
      <c r="A264" s="9" t="s">
        <v>7</v>
      </c>
      <c r="B264" s="55">
        <v>2</v>
      </c>
      <c r="C264" s="9" t="s">
        <v>187</v>
      </c>
      <c r="D264" s="19">
        <f>D263+D260</f>
        <v>4189</v>
      </c>
      <c r="E264" s="19">
        <f>E263+E260</f>
        <v>6460</v>
      </c>
      <c r="F264" s="19">
        <f>F263+F260</f>
        <v>6460</v>
      </c>
      <c r="G264" s="19">
        <f>G263+G260</f>
        <v>6460</v>
      </c>
      <c r="H264" s="165" t="s">
        <v>693</v>
      </c>
    </row>
    <row r="265" spans="1:8" ht="15.75" customHeight="1">
      <c r="A265" s="23" t="s">
        <v>7</v>
      </c>
      <c r="B265" s="24">
        <v>215</v>
      </c>
      <c r="C265" s="29" t="s">
        <v>28</v>
      </c>
      <c r="D265" s="19">
        <f>D264+D257</f>
        <v>27362</v>
      </c>
      <c r="E265" s="19">
        <f>E264+E257</f>
        <v>38660</v>
      </c>
      <c r="F265" s="19">
        <f>F264+F257</f>
        <v>39760</v>
      </c>
      <c r="G265" s="19">
        <f>G264+G257</f>
        <v>39060</v>
      </c>
      <c r="H265" s="165" t="s">
        <v>693</v>
      </c>
    </row>
    <row r="266" spans="1:8" ht="0.75" customHeight="1">
      <c r="A266" s="9"/>
      <c r="B266" s="22"/>
      <c r="C266" s="9"/>
      <c r="E266" s="11"/>
      <c r="F266" s="11"/>
      <c r="G266" s="11"/>
      <c r="H266" s="165" t="s">
        <v>693</v>
      </c>
    </row>
    <row r="267" spans="1:8" ht="15">
      <c r="A267" s="9" t="s">
        <v>65</v>
      </c>
      <c r="B267" s="20">
        <v>216</v>
      </c>
      <c r="C267" s="3" t="s">
        <v>29</v>
      </c>
      <c r="H267" s="165" t="s">
        <v>693</v>
      </c>
    </row>
    <row r="268" spans="1:8" ht="27.95" customHeight="1">
      <c r="A268" s="9"/>
      <c r="B268" s="25"/>
      <c r="C268" s="9" t="s">
        <v>190</v>
      </c>
      <c r="D268" s="10"/>
      <c r="E268" s="11"/>
      <c r="F268" s="11"/>
      <c r="G268" s="11"/>
      <c r="H268" s="165" t="s">
        <v>693</v>
      </c>
    </row>
    <row r="269" spans="1:8" ht="15">
      <c r="A269" s="9"/>
      <c r="B269" s="55">
        <v>1</v>
      </c>
      <c r="C269" s="9" t="s">
        <v>191</v>
      </c>
      <c r="D269" s="10"/>
      <c r="E269" s="11"/>
      <c r="F269" s="11"/>
      <c r="G269" s="11"/>
      <c r="H269" s="165" t="s">
        <v>693</v>
      </c>
    </row>
    <row r="270" spans="1:8" ht="15">
      <c r="A270" s="9"/>
      <c r="B270" s="48">
        <v>106</v>
      </c>
      <c r="C270" s="9" t="s">
        <v>192</v>
      </c>
      <c r="D270" s="10"/>
      <c r="E270" s="11"/>
      <c r="F270" s="11"/>
      <c r="G270" s="11"/>
      <c r="H270" s="165" t="s">
        <v>693</v>
      </c>
    </row>
    <row r="271" spans="1:8" ht="15">
      <c r="A271" s="9"/>
      <c r="B271" s="55">
        <v>2</v>
      </c>
      <c r="C271" s="9" t="s">
        <v>193</v>
      </c>
      <c r="D271" s="71">
        <v>5073</v>
      </c>
      <c r="E271" s="17">
        <v>5500</v>
      </c>
      <c r="F271" s="17">
        <v>5500</v>
      </c>
      <c r="G271" s="17">
        <v>5500</v>
      </c>
      <c r="H271" s="165" t="s">
        <v>693</v>
      </c>
    </row>
    <row r="272" spans="1:8" ht="15">
      <c r="A272" s="9" t="s">
        <v>7</v>
      </c>
      <c r="B272" s="20">
        <v>216</v>
      </c>
      <c r="C272" s="3" t="s">
        <v>29</v>
      </c>
      <c r="D272" s="16">
        <f>SUM(D271:D271)</f>
        <v>5073</v>
      </c>
      <c r="E272" s="17">
        <f>E271</f>
        <v>5500</v>
      </c>
      <c r="F272" s="17">
        <f>F271</f>
        <v>5500</v>
      </c>
      <c r="G272" s="17">
        <f>G271</f>
        <v>5500</v>
      </c>
      <c r="H272" s="165" t="s">
        <v>693</v>
      </c>
    </row>
    <row r="273" spans="1:8" ht="15">
      <c r="A273" s="9"/>
      <c r="B273" s="22"/>
      <c r="C273" s="9"/>
      <c r="D273" s="10"/>
      <c r="E273" s="11"/>
      <c r="F273" s="11"/>
      <c r="G273" s="11"/>
      <c r="H273" s="165" t="s">
        <v>693</v>
      </c>
    </row>
    <row r="274" spans="1:8" ht="15">
      <c r="A274" s="9" t="s">
        <v>65</v>
      </c>
      <c r="B274" s="20">
        <v>217</v>
      </c>
      <c r="C274" s="3" t="s">
        <v>30</v>
      </c>
      <c r="D274" s="10"/>
      <c r="E274" s="11"/>
      <c r="F274" s="11"/>
      <c r="G274" s="11"/>
      <c r="H274" s="165" t="s">
        <v>693</v>
      </c>
    </row>
    <row r="275" spans="1:8" ht="27.95" customHeight="1">
      <c r="A275" s="9"/>
      <c r="B275" s="22"/>
      <c r="C275" s="9" t="s">
        <v>194</v>
      </c>
      <c r="E275" s="11"/>
      <c r="F275" s="11"/>
      <c r="G275" s="11"/>
      <c r="H275" s="165" t="s">
        <v>693</v>
      </c>
    </row>
    <row r="276" spans="1:8" ht="15">
      <c r="A276" s="9"/>
      <c r="B276" s="25">
        <v>60</v>
      </c>
      <c r="C276" s="9" t="s">
        <v>195</v>
      </c>
      <c r="E276" s="11"/>
      <c r="F276" s="11"/>
      <c r="G276" s="11"/>
      <c r="H276" s="165" t="s">
        <v>693</v>
      </c>
    </row>
    <row r="277" spans="1:8" ht="15">
      <c r="A277" s="9"/>
      <c r="B277" s="25">
        <v>800</v>
      </c>
      <c r="C277" s="9" t="s">
        <v>77</v>
      </c>
      <c r="D277" s="69"/>
      <c r="E277" s="11"/>
      <c r="F277" s="11"/>
      <c r="G277" s="11"/>
      <c r="H277" s="165" t="s">
        <v>693</v>
      </c>
    </row>
    <row r="278" spans="1:8" ht="15">
      <c r="A278" s="9"/>
      <c r="B278" s="55">
        <v>1</v>
      </c>
      <c r="C278" s="9" t="s">
        <v>196</v>
      </c>
      <c r="D278" s="69">
        <v>3108</v>
      </c>
      <c r="E278" s="11">
        <v>2000</v>
      </c>
      <c r="F278" s="11">
        <v>2000</v>
      </c>
      <c r="G278" s="11">
        <v>1000</v>
      </c>
      <c r="H278" s="165" t="s">
        <v>693</v>
      </c>
    </row>
    <row r="279" spans="1:8" ht="15">
      <c r="A279" s="9"/>
      <c r="B279" s="55">
        <v>2</v>
      </c>
      <c r="C279" s="9" t="s">
        <v>197</v>
      </c>
      <c r="D279" s="13">
        <v>1555</v>
      </c>
      <c r="E279" s="11">
        <v>1050</v>
      </c>
      <c r="F279" s="11">
        <v>1050</v>
      </c>
      <c r="G279" s="11">
        <v>1050</v>
      </c>
      <c r="H279" s="165" t="s">
        <v>693</v>
      </c>
    </row>
    <row r="280" spans="1:8" ht="15">
      <c r="A280" s="9"/>
      <c r="B280" s="55">
        <v>3</v>
      </c>
      <c r="C280" s="9" t="s">
        <v>198</v>
      </c>
      <c r="D280" s="13">
        <v>279</v>
      </c>
      <c r="E280" s="11">
        <v>945</v>
      </c>
      <c r="F280" s="11">
        <v>945</v>
      </c>
      <c r="G280" s="11">
        <v>1000</v>
      </c>
      <c r="H280" s="165" t="s">
        <v>693</v>
      </c>
    </row>
    <row r="281" spans="1:8" ht="15">
      <c r="A281" s="9"/>
      <c r="B281" s="55">
        <v>4</v>
      </c>
      <c r="C281" s="9" t="s">
        <v>199</v>
      </c>
      <c r="D281" s="13">
        <v>4394</v>
      </c>
      <c r="E281" s="11">
        <v>525</v>
      </c>
      <c r="F281" s="11">
        <v>525</v>
      </c>
      <c r="G281" s="11">
        <v>400</v>
      </c>
      <c r="H281" s="165" t="s">
        <v>693</v>
      </c>
    </row>
    <row r="282" spans="1:8" ht="15">
      <c r="A282" s="9"/>
      <c r="B282" s="55">
        <v>5</v>
      </c>
      <c r="C282" s="9" t="s">
        <v>200</v>
      </c>
      <c r="D282" s="10">
        <v>365</v>
      </c>
      <c r="E282" s="11">
        <v>365</v>
      </c>
      <c r="F282" s="11">
        <v>365</v>
      </c>
      <c r="G282" s="26">
        <v>0</v>
      </c>
      <c r="H282" s="165" t="s">
        <v>693</v>
      </c>
    </row>
    <row r="283" spans="1:8" ht="15">
      <c r="A283" s="9" t="s">
        <v>7</v>
      </c>
      <c r="B283" s="20">
        <v>217</v>
      </c>
      <c r="C283" s="3" t="s">
        <v>30</v>
      </c>
      <c r="D283" s="18">
        <f>SUM(D277:D282)</f>
        <v>9701</v>
      </c>
      <c r="E283" s="19">
        <f>SUM(E278:E282)</f>
        <v>4885</v>
      </c>
      <c r="F283" s="19">
        <f>SUM(F278:F282)</f>
        <v>4885</v>
      </c>
      <c r="G283" s="19">
        <f>SUM(G278:G282)</f>
        <v>3450</v>
      </c>
      <c r="H283" s="165" t="s">
        <v>693</v>
      </c>
    </row>
    <row r="284" spans="1:8" ht="15">
      <c r="A284" s="9"/>
      <c r="B284" s="22"/>
      <c r="C284" s="9"/>
      <c r="E284" s="11"/>
      <c r="F284" s="11"/>
      <c r="G284" s="11"/>
      <c r="H284" s="165" t="s">
        <v>693</v>
      </c>
    </row>
    <row r="285" spans="1:8" ht="15">
      <c r="A285" s="9" t="s">
        <v>65</v>
      </c>
      <c r="B285" s="20">
        <v>220</v>
      </c>
      <c r="C285" s="3" t="s">
        <v>31</v>
      </c>
      <c r="H285" s="165" t="s">
        <v>693</v>
      </c>
    </row>
    <row r="286" spans="1:8" ht="27.95" customHeight="1">
      <c r="A286" s="9"/>
      <c r="B286" s="25"/>
      <c r="C286" s="9" t="s">
        <v>201</v>
      </c>
      <c r="E286" s="11"/>
      <c r="F286" s="11"/>
      <c r="G286" s="11"/>
      <c r="H286" s="165" t="s">
        <v>693</v>
      </c>
    </row>
    <row r="287" spans="1:8" ht="15">
      <c r="A287" s="9"/>
      <c r="B287" s="25">
        <v>60</v>
      </c>
      <c r="C287" s="9" t="s">
        <v>202</v>
      </c>
      <c r="D287" s="10"/>
      <c r="E287" s="11"/>
      <c r="F287" s="11"/>
      <c r="G287" s="11"/>
      <c r="H287" s="165" t="s">
        <v>693</v>
      </c>
    </row>
    <row r="288" spans="1:8" ht="27.95" customHeight="1">
      <c r="A288" s="9"/>
      <c r="B288" s="48">
        <v>106</v>
      </c>
      <c r="C288" s="9" t="s">
        <v>203</v>
      </c>
      <c r="D288" s="69">
        <v>273</v>
      </c>
      <c r="E288" s="11">
        <v>1</v>
      </c>
      <c r="F288" s="11">
        <v>1</v>
      </c>
      <c r="G288" s="11">
        <v>1</v>
      </c>
      <c r="H288" s="165" t="s">
        <v>693</v>
      </c>
    </row>
    <row r="289" spans="1:8" ht="15">
      <c r="A289" s="9"/>
      <c r="B289" s="48">
        <v>113</v>
      </c>
      <c r="C289" s="9" t="s">
        <v>204</v>
      </c>
      <c r="D289" s="72">
        <v>0</v>
      </c>
      <c r="E289" s="14">
        <v>1</v>
      </c>
      <c r="F289" s="14">
        <v>1</v>
      </c>
      <c r="G289" s="14">
        <v>1</v>
      </c>
      <c r="H289" s="165" t="s">
        <v>693</v>
      </c>
    </row>
    <row r="290" spans="1:8" ht="15">
      <c r="A290" s="9"/>
      <c r="B290" s="48">
        <v>800</v>
      </c>
      <c r="C290" s="9" t="s">
        <v>77</v>
      </c>
      <c r="D290" s="70">
        <v>3128</v>
      </c>
      <c r="E290" s="11">
        <v>1500</v>
      </c>
      <c r="F290" s="11">
        <v>1500</v>
      </c>
      <c r="G290" s="11">
        <v>1500</v>
      </c>
      <c r="H290" s="165" t="s">
        <v>693</v>
      </c>
    </row>
    <row r="291" spans="1:8" ht="15">
      <c r="A291" s="23" t="s">
        <v>7</v>
      </c>
      <c r="B291" s="24">
        <v>220</v>
      </c>
      <c r="C291" s="29" t="s">
        <v>31</v>
      </c>
      <c r="D291" s="19">
        <f>D290+D288+D289</f>
        <v>3401</v>
      </c>
      <c r="E291" s="19">
        <f t="shared" ref="E291:G291" si="2">E290+E288+E289</f>
        <v>1502</v>
      </c>
      <c r="F291" s="19">
        <f t="shared" si="2"/>
        <v>1502</v>
      </c>
      <c r="G291" s="19">
        <f t="shared" si="2"/>
        <v>1502</v>
      </c>
      <c r="H291" s="165" t="s">
        <v>693</v>
      </c>
    </row>
    <row r="292" spans="1:8" ht="15">
      <c r="A292" s="9"/>
      <c r="B292" s="22"/>
      <c r="C292" s="9"/>
      <c r="E292" s="11"/>
      <c r="F292" s="11"/>
      <c r="G292" s="11"/>
      <c r="H292" s="165" t="s">
        <v>693</v>
      </c>
    </row>
    <row r="293" spans="1:8" ht="15">
      <c r="A293" s="9" t="s">
        <v>65</v>
      </c>
      <c r="B293" s="20">
        <v>230</v>
      </c>
      <c r="C293" s="3" t="s">
        <v>32</v>
      </c>
      <c r="D293" s="10"/>
      <c r="E293" s="11"/>
      <c r="F293" s="11"/>
      <c r="G293" s="11"/>
      <c r="H293" s="165" t="s">
        <v>693</v>
      </c>
    </row>
    <row r="294" spans="1:8" ht="15">
      <c r="A294" s="9"/>
      <c r="B294" s="25"/>
      <c r="C294" s="9" t="s">
        <v>205</v>
      </c>
      <c r="D294" s="10"/>
      <c r="E294" s="11"/>
      <c r="F294" s="11"/>
      <c r="G294" s="11"/>
      <c r="H294" s="165" t="s">
        <v>693</v>
      </c>
    </row>
    <row r="295" spans="1:8" ht="15">
      <c r="A295" s="9"/>
      <c r="B295" s="48">
        <v>102</v>
      </c>
      <c r="C295" s="9" t="s">
        <v>206</v>
      </c>
      <c r="D295" s="70">
        <v>3774</v>
      </c>
      <c r="E295" s="11">
        <v>1440</v>
      </c>
      <c r="F295" s="11">
        <v>1000</v>
      </c>
      <c r="G295" s="11">
        <v>1000</v>
      </c>
      <c r="H295" s="165" t="s">
        <v>693</v>
      </c>
    </row>
    <row r="296" spans="1:8" ht="15">
      <c r="A296" s="9" t="s">
        <v>7</v>
      </c>
      <c r="B296" s="20">
        <v>230</v>
      </c>
      <c r="C296" s="3" t="s">
        <v>32</v>
      </c>
      <c r="D296" s="19">
        <f t="shared" ref="D296:E296" si="3">D295</f>
        <v>3774</v>
      </c>
      <c r="E296" s="19">
        <f t="shared" si="3"/>
        <v>1440</v>
      </c>
      <c r="F296" s="19">
        <f>F295</f>
        <v>1000</v>
      </c>
      <c r="G296" s="19">
        <f>G295</f>
        <v>1000</v>
      </c>
      <c r="H296" s="165" t="s">
        <v>693</v>
      </c>
    </row>
    <row r="297" spans="1:8" ht="15">
      <c r="A297" s="9"/>
      <c r="B297" s="22"/>
      <c r="C297" s="3"/>
      <c r="D297" s="10"/>
      <c r="E297" s="11"/>
      <c r="F297" s="11"/>
      <c r="G297" s="11"/>
      <c r="H297" s="165" t="s">
        <v>693</v>
      </c>
    </row>
    <row r="298" spans="1:8" ht="15">
      <c r="A298" s="9" t="s">
        <v>65</v>
      </c>
      <c r="B298" s="20">
        <v>235</v>
      </c>
      <c r="C298" s="3" t="s">
        <v>33</v>
      </c>
      <c r="H298" s="165" t="s">
        <v>693</v>
      </c>
    </row>
    <row r="299" spans="1:8" ht="27.95" customHeight="1">
      <c r="A299" s="9"/>
      <c r="B299" s="25"/>
      <c r="C299" s="9" t="s">
        <v>207</v>
      </c>
      <c r="E299" s="11"/>
      <c r="F299" s="11"/>
      <c r="G299" s="11"/>
      <c r="H299" s="165" t="s">
        <v>693</v>
      </c>
    </row>
    <row r="300" spans="1:8" ht="15">
      <c r="A300" s="9"/>
      <c r="B300" s="48">
        <v>60</v>
      </c>
      <c r="C300" s="9" t="s">
        <v>208</v>
      </c>
      <c r="H300" s="165" t="s">
        <v>693</v>
      </c>
    </row>
    <row r="301" spans="1:8" ht="15">
      <c r="A301" s="9"/>
      <c r="B301" s="48">
        <v>800</v>
      </c>
      <c r="C301" s="9" t="s">
        <v>77</v>
      </c>
      <c r="H301" s="165" t="s">
        <v>693</v>
      </c>
    </row>
    <row r="302" spans="1:8" s="73" customFormat="1" ht="27.95" customHeight="1">
      <c r="A302" s="9"/>
      <c r="B302" s="55">
        <v>1</v>
      </c>
      <c r="C302" s="9" t="s">
        <v>209</v>
      </c>
      <c r="D302" s="46">
        <v>45</v>
      </c>
      <c r="E302" s="11">
        <v>50</v>
      </c>
      <c r="F302" s="11">
        <v>50</v>
      </c>
      <c r="G302" s="11">
        <v>50</v>
      </c>
      <c r="H302" s="166" t="s">
        <v>693</v>
      </c>
    </row>
    <row r="303" spans="1:8" ht="27.95" customHeight="1">
      <c r="A303" s="9"/>
      <c r="B303" s="55">
        <v>2</v>
      </c>
      <c r="C303" s="9" t="s">
        <v>210</v>
      </c>
      <c r="D303" s="63">
        <v>0</v>
      </c>
      <c r="E303" s="11">
        <v>75</v>
      </c>
      <c r="F303" s="11">
        <v>75</v>
      </c>
      <c r="G303" s="11">
        <v>75</v>
      </c>
      <c r="H303" s="165" t="s">
        <v>693</v>
      </c>
    </row>
    <row r="304" spans="1:8" ht="15">
      <c r="A304" s="9" t="s">
        <v>7</v>
      </c>
      <c r="B304" s="20">
        <v>235</v>
      </c>
      <c r="C304" s="3" t="s">
        <v>33</v>
      </c>
      <c r="D304" s="18">
        <f>SUM(D301:D303)</f>
        <v>45</v>
      </c>
      <c r="E304" s="19">
        <f>SUM(E301:E303)</f>
        <v>125</v>
      </c>
      <c r="F304" s="19">
        <f>SUM(F301:F303)</f>
        <v>125</v>
      </c>
      <c r="G304" s="19">
        <f>SUM(G301:G303)</f>
        <v>125</v>
      </c>
      <c r="H304" s="165" t="s">
        <v>693</v>
      </c>
    </row>
    <row r="305" spans="1:8" ht="15">
      <c r="A305" s="9"/>
      <c r="B305" s="22"/>
      <c r="C305" s="3"/>
      <c r="E305" s="11"/>
      <c r="F305" s="11"/>
      <c r="G305" s="11"/>
      <c r="H305" s="165" t="s">
        <v>693</v>
      </c>
    </row>
    <row r="306" spans="1:8" ht="15">
      <c r="A306" s="9" t="s">
        <v>65</v>
      </c>
      <c r="B306" s="20">
        <v>250</v>
      </c>
      <c r="C306" s="3" t="s">
        <v>34</v>
      </c>
      <c r="E306" s="11"/>
      <c r="F306" s="11"/>
      <c r="G306" s="11"/>
      <c r="H306" s="165" t="s">
        <v>693</v>
      </c>
    </row>
    <row r="307" spans="1:8" ht="27.95" customHeight="1">
      <c r="A307" s="9"/>
      <c r="B307" s="58"/>
      <c r="C307" s="9" t="s">
        <v>211</v>
      </c>
      <c r="E307" s="11"/>
      <c r="F307" s="11"/>
      <c r="G307" s="11"/>
      <c r="H307" s="165" t="s">
        <v>693</v>
      </c>
    </row>
    <row r="308" spans="1:8" ht="15">
      <c r="A308" s="9"/>
      <c r="B308" s="48">
        <v>800</v>
      </c>
      <c r="C308" s="9" t="s">
        <v>77</v>
      </c>
      <c r="D308" s="69">
        <v>440</v>
      </c>
      <c r="E308" s="11">
        <v>600</v>
      </c>
      <c r="F308" s="11">
        <v>600</v>
      </c>
      <c r="G308" s="11">
        <v>600</v>
      </c>
      <c r="H308" s="165" t="s">
        <v>693</v>
      </c>
    </row>
    <row r="309" spans="1:8" ht="15">
      <c r="A309" s="9" t="s">
        <v>7</v>
      </c>
      <c r="B309" s="20">
        <v>250</v>
      </c>
      <c r="C309" s="3" t="s">
        <v>34</v>
      </c>
      <c r="D309" s="19">
        <f>D308</f>
        <v>440</v>
      </c>
      <c r="E309" s="19">
        <f>E308</f>
        <v>600</v>
      </c>
      <c r="F309" s="19">
        <f>F308</f>
        <v>600</v>
      </c>
      <c r="G309" s="19">
        <f>G308</f>
        <v>600</v>
      </c>
      <c r="H309" s="165" t="s">
        <v>693</v>
      </c>
    </row>
    <row r="310" spans="1:8" ht="15">
      <c r="A310" s="9"/>
      <c r="B310" s="22"/>
      <c r="C310" s="3"/>
      <c r="D310" s="10"/>
      <c r="E310" s="11"/>
      <c r="F310" s="11"/>
      <c r="G310" s="11"/>
      <c r="H310" s="165" t="s">
        <v>693</v>
      </c>
    </row>
    <row r="311" spans="1:8" ht="15">
      <c r="A311" s="9" t="s">
        <v>65</v>
      </c>
      <c r="B311" s="20">
        <v>401</v>
      </c>
      <c r="C311" s="3" t="s">
        <v>35</v>
      </c>
      <c r="H311" s="165" t="s">
        <v>693</v>
      </c>
    </row>
    <row r="312" spans="1:8" ht="54.95" customHeight="1">
      <c r="A312" s="9"/>
      <c r="B312" s="25"/>
      <c r="C312" s="9" t="s">
        <v>212</v>
      </c>
      <c r="E312" s="11"/>
      <c r="F312" s="11"/>
      <c r="G312" s="11"/>
      <c r="H312" s="165" t="s">
        <v>693</v>
      </c>
    </row>
    <row r="313" spans="1:8" ht="15">
      <c r="A313" s="9"/>
      <c r="B313" s="48">
        <v>104</v>
      </c>
      <c r="C313" s="9" t="s">
        <v>213</v>
      </c>
      <c r="D313" s="70"/>
      <c r="E313" s="11"/>
      <c r="F313" s="11"/>
      <c r="G313" s="11"/>
      <c r="H313" s="165" t="s">
        <v>693</v>
      </c>
    </row>
    <row r="314" spans="1:8" ht="15">
      <c r="A314" s="23"/>
      <c r="B314" s="60">
        <v>1</v>
      </c>
      <c r="C314" s="23" t="s">
        <v>214</v>
      </c>
      <c r="D314" s="71">
        <v>842</v>
      </c>
      <c r="E314" s="17">
        <v>600</v>
      </c>
      <c r="F314" s="17">
        <v>600</v>
      </c>
      <c r="G314" s="17">
        <v>600</v>
      </c>
      <c r="H314" s="165" t="s">
        <v>693</v>
      </c>
    </row>
    <row r="315" spans="1:8" ht="15">
      <c r="A315" s="9"/>
      <c r="B315" s="55">
        <v>2</v>
      </c>
      <c r="C315" s="9" t="s">
        <v>215</v>
      </c>
      <c r="D315" s="70">
        <v>2100</v>
      </c>
      <c r="E315" s="11">
        <v>2200</v>
      </c>
      <c r="F315" s="11">
        <v>7000</v>
      </c>
      <c r="G315" s="11">
        <v>6000</v>
      </c>
      <c r="H315" s="165" t="s">
        <v>693</v>
      </c>
    </row>
    <row r="316" spans="1:8" ht="12" customHeight="1">
      <c r="A316" s="9"/>
      <c r="B316" s="55"/>
      <c r="C316" s="9"/>
      <c r="D316" s="10"/>
      <c r="E316" s="11"/>
      <c r="F316" s="11"/>
      <c r="G316" s="11"/>
      <c r="H316" s="165" t="s">
        <v>693</v>
      </c>
    </row>
    <row r="317" spans="1:8" ht="15">
      <c r="A317" s="9"/>
      <c r="B317" s="48">
        <v>800</v>
      </c>
      <c r="C317" s="9" t="s">
        <v>77</v>
      </c>
      <c r="D317" s="70"/>
      <c r="E317" s="11"/>
      <c r="F317" s="11"/>
      <c r="G317" s="11"/>
      <c r="H317" s="165" t="s">
        <v>693</v>
      </c>
    </row>
    <row r="318" spans="1:8" ht="15">
      <c r="A318" s="9"/>
      <c r="B318" s="55">
        <v>1</v>
      </c>
      <c r="C318" s="9" t="s">
        <v>214</v>
      </c>
      <c r="D318" s="70">
        <v>2237</v>
      </c>
      <c r="E318" s="11">
        <v>2200</v>
      </c>
      <c r="F318" s="11">
        <v>400</v>
      </c>
      <c r="G318" s="11">
        <v>2200</v>
      </c>
      <c r="H318" s="165" t="s">
        <v>693</v>
      </c>
    </row>
    <row r="319" spans="1:8" ht="15">
      <c r="A319" s="9"/>
      <c r="B319" s="55">
        <v>2</v>
      </c>
      <c r="C319" s="9" t="s">
        <v>215</v>
      </c>
      <c r="D319" s="10">
        <v>1948</v>
      </c>
      <c r="E319" s="11">
        <v>300</v>
      </c>
      <c r="F319" s="11">
        <v>250</v>
      </c>
      <c r="G319" s="11">
        <v>300</v>
      </c>
      <c r="H319" s="165" t="s">
        <v>693</v>
      </c>
    </row>
    <row r="320" spans="1:8" ht="15">
      <c r="A320" s="9" t="s">
        <v>7</v>
      </c>
      <c r="B320" s="20">
        <v>401</v>
      </c>
      <c r="C320" s="3" t="s">
        <v>35</v>
      </c>
      <c r="D320" s="18">
        <f>SUM(D313:D319)</f>
        <v>7127</v>
      </c>
      <c r="E320" s="19">
        <f>SUM(E313:E319)</f>
        <v>5300</v>
      </c>
      <c r="F320" s="19">
        <f>SUM(F313:F319)</f>
        <v>8250</v>
      </c>
      <c r="G320" s="19">
        <f>SUM(G313:G319)</f>
        <v>9100</v>
      </c>
      <c r="H320" s="165" t="s">
        <v>693</v>
      </c>
    </row>
    <row r="321" spans="1:8" ht="12" customHeight="1">
      <c r="A321" s="9"/>
      <c r="B321" s="22"/>
      <c r="C321" s="3"/>
      <c r="E321" s="11"/>
      <c r="F321" s="11"/>
      <c r="G321" s="11"/>
      <c r="H321" s="165" t="s">
        <v>693</v>
      </c>
    </row>
    <row r="322" spans="1:8" ht="15">
      <c r="A322" s="9" t="s">
        <v>65</v>
      </c>
      <c r="B322" s="20">
        <v>403</v>
      </c>
      <c r="C322" s="3" t="s">
        <v>36</v>
      </c>
      <c r="H322" s="165" t="s">
        <v>693</v>
      </c>
    </row>
    <row r="323" spans="1:8" ht="39.950000000000003" customHeight="1">
      <c r="A323" s="9"/>
      <c r="B323" s="25"/>
      <c r="C323" s="9" t="s">
        <v>216</v>
      </c>
      <c r="E323" s="11"/>
      <c r="F323" s="11"/>
      <c r="G323" s="11"/>
      <c r="H323" s="165" t="s">
        <v>693</v>
      </c>
    </row>
    <row r="324" spans="1:8" ht="27.95" customHeight="1">
      <c r="A324" s="9"/>
      <c r="B324" s="48">
        <v>102</v>
      </c>
      <c r="C324" s="9" t="s">
        <v>217</v>
      </c>
      <c r="D324" s="69">
        <v>165</v>
      </c>
      <c r="E324" s="14">
        <v>269</v>
      </c>
      <c r="F324" s="14">
        <v>269</v>
      </c>
      <c r="G324" s="14">
        <v>270</v>
      </c>
      <c r="H324" s="165" t="s">
        <v>693</v>
      </c>
    </row>
    <row r="325" spans="1:8" ht="15">
      <c r="A325" s="9"/>
      <c r="B325" s="48">
        <v>103</v>
      </c>
      <c r="C325" s="9" t="s">
        <v>218</v>
      </c>
      <c r="D325" s="46">
        <v>3</v>
      </c>
      <c r="E325" s="14">
        <v>134</v>
      </c>
      <c r="F325" s="14">
        <v>134</v>
      </c>
      <c r="G325" s="14">
        <v>130</v>
      </c>
      <c r="H325" s="165" t="s">
        <v>693</v>
      </c>
    </row>
    <row r="326" spans="1:8" ht="27.95" customHeight="1">
      <c r="A326" s="9"/>
      <c r="B326" s="48">
        <v>104</v>
      </c>
      <c r="C326" s="9" t="s">
        <v>219</v>
      </c>
      <c r="D326" s="74">
        <v>0</v>
      </c>
      <c r="E326" s="11">
        <v>134</v>
      </c>
      <c r="F326" s="11">
        <v>134</v>
      </c>
      <c r="G326" s="11">
        <v>130</v>
      </c>
      <c r="H326" s="165" t="s">
        <v>693</v>
      </c>
    </row>
    <row r="327" spans="1:8" ht="15">
      <c r="A327" s="9"/>
      <c r="B327" s="48">
        <v>105</v>
      </c>
      <c r="C327" s="9" t="s">
        <v>220</v>
      </c>
      <c r="D327" s="69">
        <v>1227</v>
      </c>
      <c r="E327" s="11">
        <v>1210</v>
      </c>
      <c r="F327" s="11">
        <v>1310</v>
      </c>
      <c r="G327" s="11">
        <v>1310</v>
      </c>
      <c r="H327" s="165" t="s">
        <v>693</v>
      </c>
    </row>
    <row r="328" spans="1:8" ht="15">
      <c r="A328" s="9"/>
      <c r="B328" s="48">
        <v>800</v>
      </c>
      <c r="C328" s="9" t="s">
        <v>77</v>
      </c>
      <c r="D328" s="69">
        <v>5839</v>
      </c>
      <c r="E328" s="14">
        <v>3450</v>
      </c>
      <c r="F328" s="14">
        <f>4000+2153</f>
        <v>6153</v>
      </c>
      <c r="G328" s="14">
        <f>4000+2153+1007</f>
        <v>7160</v>
      </c>
      <c r="H328" s="165" t="s">
        <v>693</v>
      </c>
    </row>
    <row r="329" spans="1:8" ht="15">
      <c r="A329" s="9" t="s">
        <v>7</v>
      </c>
      <c r="B329" s="20">
        <v>403</v>
      </c>
      <c r="C329" s="3" t="s">
        <v>36</v>
      </c>
      <c r="D329" s="18">
        <f>SUM(D324:D328)</f>
        <v>7234</v>
      </c>
      <c r="E329" s="19">
        <f>SUM(E324:E328)</f>
        <v>5197</v>
      </c>
      <c r="F329" s="19">
        <f>SUM(F324:F328)</f>
        <v>8000</v>
      </c>
      <c r="G329" s="19">
        <f>SUM(G324:G328)</f>
        <v>9000</v>
      </c>
      <c r="H329" s="165" t="s">
        <v>693</v>
      </c>
    </row>
    <row r="330" spans="1:8" ht="12" customHeight="1">
      <c r="A330" s="9"/>
      <c r="B330" s="22"/>
      <c r="C330" s="3"/>
      <c r="E330" s="11"/>
      <c r="F330" s="11"/>
      <c r="G330" s="11"/>
      <c r="H330" s="165" t="s">
        <v>693</v>
      </c>
    </row>
    <row r="331" spans="1:8" ht="15">
      <c r="A331" s="9"/>
      <c r="B331" s="20">
        <v>404</v>
      </c>
      <c r="C331" s="3" t="s">
        <v>37</v>
      </c>
      <c r="D331" s="14"/>
      <c r="H331" s="165" t="s">
        <v>693</v>
      </c>
    </row>
    <row r="332" spans="1:8" ht="15">
      <c r="A332" s="9"/>
      <c r="B332" s="22"/>
      <c r="C332" s="9" t="s">
        <v>77</v>
      </c>
      <c r="D332" s="26">
        <v>0</v>
      </c>
      <c r="E332" s="26">
        <v>0</v>
      </c>
      <c r="F332" s="11">
        <v>1</v>
      </c>
      <c r="G332" s="11">
        <v>1</v>
      </c>
      <c r="H332" s="165" t="s">
        <v>693</v>
      </c>
    </row>
    <row r="333" spans="1:8" ht="15">
      <c r="A333" s="9" t="s">
        <v>7</v>
      </c>
      <c r="B333" s="20">
        <v>404</v>
      </c>
      <c r="C333" s="3" t="s">
        <v>37</v>
      </c>
      <c r="D333" s="34">
        <f t="shared" ref="D333:G333" si="4">D332</f>
        <v>0</v>
      </c>
      <c r="E333" s="35">
        <f t="shared" si="4"/>
        <v>0</v>
      </c>
      <c r="F333" s="19">
        <f t="shared" si="4"/>
        <v>1</v>
      </c>
      <c r="G333" s="19">
        <f t="shared" si="4"/>
        <v>1</v>
      </c>
      <c r="H333" s="165" t="s">
        <v>693</v>
      </c>
    </row>
    <row r="334" spans="1:8" ht="12" customHeight="1">
      <c r="A334" s="9"/>
      <c r="B334" s="20"/>
      <c r="C334" s="3"/>
      <c r="D334" s="26"/>
      <c r="E334" s="32"/>
      <c r="F334" s="11"/>
      <c r="G334" s="11"/>
      <c r="H334" s="165" t="s">
        <v>693</v>
      </c>
    </row>
    <row r="335" spans="1:8" ht="15">
      <c r="A335" s="9" t="s">
        <v>65</v>
      </c>
      <c r="B335" s="20">
        <v>405</v>
      </c>
      <c r="C335" s="3" t="s">
        <v>38</v>
      </c>
      <c r="H335" s="165" t="s">
        <v>693</v>
      </c>
    </row>
    <row r="336" spans="1:8" ht="39.950000000000003" customHeight="1">
      <c r="A336" s="9"/>
      <c r="B336" s="25"/>
      <c r="C336" s="9" t="s">
        <v>216</v>
      </c>
      <c r="D336" s="10"/>
      <c r="E336" s="11"/>
      <c r="F336" s="11"/>
      <c r="G336" s="11"/>
      <c r="H336" s="165" t="s">
        <v>693</v>
      </c>
    </row>
    <row r="337" spans="1:8" ht="15">
      <c r="A337" s="9"/>
      <c r="B337" s="25">
        <v>102</v>
      </c>
      <c r="C337" s="9" t="s">
        <v>221</v>
      </c>
      <c r="D337" s="70">
        <v>211</v>
      </c>
      <c r="E337" s="11">
        <v>25</v>
      </c>
      <c r="F337" s="11">
        <v>220</v>
      </c>
      <c r="G337" s="11">
        <v>220</v>
      </c>
      <c r="H337" s="165" t="s">
        <v>693</v>
      </c>
    </row>
    <row r="338" spans="1:8" ht="15">
      <c r="A338" s="23"/>
      <c r="B338" s="53">
        <v>103</v>
      </c>
      <c r="C338" s="23" t="s">
        <v>222</v>
      </c>
      <c r="D338" s="71">
        <v>51</v>
      </c>
      <c r="E338" s="17">
        <v>65</v>
      </c>
      <c r="F338" s="17">
        <v>65</v>
      </c>
      <c r="G338" s="17">
        <v>65</v>
      </c>
      <c r="H338" s="165" t="s">
        <v>693</v>
      </c>
    </row>
    <row r="339" spans="1:8" ht="15">
      <c r="A339" s="75"/>
      <c r="B339" s="76">
        <v>800</v>
      </c>
      <c r="C339" s="75" t="s">
        <v>77</v>
      </c>
      <c r="D339" s="77">
        <v>0</v>
      </c>
      <c r="E339" s="17">
        <v>160</v>
      </c>
      <c r="F339" s="17">
        <f>160+355</f>
        <v>515</v>
      </c>
      <c r="G339" s="17">
        <f>160+355</f>
        <v>515</v>
      </c>
      <c r="H339" s="165" t="s">
        <v>693</v>
      </c>
    </row>
    <row r="340" spans="1:8" ht="15">
      <c r="A340" s="9" t="s">
        <v>7</v>
      </c>
      <c r="B340" s="20">
        <v>405</v>
      </c>
      <c r="C340" s="3" t="s">
        <v>38</v>
      </c>
      <c r="D340" s="16">
        <f>SUM(D337:D339)</f>
        <v>262</v>
      </c>
      <c r="E340" s="17">
        <f>SUM(E337:E339)</f>
        <v>250</v>
      </c>
      <c r="F340" s="17">
        <f>SUM(F337:F339)</f>
        <v>800</v>
      </c>
      <c r="G340" s="17">
        <f>SUM(G337:G339)</f>
        <v>800</v>
      </c>
      <c r="H340" s="165" t="s">
        <v>693</v>
      </c>
    </row>
    <row r="341" spans="1:8" ht="15">
      <c r="A341" s="9"/>
      <c r="B341" s="22"/>
      <c r="C341" s="3"/>
      <c r="E341" s="11"/>
      <c r="F341" s="11"/>
      <c r="G341" s="11"/>
      <c r="H341" s="165" t="s">
        <v>693</v>
      </c>
    </row>
    <row r="342" spans="1:8" ht="15">
      <c r="A342" s="9" t="s">
        <v>65</v>
      </c>
      <c r="B342" s="20">
        <v>406</v>
      </c>
      <c r="C342" s="3" t="s">
        <v>39</v>
      </c>
      <c r="H342" s="165" t="s">
        <v>693</v>
      </c>
    </row>
    <row r="343" spans="1:8" ht="27.95" customHeight="1">
      <c r="A343" s="9"/>
      <c r="B343" s="25"/>
      <c r="C343" s="9" t="s">
        <v>223</v>
      </c>
      <c r="E343" s="11"/>
      <c r="F343" s="11"/>
      <c r="G343" s="11"/>
      <c r="H343" s="165" t="s">
        <v>693</v>
      </c>
    </row>
    <row r="344" spans="1:8" ht="15">
      <c r="A344" s="9"/>
      <c r="B344" s="55">
        <v>1</v>
      </c>
      <c r="C344" s="9" t="s">
        <v>224</v>
      </c>
      <c r="D344" s="10"/>
      <c r="E344" s="11"/>
      <c r="F344" s="11"/>
      <c r="G344" s="11"/>
      <c r="H344" s="165" t="s">
        <v>693</v>
      </c>
    </row>
    <row r="345" spans="1:8" ht="27.95" customHeight="1">
      <c r="A345" s="9"/>
      <c r="B345" s="48">
        <v>101</v>
      </c>
      <c r="C345" s="9" t="s">
        <v>225</v>
      </c>
      <c r="D345" s="69"/>
      <c r="E345" s="11"/>
      <c r="F345" s="11"/>
      <c r="G345" s="11"/>
      <c r="H345" s="165" t="s">
        <v>693</v>
      </c>
    </row>
    <row r="346" spans="1:8" ht="15">
      <c r="A346" s="9"/>
      <c r="B346" s="55">
        <v>1</v>
      </c>
      <c r="C346" s="9" t="s">
        <v>226</v>
      </c>
      <c r="D346" s="70">
        <v>4889</v>
      </c>
      <c r="E346" s="11">
        <v>5000</v>
      </c>
      <c r="F346" s="11">
        <v>5000</v>
      </c>
      <c r="G346" s="11">
        <v>5000</v>
      </c>
      <c r="H346" s="165" t="s">
        <v>693</v>
      </c>
    </row>
    <row r="347" spans="1:8" ht="15">
      <c r="A347" s="9"/>
      <c r="B347" s="55">
        <v>2</v>
      </c>
      <c r="C347" s="9" t="s">
        <v>227</v>
      </c>
      <c r="D347" s="11">
        <v>9393</v>
      </c>
      <c r="E347" s="11">
        <f>35500-2805</f>
        <v>32695</v>
      </c>
      <c r="F347" s="26">
        <v>0</v>
      </c>
      <c r="G347" s="26">
        <v>0</v>
      </c>
      <c r="H347" s="165" t="s">
        <v>693</v>
      </c>
    </row>
    <row r="348" spans="1:8" ht="15">
      <c r="A348" s="9"/>
      <c r="B348" s="48">
        <v>800</v>
      </c>
      <c r="C348" s="9" t="s">
        <v>77</v>
      </c>
      <c r="D348" s="69"/>
      <c r="E348" s="11"/>
      <c r="F348" s="11"/>
      <c r="G348" s="11"/>
      <c r="H348" s="165" t="s">
        <v>693</v>
      </c>
    </row>
    <row r="349" spans="1:8" ht="27.95" customHeight="1">
      <c r="A349" s="9"/>
      <c r="B349" s="55">
        <v>1</v>
      </c>
      <c r="C349" s="9" t="s">
        <v>228</v>
      </c>
      <c r="D349" s="59">
        <v>60</v>
      </c>
      <c r="E349" s="11">
        <v>1300</v>
      </c>
      <c r="F349" s="11">
        <v>1</v>
      </c>
      <c r="G349" s="11">
        <v>1</v>
      </c>
      <c r="H349" s="165" t="s">
        <v>693</v>
      </c>
    </row>
    <row r="350" spans="1:8" ht="15">
      <c r="A350" s="9"/>
      <c r="B350" s="55">
        <v>2</v>
      </c>
      <c r="C350" s="9" t="s">
        <v>229</v>
      </c>
      <c r="D350" s="10">
        <v>525</v>
      </c>
      <c r="E350" s="11">
        <v>150</v>
      </c>
      <c r="F350" s="11">
        <v>150</v>
      </c>
      <c r="G350" s="11">
        <v>180</v>
      </c>
      <c r="H350" s="165" t="s">
        <v>693</v>
      </c>
    </row>
    <row r="351" spans="1:8" ht="15">
      <c r="A351" s="9"/>
      <c r="B351" s="55">
        <v>3</v>
      </c>
      <c r="C351" s="9" t="s">
        <v>230</v>
      </c>
      <c r="D351" s="10">
        <v>96014</v>
      </c>
      <c r="E351" s="11">
        <f>95000</f>
        <v>95000</v>
      </c>
      <c r="F351" s="11">
        <v>124494</v>
      </c>
      <c r="G351" s="11">
        <v>132964</v>
      </c>
      <c r="H351" s="165" t="s">
        <v>693</v>
      </c>
    </row>
    <row r="352" spans="1:8" ht="15">
      <c r="A352" s="9"/>
      <c r="B352" s="55">
        <v>4</v>
      </c>
      <c r="C352" s="9" t="s">
        <v>231</v>
      </c>
      <c r="D352" s="10">
        <v>8945</v>
      </c>
      <c r="E352" s="11">
        <v>13000</v>
      </c>
      <c r="F352" s="11">
        <v>9000</v>
      </c>
      <c r="G352" s="11">
        <v>9000</v>
      </c>
      <c r="H352" s="165" t="s">
        <v>693</v>
      </c>
    </row>
    <row r="353" spans="1:8" ht="15">
      <c r="A353" s="9" t="s">
        <v>7</v>
      </c>
      <c r="B353" s="55">
        <v>1</v>
      </c>
      <c r="C353" s="9" t="s">
        <v>224</v>
      </c>
      <c r="D353" s="18">
        <f>SUM(D345:D352)</f>
        <v>119826</v>
      </c>
      <c r="E353" s="19">
        <f>SUM(E345:E352)</f>
        <v>147145</v>
      </c>
      <c r="F353" s="19">
        <f>SUM(F345:F352)</f>
        <v>138645</v>
      </c>
      <c r="G353" s="19">
        <f>SUM(G345:G352)</f>
        <v>147145</v>
      </c>
      <c r="H353" s="165" t="s">
        <v>693</v>
      </c>
    </row>
    <row r="354" spans="1:8" ht="15">
      <c r="A354" s="9"/>
      <c r="B354" s="55"/>
      <c r="C354" s="9"/>
      <c r="D354" s="10"/>
      <c r="E354" s="11"/>
      <c r="F354" s="11"/>
      <c r="G354" s="11"/>
      <c r="H354" s="165" t="s">
        <v>693</v>
      </c>
    </row>
    <row r="355" spans="1:8" ht="15">
      <c r="A355" s="9"/>
      <c r="B355" s="55">
        <v>2</v>
      </c>
      <c r="C355" s="9" t="s">
        <v>232</v>
      </c>
      <c r="H355" s="165" t="s">
        <v>693</v>
      </c>
    </row>
    <row r="356" spans="1:8" ht="15">
      <c r="A356" s="9"/>
      <c r="B356" s="48">
        <v>111</v>
      </c>
      <c r="C356" s="9" t="s">
        <v>233</v>
      </c>
      <c r="H356" s="165" t="s">
        <v>693</v>
      </c>
    </row>
    <row r="357" spans="1:8" ht="15">
      <c r="A357" s="9"/>
      <c r="B357" s="55">
        <v>1</v>
      </c>
      <c r="C357" s="9" t="s">
        <v>234</v>
      </c>
      <c r="D357" s="69">
        <v>595</v>
      </c>
      <c r="E357" s="11">
        <v>1300</v>
      </c>
      <c r="F357" s="11">
        <v>1300</v>
      </c>
      <c r="G357" s="11">
        <v>1300</v>
      </c>
      <c r="H357" s="165" t="s">
        <v>693</v>
      </c>
    </row>
    <row r="358" spans="1:8" ht="15">
      <c r="A358" s="9"/>
      <c r="B358" s="55">
        <v>2</v>
      </c>
      <c r="C358" s="9" t="s">
        <v>235</v>
      </c>
      <c r="D358" s="72">
        <v>0</v>
      </c>
      <c r="E358" s="11">
        <v>1500</v>
      </c>
      <c r="F358" s="11">
        <v>1500</v>
      </c>
      <c r="G358" s="11">
        <v>1500</v>
      </c>
      <c r="H358" s="165" t="s">
        <v>693</v>
      </c>
    </row>
    <row r="359" spans="1:8" ht="15">
      <c r="A359" s="9"/>
      <c r="B359" s="55">
        <v>3</v>
      </c>
      <c r="C359" s="9" t="s">
        <v>236</v>
      </c>
      <c r="D359" s="72">
        <v>0</v>
      </c>
      <c r="E359" s="11">
        <v>900</v>
      </c>
      <c r="F359" s="11">
        <v>900</v>
      </c>
      <c r="G359" s="11">
        <v>900</v>
      </c>
      <c r="H359" s="165" t="s">
        <v>693</v>
      </c>
    </row>
    <row r="360" spans="1:8" ht="15">
      <c r="A360" s="9"/>
      <c r="B360" s="55"/>
      <c r="C360" s="9"/>
      <c r="D360" s="10"/>
      <c r="E360" s="11"/>
      <c r="F360" s="11"/>
      <c r="G360" s="11"/>
      <c r="H360" s="165" t="s">
        <v>693</v>
      </c>
    </row>
    <row r="361" spans="1:8" ht="15">
      <c r="A361" s="9"/>
      <c r="B361" s="25">
        <v>112</v>
      </c>
      <c r="C361" s="9" t="s">
        <v>237</v>
      </c>
      <c r="D361" s="70"/>
      <c r="E361" s="11"/>
      <c r="F361" s="11"/>
      <c r="G361" s="11"/>
      <c r="H361" s="165" t="s">
        <v>693</v>
      </c>
    </row>
    <row r="362" spans="1:8" ht="15">
      <c r="A362" s="9"/>
      <c r="B362" s="55">
        <v>1</v>
      </c>
      <c r="C362" s="9" t="s">
        <v>238</v>
      </c>
      <c r="D362" s="70">
        <v>133</v>
      </c>
      <c r="E362" s="11">
        <v>1300</v>
      </c>
      <c r="F362" s="11">
        <v>1300</v>
      </c>
      <c r="G362" s="11">
        <v>1300</v>
      </c>
      <c r="H362" s="165" t="s">
        <v>693</v>
      </c>
    </row>
    <row r="363" spans="1:8" ht="15">
      <c r="A363" s="23"/>
      <c r="B363" s="60">
        <v>2</v>
      </c>
      <c r="C363" s="23" t="s">
        <v>239</v>
      </c>
      <c r="D363" s="17">
        <v>35</v>
      </c>
      <c r="E363" s="17">
        <v>55</v>
      </c>
      <c r="F363" s="17">
        <v>55</v>
      </c>
      <c r="G363" s="17">
        <v>55</v>
      </c>
      <c r="H363" s="165" t="s">
        <v>693</v>
      </c>
    </row>
    <row r="364" spans="1:8" ht="1.5" customHeight="1">
      <c r="A364" s="9"/>
      <c r="B364" s="55"/>
      <c r="C364" s="9"/>
      <c r="D364" s="10"/>
      <c r="E364" s="11"/>
      <c r="F364" s="11"/>
      <c r="G364" s="11"/>
      <c r="H364" s="165" t="s">
        <v>693</v>
      </c>
    </row>
    <row r="365" spans="1:8" ht="15">
      <c r="A365" s="9"/>
      <c r="B365" s="25">
        <v>800</v>
      </c>
      <c r="C365" s="9" t="s">
        <v>77</v>
      </c>
      <c r="D365" s="69"/>
      <c r="H365" s="165" t="s">
        <v>693</v>
      </c>
    </row>
    <row r="366" spans="1:8" ht="15">
      <c r="A366" s="9"/>
      <c r="B366" s="55">
        <v>1</v>
      </c>
      <c r="C366" s="9" t="s">
        <v>240</v>
      </c>
      <c r="D366" s="69">
        <v>2212</v>
      </c>
      <c r="E366" s="14">
        <v>1300</v>
      </c>
      <c r="F366" s="14">
        <v>1300</v>
      </c>
      <c r="G366" s="14">
        <v>1300</v>
      </c>
      <c r="H366" s="165" t="s">
        <v>693</v>
      </c>
    </row>
    <row r="367" spans="1:8" ht="15">
      <c r="A367" s="9" t="s">
        <v>7</v>
      </c>
      <c r="B367" s="55">
        <v>2</v>
      </c>
      <c r="C367" s="9" t="s">
        <v>232</v>
      </c>
      <c r="D367" s="19">
        <f>SUM(D357:D366)</f>
        <v>2975</v>
      </c>
      <c r="E367" s="19">
        <f>SUM(E357:E366)</f>
        <v>6355</v>
      </c>
      <c r="F367" s="19">
        <f>SUM(F357:F366)</f>
        <v>6355</v>
      </c>
      <c r="G367" s="19">
        <f>SUM(G357:G366)</f>
        <v>6355</v>
      </c>
      <c r="H367" s="165" t="s">
        <v>693</v>
      </c>
    </row>
    <row r="368" spans="1:8" ht="15">
      <c r="A368" s="9" t="s">
        <v>7</v>
      </c>
      <c r="B368" s="20">
        <v>406</v>
      </c>
      <c r="C368" s="3" t="s">
        <v>39</v>
      </c>
      <c r="D368" s="18">
        <f>D367+D353</f>
        <v>122801</v>
      </c>
      <c r="E368" s="19">
        <f>E367+E353</f>
        <v>153500</v>
      </c>
      <c r="F368" s="19">
        <f>F367+F353</f>
        <v>145000</v>
      </c>
      <c r="G368" s="19">
        <f>G367+G353</f>
        <v>153500</v>
      </c>
      <c r="H368" s="165" t="s">
        <v>693</v>
      </c>
    </row>
    <row r="369" spans="1:8" ht="15">
      <c r="A369" s="9"/>
      <c r="B369" s="22"/>
      <c r="C369" s="3"/>
      <c r="E369" s="11"/>
      <c r="F369" s="11"/>
      <c r="G369" s="11"/>
      <c r="H369" s="165" t="s">
        <v>693</v>
      </c>
    </row>
    <row r="370" spans="1:8" ht="15">
      <c r="A370" s="9" t="s">
        <v>65</v>
      </c>
      <c r="B370" s="20">
        <v>407</v>
      </c>
      <c r="C370" s="3" t="s">
        <v>241</v>
      </c>
      <c r="H370" s="165" t="s">
        <v>693</v>
      </c>
    </row>
    <row r="371" spans="1:8" ht="27.95" customHeight="1">
      <c r="A371" s="9"/>
      <c r="B371" s="25"/>
      <c r="C371" s="9" t="s">
        <v>242</v>
      </c>
      <c r="E371" s="11"/>
      <c r="F371" s="11"/>
      <c r="G371" s="11"/>
      <c r="H371" s="165" t="s">
        <v>693</v>
      </c>
    </row>
    <row r="372" spans="1:8" ht="15">
      <c r="A372" s="9"/>
      <c r="B372" s="55">
        <v>1</v>
      </c>
      <c r="C372" s="9" t="s">
        <v>243</v>
      </c>
      <c r="H372" s="165" t="s">
        <v>693</v>
      </c>
    </row>
    <row r="373" spans="1:8" ht="15">
      <c r="A373" s="9"/>
      <c r="B373" s="48">
        <v>800</v>
      </c>
      <c r="C373" s="9" t="s">
        <v>77</v>
      </c>
      <c r="D373" s="69">
        <v>39800</v>
      </c>
      <c r="E373" s="17">
        <v>35000</v>
      </c>
      <c r="F373" s="17">
        <v>42000</v>
      </c>
      <c r="G373" s="17">
        <v>50000</v>
      </c>
      <c r="H373" s="165" t="s">
        <v>693</v>
      </c>
    </row>
    <row r="374" spans="1:8" ht="15">
      <c r="A374" s="9" t="s">
        <v>7</v>
      </c>
      <c r="B374" s="20">
        <v>407</v>
      </c>
      <c r="C374" s="3" t="s">
        <v>241</v>
      </c>
      <c r="D374" s="18">
        <f>D373</f>
        <v>39800</v>
      </c>
      <c r="E374" s="19">
        <f>E373</f>
        <v>35000</v>
      </c>
      <c r="F374" s="19">
        <f>F373</f>
        <v>42000</v>
      </c>
      <c r="G374" s="19">
        <f>G373</f>
        <v>50000</v>
      </c>
      <c r="H374" s="165" t="s">
        <v>693</v>
      </c>
    </row>
    <row r="375" spans="1:8" ht="15">
      <c r="A375" s="9"/>
      <c r="B375" s="22"/>
      <c r="C375" s="3"/>
      <c r="E375" s="11"/>
      <c r="F375" s="11"/>
      <c r="G375" s="11"/>
      <c r="H375" s="165" t="s">
        <v>693</v>
      </c>
    </row>
    <row r="376" spans="1:8" ht="15">
      <c r="A376" s="9" t="s">
        <v>65</v>
      </c>
      <c r="B376" s="20">
        <v>408</v>
      </c>
      <c r="C376" s="3" t="s">
        <v>244</v>
      </c>
      <c r="D376" s="10"/>
      <c r="E376" s="11"/>
      <c r="F376" s="11"/>
      <c r="G376" s="11"/>
      <c r="H376" s="165" t="s">
        <v>693</v>
      </c>
    </row>
    <row r="377" spans="1:8" ht="27.95" customHeight="1">
      <c r="A377" s="9"/>
      <c r="B377" s="25"/>
      <c r="C377" s="9" t="s">
        <v>245</v>
      </c>
      <c r="D377" s="10"/>
      <c r="E377" s="11"/>
      <c r="F377" s="11"/>
      <c r="G377" s="11"/>
      <c r="H377" s="165" t="s">
        <v>693</v>
      </c>
    </row>
    <row r="378" spans="1:8" ht="15">
      <c r="A378" s="9"/>
      <c r="B378" s="48">
        <v>101</v>
      </c>
      <c r="C378" s="9" t="s">
        <v>246</v>
      </c>
      <c r="D378" s="70">
        <v>837</v>
      </c>
      <c r="E378" s="11">
        <v>700</v>
      </c>
      <c r="F378" s="11">
        <v>700</v>
      </c>
      <c r="G378" s="11">
        <v>700</v>
      </c>
      <c r="H378" s="165" t="s">
        <v>693</v>
      </c>
    </row>
    <row r="379" spans="1:8" ht="15">
      <c r="A379" s="9" t="s">
        <v>7</v>
      </c>
      <c r="B379" s="20">
        <v>408</v>
      </c>
      <c r="C379" s="3" t="s">
        <v>40</v>
      </c>
      <c r="D379" s="18">
        <f>D378</f>
        <v>837</v>
      </c>
      <c r="E379" s="19">
        <f>E378</f>
        <v>700</v>
      </c>
      <c r="F379" s="19">
        <f>F378</f>
        <v>700</v>
      </c>
      <c r="G379" s="19">
        <f>G378</f>
        <v>700</v>
      </c>
      <c r="H379" s="165" t="s">
        <v>693</v>
      </c>
    </row>
    <row r="380" spans="1:8" ht="15">
      <c r="A380" s="9"/>
      <c r="B380" s="22"/>
      <c r="C380" s="3"/>
      <c r="E380" s="11"/>
      <c r="F380" s="11"/>
      <c r="G380" s="11"/>
      <c r="H380" s="165" t="s">
        <v>693</v>
      </c>
    </row>
    <row r="381" spans="1:8" ht="15">
      <c r="A381" s="9" t="s">
        <v>65</v>
      </c>
      <c r="B381" s="20">
        <v>425</v>
      </c>
      <c r="C381" s="3" t="s">
        <v>41</v>
      </c>
      <c r="E381" s="11"/>
      <c r="F381" s="11"/>
      <c r="G381" s="11"/>
      <c r="H381" s="165" t="s">
        <v>693</v>
      </c>
    </row>
    <row r="382" spans="1:8" ht="27.95" customHeight="1">
      <c r="A382" s="9"/>
      <c r="B382" s="25"/>
      <c r="C382" s="9" t="s">
        <v>247</v>
      </c>
      <c r="D382" s="10"/>
      <c r="E382" s="11"/>
      <c r="F382" s="11"/>
      <c r="G382" s="11"/>
      <c r="H382" s="165" t="s">
        <v>693</v>
      </c>
    </row>
    <row r="383" spans="1:8" ht="15">
      <c r="A383" s="9"/>
      <c r="B383" s="25">
        <v>101</v>
      </c>
      <c r="C383" s="9" t="s">
        <v>248</v>
      </c>
      <c r="D383" s="69">
        <v>6</v>
      </c>
      <c r="E383" s="11">
        <v>6</v>
      </c>
      <c r="F383" s="11">
        <v>6</v>
      </c>
      <c r="G383" s="11">
        <v>6</v>
      </c>
      <c r="H383" s="165" t="s">
        <v>693</v>
      </c>
    </row>
    <row r="384" spans="1:8" ht="15">
      <c r="A384" s="9"/>
      <c r="B384" s="48">
        <v>800</v>
      </c>
      <c r="C384" s="9" t="s">
        <v>77</v>
      </c>
      <c r="D384" s="63">
        <v>0</v>
      </c>
      <c r="E384" s="11">
        <v>10</v>
      </c>
      <c r="F384" s="11">
        <v>10</v>
      </c>
      <c r="G384" s="11">
        <v>10</v>
      </c>
      <c r="H384" s="165" t="s">
        <v>693</v>
      </c>
    </row>
    <row r="385" spans="1:8" ht="15">
      <c r="A385" s="9" t="s">
        <v>7</v>
      </c>
      <c r="B385" s="20">
        <v>425</v>
      </c>
      <c r="C385" s="3" t="s">
        <v>41</v>
      </c>
      <c r="D385" s="18">
        <f>D384+D383</f>
        <v>6</v>
      </c>
      <c r="E385" s="19">
        <f>E384+E383</f>
        <v>16</v>
      </c>
      <c r="F385" s="19">
        <f>F384+F383</f>
        <v>16</v>
      </c>
      <c r="G385" s="19">
        <f>G384+G383</f>
        <v>16</v>
      </c>
      <c r="H385" s="165" t="s">
        <v>693</v>
      </c>
    </row>
    <row r="386" spans="1:8" ht="15">
      <c r="A386" s="9"/>
      <c r="B386" s="22"/>
      <c r="C386" s="3"/>
      <c r="D386" s="10"/>
      <c r="E386" s="11"/>
      <c r="F386" s="11"/>
      <c r="G386" s="11"/>
      <c r="H386" s="165" t="s">
        <v>693</v>
      </c>
    </row>
    <row r="387" spans="1:8" ht="15">
      <c r="A387" s="9" t="s">
        <v>65</v>
      </c>
      <c r="B387" s="20">
        <v>515</v>
      </c>
      <c r="C387" s="3" t="s">
        <v>42</v>
      </c>
      <c r="D387" s="10"/>
      <c r="E387" s="11"/>
      <c r="F387" s="11"/>
      <c r="G387" s="11"/>
      <c r="H387" s="165" t="s">
        <v>693</v>
      </c>
    </row>
    <row r="388" spans="1:8" ht="27.95" customHeight="1">
      <c r="A388" s="9"/>
      <c r="B388" s="25"/>
      <c r="C388" s="9" t="s">
        <v>249</v>
      </c>
      <c r="D388" s="10"/>
      <c r="E388" s="11"/>
      <c r="F388" s="11"/>
      <c r="G388" s="11"/>
      <c r="H388" s="165" t="s">
        <v>693</v>
      </c>
    </row>
    <row r="389" spans="1:8" ht="15">
      <c r="A389" s="23"/>
      <c r="B389" s="53">
        <v>800</v>
      </c>
      <c r="C389" s="23" t="s">
        <v>77</v>
      </c>
      <c r="D389" s="71">
        <v>14618</v>
      </c>
      <c r="E389" s="17">
        <v>15000</v>
      </c>
      <c r="F389" s="17">
        <v>15000</v>
      </c>
      <c r="G389" s="17">
        <v>15000</v>
      </c>
      <c r="H389" s="165" t="s">
        <v>693</v>
      </c>
    </row>
    <row r="390" spans="1:8" ht="15">
      <c r="A390" s="9" t="s">
        <v>7</v>
      </c>
      <c r="B390" s="20">
        <v>515</v>
      </c>
      <c r="C390" s="3" t="s">
        <v>42</v>
      </c>
      <c r="D390" s="16">
        <f>SUM(D389:D389)</f>
        <v>14618</v>
      </c>
      <c r="E390" s="17">
        <f>SUM(E389:E389)</f>
        <v>15000</v>
      </c>
      <c r="F390" s="17">
        <f>SUM(F389:F389)</f>
        <v>15000</v>
      </c>
      <c r="G390" s="17">
        <f>SUM(G389:G389)</f>
        <v>15000</v>
      </c>
      <c r="H390" s="165" t="s">
        <v>693</v>
      </c>
    </row>
    <row r="391" spans="1:8" ht="15">
      <c r="A391" s="9"/>
      <c r="B391" s="22"/>
      <c r="C391" s="3"/>
      <c r="E391" s="11"/>
      <c r="F391" s="11"/>
      <c r="G391" s="11"/>
      <c r="H391" s="165" t="s">
        <v>693</v>
      </c>
    </row>
    <row r="392" spans="1:8" ht="15">
      <c r="A392" s="9" t="s">
        <v>65</v>
      </c>
      <c r="B392" s="20">
        <v>702</v>
      </c>
      <c r="C392" s="3" t="s">
        <v>43</v>
      </c>
      <c r="H392" s="165" t="s">
        <v>693</v>
      </c>
    </row>
    <row r="393" spans="1:8" ht="27.95" customHeight="1">
      <c r="A393" s="9"/>
      <c r="B393" s="25"/>
      <c r="C393" s="9" t="s">
        <v>250</v>
      </c>
      <c r="E393" s="11"/>
      <c r="F393" s="11"/>
      <c r="G393" s="11"/>
      <c r="H393" s="165" t="s">
        <v>693</v>
      </c>
    </row>
    <row r="394" spans="1:8" ht="15">
      <c r="A394" s="9"/>
      <c r="B394" s="48">
        <v>80</v>
      </c>
      <c r="C394" s="9" t="s">
        <v>139</v>
      </c>
      <c r="D394" s="10"/>
      <c r="E394" s="11"/>
      <c r="F394" s="11"/>
      <c r="G394" s="11"/>
      <c r="H394" s="165" t="s">
        <v>693</v>
      </c>
    </row>
    <row r="395" spans="1:8" ht="15">
      <c r="A395" s="9"/>
      <c r="B395" s="48">
        <v>800</v>
      </c>
      <c r="C395" s="9" t="s">
        <v>77</v>
      </c>
      <c r="D395" s="71">
        <v>2027</v>
      </c>
      <c r="E395" s="17">
        <v>3000</v>
      </c>
      <c r="F395" s="17">
        <v>3000</v>
      </c>
      <c r="G395" s="17">
        <v>3000</v>
      </c>
      <c r="H395" s="165" t="s">
        <v>693</v>
      </c>
    </row>
    <row r="396" spans="1:8" ht="15">
      <c r="A396" s="9" t="s">
        <v>7</v>
      </c>
      <c r="B396" s="20">
        <v>702</v>
      </c>
      <c r="C396" s="3" t="s">
        <v>43</v>
      </c>
      <c r="D396" s="16">
        <f>D395</f>
        <v>2027</v>
      </c>
      <c r="E396" s="17">
        <f>E395</f>
        <v>3000</v>
      </c>
      <c r="F396" s="17">
        <f>F395</f>
        <v>3000</v>
      </c>
      <c r="G396" s="17">
        <f>G395</f>
        <v>3000</v>
      </c>
      <c r="H396" s="165" t="s">
        <v>693</v>
      </c>
    </row>
    <row r="397" spans="1:8" ht="15">
      <c r="A397" s="9"/>
      <c r="B397" s="22"/>
      <c r="C397" s="3"/>
      <c r="E397" s="11"/>
      <c r="F397" s="11"/>
      <c r="G397" s="11"/>
      <c r="H397" s="165" t="s">
        <v>693</v>
      </c>
    </row>
    <row r="398" spans="1:8" ht="15">
      <c r="A398" s="9" t="s">
        <v>65</v>
      </c>
      <c r="B398" s="20">
        <v>801</v>
      </c>
      <c r="C398" s="3" t="s">
        <v>44</v>
      </c>
      <c r="H398" s="165" t="s">
        <v>693</v>
      </c>
    </row>
    <row r="399" spans="1:8" ht="27.95" customHeight="1">
      <c r="A399" s="9"/>
      <c r="B399" s="25"/>
      <c r="C399" s="9" t="s">
        <v>251</v>
      </c>
      <c r="E399" s="11"/>
      <c r="F399" s="11"/>
      <c r="G399" s="11"/>
      <c r="H399" s="165" t="s">
        <v>693</v>
      </c>
    </row>
    <row r="400" spans="1:8" ht="15">
      <c r="A400" s="9"/>
      <c r="B400" s="55">
        <v>1</v>
      </c>
      <c r="C400" s="9" t="s">
        <v>252</v>
      </c>
      <c r="H400" s="165" t="s">
        <v>693</v>
      </c>
    </row>
    <row r="401" spans="1:8" ht="15">
      <c r="A401" s="9"/>
      <c r="B401" s="48">
        <v>800</v>
      </c>
      <c r="C401" s="9" t="s">
        <v>77</v>
      </c>
      <c r="D401" s="69"/>
      <c r="H401" s="165" t="s">
        <v>693</v>
      </c>
    </row>
    <row r="402" spans="1:8" ht="15">
      <c r="A402" s="9"/>
      <c r="B402" s="55">
        <v>1</v>
      </c>
      <c r="C402" s="9" t="s">
        <v>253</v>
      </c>
      <c r="D402" s="69">
        <v>822320</v>
      </c>
      <c r="E402" s="14">
        <v>1100000</v>
      </c>
      <c r="F402" s="14">
        <v>1100000</v>
      </c>
      <c r="G402" s="14">
        <v>1210000</v>
      </c>
      <c r="H402" s="165" t="s">
        <v>693</v>
      </c>
    </row>
    <row r="403" spans="1:8" ht="15">
      <c r="A403" s="9"/>
      <c r="B403" s="55">
        <v>2</v>
      </c>
      <c r="C403" s="9" t="s">
        <v>77</v>
      </c>
      <c r="D403" s="13">
        <v>6520</v>
      </c>
      <c r="E403" s="21">
        <v>1000</v>
      </c>
      <c r="F403" s="21">
        <v>1000</v>
      </c>
      <c r="G403" s="21">
        <v>1000</v>
      </c>
      <c r="H403" s="165" t="s">
        <v>693</v>
      </c>
    </row>
    <row r="404" spans="1:8" ht="15">
      <c r="A404" s="9" t="s">
        <v>7</v>
      </c>
      <c r="B404" s="48">
        <v>800</v>
      </c>
      <c r="C404" s="9" t="s">
        <v>77</v>
      </c>
      <c r="D404" s="19">
        <f>SUM(D401:D403)</f>
        <v>828840</v>
      </c>
      <c r="E404" s="19">
        <f>SUM(E401:E403)</f>
        <v>1101000</v>
      </c>
      <c r="F404" s="19">
        <f>SUM(F401:F403)</f>
        <v>1101000</v>
      </c>
      <c r="G404" s="19">
        <f>SUM(G401:G403)</f>
        <v>1211000</v>
      </c>
      <c r="H404" s="165" t="s">
        <v>693</v>
      </c>
    </row>
    <row r="405" spans="1:8" ht="15">
      <c r="A405" s="9"/>
      <c r="B405" s="48"/>
      <c r="C405" s="9"/>
      <c r="D405" s="10"/>
      <c r="E405" s="11"/>
      <c r="F405" s="11"/>
      <c r="G405" s="11"/>
      <c r="H405" s="165" t="s">
        <v>693</v>
      </c>
    </row>
    <row r="406" spans="1:8" ht="15">
      <c r="A406" s="9"/>
      <c r="B406" s="48">
        <v>80</v>
      </c>
      <c r="C406" s="9" t="s">
        <v>139</v>
      </c>
      <c r="D406" s="10"/>
      <c r="E406" s="11"/>
      <c r="F406" s="11"/>
      <c r="G406" s="11"/>
      <c r="H406" s="165" t="s">
        <v>693</v>
      </c>
    </row>
    <row r="407" spans="1:8" ht="15">
      <c r="A407" s="9"/>
      <c r="B407" s="48">
        <v>800</v>
      </c>
      <c r="C407" s="9" t="s">
        <v>77</v>
      </c>
      <c r="D407" s="70">
        <v>117</v>
      </c>
      <c r="E407" s="78">
        <v>0</v>
      </c>
      <c r="F407" s="78">
        <v>0</v>
      </c>
      <c r="G407" s="78">
        <v>0</v>
      </c>
      <c r="H407" s="165" t="s">
        <v>693</v>
      </c>
    </row>
    <row r="408" spans="1:8" ht="15">
      <c r="A408" s="9" t="s">
        <v>7</v>
      </c>
      <c r="B408" s="20">
        <v>801</v>
      </c>
      <c r="C408" s="3" t="s">
        <v>44</v>
      </c>
      <c r="D408" s="18">
        <f>D404+D407</f>
        <v>828957</v>
      </c>
      <c r="E408" s="19">
        <f>E404+E407</f>
        <v>1101000</v>
      </c>
      <c r="F408" s="19">
        <f>F404+F407</f>
        <v>1101000</v>
      </c>
      <c r="G408" s="19">
        <f>G404+G407</f>
        <v>1211000</v>
      </c>
      <c r="H408" s="165" t="s">
        <v>693</v>
      </c>
    </row>
    <row r="409" spans="1:8" ht="15">
      <c r="A409" s="9"/>
      <c r="B409" s="20"/>
      <c r="C409" s="3"/>
      <c r="D409" s="10"/>
      <c r="E409" s="11"/>
      <c r="F409" s="11"/>
      <c r="G409" s="11"/>
      <c r="H409" s="165" t="s">
        <v>693</v>
      </c>
    </row>
    <row r="410" spans="1:8" ht="15">
      <c r="A410" s="9" t="s">
        <v>65</v>
      </c>
      <c r="B410" s="20">
        <v>851</v>
      </c>
      <c r="C410" s="3" t="s">
        <v>45</v>
      </c>
      <c r="H410" s="165" t="s">
        <v>693</v>
      </c>
    </row>
    <row r="411" spans="1:8" ht="27.95" customHeight="1">
      <c r="A411" s="9"/>
      <c r="B411" s="25"/>
      <c r="C411" s="9" t="s">
        <v>254</v>
      </c>
      <c r="E411" s="11"/>
      <c r="F411" s="11"/>
      <c r="G411" s="11"/>
      <c r="H411" s="165" t="s">
        <v>693</v>
      </c>
    </row>
    <row r="412" spans="1:8" ht="15">
      <c r="A412" s="9"/>
      <c r="B412" s="48">
        <v>102</v>
      </c>
      <c r="C412" s="9" t="s">
        <v>255</v>
      </c>
      <c r="D412" s="14"/>
      <c r="H412" s="165" t="s">
        <v>693</v>
      </c>
    </row>
    <row r="413" spans="1:8" ht="25.5">
      <c r="A413" s="9"/>
      <c r="B413" s="55">
        <v>1</v>
      </c>
      <c r="C413" s="9" t="s">
        <v>256</v>
      </c>
      <c r="D413" s="70">
        <v>596</v>
      </c>
      <c r="E413" s="11">
        <v>2500</v>
      </c>
      <c r="F413" s="11">
        <v>2500</v>
      </c>
      <c r="G413" s="11">
        <v>2500</v>
      </c>
      <c r="H413" s="165" t="s">
        <v>693</v>
      </c>
    </row>
    <row r="414" spans="1:8" ht="15">
      <c r="A414" s="23" t="s">
        <v>7</v>
      </c>
      <c r="B414" s="24">
        <v>851</v>
      </c>
      <c r="C414" s="29" t="s">
        <v>45</v>
      </c>
      <c r="D414" s="18">
        <f>SUM(D413:D413)</f>
        <v>596</v>
      </c>
      <c r="E414" s="19">
        <f>SUM(E412:E413)</f>
        <v>2500</v>
      </c>
      <c r="F414" s="19">
        <f>SUM(F412:F413)</f>
        <v>2500</v>
      </c>
      <c r="G414" s="19">
        <f>SUM(G412:G413)</f>
        <v>2500</v>
      </c>
      <c r="H414" s="165" t="s">
        <v>693</v>
      </c>
    </row>
    <row r="415" spans="1:8" ht="2.25" customHeight="1">
      <c r="A415" s="9"/>
      <c r="B415" s="20"/>
      <c r="C415" s="3"/>
      <c r="D415" s="10"/>
      <c r="E415" s="11"/>
      <c r="F415" s="11"/>
      <c r="G415" s="11"/>
      <c r="H415" s="165" t="s">
        <v>693</v>
      </c>
    </row>
    <row r="416" spans="1:8" ht="15">
      <c r="A416" s="9" t="s">
        <v>65</v>
      </c>
      <c r="B416" s="20">
        <v>852</v>
      </c>
      <c r="C416" s="3" t="s">
        <v>46</v>
      </c>
      <c r="H416" s="165" t="s">
        <v>693</v>
      </c>
    </row>
    <row r="417" spans="1:8" ht="39.950000000000003" customHeight="1">
      <c r="A417" s="9"/>
      <c r="B417" s="25"/>
      <c r="C417" s="9" t="s">
        <v>257</v>
      </c>
      <c r="E417" s="11"/>
      <c r="F417" s="11"/>
      <c r="G417" s="11"/>
      <c r="H417" s="165" t="s">
        <v>693</v>
      </c>
    </row>
    <row r="418" spans="1:8" ht="27.95" customHeight="1">
      <c r="A418" s="9"/>
      <c r="B418" s="55">
        <v>7</v>
      </c>
      <c r="C418" s="9" t="s">
        <v>258</v>
      </c>
      <c r="E418" s="11"/>
      <c r="F418" s="11"/>
      <c r="G418" s="11"/>
      <c r="H418" s="165" t="s">
        <v>693</v>
      </c>
    </row>
    <row r="419" spans="1:8" ht="15">
      <c r="A419" s="9"/>
      <c r="B419" s="48">
        <v>800</v>
      </c>
      <c r="C419" s="9" t="s">
        <v>77</v>
      </c>
      <c r="D419" s="14"/>
      <c r="H419" s="165" t="s">
        <v>693</v>
      </c>
    </row>
    <row r="420" spans="1:8" ht="15">
      <c r="A420" s="9"/>
      <c r="B420" s="79" t="s">
        <v>79</v>
      </c>
      <c r="C420" s="9" t="s">
        <v>259</v>
      </c>
      <c r="D420" s="26">
        <f>0</f>
        <v>0</v>
      </c>
      <c r="E420" s="33">
        <v>1500</v>
      </c>
      <c r="F420" s="33">
        <v>300</v>
      </c>
      <c r="G420" s="33">
        <v>300</v>
      </c>
      <c r="H420" s="165" t="s">
        <v>693</v>
      </c>
    </row>
    <row r="421" spans="1:8" ht="15">
      <c r="A421" s="9"/>
      <c r="B421" s="48"/>
      <c r="C421" s="9"/>
      <c r="D421" s="26"/>
      <c r="E421" s="26"/>
      <c r="F421" s="26"/>
      <c r="G421" s="26"/>
      <c r="H421" s="165" t="s">
        <v>693</v>
      </c>
    </row>
    <row r="422" spans="1:8" ht="15">
      <c r="A422" s="9"/>
      <c r="B422" s="55">
        <v>8</v>
      </c>
      <c r="C422" s="9" t="s">
        <v>260</v>
      </c>
      <c r="H422" s="165" t="s">
        <v>693</v>
      </c>
    </row>
    <row r="423" spans="1:8" ht="15">
      <c r="A423" s="9"/>
      <c r="B423" s="48">
        <v>600</v>
      </c>
      <c r="C423" s="9" t="s">
        <v>202</v>
      </c>
      <c r="D423" s="69">
        <v>8478</v>
      </c>
      <c r="E423" s="14">
        <v>2500</v>
      </c>
      <c r="F423" s="14">
        <v>2500</v>
      </c>
      <c r="G423" s="14">
        <v>4000</v>
      </c>
      <c r="H423" s="165" t="s">
        <v>693</v>
      </c>
    </row>
    <row r="424" spans="1:8" ht="15">
      <c r="A424" s="9"/>
      <c r="B424" s="48"/>
      <c r="C424" s="9"/>
      <c r="D424" s="10"/>
      <c r="E424" s="11"/>
      <c r="F424" s="11"/>
      <c r="G424" s="11"/>
      <c r="H424" s="165" t="s">
        <v>693</v>
      </c>
    </row>
    <row r="425" spans="1:8" ht="15">
      <c r="A425" s="9"/>
      <c r="B425" s="48">
        <v>80</v>
      </c>
      <c r="C425" s="9" t="s">
        <v>139</v>
      </c>
      <c r="D425" s="10"/>
      <c r="E425" s="11"/>
      <c r="F425" s="11"/>
      <c r="G425" s="11"/>
      <c r="H425" s="165" t="s">
        <v>693</v>
      </c>
    </row>
    <row r="426" spans="1:8" ht="15">
      <c r="A426" s="9"/>
      <c r="B426" s="48">
        <v>800</v>
      </c>
      <c r="C426" s="9" t="s">
        <v>77</v>
      </c>
      <c r="D426" s="70"/>
      <c r="E426" s="26"/>
      <c r="F426" s="26"/>
      <c r="G426" s="26"/>
      <c r="H426" s="165" t="s">
        <v>693</v>
      </c>
    </row>
    <row r="427" spans="1:8" ht="15">
      <c r="A427" s="9"/>
      <c r="B427" s="66" t="s">
        <v>82</v>
      </c>
      <c r="C427" s="9" t="s">
        <v>261</v>
      </c>
      <c r="D427" s="77">
        <v>0</v>
      </c>
      <c r="E427" s="56">
        <v>1</v>
      </c>
      <c r="F427" s="56">
        <v>1500</v>
      </c>
      <c r="G427" s="56">
        <v>1500</v>
      </c>
      <c r="H427" s="165" t="s">
        <v>693</v>
      </c>
    </row>
    <row r="428" spans="1:8" ht="15">
      <c r="A428" s="9" t="s">
        <v>7</v>
      </c>
      <c r="B428" s="20">
        <v>852</v>
      </c>
      <c r="C428" s="3" t="s">
        <v>46</v>
      </c>
      <c r="D428" s="16">
        <f t="shared" ref="D428:E428" si="5">D423+D427+D420</f>
        <v>8478</v>
      </c>
      <c r="E428" s="16">
        <f t="shared" si="5"/>
        <v>4001</v>
      </c>
      <c r="F428" s="16">
        <f>F423+F427+F420</f>
        <v>4300</v>
      </c>
      <c r="G428" s="16">
        <f>G423+G427+G420</f>
        <v>5800</v>
      </c>
      <c r="H428" s="165" t="s">
        <v>693</v>
      </c>
    </row>
    <row r="429" spans="1:8" ht="15">
      <c r="A429" s="9"/>
      <c r="B429" s="22"/>
      <c r="C429" s="3"/>
      <c r="E429" s="11"/>
      <c r="F429" s="11"/>
      <c r="G429" s="11"/>
      <c r="H429" s="165" t="s">
        <v>693</v>
      </c>
    </row>
    <row r="430" spans="1:8" ht="27.95" customHeight="1">
      <c r="A430" s="9" t="s">
        <v>65</v>
      </c>
      <c r="B430" s="20">
        <v>853</v>
      </c>
      <c r="C430" s="3" t="s">
        <v>262</v>
      </c>
      <c r="H430" s="165" t="s">
        <v>693</v>
      </c>
    </row>
    <row r="431" spans="1:8" ht="27.95" customHeight="1">
      <c r="A431" s="9"/>
      <c r="B431" s="25"/>
      <c r="C431" s="9" t="s">
        <v>263</v>
      </c>
      <c r="D431" s="10"/>
      <c r="E431" s="11"/>
      <c r="F431" s="11"/>
      <c r="G431" s="11"/>
      <c r="H431" s="165" t="s">
        <v>693</v>
      </c>
    </row>
    <row r="432" spans="1:8" ht="15">
      <c r="A432" s="9"/>
      <c r="B432" s="48">
        <v>800</v>
      </c>
      <c r="C432" s="9" t="s">
        <v>77</v>
      </c>
      <c r="D432" s="71">
        <v>1788</v>
      </c>
      <c r="E432" s="17">
        <v>1700</v>
      </c>
      <c r="F432" s="17">
        <v>800</v>
      </c>
      <c r="G432" s="17">
        <v>800</v>
      </c>
      <c r="H432" s="165" t="s">
        <v>693</v>
      </c>
    </row>
    <row r="433" spans="1:8" ht="27.95" customHeight="1">
      <c r="A433" s="9" t="s">
        <v>7</v>
      </c>
      <c r="B433" s="20">
        <v>853</v>
      </c>
      <c r="C433" s="3" t="s">
        <v>262</v>
      </c>
      <c r="D433" s="16">
        <f>D432</f>
        <v>1788</v>
      </c>
      <c r="E433" s="17">
        <f>E432</f>
        <v>1700</v>
      </c>
      <c r="F433" s="17">
        <f>F432</f>
        <v>800</v>
      </c>
      <c r="G433" s="17">
        <f>G432</f>
        <v>800</v>
      </c>
      <c r="H433" s="165" t="s">
        <v>693</v>
      </c>
    </row>
    <row r="434" spans="1:8" ht="15">
      <c r="A434" s="9"/>
      <c r="B434" s="22"/>
      <c r="C434" s="3"/>
      <c r="E434" s="11"/>
      <c r="F434" s="11"/>
      <c r="G434" s="11"/>
      <c r="H434" s="165" t="s">
        <v>693</v>
      </c>
    </row>
    <row r="435" spans="1:8" ht="15">
      <c r="A435" s="9" t="s">
        <v>65</v>
      </c>
      <c r="B435" s="22">
        <v>1055</v>
      </c>
      <c r="C435" s="3" t="s">
        <v>47</v>
      </c>
      <c r="H435" s="165" t="s">
        <v>693</v>
      </c>
    </row>
    <row r="436" spans="1:8" ht="15">
      <c r="A436" s="9"/>
      <c r="B436" s="25"/>
      <c r="C436" s="9" t="s">
        <v>264</v>
      </c>
      <c r="D436" s="10"/>
      <c r="E436" s="11"/>
      <c r="F436" s="11"/>
      <c r="G436" s="11"/>
      <c r="H436" s="165" t="s">
        <v>693</v>
      </c>
    </row>
    <row r="437" spans="1:8" ht="15">
      <c r="A437" s="9"/>
      <c r="B437" s="48">
        <v>201</v>
      </c>
      <c r="C437" s="9" t="s">
        <v>265</v>
      </c>
      <c r="D437" s="70"/>
      <c r="E437" s="11"/>
      <c r="F437" s="11"/>
      <c r="G437" s="11"/>
      <c r="H437" s="165" t="s">
        <v>693</v>
      </c>
    </row>
    <row r="438" spans="1:8" ht="15">
      <c r="A438" s="23"/>
      <c r="B438" s="60">
        <v>1</v>
      </c>
      <c r="C438" s="23" t="s">
        <v>266</v>
      </c>
      <c r="D438" s="71">
        <v>35137</v>
      </c>
      <c r="E438" s="17">
        <v>70000</v>
      </c>
      <c r="F438" s="17">
        <v>70000</v>
      </c>
      <c r="G438" s="17">
        <v>83500</v>
      </c>
      <c r="H438" s="165" t="s">
        <v>693</v>
      </c>
    </row>
    <row r="439" spans="1:8" ht="15">
      <c r="A439" s="75"/>
      <c r="B439" s="80">
        <v>2</v>
      </c>
      <c r="C439" s="75" t="s">
        <v>267</v>
      </c>
      <c r="D439" s="27">
        <v>40880</v>
      </c>
      <c r="E439" s="28">
        <v>60000</v>
      </c>
      <c r="F439" s="28">
        <v>60000</v>
      </c>
      <c r="G439" s="28">
        <v>71500</v>
      </c>
      <c r="H439" s="165" t="s">
        <v>693</v>
      </c>
    </row>
    <row r="440" spans="1:8" ht="15">
      <c r="A440" s="9"/>
      <c r="B440" s="55">
        <v>4</v>
      </c>
      <c r="C440" s="9" t="s">
        <v>268</v>
      </c>
      <c r="D440" s="13">
        <v>214088</v>
      </c>
      <c r="E440" s="14">
        <f>219360+11040</f>
        <v>230400</v>
      </c>
      <c r="F440" s="14">
        <f>219360+11040</f>
        <v>230400</v>
      </c>
      <c r="G440" s="11">
        <v>275000</v>
      </c>
      <c r="H440" s="165" t="s">
        <v>693</v>
      </c>
    </row>
    <row r="441" spans="1:8" ht="15">
      <c r="A441" s="9" t="s">
        <v>7</v>
      </c>
      <c r="B441" s="48">
        <v>201</v>
      </c>
      <c r="C441" s="9" t="s">
        <v>265</v>
      </c>
      <c r="D441" s="19">
        <f>SUM(D438:D440)</f>
        <v>290105</v>
      </c>
      <c r="E441" s="19">
        <f>SUM(E438:E440)</f>
        <v>360400</v>
      </c>
      <c r="F441" s="19">
        <f>SUM(F438:F440)</f>
        <v>360400</v>
      </c>
      <c r="G441" s="19">
        <f>SUM(G438:G440)</f>
        <v>430000</v>
      </c>
      <c r="H441" s="165" t="s">
        <v>693</v>
      </c>
    </row>
    <row r="442" spans="1:8" ht="15">
      <c r="A442" s="9" t="s">
        <v>7</v>
      </c>
      <c r="B442" s="22">
        <v>1055</v>
      </c>
      <c r="C442" s="3" t="s">
        <v>47</v>
      </c>
      <c r="D442" s="18">
        <f>D441</f>
        <v>290105</v>
      </c>
      <c r="E442" s="19">
        <f>E441</f>
        <v>360400</v>
      </c>
      <c r="F442" s="19">
        <f>F441</f>
        <v>360400</v>
      </c>
      <c r="G442" s="19">
        <f>G441</f>
        <v>430000</v>
      </c>
      <c r="H442" s="165" t="s">
        <v>693</v>
      </c>
    </row>
    <row r="443" spans="1:8" ht="15">
      <c r="A443" s="9"/>
      <c r="B443" s="22"/>
      <c r="C443" s="3"/>
      <c r="D443" s="10"/>
      <c r="E443" s="11"/>
      <c r="F443" s="11"/>
      <c r="G443" s="11"/>
      <c r="H443" s="165" t="s">
        <v>693</v>
      </c>
    </row>
    <row r="444" spans="1:8" ht="15">
      <c r="A444" s="9" t="s">
        <v>65</v>
      </c>
      <c r="B444" s="22">
        <v>1452</v>
      </c>
      <c r="C444" s="3" t="s">
        <v>48</v>
      </c>
      <c r="H444" s="165" t="s">
        <v>693</v>
      </c>
    </row>
    <row r="445" spans="1:8" ht="15">
      <c r="A445" s="9"/>
      <c r="B445" s="25"/>
      <c r="C445" s="9" t="s">
        <v>269</v>
      </c>
      <c r="E445" s="11"/>
      <c r="F445" s="11"/>
      <c r="G445" s="11"/>
      <c r="H445" s="165" t="s">
        <v>693</v>
      </c>
    </row>
    <row r="446" spans="1:8" ht="15">
      <c r="A446" s="9"/>
      <c r="B446" s="48">
        <v>105</v>
      </c>
      <c r="C446" s="9" t="s">
        <v>270</v>
      </c>
      <c r="D446" s="69">
        <v>10812</v>
      </c>
      <c r="E446" s="11">
        <v>31360</v>
      </c>
      <c r="F446" s="11">
        <v>12109</v>
      </c>
      <c r="G446" s="11">
        <v>14300</v>
      </c>
      <c r="H446" s="165" t="s">
        <v>693</v>
      </c>
    </row>
    <row r="447" spans="1:8" ht="15">
      <c r="A447" s="9"/>
      <c r="B447" s="48">
        <v>800</v>
      </c>
      <c r="C447" s="9" t="s">
        <v>77</v>
      </c>
      <c r="D447" s="69">
        <v>10526</v>
      </c>
      <c r="E447" s="11">
        <v>24640</v>
      </c>
      <c r="F447" s="11">
        <v>11788</v>
      </c>
      <c r="G447" s="11">
        <v>13700</v>
      </c>
      <c r="H447" s="165" t="s">
        <v>693</v>
      </c>
    </row>
    <row r="448" spans="1:8" ht="15">
      <c r="A448" s="9" t="s">
        <v>7</v>
      </c>
      <c r="B448" s="22">
        <v>1452</v>
      </c>
      <c r="C448" s="3" t="s">
        <v>48</v>
      </c>
      <c r="D448" s="18">
        <f>SUM(D446:D447)</f>
        <v>21338</v>
      </c>
      <c r="E448" s="19">
        <f>SUM(E446:E447)</f>
        <v>56000</v>
      </c>
      <c r="F448" s="19">
        <f>SUM(F446:F447)</f>
        <v>23897</v>
      </c>
      <c r="G448" s="19">
        <f>SUM(G446:G447)</f>
        <v>28000</v>
      </c>
      <c r="H448" s="165" t="s">
        <v>693</v>
      </c>
    </row>
    <row r="449" spans="1:8" ht="15">
      <c r="A449" s="9"/>
      <c r="B449" s="22"/>
      <c r="C449" s="3"/>
      <c r="D449" s="10"/>
      <c r="E449" s="11"/>
      <c r="F449" s="11"/>
      <c r="G449" s="11"/>
      <c r="H449" s="165" t="s">
        <v>693</v>
      </c>
    </row>
    <row r="450" spans="1:8" ht="15">
      <c r="A450" s="9" t="s">
        <v>65</v>
      </c>
      <c r="B450" s="22">
        <v>1475</v>
      </c>
      <c r="C450" s="3" t="s">
        <v>49</v>
      </c>
      <c r="H450" s="165" t="s">
        <v>693</v>
      </c>
    </row>
    <row r="451" spans="1:8" ht="27.95" customHeight="1">
      <c r="A451" s="9"/>
      <c r="B451" s="25"/>
      <c r="C451" s="9" t="s">
        <v>271</v>
      </c>
      <c r="E451" s="11"/>
      <c r="F451" s="11"/>
      <c r="G451" s="11"/>
      <c r="H451" s="165" t="s">
        <v>693</v>
      </c>
    </row>
    <row r="452" spans="1:8" ht="15">
      <c r="A452" s="9"/>
      <c r="B452" s="48">
        <v>106</v>
      </c>
      <c r="C452" s="9" t="s">
        <v>272</v>
      </c>
      <c r="D452" s="70">
        <v>918</v>
      </c>
      <c r="E452" s="11">
        <v>1350</v>
      </c>
      <c r="F452" s="11">
        <v>1350</v>
      </c>
      <c r="G452" s="11">
        <v>900</v>
      </c>
      <c r="H452" s="165" t="s">
        <v>693</v>
      </c>
    </row>
    <row r="453" spans="1:8" ht="15">
      <c r="A453" s="9" t="s">
        <v>7</v>
      </c>
      <c r="B453" s="22">
        <v>1475</v>
      </c>
      <c r="C453" s="3" t="s">
        <v>49</v>
      </c>
      <c r="D453" s="27">
        <f>D452</f>
        <v>918</v>
      </c>
      <c r="E453" s="28">
        <f>E452</f>
        <v>1350</v>
      </c>
      <c r="F453" s="28">
        <f>F452</f>
        <v>1350</v>
      </c>
      <c r="G453" s="28">
        <f>G452</f>
        <v>900</v>
      </c>
      <c r="H453" s="165" t="s">
        <v>693</v>
      </c>
    </row>
    <row r="454" spans="1:8" ht="15">
      <c r="A454" s="9" t="s">
        <v>7</v>
      </c>
      <c r="B454" s="22"/>
      <c r="C454" s="3" t="s">
        <v>121</v>
      </c>
      <c r="D454" s="18">
        <f>D123+D128+D134+D146+D158+D167+D196+D204+D211+D237+D250+D265+D272+D283+D291+D296+D304+D309+D320+D329+D340+D368+D374+D379+D385+D390+D396+D408+D414+D428+D433+D442+D448+D453+D152+D332</f>
        <v>8069633</v>
      </c>
      <c r="E454" s="18">
        <f>E123+E128+E134+E146+E158+E167+E196+E204+E211+E237+E250+E265+E272+E283+E291+E296+E304+E309+E320+E329+E340+E368+E374+E379+E385+E390+E396+E408+E414+E428+E433+E442+E448+E453+E152+E332</f>
        <v>10545267</v>
      </c>
      <c r="F454" s="18">
        <f>F123+F128+F134+F146+F158+F167+F196+F204+F211+F237+F250+F265+F272+F283+F291+F296+F304+F309+F320+F329+F340+F368+F374+F379+F385+F390+F396+F408+F414+F428+F433+F442+F448+F453+F152+F332</f>
        <v>10650262</v>
      </c>
      <c r="G454" s="18">
        <f>G123+G128+G134+G146+G158+G167+G196+G204+G211+G237+G250+G265+G272+G283+G291+G296+G304+G309+G320+G329+G340+G368+G374+G379+G385+G390+G396+G408+G414+G428+G433+G442+G448+G453+G152+G332</f>
        <v>10989196</v>
      </c>
      <c r="H454" s="165" t="s">
        <v>693</v>
      </c>
    </row>
    <row r="455" spans="1:8" ht="15">
      <c r="A455" s="9"/>
      <c r="B455" s="22"/>
      <c r="C455" s="3"/>
      <c r="E455" s="11"/>
      <c r="F455" s="11"/>
      <c r="G455" s="11"/>
      <c r="H455" s="165" t="s">
        <v>693</v>
      </c>
    </row>
    <row r="456" spans="1:8" ht="15">
      <c r="A456" s="9" t="s">
        <v>65</v>
      </c>
      <c r="B456" s="22">
        <v>1601</v>
      </c>
      <c r="C456" s="3" t="s">
        <v>273</v>
      </c>
      <c r="E456" s="11"/>
      <c r="F456" s="11"/>
      <c r="G456" s="11"/>
      <c r="H456" s="165" t="s">
        <v>693</v>
      </c>
    </row>
    <row r="457" spans="1:8" ht="15">
      <c r="A457" s="9"/>
      <c r="B457" s="55">
        <v>1</v>
      </c>
      <c r="C457" s="9" t="s">
        <v>274</v>
      </c>
      <c r="H457" s="165" t="s">
        <v>693</v>
      </c>
    </row>
    <row r="458" spans="1:8" ht="27.95" customHeight="1">
      <c r="A458" s="9"/>
      <c r="B458" s="48">
        <v>109</v>
      </c>
      <c r="C458" s="9" t="s">
        <v>275</v>
      </c>
      <c r="D458" s="69">
        <v>241469</v>
      </c>
      <c r="E458" s="11">
        <f>237000+7100+8669+734800</f>
        <v>987569</v>
      </c>
      <c r="F458" s="11">
        <f>237000+7100+8669+734800</f>
        <v>987569</v>
      </c>
      <c r="G458" s="11">
        <v>286681</v>
      </c>
      <c r="H458" s="165" t="s">
        <v>693</v>
      </c>
    </row>
    <row r="459" spans="1:8" ht="15">
      <c r="A459" s="9"/>
      <c r="B459" s="48"/>
      <c r="C459" s="9"/>
      <c r="D459" s="26"/>
      <c r="E459" s="11"/>
      <c r="F459" s="11"/>
      <c r="G459" s="11"/>
      <c r="H459" s="165" t="s">
        <v>693</v>
      </c>
    </row>
    <row r="460" spans="1:8" ht="15">
      <c r="A460" s="9"/>
      <c r="B460" s="48">
        <v>800</v>
      </c>
      <c r="C460" s="9" t="s">
        <v>277</v>
      </c>
      <c r="D460" s="26"/>
      <c r="E460" s="11"/>
      <c r="F460" s="11"/>
      <c r="G460" s="11"/>
      <c r="H460" s="165" t="s">
        <v>693</v>
      </c>
    </row>
    <row r="461" spans="1:8" ht="27.95" customHeight="1">
      <c r="A461" s="9"/>
      <c r="B461" s="55">
        <v>6</v>
      </c>
      <c r="C461" s="9" t="s">
        <v>278</v>
      </c>
      <c r="D461" s="26">
        <v>0</v>
      </c>
      <c r="E461" s="11">
        <v>6676</v>
      </c>
      <c r="F461" s="11">
        <v>6676</v>
      </c>
      <c r="G461" s="11">
        <v>6511</v>
      </c>
      <c r="H461" s="165" t="s">
        <v>693</v>
      </c>
    </row>
    <row r="462" spans="1:8" ht="27.95" customHeight="1">
      <c r="A462" s="23"/>
      <c r="B462" s="60">
        <v>7</v>
      </c>
      <c r="C462" s="23" t="s">
        <v>279</v>
      </c>
      <c r="D462" s="56">
        <v>2584</v>
      </c>
      <c r="E462" s="17">
        <v>2849</v>
      </c>
      <c r="F462" s="17">
        <v>2849</v>
      </c>
      <c r="G462" s="17">
        <v>2621</v>
      </c>
      <c r="H462" s="165" t="s">
        <v>693</v>
      </c>
    </row>
    <row r="463" spans="1:8" ht="15">
      <c r="A463" s="9"/>
      <c r="B463" s="55"/>
      <c r="C463" s="81"/>
      <c r="D463" s="82"/>
      <c r="E463" s="21"/>
      <c r="F463" s="39"/>
      <c r="G463" s="21"/>
      <c r="H463" s="165" t="s">
        <v>693</v>
      </c>
    </row>
    <row r="464" spans="1:8" ht="27.95" customHeight="1">
      <c r="A464" s="9"/>
      <c r="B464" s="55">
        <v>13</v>
      </c>
      <c r="C464" s="83" t="s">
        <v>280</v>
      </c>
      <c r="D464" s="82"/>
      <c r="E464" s="21"/>
      <c r="F464" s="39"/>
      <c r="G464" s="21"/>
      <c r="H464" s="165" t="s">
        <v>693</v>
      </c>
    </row>
    <row r="465" spans="1:8" ht="15">
      <c r="A465" s="9"/>
      <c r="B465" s="55">
        <v>1</v>
      </c>
      <c r="C465" s="81" t="s">
        <v>281</v>
      </c>
      <c r="D465" s="70">
        <v>600000</v>
      </c>
      <c r="E465" s="84">
        <v>0</v>
      </c>
      <c r="F465" s="39">
        <v>0</v>
      </c>
      <c r="G465" s="84">
        <v>0</v>
      </c>
      <c r="H465" s="165" t="s">
        <v>693</v>
      </c>
    </row>
    <row r="466" spans="1:8" ht="15">
      <c r="A466" s="9"/>
      <c r="B466" s="55">
        <v>2</v>
      </c>
      <c r="C466" s="9" t="s">
        <v>282</v>
      </c>
      <c r="D466" s="70">
        <v>117838</v>
      </c>
      <c r="E466" s="21">
        <v>280000</v>
      </c>
      <c r="F466" s="21">
        <v>280000</v>
      </c>
      <c r="G466" s="21">
        <v>331000</v>
      </c>
      <c r="H466" s="165" t="s">
        <v>693</v>
      </c>
    </row>
    <row r="467" spans="1:8" ht="15">
      <c r="A467" s="9"/>
      <c r="B467" s="55">
        <v>3</v>
      </c>
      <c r="C467" s="81" t="s">
        <v>283</v>
      </c>
      <c r="D467" s="70">
        <v>10000</v>
      </c>
      <c r="E467" s="21">
        <v>10000</v>
      </c>
      <c r="F467" s="21">
        <v>10000</v>
      </c>
      <c r="G467" s="21">
        <v>17322</v>
      </c>
      <c r="H467" s="165" t="s">
        <v>693</v>
      </c>
    </row>
    <row r="468" spans="1:8" ht="15">
      <c r="A468" s="9"/>
      <c r="B468" s="55">
        <v>4</v>
      </c>
      <c r="C468" s="81" t="s">
        <v>284</v>
      </c>
      <c r="D468" s="26">
        <v>0</v>
      </c>
      <c r="E468" s="21">
        <v>43600</v>
      </c>
      <c r="F468" s="21">
        <v>43600</v>
      </c>
      <c r="G468" s="21">
        <v>169200</v>
      </c>
      <c r="H468" s="165" t="s">
        <v>693</v>
      </c>
    </row>
    <row r="469" spans="1:8" ht="15">
      <c r="A469" s="9"/>
      <c r="B469" s="55">
        <v>5</v>
      </c>
      <c r="C469" s="81" t="s">
        <v>285</v>
      </c>
      <c r="D469" s="70">
        <v>8000</v>
      </c>
      <c r="E469" s="21">
        <v>8000</v>
      </c>
      <c r="F469" s="21">
        <v>8000</v>
      </c>
      <c r="G469" s="21">
        <v>24000</v>
      </c>
      <c r="H469" s="165" t="s">
        <v>693</v>
      </c>
    </row>
    <row r="470" spans="1:8" ht="15">
      <c r="A470" s="9"/>
      <c r="B470" s="55">
        <v>6</v>
      </c>
      <c r="C470" s="81" t="s">
        <v>286</v>
      </c>
      <c r="D470" s="26">
        <v>0</v>
      </c>
      <c r="E470" s="21">
        <v>10000</v>
      </c>
      <c r="F470" s="21">
        <v>10000</v>
      </c>
      <c r="G470" s="21">
        <v>13250</v>
      </c>
      <c r="H470" s="165" t="s">
        <v>693</v>
      </c>
    </row>
    <row r="471" spans="1:8" ht="15">
      <c r="A471" s="9"/>
      <c r="B471" s="55">
        <v>7</v>
      </c>
      <c r="C471" s="81" t="s">
        <v>287</v>
      </c>
      <c r="D471" s="33">
        <v>10766</v>
      </c>
      <c r="E471" s="21">
        <v>191000</v>
      </c>
      <c r="F471" s="21">
        <v>191000</v>
      </c>
      <c r="G471" s="21">
        <v>226000</v>
      </c>
      <c r="H471" s="165" t="s">
        <v>693</v>
      </c>
    </row>
    <row r="472" spans="1:8" ht="15">
      <c r="A472" s="9"/>
      <c r="B472" s="55">
        <v>8</v>
      </c>
      <c r="C472" s="81" t="s">
        <v>288</v>
      </c>
      <c r="D472" s="26">
        <v>0</v>
      </c>
      <c r="E472" s="21">
        <v>10000</v>
      </c>
      <c r="F472" s="21">
        <v>10000</v>
      </c>
      <c r="G472" s="21">
        <v>10000</v>
      </c>
      <c r="H472" s="165" t="s">
        <v>693</v>
      </c>
    </row>
    <row r="473" spans="1:8" ht="15">
      <c r="A473" s="9"/>
      <c r="B473" s="55">
        <v>9</v>
      </c>
      <c r="C473" s="81" t="s">
        <v>289</v>
      </c>
      <c r="D473" s="70">
        <v>150000</v>
      </c>
      <c r="E473" s="21">
        <v>180000</v>
      </c>
      <c r="F473" s="21">
        <v>180000</v>
      </c>
      <c r="G473" s="21">
        <v>210000</v>
      </c>
      <c r="H473" s="165" t="s">
        <v>693</v>
      </c>
    </row>
    <row r="474" spans="1:8" ht="15">
      <c r="A474" s="9"/>
      <c r="B474" s="55">
        <v>10</v>
      </c>
      <c r="C474" s="81" t="s">
        <v>290</v>
      </c>
      <c r="D474" s="77">
        <v>0</v>
      </c>
      <c r="E474" s="39">
        <v>0</v>
      </c>
      <c r="F474" s="39">
        <v>0</v>
      </c>
      <c r="G474" s="21">
        <v>25400</v>
      </c>
      <c r="H474" s="165" t="s">
        <v>693</v>
      </c>
    </row>
    <row r="475" spans="1:8" ht="27.95" customHeight="1">
      <c r="A475" s="9" t="s">
        <v>7</v>
      </c>
      <c r="B475" s="55">
        <v>13</v>
      </c>
      <c r="C475" s="83" t="s">
        <v>280</v>
      </c>
      <c r="D475" s="56">
        <f>SUM(D465:D474)</f>
        <v>896604</v>
      </c>
      <c r="E475" s="36">
        <f>SUM(E465:E474)</f>
        <v>732600</v>
      </c>
      <c r="F475" s="36">
        <f>SUM(F465:F474)</f>
        <v>732600</v>
      </c>
      <c r="G475" s="36">
        <f>SUM(G465:G474)</f>
        <v>1026172</v>
      </c>
      <c r="H475" s="165" t="s">
        <v>693</v>
      </c>
    </row>
    <row r="476" spans="1:8" ht="21.75" customHeight="1">
      <c r="A476" s="9"/>
      <c r="B476" s="55"/>
      <c r="C476" s="83"/>
      <c r="D476" s="85"/>
      <c r="E476" s="86"/>
      <c r="F476" s="87"/>
      <c r="G476" s="86"/>
      <c r="H476" s="165" t="s">
        <v>693</v>
      </c>
    </row>
    <row r="477" spans="1:8" ht="27.95" customHeight="1">
      <c r="A477" s="9"/>
      <c r="B477" s="55">
        <v>14</v>
      </c>
      <c r="C477" s="83" t="s">
        <v>291</v>
      </c>
      <c r="D477" s="70">
        <v>8000</v>
      </c>
      <c r="E477" s="26">
        <v>0</v>
      </c>
      <c r="F477" s="26">
        <v>0</v>
      </c>
      <c r="G477" s="26">
        <v>0</v>
      </c>
      <c r="H477" s="165" t="s">
        <v>693</v>
      </c>
    </row>
    <row r="478" spans="1:8" ht="27.95" customHeight="1">
      <c r="A478" s="9"/>
      <c r="B478" s="55">
        <v>15</v>
      </c>
      <c r="C478" s="83" t="s">
        <v>293</v>
      </c>
      <c r="D478" s="71">
        <v>1336</v>
      </c>
      <c r="E478" s="88">
        <v>0</v>
      </c>
      <c r="F478" s="56">
        <v>8147</v>
      </c>
      <c r="G478" s="56">
        <v>1</v>
      </c>
      <c r="H478" s="165" t="s">
        <v>693</v>
      </c>
    </row>
    <row r="479" spans="1:8" ht="15">
      <c r="A479" s="9" t="s">
        <v>7</v>
      </c>
      <c r="B479" s="48">
        <v>800</v>
      </c>
      <c r="C479" s="9" t="s">
        <v>277</v>
      </c>
      <c r="D479" s="16">
        <f>D475+D462+D461+D477+D478</f>
        <v>908524</v>
      </c>
      <c r="E479" s="16">
        <f>E475+E462+E461+E477+E478</f>
        <v>742125</v>
      </c>
      <c r="F479" s="16">
        <f>F475+F462+F461+F477+F478</f>
        <v>750272</v>
      </c>
      <c r="G479" s="16">
        <f>G475+G462+G461+G477+G478</f>
        <v>1035305</v>
      </c>
      <c r="H479" s="165" t="s">
        <v>693</v>
      </c>
    </row>
    <row r="480" spans="1:8" ht="15">
      <c r="A480" s="9" t="s">
        <v>7</v>
      </c>
      <c r="B480" s="55">
        <v>1</v>
      </c>
      <c r="C480" s="9" t="s">
        <v>274</v>
      </c>
      <c r="D480" s="18">
        <f>D479+D458</f>
        <v>1149993</v>
      </c>
      <c r="E480" s="18">
        <f>E479+E458</f>
        <v>1729694</v>
      </c>
      <c r="F480" s="18">
        <f>F479+F458</f>
        <v>1737841</v>
      </c>
      <c r="G480" s="18">
        <f>G479+G458</f>
        <v>1321986</v>
      </c>
      <c r="H480" s="165" t="s">
        <v>693</v>
      </c>
    </row>
    <row r="481" spans="1:8" ht="15">
      <c r="A481" s="9"/>
      <c r="B481" s="25"/>
      <c r="C481" s="9"/>
      <c r="H481" s="165" t="s">
        <v>693</v>
      </c>
    </row>
    <row r="482" spans="1:8" ht="27.95" customHeight="1">
      <c r="A482" s="9"/>
      <c r="B482" s="55">
        <v>2</v>
      </c>
      <c r="C482" s="9" t="s">
        <v>294</v>
      </c>
      <c r="H482" s="165" t="s">
        <v>693</v>
      </c>
    </row>
    <row r="483" spans="1:8" ht="15">
      <c r="A483" s="9"/>
      <c r="B483" s="48">
        <v>101</v>
      </c>
      <c r="C483" s="9" t="s">
        <v>295</v>
      </c>
      <c r="H483" s="165" t="s">
        <v>693</v>
      </c>
    </row>
    <row r="484" spans="1:8" ht="15">
      <c r="A484" s="9"/>
      <c r="B484" s="55">
        <v>1</v>
      </c>
      <c r="C484" s="9" t="s">
        <v>296</v>
      </c>
      <c r="D484" s="89"/>
      <c r="E484" s="39"/>
      <c r="F484" s="39"/>
      <c r="G484" s="39"/>
      <c r="H484" s="165" t="s">
        <v>693</v>
      </c>
    </row>
    <row r="485" spans="1:8" ht="15">
      <c r="A485" s="9"/>
      <c r="B485" s="55">
        <v>1</v>
      </c>
      <c r="C485" s="9" t="s">
        <v>297</v>
      </c>
      <c r="D485" s="70">
        <v>5337960</v>
      </c>
      <c r="E485" s="11">
        <f>5860500-320000</f>
        <v>5540500</v>
      </c>
      <c r="F485" s="11">
        <f>5860500-320000</f>
        <v>5540500</v>
      </c>
      <c r="G485" s="11">
        <f>6371575-320000</f>
        <v>6051575</v>
      </c>
      <c r="H485" s="165" t="s">
        <v>693</v>
      </c>
    </row>
    <row r="486" spans="1:8" ht="15">
      <c r="A486" s="23"/>
      <c r="B486" s="60">
        <v>2</v>
      </c>
      <c r="C486" s="90" t="s">
        <v>298</v>
      </c>
      <c r="D486" s="71">
        <v>192958</v>
      </c>
      <c r="E486" s="17">
        <v>1310000</v>
      </c>
      <c r="F486" s="17">
        <v>1310000</v>
      </c>
      <c r="G486" s="17">
        <v>1310000</v>
      </c>
      <c r="H486" s="165" t="s">
        <v>693</v>
      </c>
    </row>
    <row r="487" spans="1:8" ht="15">
      <c r="A487" s="9"/>
      <c r="B487" s="55">
        <v>3</v>
      </c>
      <c r="C487" s="83" t="s">
        <v>299</v>
      </c>
      <c r="D487" s="70">
        <v>200000</v>
      </c>
      <c r="E487" s="11">
        <v>200000</v>
      </c>
      <c r="F487" s="11">
        <v>200000</v>
      </c>
      <c r="G487" s="11">
        <f>200000+60000</f>
        <v>260000</v>
      </c>
      <c r="H487" s="165" t="s">
        <v>693</v>
      </c>
    </row>
    <row r="488" spans="1:8" ht="15">
      <c r="A488" s="9"/>
      <c r="B488" s="55">
        <v>4</v>
      </c>
      <c r="C488" s="83" t="s">
        <v>300</v>
      </c>
      <c r="D488" s="70">
        <v>43700</v>
      </c>
      <c r="E488" s="11">
        <v>47900</v>
      </c>
      <c r="F488" s="11">
        <v>47900</v>
      </c>
      <c r="G488" s="11">
        <v>47900</v>
      </c>
      <c r="H488" s="165" t="s">
        <v>693</v>
      </c>
    </row>
    <row r="489" spans="1:8" ht="15">
      <c r="A489" s="9"/>
      <c r="B489" s="55">
        <v>5</v>
      </c>
      <c r="C489" s="83" t="s">
        <v>141</v>
      </c>
      <c r="D489" s="65">
        <v>0</v>
      </c>
      <c r="E489" s="11">
        <v>40800</v>
      </c>
      <c r="F489" s="11">
        <v>40800</v>
      </c>
      <c r="G489" s="11">
        <v>40800</v>
      </c>
      <c r="H489" s="165" t="s">
        <v>693</v>
      </c>
    </row>
    <row r="490" spans="1:8" ht="15">
      <c r="A490" s="9"/>
      <c r="B490" s="55">
        <v>6</v>
      </c>
      <c r="C490" s="83" t="s">
        <v>301</v>
      </c>
      <c r="D490" s="70">
        <v>49053</v>
      </c>
      <c r="E490" s="14">
        <v>57300</v>
      </c>
      <c r="F490" s="14">
        <v>57300</v>
      </c>
      <c r="G490" s="14">
        <v>57300</v>
      </c>
      <c r="H490" s="165" t="s">
        <v>693</v>
      </c>
    </row>
    <row r="491" spans="1:8" ht="15">
      <c r="A491" s="9"/>
      <c r="B491" s="55">
        <v>8</v>
      </c>
      <c r="C491" s="83" t="s">
        <v>302</v>
      </c>
      <c r="D491" s="33">
        <v>24360</v>
      </c>
      <c r="E491" s="14">
        <v>31600</v>
      </c>
      <c r="F491" s="14">
        <v>31600</v>
      </c>
      <c r="G491" s="14">
        <v>31600</v>
      </c>
      <c r="H491" s="165" t="s">
        <v>693</v>
      </c>
    </row>
    <row r="492" spans="1:8" ht="27.95" customHeight="1">
      <c r="A492" s="9"/>
      <c r="B492" s="55">
        <v>9</v>
      </c>
      <c r="C492" s="83" t="s">
        <v>303</v>
      </c>
      <c r="D492" s="70">
        <v>316349</v>
      </c>
      <c r="E492" s="11">
        <v>1548200</v>
      </c>
      <c r="F492" s="11">
        <v>1548200</v>
      </c>
      <c r="G492" s="11">
        <v>1548200</v>
      </c>
      <c r="H492" s="165" t="s">
        <v>693</v>
      </c>
    </row>
    <row r="493" spans="1:8" ht="15">
      <c r="A493" s="9"/>
      <c r="B493" s="55">
        <v>10</v>
      </c>
      <c r="C493" s="83" t="s">
        <v>304</v>
      </c>
      <c r="D493" s="70">
        <v>209560</v>
      </c>
      <c r="E493" s="11">
        <f>187700</f>
        <v>187700</v>
      </c>
      <c r="F493" s="11">
        <v>187700</v>
      </c>
      <c r="G493" s="11">
        <v>187700</v>
      </c>
      <c r="H493" s="165" t="s">
        <v>693</v>
      </c>
    </row>
    <row r="494" spans="1:8" ht="15">
      <c r="A494" s="9"/>
      <c r="B494" s="55">
        <v>11</v>
      </c>
      <c r="C494" s="83" t="s">
        <v>305</v>
      </c>
      <c r="D494" s="70">
        <v>2055</v>
      </c>
      <c r="E494" s="11">
        <v>39200</v>
      </c>
      <c r="F494" s="11">
        <v>39200</v>
      </c>
      <c r="G494" s="11">
        <v>39200</v>
      </c>
      <c r="H494" s="165" t="s">
        <v>693</v>
      </c>
    </row>
    <row r="495" spans="1:8" ht="15">
      <c r="A495" s="9"/>
      <c r="B495" s="55">
        <v>12</v>
      </c>
      <c r="C495" s="83" t="s">
        <v>306</v>
      </c>
      <c r="D495" s="70">
        <v>197700</v>
      </c>
      <c r="E495" s="14">
        <v>200000</v>
      </c>
      <c r="F495" s="14">
        <v>200000</v>
      </c>
      <c r="G495" s="14">
        <v>200000</v>
      </c>
      <c r="H495" s="165" t="s">
        <v>693</v>
      </c>
    </row>
    <row r="496" spans="1:8" ht="15">
      <c r="A496" s="9"/>
      <c r="B496" s="55">
        <v>15</v>
      </c>
      <c r="C496" s="83" t="s">
        <v>307</v>
      </c>
      <c r="D496" s="70">
        <v>258976</v>
      </c>
      <c r="E496" s="14">
        <v>1305000</v>
      </c>
      <c r="F496" s="14">
        <v>1305000</v>
      </c>
      <c r="G496" s="14">
        <v>1305000</v>
      </c>
      <c r="H496" s="165" t="s">
        <v>693</v>
      </c>
    </row>
    <row r="497" spans="1:8" ht="15">
      <c r="A497" s="9"/>
      <c r="B497" s="55">
        <v>16</v>
      </c>
      <c r="C497" s="83" t="s">
        <v>308</v>
      </c>
      <c r="D497" s="70">
        <v>1571000</v>
      </c>
      <c r="E497" s="14">
        <f>1080000+83625+17646</f>
        <v>1181271</v>
      </c>
      <c r="F497" s="14">
        <v>1181271</v>
      </c>
      <c r="G497" s="14">
        <f>1080000+115338</f>
        <v>1195338</v>
      </c>
      <c r="H497" s="165" t="s">
        <v>693</v>
      </c>
    </row>
    <row r="498" spans="1:8" ht="15">
      <c r="A498" s="9"/>
      <c r="B498" s="55">
        <v>17</v>
      </c>
      <c r="C498" s="83" t="s">
        <v>309</v>
      </c>
      <c r="D498" s="33">
        <v>2205300</v>
      </c>
      <c r="E498" s="14">
        <v>2000000</v>
      </c>
      <c r="F498" s="14">
        <v>2000000</v>
      </c>
      <c r="G498" s="14">
        <v>2300000</v>
      </c>
      <c r="H498" s="165" t="s">
        <v>693</v>
      </c>
    </row>
    <row r="499" spans="1:8" ht="15">
      <c r="A499" s="9"/>
      <c r="B499" s="55">
        <v>18</v>
      </c>
      <c r="C499" s="83" t="s">
        <v>310</v>
      </c>
      <c r="D499" s="21">
        <v>800000</v>
      </c>
      <c r="E499" s="14">
        <f>3000000+1200000</f>
        <v>4200000</v>
      </c>
      <c r="F499" s="14">
        <v>4200000</v>
      </c>
      <c r="G499" s="14">
        <v>3480000</v>
      </c>
      <c r="H499" s="165" t="s">
        <v>693</v>
      </c>
    </row>
    <row r="500" spans="1:8" ht="27.95" customHeight="1">
      <c r="A500" s="9"/>
      <c r="B500" s="55">
        <v>19</v>
      </c>
      <c r="C500" s="81" t="s">
        <v>311</v>
      </c>
      <c r="D500" s="21">
        <v>1503700</v>
      </c>
      <c r="E500" s="14">
        <v>1500000</v>
      </c>
      <c r="F500" s="14">
        <v>1500000</v>
      </c>
      <c r="G500" s="14">
        <v>1500000</v>
      </c>
      <c r="H500" s="165" t="s">
        <v>693</v>
      </c>
    </row>
    <row r="501" spans="1:8" ht="15">
      <c r="A501" s="9" t="s">
        <v>7</v>
      </c>
      <c r="B501" s="55">
        <v>1</v>
      </c>
      <c r="C501" s="9" t="s">
        <v>296</v>
      </c>
      <c r="D501" s="19">
        <f>SUM(D485:D500)</f>
        <v>12912671</v>
      </c>
      <c r="E501" s="19">
        <f>SUM(E485:E500)</f>
        <v>19389471</v>
      </c>
      <c r="F501" s="19">
        <f>SUM(F485:F500)</f>
        <v>19389471</v>
      </c>
      <c r="G501" s="19">
        <f>SUM(G485:G500)</f>
        <v>19554613</v>
      </c>
      <c r="H501" s="165" t="s">
        <v>693</v>
      </c>
    </row>
    <row r="502" spans="1:8" ht="18" customHeight="1">
      <c r="A502" s="9"/>
      <c r="B502" s="55"/>
      <c r="C502" s="9"/>
      <c r="H502" s="165" t="s">
        <v>693</v>
      </c>
    </row>
    <row r="503" spans="1:8" ht="27" customHeight="1">
      <c r="A503" s="9"/>
      <c r="B503" s="55">
        <v>2</v>
      </c>
      <c r="C503" s="9" t="s">
        <v>312</v>
      </c>
      <c r="D503" s="70">
        <v>921011</v>
      </c>
      <c r="E503" s="11">
        <v>620300</v>
      </c>
      <c r="F503" s="11">
        <f>E503+554548</f>
        <v>1174848</v>
      </c>
      <c r="G503" s="11">
        <f>620300+73962</f>
        <v>694262</v>
      </c>
      <c r="H503" s="165" t="s">
        <v>693</v>
      </c>
    </row>
    <row r="504" spans="1:8" ht="15.75" customHeight="1">
      <c r="A504" s="9"/>
      <c r="B504" s="55"/>
      <c r="C504" s="9"/>
      <c r="H504" s="165" t="s">
        <v>693</v>
      </c>
    </row>
    <row r="505" spans="1:8" ht="15">
      <c r="A505" s="9"/>
      <c r="B505" s="55">
        <v>3</v>
      </c>
      <c r="C505" s="83" t="s">
        <v>313</v>
      </c>
      <c r="H505" s="165" t="s">
        <v>693</v>
      </c>
    </row>
    <row r="506" spans="1:8" ht="15">
      <c r="A506" s="9"/>
      <c r="B506" s="55">
        <v>1</v>
      </c>
      <c r="C506" s="81" t="s">
        <v>314</v>
      </c>
      <c r="D506" s="82">
        <v>10000</v>
      </c>
      <c r="E506" s="21">
        <v>10000</v>
      </c>
      <c r="F506" s="21">
        <v>10000</v>
      </c>
      <c r="G506" s="21">
        <f>10000+20000</f>
        <v>30000</v>
      </c>
      <c r="H506" s="165" t="s">
        <v>693</v>
      </c>
    </row>
    <row r="507" spans="1:8" ht="15">
      <c r="A507" s="9"/>
      <c r="B507" s="55">
        <v>2</v>
      </c>
      <c r="C507" s="81" t="s">
        <v>315</v>
      </c>
      <c r="D507" s="26">
        <v>0</v>
      </c>
      <c r="E507" s="33">
        <v>2200</v>
      </c>
      <c r="F507" s="33">
        <v>2200</v>
      </c>
      <c r="G507" s="33">
        <f>2200+4400</f>
        <v>6600</v>
      </c>
      <c r="H507" s="165" t="s">
        <v>693</v>
      </c>
    </row>
    <row r="508" spans="1:8" ht="15">
      <c r="A508" s="9"/>
      <c r="B508" s="55">
        <v>3</v>
      </c>
      <c r="C508" s="81" t="s">
        <v>290</v>
      </c>
      <c r="D508" s="70">
        <v>101400</v>
      </c>
      <c r="E508" s="33">
        <v>101400</v>
      </c>
      <c r="F508" s="33">
        <v>101400</v>
      </c>
      <c r="G508" s="33">
        <v>76000</v>
      </c>
      <c r="H508" s="165" t="s">
        <v>693</v>
      </c>
    </row>
    <row r="509" spans="1:8" ht="15">
      <c r="A509" s="9"/>
      <c r="B509" s="55">
        <v>4</v>
      </c>
      <c r="C509" s="81" t="s">
        <v>316</v>
      </c>
      <c r="D509" s="65">
        <v>0</v>
      </c>
      <c r="E509" s="26">
        <v>0</v>
      </c>
      <c r="F509" s="26">
        <v>0</v>
      </c>
      <c r="G509" s="33">
        <f>10000+11500</f>
        <v>21500</v>
      </c>
      <c r="H509" s="165" t="s">
        <v>693</v>
      </c>
    </row>
    <row r="510" spans="1:8" ht="15">
      <c r="A510" s="9"/>
      <c r="B510" s="55">
        <v>5</v>
      </c>
      <c r="C510" s="81" t="s">
        <v>317</v>
      </c>
      <c r="D510" s="71">
        <v>1010687</v>
      </c>
      <c r="E510" s="56">
        <f>1000000+87500+23029</f>
        <v>1110529</v>
      </c>
      <c r="F510" s="56">
        <f>1000000+87500+23029</f>
        <v>1110529</v>
      </c>
      <c r="G510" s="56">
        <f>1000000+2171314</f>
        <v>3171314</v>
      </c>
      <c r="H510" s="165" t="s">
        <v>693</v>
      </c>
    </row>
    <row r="511" spans="1:8" ht="15">
      <c r="A511" s="23" t="s">
        <v>7</v>
      </c>
      <c r="B511" s="60">
        <v>3</v>
      </c>
      <c r="C511" s="90" t="s">
        <v>313</v>
      </c>
      <c r="D511" s="61">
        <f>SUM(D506:D510)</f>
        <v>1122087</v>
      </c>
      <c r="E511" s="19">
        <f>SUM(E506:E510)</f>
        <v>1224129</v>
      </c>
      <c r="F511" s="19">
        <f>SUM(F506:F510)</f>
        <v>1224129</v>
      </c>
      <c r="G511" s="19">
        <f>SUM(G506:G510)</f>
        <v>3305414</v>
      </c>
      <c r="H511" s="165" t="s">
        <v>693</v>
      </c>
    </row>
    <row r="512" spans="1:8" ht="15">
      <c r="A512" s="9" t="s">
        <v>7</v>
      </c>
      <c r="B512" s="48">
        <v>101</v>
      </c>
      <c r="C512" s="9" t="s">
        <v>295</v>
      </c>
      <c r="D512" s="16">
        <f>D511+D503+D501</f>
        <v>14955769</v>
      </c>
      <c r="E512" s="17">
        <f>E511+E503+E501</f>
        <v>21233900</v>
      </c>
      <c r="F512" s="17">
        <f>F511+F503+F501</f>
        <v>21788448</v>
      </c>
      <c r="G512" s="17">
        <f>G511+G503+G501</f>
        <v>23554289</v>
      </c>
      <c r="H512" s="165" t="s">
        <v>693</v>
      </c>
    </row>
    <row r="513" spans="1:8" ht="27.95" customHeight="1">
      <c r="A513" s="9" t="s">
        <v>7</v>
      </c>
      <c r="B513" s="55">
        <v>2</v>
      </c>
      <c r="C513" s="9" t="s">
        <v>294</v>
      </c>
      <c r="D513" s="16">
        <f>D512</f>
        <v>14955769</v>
      </c>
      <c r="E513" s="16">
        <f>E512</f>
        <v>21233900</v>
      </c>
      <c r="F513" s="16">
        <f>F512</f>
        <v>21788448</v>
      </c>
      <c r="G513" s="16">
        <f>G512</f>
        <v>23554289</v>
      </c>
      <c r="H513" s="165" t="s">
        <v>693</v>
      </c>
    </row>
    <row r="514" spans="1:8" ht="15">
      <c r="A514" s="9"/>
      <c r="B514" s="25"/>
      <c r="C514" s="9"/>
      <c r="E514" s="11"/>
      <c r="F514" s="11"/>
      <c r="G514" s="11"/>
      <c r="H514" s="165" t="s">
        <v>693</v>
      </c>
    </row>
    <row r="515" spans="1:8" ht="15">
      <c r="A515" s="9"/>
      <c r="B515" s="55">
        <v>3</v>
      </c>
      <c r="C515" s="9" t="s">
        <v>318</v>
      </c>
      <c r="D515" s="10"/>
      <c r="E515" s="11"/>
      <c r="F515" s="11"/>
      <c r="G515" s="11"/>
      <c r="H515" s="165" t="s">
        <v>693</v>
      </c>
    </row>
    <row r="516" spans="1:8" ht="27.95" customHeight="1">
      <c r="A516" s="9"/>
      <c r="B516" s="48">
        <v>104</v>
      </c>
      <c r="C516" s="9" t="s">
        <v>319</v>
      </c>
      <c r="D516" s="10"/>
      <c r="E516" s="11"/>
      <c r="F516" s="11"/>
      <c r="G516" s="11"/>
      <c r="H516" s="165" t="s">
        <v>693</v>
      </c>
    </row>
    <row r="517" spans="1:8" ht="27.95" customHeight="1">
      <c r="A517" s="9"/>
      <c r="B517" s="55">
        <v>1</v>
      </c>
      <c r="C517" s="9" t="s">
        <v>320</v>
      </c>
      <c r="D517" s="70">
        <v>3600</v>
      </c>
      <c r="E517" s="91">
        <v>16000</v>
      </c>
      <c r="F517" s="91">
        <v>16000</v>
      </c>
      <c r="G517" s="91">
        <v>16000</v>
      </c>
      <c r="H517" s="165" t="s">
        <v>693</v>
      </c>
    </row>
    <row r="518" spans="1:8" ht="27.95" customHeight="1">
      <c r="A518" s="9"/>
      <c r="B518" s="55">
        <v>2</v>
      </c>
      <c r="C518" s="9" t="s">
        <v>321</v>
      </c>
      <c r="D518" s="71">
        <v>6701</v>
      </c>
      <c r="E518" s="91">
        <f>50050</f>
        <v>50050</v>
      </c>
      <c r="F518" s="91">
        <f>50050</f>
        <v>50050</v>
      </c>
      <c r="G518" s="91">
        <v>50050</v>
      </c>
      <c r="H518" s="165" t="s">
        <v>693</v>
      </c>
    </row>
    <row r="519" spans="1:8" ht="27.95" customHeight="1">
      <c r="A519" s="9" t="s">
        <v>7</v>
      </c>
      <c r="B519" s="48">
        <v>104</v>
      </c>
      <c r="C519" s="9" t="s">
        <v>322</v>
      </c>
      <c r="D519" s="18">
        <f>SUM(D517:D518)</f>
        <v>10301</v>
      </c>
      <c r="E519" s="19">
        <f>SUM(E517:E518)</f>
        <v>66050</v>
      </c>
      <c r="F519" s="19">
        <f>SUM(F517:F518)</f>
        <v>66050</v>
      </c>
      <c r="G519" s="19">
        <f>SUM(G517:G518)</f>
        <v>66050</v>
      </c>
      <c r="H519" s="165" t="s">
        <v>693</v>
      </c>
    </row>
    <row r="520" spans="1:8" ht="15">
      <c r="A520" s="9" t="s">
        <v>7</v>
      </c>
      <c r="B520" s="55">
        <v>3</v>
      </c>
      <c r="C520" s="9" t="s">
        <v>318</v>
      </c>
      <c r="D520" s="18">
        <f>D519</f>
        <v>10301</v>
      </c>
      <c r="E520" s="19">
        <f>E519</f>
        <v>66050</v>
      </c>
      <c r="F520" s="19">
        <f>F519</f>
        <v>66050</v>
      </c>
      <c r="G520" s="19">
        <f>G519</f>
        <v>66050</v>
      </c>
      <c r="H520" s="165" t="s">
        <v>693</v>
      </c>
    </row>
    <row r="521" spans="1:8" ht="15">
      <c r="A521" s="9"/>
      <c r="B521" s="25"/>
      <c r="C521" s="9"/>
      <c r="H521" s="165" t="s">
        <v>693</v>
      </c>
    </row>
    <row r="522" spans="1:8" ht="27.95" customHeight="1">
      <c r="A522" s="9"/>
      <c r="B522" s="55">
        <v>4</v>
      </c>
      <c r="C522" s="9" t="s">
        <v>323</v>
      </c>
      <c r="H522" s="165" t="s">
        <v>693</v>
      </c>
    </row>
    <row r="523" spans="1:8" ht="15">
      <c r="A523" s="9"/>
      <c r="B523" s="48">
        <v>800</v>
      </c>
      <c r="C523" s="9" t="s">
        <v>277</v>
      </c>
      <c r="H523" s="165" t="s">
        <v>693</v>
      </c>
    </row>
    <row r="524" spans="1:8" ht="15">
      <c r="A524" s="9"/>
      <c r="B524" s="48">
        <v>40</v>
      </c>
      <c r="C524" s="9" t="s">
        <v>20</v>
      </c>
      <c r="H524" s="165" t="s">
        <v>693</v>
      </c>
    </row>
    <row r="525" spans="1:8" ht="15">
      <c r="A525" s="9"/>
      <c r="B525" s="55">
        <v>1</v>
      </c>
      <c r="C525" s="9" t="s">
        <v>292</v>
      </c>
      <c r="D525" s="65">
        <v>0</v>
      </c>
      <c r="E525" s="33">
        <f>74600-3700</f>
        <v>70900</v>
      </c>
      <c r="F525" s="33">
        <v>70900</v>
      </c>
      <c r="G525" s="33">
        <v>113200</v>
      </c>
      <c r="H525" s="165" t="s">
        <v>693</v>
      </c>
    </row>
    <row r="526" spans="1:8" ht="15">
      <c r="A526" s="9" t="s">
        <v>7</v>
      </c>
      <c r="B526" s="48">
        <v>40</v>
      </c>
      <c r="C526" s="9" t="s">
        <v>20</v>
      </c>
      <c r="D526" s="34">
        <f>SUM(D525:D525)</f>
        <v>0</v>
      </c>
      <c r="E526" s="92">
        <f>SUM(E525:E525)</f>
        <v>70900</v>
      </c>
      <c r="F526" s="92">
        <f>SUM(F525:F525)</f>
        <v>70900</v>
      </c>
      <c r="G526" s="92">
        <f>SUM(G525:G525)</f>
        <v>113200</v>
      </c>
      <c r="H526" s="165" t="s">
        <v>693</v>
      </c>
    </row>
    <row r="527" spans="1:8" ht="15">
      <c r="A527" s="9"/>
      <c r="B527" s="48"/>
      <c r="C527" s="9"/>
      <c r="D527" s="10"/>
      <c r="E527" s="11"/>
      <c r="F527" s="11"/>
      <c r="G527" s="11"/>
      <c r="H527" s="165" t="s">
        <v>693</v>
      </c>
    </row>
    <row r="528" spans="1:8" ht="15">
      <c r="A528" s="9"/>
      <c r="B528" s="48">
        <v>41</v>
      </c>
      <c r="C528" s="9" t="s">
        <v>21</v>
      </c>
      <c r="H528" s="165" t="s">
        <v>693</v>
      </c>
    </row>
    <row r="529" spans="1:8" ht="15">
      <c r="A529" s="9"/>
      <c r="B529" s="55">
        <v>2</v>
      </c>
      <c r="C529" s="9" t="s">
        <v>324</v>
      </c>
      <c r="D529" s="93">
        <v>0</v>
      </c>
      <c r="E529" s="21">
        <v>15286</v>
      </c>
      <c r="F529" s="21">
        <v>15286</v>
      </c>
      <c r="G529" s="39">
        <v>0</v>
      </c>
      <c r="H529" s="165" t="s">
        <v>693</v>
      </c>
    </row>
    <row r="530" spans="1:8" ht="15">
      <c r="A530" s="9" t="s">
        <v>7</v>
      </c>
      <c r="B530" s="48">
        <v>41</v>
      </c>
      <c r="C530" s="9" t="s">
        <v>21</v>
      </c>
      <c r="D530" s="34">
        <f>D529</f>
        <v>0</v>
      </c>
      <c r="E530" s="36">
        <f>E529</f>
        <v>15286</v>
      </c>
      <c r="F530" s="36">
        <f>F529</f>
        <v>15286</v>
      </c>
      <c r="G530" s="34">
        <f>G529</f>
        <v>0</v>
      </c>
      <c r="H530" s="165" t="s">
        <v>693</v>
      </c>
    </row>
    <row r="531" spans="1:8" ht="15">
      <c r="A531" s="9"/>
      <c r="B531" s="48"/>
      <c r="C531" s="9"/>
      <c r="D531" s="10"/>
      <c r="E531" s="26"/>
      <c r="F531" s="26"/>
      <c r="G531" s="26"/>
      <c r="H531" s="165" t="s">
        <v>693</v>
      </c>
    </row>
    <row r="532" spans="1:8" ht="15">
      <c r="A532" s="9"/>
      <c r="B532" s="48">
        <v>42</v>
      </c>
      <c r="C532" s="9" t="s">
        <v>144</v>
      </c>
      <c r="D532" s="10"/>
      <c r="E532" s="26"/>
      <c r="F532" s="26"/>
      <c r="G532" s="26"/>
      <c r="H532" s="165" t="s">
        <v>693</v>
      </c>
    </row>
    <row r="533" spans="1:8" ht="27.95" customHeight="1">
      <c r="A533" s="23"/>
      <c r="B533" s="60">
        <v>1</v>
      </c>
      <c r="C533" s="23" t="s">
        <v>325</v>
      </c>
      <c r="D533" s="71">
        <v>54950</v>
      </c>
      <c r="E533" s="56">
        <v>54950</v>
      </c>
      <c r="F533" s="56">
        <v>54950</v>
      </c>
      <c r="G533" s="56">
        <v>140000</v>
      </c>
      <c r="H533" s="165" t="s">
        <v>693</v>
      </c>
    </row>
    <row r="534" spans="1:8" ht="15">
      <c r="A534" s="9" t="s">
        <v>7</v>
      </c>
      <c r="B534" s="25">
        <v>42</v>
      </c>
      <c r="C534" s="9" t="s">
        <v>144</v>
      </c>
      <c r="D534" s="56">
        <f>D533</f>
        <v>54950</v>
      </c>
      <c r="E534" s="56">
        <f>E533</f>
        <v>54950</v>
      </c>
      <c r="F534" s="56">
        <f>F533</f>
        <v>54950</v>
      </c>
      <c r="G534" s="56">
        <f>G533</f>
        <v>140000</v>
      </c>
      <c r="H534" s="165" t="s">
        <v>693</v>
      </c>
    </row>
    <row r="535" spans="1:8" ht="15">
      <c r="A535" s="9"/>
      <c r="B535" s="25"/>
      <c r="C535" s="9"/>
      <c r="H535" s="165" t="s">
        <v>693</v>
      </c>
    </row>
    <row r="536" spans="1:8" ht="15">
      <c r="A536" s="9"/>
      <c r="B536" s="25">
        <v>43</v>
      </c>
      <c r="C536" s="9" t="s">
        <v>326</v>
      </c>
      <c r="H536" s="165" t="s">
        <v>693</v>
      </c>
    </row>
    <row r="537" spans="1:8" ht="27.95" customHeight="1">
      <c r="A537" s="9"/>
      <c r="B537" s="55">
        <v>5</v>
      </c>
      <c r="C537" s="9" t="s">
        <v>327</v>
      </c>
      <c r="D537" s="70">
        <v>24406</v>
      </c>
      <c r="E537" s="94">
        <f>29520+1</f>
        <v>29521</v>
      </c>
      <c r="F537" s="94">
        <f>29520+1+980</f>
        <v>30501</v>
      </c>
      <c r="G537" s="94">
        <v>24840</v>
      </c>
      <c r="H537" s="165" t="s">
        <v>693</v>
      </c>
    </row>
    <row r="538" spans="1:8" ht="15">
      <c r="A538" s="9"/>
      <c r="B538" s="25">
        <v>17</v>
      </c>
      <c r="C538" s="9" t="s">
        <v>328</v>
      </c>
      <c r="D538" s="95">
        <v>0</v>
      </c>
      <c r="E538" s="96">
        <v>20000</v>
      </c>
      <c r="F538" s="96">
        <v>20000</v>
      </c>
      <c r="G538" s="65">
        <v>0</v>
      </c>
      <c r="H538" s="165" t="s">
        <v>693</v>
      </c>
    </row>
    <row r="539" spans="1:8" ht="15">
      <c r="A539" s="9"/>
      <c r="B539" s="25">
        <v>26</v>
      </c>
      <c r="C539" s="9" t="s">
        <v>329</v>
      </c>
      <c r="D539" s="70">
        <v>65072</v>
      </c>
      <c r="E539" s="96">
        <v>161159</v>
      </c>
      <c r="F539" s="96">
        <v>161159</v>
      </c>
      <c r="G539" s="96">
        <v>124892</v>
      </c>
      <c r="H539" s="165" t="s">
        <v>693</v>
      </c>
    </row>
    <row r="540" spans="1:8" ht="15">
      <c r="A540" s="9"/>
      <c r="B540" s="25">
        <v>27</v>
      </c>
      <c r="C540" s="9" t="s">
        <v>330</v>
      </c>
      <c r="D540" s="95">
        <v>0</v>
      </c>
      <c r="E540" s="96">
        <v>73400</v>
      </c>
      <c r="F540" s="96">
        <f>73400+9813</f>
        <v>83213</v>
      </c>
      <c r="G540" s="65">
        <v>0</v>
      </c>
      <c r="H540" s="165" t="s">
        <v>693</v>
      </c>
    </row>
    <row r="541" spans="1:8" ht="15">
      <c r="A541" s="9"/>
      <c r="B541" s="25">
        <v>28</v>
      </c>
      <c r="C541" s="9" t="s">
        <v>331</v>
      </c>
      <c r="D541" s="65">
        <v>0</v>
      </c>
      <c r="E541" s="97">
        <v>0</v>
      </c>
      <c r="F541" s="96">
        <v>5242</v>
      </c>
      <c r="G541" s="96">
        <v>874</v>
      </c>
      <c r="H541" s="165" t="s">
        <v>693</v>
      </c>
    </row>
    <row r="542" spans="1:8" ht="15">
      <c r="A542" s="9"/>
      <c r="B542" s="25">
        <v>43</v>
      </c>
      <c r="C542" s="98" t="s">
        <v>332</v>
      </c>
      <c r="D542" s="65">
        <v>0</v>
      </c>
      <c r="E542" s="33">
        <v>93000</v>
      </c>
      <c r="F542" s="33">
        <v>93000</v>
      </c>
      <c r="G542" s="26">
        <v>0</v>
      </c>
      <c r="H542" s="165" t="s">
        <v>693</v>
      </c>
    </row>
    <row r="543" spans="1:8" ht="15">
      <c r="A543" s="9"/>
      <c r="B543" s="67" t="s">
        <v>333</v>
      </c>
      <c r="C543" s="99" t="s">
        <v>334</v>
      </c>
      <c r="D543" s="65">
        <v>0</v>
      </c>
      <c r="E543" s="33">
        <v>10000</v>
      </c>
      <c r="F543" s="33">
        <v>10000</v>
      </c>
      <c r="G543" s="26">
        <v>0</v>
      </c>
      <c r="H543" s="165" t="s">
        <v>693</v>
      </c>
    </row>
    <row r="544" spans="1:8" ht="54.95" customHeight="1">
      <c r="A544" s="9"/>
      <c r="B544" s="67" t="s">
        <v>335</v>
      </c>
      <c r="C544" s="83" t="s">
        <v>336</v>
      </c>
      <c r="D544" s="70">
        <v>1609</v>
      </c>
      <c r="E544" s="26">
        <v>0</v>
      </c>
      <c r="F544" s="33">
        <v>22604</v>
      </c>
      <c r="G544" s="33">
        <v>15173</v>
      </c>
      <c r="H544" s="165" t="s">
        <v>693</v>
      </c>
    </row>
    <row r="545" spans="1:8" ht="27.95" customHeight="1">
      <c r="A545" s="9"/>
      <c r="B545" s="67" t="s">
        <v>337</v>
      </c>
      <c r="C545" s="83" t="s">
        <v>338</v>
      </c>
      <c r="D545" s="96">
        <v>12000</v>
      </c>
      <c r="E545" s="33">
        <v>12000</v>
      </c>
      <c r="F545" s="33">
        <v>12000</v>
      </c>
      <c r="G545" s="26">
        <v>0</v>
      </c>
      <c r="H545" s="165" t="s">
        <v>693</v>
      </c>
    </row>
    <row r="546" spans="1:8" ht="27.95" customHeight="1">
      <c r="A546" s="9"/>
      <c r="B546" s="67" t="s">
        <v>339</v>
      </c>
      <c r="C546" s="83" t="s">
        <v>340</v>
      </c>
      <c r="D546" s="65">
        <v>0</v>
      </c>
      <c r="E546" s="26">
        <v>0</v>
      </c>
      <c r="F546" s="26">
        <v>0</v>
      </c>
      <c r="G546" s="33">
        <v>7917</v>
      </c>
      <c r="H546" s="165" t="s">
        <v>693</v>
      </c>
    </row>
    <row r="547" spans="1:8" ht="15">
      <c r="A547" s="9"/>
      <c r="B547" s="67" t="s">
        <v>341</v>
      </c>
      <c r="C547" s="83" t="s">
        <v>342</v>
      </c>
      <c r="D547" s="65">
        <v>0</v>
      </c>
      <c r="E547" s="26">
        <v>0</v>
      </c>
      <c r="F547" s="26">
        <v>0</v>
      </c>
      <c r="G547" s="33">
        <v>536210</v>
      </c>
      <c r="H547" s="165" t="s">
        <v>693</v>
      </c>
    </row>
    <row r="548" spans="1:8" ht="15">
      <c r="A548" s="9"/>
      <c r="B548" s="67" t="s">
        <v>343</v>
      </c>
      <c r="C548" s="83" t="s">
        <v>344</v>
      </c>
      <c r="D548" s="65">
        <v>0</v>
      </c>
      <c r="E548" s="26">
        <v>0</v>
      </c>
      <c r="F548" s="26">
        <v>0</v>
      </c>
      <c r="G548" s="33">
        <v>167054</v>
      </c>
      <c r="H548" s="165" t="s">
        <v>693</v>
      </c>
    </row>
    <row r="549" spans="1:8" ht="15">
      <c r="A549" s="9"/>
      <c r="B549" s="67" t="s">
        <v>345</v>
      </c>
      <c r="C549" s="83" t="s">
        <v>346</v>
      </c>
      <c r="D549" s="65">
        <v>0</v>
      </c>
      <c r="E549" s="26">
        <v>0</v>
      </c>
      <c r="F549" s="26">
        <v>0</v>
      </c>
      <c r="G549" s="33">
        <v>72456</v>
      </c>
      <c r="H549" s="165" t="s">
        <v>693</v>
      </c>
    </row>
    <row r="550" spans="1:8" ht="15">
      <c r="A550" s="9" t="s">
        <v>7</v>
      </c>
      <c r="B550" s="25">
        <v>43</v>
      </c>
      <c r="C550" s="9" t="s">
        <v>326</v>
      </c>
      <c r="D550" s="18">
        <f t="shared" ref="D550:F550" si="6">SUM(D537:D549)</f>
        <v>103087</v>
      </c>
      <c r="E550" s="18">
        <f t="shared" si="6"/>
        <v>399080</v>
      </c>
      <c r="F550" s="18">
        <f t="shared" si="6"/>
        <v>437719</v>
      </c>
      <c r="G550" s="18">
        <f>SUM(G537:G549)</f>
        <v>949416</v>
      </c>
      <c r="H550" s="165" t="s">
        <v>693</v>
      </c>
    </row>
    <row r="551" spans="1:8" ht="15">
      <c r="A551" s="9"/>
      <c r="B551" s="25"/>
      <c r="C551" s="9"/>
      <c r="D551" s="10"/>
      <c r="E551" s="11"/>
      <c r="F551" s="11"/>
      <c r="G551" s="11"/>
      <c r="H551" s="165" t="s">
        <v>693</v>
      </c>
    </row>
    <row r="552" spans="1:8" ht="15">
      <c r="A552" s="9"/>
      <c r="B552" s="25">
        <v>44</v>
      </c>
      <c r="C552" s="9" t="s">
        <v>347</v>
      </c>
      <c r="H552" s="165" t="s">
        <v>693</v>
      </c>
    </row>
    <row r="553" spans="1:8" ht="15">
      <c r="A553" s="9"/>
      <c r="B553" s="55">
        <v>1</v>
      </c>
      <c r="C553" s="9" t="s">
        <v>348</v>
      </c>
      <c r="D553" s="70">
        <v>3343</v>
      </c>
      <c r="E553" s="94">
        <v>4258</v>
      </c>
      <c r="F553" s="94">
        <v>4258</v>
      </c>
      <c r="G553" s="26">
        <v>0</v>
      </c>
      <c r="H553" s="165" t="s">
        <v>693</v>
      </c>
    </row>
    <row r="554" spans="1:8" ht="15">
      <c r="A554" s="9"/>
      <c r="B554" s="55">
        <v>2</v>
      </c>
      <c r="C554" s="9" t="s">
        <v>349</v>
      </c>
      <c r="D554" s="26">
        <v>0</v>
      </c>
      <c r="E554" s="33">
        <v>1500</v>
      </c>
      <c r="F554" s="33">
        <v>1500</v>
      </c>
      <c r="G554" s="26">
        <v>0</v>
      </c>
      <c r="H554" s="165" t="s">
        <v>693</v>
      </c>
    </row>
    <row r="555" spans="1:8" ht="15">
      <c r="A555" s="23"/>
      <c r="B555" s="60">
        <v>3</v>
      </c>
      <c r="C555" s="23" t="s">
        <v>350</v>
      </c>
      <c r="D555" s="57">
        <v>0</v>
      </c>
      <c r="E555" s="56">
        <v>525</v>
      </c>
      <c r="F555" s="56">
        <v>525</v>
      </c>
      <c r="G555" s="57">
        <v>0</v>
      </c>
      <c r="H555" s="165" t="s">
        <v>693</v>
      </c>
    </row>
    <row r="556" spans="1:8" ht="44.1" customHeight="1">
      <c r="A556" s="9"/>
      <c r="B556" s="55">
        <v>14</v>
      </c>
      <c r="C556" s="9" t="s">
        <v>351</v>
      </c>
      <c r="D556" s="70">
        <v>42562</v>
      </c>
      <c r="E556" s="100">
        <v>25298</v>
      </c>
      <c r="F556" s="100">
        <v>25298</v>
      </c>
      <c r="G556" s="100">
        <v>20000</v>
      </c>
      <c r="H556" s="165" t="s">
        <v>693</v>
      </c>
    </row>
    <row r="557" spans="1:8" ht="15">
      <c r="A557" s="9" t="s">
        <v>7</v>
      </c>
      <c r="B557" s="48">
        <v>44</v>
      </c>
      <c r="C557" s="9" t="s">
        <v>347</v>
      </c>
      <c r="D557" s="18">
        <f>SUM(D553:D556)</f>
        <v>45905</v>
      </c>
      <c r="E557" s="19">
        <f>SUM(E553:E556)</f>
        <v>31581</v>
      </c>
      <c r="F557" s="19">
        <f>SUM(F553:F556)</f>
        <v>31581</v>
      </c>
      <c r="G557" s="19">
        <f>SUM(G553:G556)</f>
        <v>20000</v>
      </c>
      <c r="H557" s="165" t="s">
        <v>693</v>
      </c>
    </row>
    <row r="558" spans="1:8" ht="15">
      <c r="A558" s="9"/>
      <c r="B558" s="48"/>
      <c r="C558" s="9"/>
      <c r="D558" s="10"/>
      <c r="E558" s="11"/>
      <c r="F558" s="11"/>
      <c r="G558" s="11"/>
      <c r="H558" s="165" t="s">
        <v>693</v>
      </c>
    </row>
    <row r="559" spans="1:8" ht="27.95" customHeight="1">
      <c r="A559" s="9"/>
      <c r="B559" s="48">
        <v>45</v>
      </c>
      <c r="C559" s="9" t="s">
        <v>352</v>
      </c>
      <c r="D559" s="10"/>
      <c r="E559" s="11"/>
      <c r="F559" s="11"/>
      <c r="G559" s="11"/>
      <c r="H559" s="165" t="s">
        <v>693</v>
      </c>
    </row>
    <row r="560" spans="1:8" ht="15">
      <c r="A560" s="9"/>
      <c r="B560" s="55">
        <v>6</v>
      </c>
      <c r="C560" s="9" t="s">
        <v>353</v>
      </c>
      <c r="D560" s="70">
        <v>3092</v>
      </c>
      <c r="E560" s="94">
        <v>4000</v>
      </c>
      <c r="F560" s="94">
        <v>4000</v>
      </c>
      <c r="G560" s="26">
        <v>0</v>
      </c>
      <c r="H560" s="165" t="s">
        <v>693</v>
      </c>
    </row>
    <row r="561" spans="1:8" ht="27.95" customHeight="1">
      <c r="A561" s="9"/>
      <c r="B561" s="55">
        <v>8</v>
      </c>
      <c r="C561" s="9" t="s">
        <v>354</v>
      </c>
      <c r="D561" s="26">
        <v>0</v>
      </c>
      <c r="E561" s="94">
        <v>18</v>
      </c>
      <c r="F561" s="94">
        <v>18</v>
      </c>
      <c r="G561" s="94">
        <v>61</v>
      </c>
      <c r="H561" s="165" t="s">
        <v>693</v>
      </c>
    </row>
    <row r="562" spans="1:8" ht="15">
      <c r="A562" s="9"/>
      <c r="B562" s="48">
        <v>21</v>
      </c>
      <c r="C562" s="81" t="s">
        <v>355</v>
      </c>
      <c r="D562" s="39">
        <v>0</v>
      </c>
      <c r="E562" s="101">
        <f>7000+2000</f>
        <v>9000</v>
      </c>
      <c r="F562" s="101">
        <f>7000+2000</f>
        <v>9000</v>
      </c>
      <c r="G562" s="101">
        <f>8535+38722</f>
        <v>47257</v>
      </c>
      <c r="H562" s="165" t="s">
        <v>693</v>
      </c>
    </row>
    <row r="563" spans="1:8" ht="15">
      <c r="A563" s="9"/>
      <c r="B563" s="48">
        <v>23</v>
      </c>
      <c r="C563" s="81" t="s">
        <v>356</v>
      </c>
      <c r="D563" s="39">
        <v>0</v>
      </c>
      <c r="E563" s="102">
        <v>5000</v>
      </c>
      <c r="F563" s="102">
        <v>5000</v>
      </c>
      <c r="G563" s="102">
        <v>5000</v>
      </c>
      <c r="H563" s="165" t="s">
        <v>693</v>
      </c>
    </row>
    <row r="564" spans="1:8" ht="15">
      <c r="A564" s="9"/>
      <c r="B564" s="48">
        <v>24</v>
      </c>
      <c r="C564" s="81" t="s">
        <v>357</v>
      </c>
      <c r="D564" s="39">
        <v>0</v>
      </c>
      <c r="E564" s="65">
        <v>0</v>
      </c>
      <c r="F564" s="65">
        <v>0</v>
      </c>
      <c r="G564" s="102">
        <v>978774</v>
      </c>
      <c r="H564" s="165" t="s">
        <v>693</v>
      </c>
    </row>
    <row r="565" spans="1:8" ht="15">
      <c r="A565" s="9"/>
      <c r="B565" s="48">
        <v>25</v>
      </c>
      <c r="C565" s="81" t="s">
        <v>358</v>
      </c>
      <c r="D565" s="39">
        <v>0</v>
      </c>
      <c r="E565" s="65">
        <v>0</v>
      </c>
      <c r="F565" s="65">
        <v>0</v>
      </c>
      <c r="G565" s="102">
        <v>61425</v>
      </c>
      <c r="H565" s="165" t="s">
        <v>693</v>
      </c>
    </row>
    <row r="566" spans="1:8" ht="27.95" customHeight="1">
      <c r="A566" s="9"/>
      <c r="B566" s="48">
        <v>26</v>
      </c>
      <c r="C566" s="81" t="s">
        <v>359</v>
      </c>
      <c r="D566" s="39">
        <v>0</v>
      </c>
      <c r="E566" s="65">
        <v>0</v>
      </c>
      <c r="F566" s="65">
        <v>0</v>
      </c>
      <c r="G566" s="102">
        <f>60462+4310+98145+8483+125291</f>
        <v>296691</v>
      </c>
      <c r="H566" s="165" t="s">
        <v>693</v>
      </c>
    </row>
    <row r="567" spans="1:8" ht="27.95" customHeight="1">
      <c r="A567" s="9" t="s">
        <v>7</v>
      </c>
      <c r="B567" s="48">
        <v>45</v>
      </c>
      <c r="C567" s="9" t="s">
        <v>352</v>
      </c>
      <c r="D567" s="18">
        <f>SUM(D560:D566)</f>
        <v>3092</v>
      </c>
      <c r="E567" s="18">
        <f>SUM(E560:E566)</f>
        <v>18018</v>
      </c>
      <c r="F567" s="18">
        <f>SUM(F560:F566)</f>
        <v>18018</v>
      </c>
      <c r="G567" s="18">
        <f>SUM(G560:G566)</f>
        <v>1389208</v>
      </c>
      <c r="H567" s="165" t="s">
        <v>693</v>
      </c>
    </row>
    <row r="568" spans="1:8" ht="15">
      <c r="A568" s="9"/>
      <c r="B568" s="48"/>
      <c r="C568" s="9"/>
      <c r="D568" s="10"/>
      <c r="E568" s="11"/>
      <c r="F568" s="11"/>
      <c r="G568" s="11"/>
      <c r="H568" s="165" t="s">
        <v>693</v>
      </c>
    </row>
    <row r="569" spans="1:8" ht="15">
      <c r="A569" s="9"/>
      <c r="B569" s="48">
        <v>46</v>
      </c>
      <c r="C569" s="9" t="s">
        <v>360</v>
      </c>
      <c r="H569" s="165" t="s">
        <v>693</v>
      </c>
    </row>
    <row r="570" spans="1:8" ht="15">
      <c r="A570" s="9"/>
      <c r="B570" s="55">
        <v>1</v>
      </c>
      <c r="C570" s="9" t="s">
        <v>360</v>
      </c>
      <c r="D570" s="69">
        <v>128550</v>
      </c>
      <c r="E570" s="100">
        <v>145009</v>
      </c>
      <c r="F570" s="100">
        <f>145009+21700</f>
        <v>166709</v>
      </c>
      <c r="G570" s="39">
        <v>0</v>
      </c>
      <c r="H570" s="165" t="s">
        <v>693</v>
      </c>
    </row>
    <row r="571" spans="1:8" ht="15">
      <c r="A571" s="9" t="s">
        <v>7</v>
      </c>
      <c r="B571" s="48">
        <v>46</v>
      </c>
      <c r="C571" s="9" t="s">
        <v>360</v>
      </c>
      <c r="D571" s="18">
        <f>D570</f>
        <v>128550</v>
      </c>
      <c r="E571" s="19">
        <f>E570</f>
        <v>145009</v>
      </c>
      <c r="F571" s="19">
        <f>F570</f>
        <v>166709</v>
      </c>
      <c r="G571" s="34">
        <f>G570</f>
        <v>0</v>
      </c>
      <c r="H571" s="165" t="s">
        <v>693</v>
      </c>
    </row>
    <row r="572" spans="1:8" ht="15">
      <c r="A572" s="9"/>
      <c r="B572" s="48"/>
      <c r="C572" s="9"/>
      <c r="D572" s="10"/>
      <c r="E572" s="11"/>
      <c r="F572" s="11"/>
      <c r="G572" s="11"/>
      <c r="H572" s="165" t="s">
        <v>693</v>
      </c>
    </row>
    <row r="573" spans="1:8" ht="27.95" customHeight="1">
      <c r="A573" s="9"/>
      <c r="B573" s="48">
        <v>47</v>
      </c>
      <c r="C573" s="103" t="s">
        <v>361</v>
      </c>
      <c r="H573" s="165" t="s">
        <v>693</v>
      </c>
    </row>
    <row r="574" spans="1:8" ht="27.95" customHeight="1">
      <c r="A574" s="9"/>
      <c r="B574" s="55">
        <v>19</v>
      </c>
      <c r="C574" s="104" t="s">
        <v>362</v>
      </c>
      <c r="D574" s="33">
        <v>24459</v>
      </c>
      <c r="E574" s="33">
        <v>25000</v>
      </c>
      <c r="F574" s="33">
        <v>25000</v>
      </c>
      <c r="G574" s="33">
        <v>24458</v>
      </c>
      <c r="H574" s="165" t="s">
        <v>693</v>
      </c>
    </row>
    <row r="575" spans="1:8" ht="27.95" customHeight="1">
      <c r="A575" s="23"/>
      <c r="B575" s="60">
        <v>20</v>
      </c>
      <c r="C575" s="105" t="s">
        <v>363</v>
      </c>
      <c r="D575" s="77">
        <v>0</v>
      </c>
      <c r="E575" s="56">
        <v>30000</v>
      </c>
      <c r="F575" s="56">
        <v>30000</v>
      </c>
      <c r="G575" s="56">
        <v>30556</v>
      </c>
      <c r="H575" s="165" t="s">
        <v>693</v>
      </c>
    </row>
    <row r="576" spans="1:8" ht="27.95" customHeight="1">
      <c r="A576" s="9"/>
      <c r="B576" s="55">
        <v>21</v>
      </c>
      <c r="C576" s="104" t="s">
        <v>364</v>
      </c>
      <c r="D576" s="65">
        <v>0</v>
      </c>
      <c r="E576" s="33">
        <v>13485</v>
      </c>
      <c r="F576" s="33">
        <v>13485</v>
      </c>
      <c r="G576" s="33">
        <v>1091</v>
      </c>
      <c r="H576" s="165" t="s">
        <v>693</v>
      </c>
    </row>
    <row r="577" spans="1:8" ht="27.95" customHeight="1">
      <c r="A577" s="9"/>
      <c r="B577" s="55">
        <v>22</v>
      </c>
      <c r="C577" s="104" t="s">
        <v>365</v>
      </c>
      <c r="D577" s="65">
        <v>0</v>
      </c>
      <c r="E577" s="26">
        <v>0</v>
      </c>
      <c r="F577" s="26">
        <v>0</v>
      </c>
      <c r="G577" s="33">
        <v>20000</v>
      </c>
      <c r="H577" s="165" t="s">
        <v>693</v>
      </c>
    </row>
    <row r="578" spans="1:8" ht="27.95" customHeight="1">
      <c r="A578" s="9"/>
      <c r="B578" s="55">
        <v>23</v>
      </c>
      <c r="C578" s="104" t="s">
        <v>366</v>
      </c>
      <c r="D578" s="65">
        <v>0</v>
      </c>
      <c r="E578" s="26">
        <v>0</v>
      </c>
      <c r="F578" s="26">
        <v>0</v>
      </c>
      <c r="G578" s="33">
        <v>20000</v>
      </c>
      <c r="H578" s="165" t="s">
        <v>693</v>
      </c>
    </row>
    <row r="579" spans="1:8" ht="27.95" customHeight="1">
      <c r="A579" s="9" t="s">
        <v>7</v>
      </c>
      <c r="B579" s="48">
        <v>47</v>
      </c>
      <c r="C579" s="103" t="s">
        <v>367</v>
      </c>
      <c r="D579" s="18">
        <f>SUM(D574:D578)</f>
        <v>24459</v>
      </c>
      <c r="E579" s="92">
        <f>SUM(E574:E578)</f>
        <v>68485</v>
      </c>
      <c r="F579" s="92">
        <f>SUM(F574:F578)</f>
        <v>68485</v>
      </c>
      <c r="G579" s="92">
        <f>SUM(G574:G578)</f>
        <v>96105</v>
      </c>
      <c r="H579" s="165" t="s">
        <v>693</v>
      </c>
    </row>
    <row r="580" spans="1:8" ht="23.25" customHeight="1">
      <c r="A580" s="9"/>
      <c r="B580" s="48"/>
      <c r="C580" s="9"/>
      <c r="D580" s="10"/>
      <c r="E580" s="94"/>
      <c r="F580" s="94"/>
      <c r="G580" s="94"/>
      <c r="H580" s="165" t="s">
        <v>693</v>
      </c>
    </row>
    <row r="581" spans="1:8" ht="15" customHeight="1">
      <c r="A581" s="9"/>
      <c r="B581" s="48">
        <v>48</v>
      </c>
      <c r="C581" s="9" t="s">
        <v>368</v>
      </c>
      <c r="D581" s="10"/>
      <c r="E581" s="11"/>
      <c r="F581" s="11"/>
      <c r="G581" s="11"/>
      <c r="H581" s="165" t="s">
        <v>693</v>
      </c>
    </row>
    <row r="582" spans="1:8" ht="15">
      <c r="A582" s="9"/>
      <c r="B582" s="55">
        <v>3</v>
      </c>
      <c r="C582" s="9" t="s">
        <v>369</v>
      </c>
      <c r="D582" s="70">
        <v>11663</v>
      </c>
      <c r="E582" s="11">
        <v>18000</v>
      </c>
      <c r="F582" s="11">
        <v>18000</v>
      </c>
      <c r="G582" s="26">
        <v>0</v>
      </c>
      <c r="H582" s="165" t="s">
        <v>693</v>
      </c>
    </row>
    <row r="583" spans="1:8" ht="27.95" customHeight="1">
      <c r="A583" s="9"/>
      <c r="B583" s="55">
        <v>12</v>
      </c>
      <c r="C583" s="104" t="s">
        <v>370</v>
      </c>
      <c r="D583" s="26">
        <v>0</v>
      </c>
      <c r="E583" s="26">
        <v>0</v>
      </c>
      <c r="F583" s="26">
        <v>0</v>
      </c>
      <c r="G583" s="33">
        <v>710</v>
      </c>
      <c r="H583" s="165" t="s">
        <v>693</v>
      </c>
    </row>
    <row r="584" spans="1:8" ht="39.950000000000003" customHeight="1">
      <c r="A584" s="9"/>
      <c r="B584" s="55">
        <v>17</v>
      </c>
      <c r="C584" s="104" t="s">
        <v>371</v>
      </c>
      <c r="D584" s="65">
        <v>0</v>
      </c>
      <c r="E584" s="106">
        <v>40717</v>
      </c>
      <c r="F584" s="106">
        <v>40717</v>
      </c>
      <c r="G584" s="106">
        <v>81766</v>
      </c>
      <c r="H584" s="165" t="s">
        <v>693</v>
      </c>
    </row>
    <row r="585" spans="1:8" ht="39.950000000000003" customHeight="1">
      <c r="A585" s="9"/>
      <c r="B585" s="55">
        <v>19</v>
      </c>
      <c r="C585" s="104" t="s">
        <v>372</v>
      </c>
      <c r="D585" s="26">
        <v>0</v>
      </c>
      <c r="E585" s="33">
        <v>1148</v>
      </c>
      <c r="F585" s="33">
        <v>1148</v>
      </c>
      <c r="G585" s="26">
        <v>0</v>
      </c>
      <c r="H585" s="165" t="s">
        <v>693</v>
      </c>
    </row>
    <row r="586" spans="1:8" ht="15">
      <c r="A586" s="9"/>
      <c r="B586" s="55">
        <v>20</v>
      </c>
      <c r="C586" s="104" t="s">
        <v>373</v>
      </c>
      <c r="D586" s="70">
        <v>360</v>
      </c>
      <c r="E586" s="106">
        <v>15000</v>
      </c>
      <c r="F586" s="106">
        <v>15000</v>
      </c>
      <c r="G586" s="106">
        <v>9229</v>
      </c>
      <c r="H586" s="165" t="s">
        <v>693</v>
      </c>
    </row>
    <row r="587" spans="1:8" ht="27.95" customHeight="1">
      <c r="A587" s="9"/>
      <c r="B587" s="55">
        <v>21</v>
      </c>
      <c r="C587" s="104" t="s">
        <v>374</v>
      </c>
      <c r="D587" s="65">
        <v>0</v>
      </c>
      <c r="E587" s="106">
        <v>7180</v>
      </c>
      <c r="F587" s="106">
        <v>7180</v>
      </c>
      <c r="G587" s="106">
        <v>3676</v>
      </c>
      <c r="H587" s="165" t="s">
        <v>693</v>
      </c>
    </row>
    <row r="588" spans="1:8" ht="44.1" customHeight="1">
      <c r="A588" s="9"/>
      <c r="B588" s="55">
        <v>22</v>
      </c>
      <c r="C588" s="104" t="s">
        <v>375</v>
      </c>
      <c r="D588" s="65">
        <v>0</v>
      </c>
      <c r="E588" s="106">
        <v>26976</v>
      </c>
      <c r="F588" s="106">
        <v>26976</v>
      </c>
      <c r="G588" s="106">
        <v>64758</v>
      </c>
      <c r="H588" s="165" t="s">
        <v>693</v>
      </c>
    </row>
    <row r="589" spans="1:8" ht="27.95" customHeight="1">
      <c r="A589" s="9"/>
      <c r="B589" s="55">
        <v>23</v>
      </c>
      <c r="C589" s="104" t="s">
        <v>376</v>
      </c>
      <c r="D589" s="21">
        <v>9950</v>
      </c>
      <c r="E589" s="26">
        <v>0</v>
      </c>
      <c r="F589" s="26">
        <v>0</v>
      </c>
      <c r="G589" s="26">
        <v>0</v>
      </c>
      <c r="H589" s="165" t="s">
        <v>693</v>
      </c>
    </row>
    <row r="590" spans="1:8" ht="27.95" customHeight="1">
      <c r="A590" s="23"/>
      <c r="B590" s="60">
        <v>24</v>
      </c>
      <c r="C590" s="90" t="s">
        <v>377</v>
      </c>
      <c r="D590" s="56">
        <v>240</v>
      </c>
      <c r="E590" s="57">
        <v>0</v>
      </c>
      <c r="F590" s="57">
        <v>0</v>
      </c>
      <c r="G590" s="57">
        <v>0</v>
      </c>
      <c r="H590" s="165" t="s">
        <v>693</v>
      </c>
    </row>
    <row r="591" spans="1:8" ht="15.95" customHeight="1">
      <c r="A591" s="9"/>
      <c r="B591" s="55">
        <v>25</v>
      </c>
      <c r="C591" s="83" t="s">
        <v>378</v>
      </c>
      <c r="D591" s="39">
        <v>0</v>
      </c>
      <c r="E591" s="26">
        <v>0</v>
      </c>
      <c r="F591" s="26">
        <v>0</v>
      </c>
      <c r="G591" s="33">
        <v>28986</v>
      </c>
      <c r="H591" s="165" t="s">
        <v>693</v>
      </c>
    </row>
    <row r="592" spans="1:8" ht="27.95" customHeight="1">
      <c r="A592" s="9"/>
      <c r="B592" s="55">
        <v>26</v>
      </c>
      <c r="C592" s="83" t="s">
        <v>379</v>
      </c>
      <c r="D592" s="39">
        <v>0</v>
      </c>
      <c r="E592" s="26">
        <v>0</v>
      </c>
      <c r="F592" s="26">
        <v>0</v>
      </c>
      <c r="G592" s="33">
        <v>14514</v>
      </c>
      <c r="H592" s="165" t="s">
        <v>693</v>
      </c>
    </row>
    <row r="593" spans="1:8" ht="27.95" customHeight="1">
      <c r="A593" s="9"/>
      <c r="B593" s="55">
        <v>27</v>
      </c>
      <c r="C593" s="83" t="s">
        <v>380</v>
      </c>
      <c r="D593" s="39">
        <v>0</v>
      </c>
      <c r="E593" s="26">
        <v>0</v>
      </c>
      <c r="F593" s="26">
        <v>0</v>
      </c>
      <c r="G593" s="33">
        <v>13500</v>
      </c>
      <c r="H593" s="165" t="s">
        <v>693</v>
      </c>
    </row>
    <row r="594" spans="1:8" ht="27.95" customHeight="1">
      <c r="A594" s="9"/>
      <c r="B594" s="55">
        <v>28</v>
      </c>
      <c r="C594" s="83" t="s">
        <v>381</v>
      </c>
      <c r="D594" s="39">
        <v>0</v>
      </c>
      <c r="E594" s="26">
        <v>0</v>
      </c>
      <c r="F594" s="26">
        <v>0</v>
      </c>
      <c r="G594" s="33">
        <v>20365</v>
      </c>
      <c r="H594" s="165" t="s">
        <v>693</v>
      </c>
    </row>
    <row r="595" spans="1:8" ht="15.95" customHeight="1">
      <c r="A595" s="9" t="s">
        <v>7</v>
      </c>
      <c r="B595" s="48">
        <v>48</v>
      </c>
      <c r="C595" s="9" t="s">
        <v>382</v>
      </c>
      <c r="D595" s="18">
        <f t="shared" ref="D595:F595" si="7">SUM(D582:D594)</f>
        <v>22213</v>
      </c>
      <c r="E595" s="18">
        <f t="shared" si="7"/>
        <v>109021</v>
      </c>
      <c r="F595" s="18">
        <f t="shared" si="7"/>
        <v>109021</v>
      </c>
      <c r="G595" s="18">
        <f>SUM(G582:G594)</f>
        <v>237504</v>
      </c>
      <c r="H595" s="165" t="s">
        <v>693</v>
      </c>
    </row>
    <row r="596" spans="1:8" ht="15.95" customHeight="1">
      <c r="A596" s="9"/>
      <c r="B596" s="48"/>
      <c r="C596" s="9"/>
      <c r="D596" s="10"/>
      <c r="E596" s="11"/>
      <c r="F596" s="11"/>
      <c r="G596" s="11"/>
      <c r="H596" s="165" t="s">
        <v>693</v>
      </c>
    </row>
    <row r="597" spans="1:8" ht="27.95" customHeight="1">
      <c r="A597" s="9"/>
      <c r="B597" s="48">
        <v>49</v>
      </c>
      <c r="C597" s="9" t="s">
        <v>383</v>
      </c>
      <c r="H597" s="165" t="s">
        <v>693</v>
      </c>
    </row>
    <row r="598" spans="1:8" ht="44.1" customHeight="1">
      <c r="A598" s="9"/>
      <c r="B598" s="55">
        <v>2</v>
      </c>
      <c r="C598" s="9" t="s">
        <v>384</v>
      </c>
      <c r="D598" s="26">
        <v>0</v>
      </c>
      <c r="E598" s="107">
        <v>700</v>
      </c>
      <c r="F598" s="107">
        <v>700</v>
      </c>
      <c r="G598" s="39">
        <v>0</v>
      </c>
      <c r="H598" s="165" t="s">
        <v>693</v>
      </c>
    </row>
    <row r="599" spans="1:8" ht="15">
      <c r="A599" s="9"/>
      <c r="B599" s="55">
        <v>4</v>
      </c>
      <c r="C599" s="9" t="s">
        <v>385</v>
      </c>
      <c r="D599" s="70">
        <v>300</v>
      </c>
      <c r="E599" s="91">
        <v>300</v>
      </c>
      <c r="F599" s="91">
        <v>300</v>
      </c>
      <c r="G599" s="108">
        <v>300</v>
      </c>
      <c r="H599" s="165" t="s">
        <v>693</v>
      </c>
    </row>
    <row r="600" spans="1:8" ht="15">
      <c r="A600" s="9"/>
      <c r="B600" s="55">
        <v>6</v>
      </c>
      <c r="C600" s="109" t="s">
        <v>386</v>
      </c>
      <c r="D600" s="70">
        <v>475</v>
      </c>
      <c r="E600" s="11">
        <v>4800</v>
      </c>
      <c r="F600" s="11">
        <v>4800</v>
      </c>
      <c r="G600" s="11">
        <v>3000</v>
      </c>
      <c r="H600" s="165" t="s">
        <v>693</v>
      </c>
    </row>
    <row r="601" spans="1:8" ht="15">
      <c r="A601" s="9"/>
      <c r="B601" s="55">
        <v>7</v>
      </c>
      <c r="C601" s="109" t="s">
        <v>387</v>
      </c>
      <c r="D601" s="70">
        <v>47497</v>
      </c>
      <c r="E601" s="91">
        <f>8000+60000</f>
        <v>68000</v>
      </c>
      <c r="F601" s="91">
        <f>8000+60000</f>
        <v>68000</v>
      </c>
      <c r="G601" s="26">
        <v>0</v>
      </c>
      <c r="H601" s="165" t="s">
        <v>693</v>
      </c>
    </row>
    <row r="602" spans="1:8" ht="15">
      <c r="A602" s="9"/>
      <c r="B602" s="55">
        <v>8</v>
      </c>
      <c r="C602" s="109" t="s">
        <v>388</v>
      </c>
      <c r="D602" s="70">
        <v>312</v>
      </c>
      <c r="E602" s="26">
        <v>0</v>
      </c>
      <c r="F602" s="33">
        <v>312</v>
      </c>
      <c r="G602" s="26">
        <v>0</v>
      </c>
      <c r="H602" s="165" t="s">
        <v>693</v>
      </c>
    </row>
    <row r="603" spans="1:8" ht="15">
      <c r="A603" s="9"/>
      <c r="B603" s="55">
        <v>11</v>
      </c>
      <c r="C603" s="109" t="s">
        <v>389</v>
      </c>
      <c r="D603" s="70">
        <v>7289</v>
      </c>
      <c r="E603" s="96">
        <v>14000</v>
      </c>
      <c r="F603" s="96">
        <v>14000</v>
      </c>
      <c r="G603" s="65">
        <v>0</v>
      </c>
      <c r="H603" s="165" t="s">
        <v>693</v>
      </c>
    </row>
    <row r="604" spans="1:8" ht="27.95" customHeight="1">
      <c r="A604" s="9"/>
      <c r="B604" s="55">
        <v>12</v>
      </c>
      <c r="C604" s="109" t="s">
        <v>390</v>
      </c>
      <c r="D604" s="70">
        <v>3953</v>
      </c>
      <c r="E604" s="96">
        <f>9000</f>
        <v>9000</v>
      </c>
      <c r="F604" s="96">
        <f>9000</f>
        <v>9000</v>
      </c>
      <c r="G604" s="65">
        <v>0</v>
      </c>
      <c r="H604" s="165" t="s">
        <v>693</v>
      </c>
    </row>
    <row r="605" spans="1:8" ht="27.95" customHeight="1">
      <c r="A605" s="9"/>
      <c r="B605" s="55">
        <v>13</v>
      </c>
      <c r="C605" s="109" t="s">
        <v>391</v>
      </c>
      <c r="D605" s="70">
        <v>3066</v>
      </c>
      <c r="E605" s="96">
        <v>6000</v>
      </c>
      <c r="F605" s="96">
        <v>6000</v>
      </c>
      <c r="G605" s="65">
        <v>0</v>
      </c>
      <c r="H605" s="165" t="s">
        <v>693</v>
      </c>
    </row>
    <row r="606" spans="1:8" ht="27.95" customHeight="1">
      <c r="A606" s="9"/>
      <c r="B606" s="55">
        <v>14</v>
      </c>
      <c r="C606" s="109" t="s">
        <v>392</v>
      </c>
      <c r="D606" s="70">
        <v>26988</v>
      </c>
      <c r="E606" s="26">
        <v>0</v>
      </c>
      <c r="F606" s="33">
        <v>56197</v>
      </c>
      <c r="G606" s="33">
        <v>77000</v>
      </c>
      <c r="H606" s="165" t="s">
        <v>693</v>
      </c>
    </row>
    <row r="607" spans="1:8" ht="27.95" customHeight="1">
      <c r="A607" s="9"/>
      <c r="B607" s="55">
        <v>15</v>
      </c>
      <c r="C607" s="109" t="s">
        <v>393</v>
      </c>
      <c r="D607" s="33">
        <v>802</v>
      </c>
      <c r="E607" s="96">
        <v>802</v>
      </c>
      <c r="F607" s="96">
        <v>802</v>
      </c>
      <c r="G607" s="65">
        <v>0</v>
      </c>
      <c r="H607" s="165" t="s">
        <v>693</v>
      </c>
    </row>
    <row r="608" spans="1:8" ht="27.95" customHeight="1">
      <c r="A608" s="23"/>
      <c r="B608" s="60">
        <v>16</v>
      </c>
      <c r="C608" s="110" t="s">
        <v>394</v>
      </c>
      <c r="D608" s="56">
        <v>400</v>
      </c>
      <c r="E608" s="111">
        <v>400</v>
      </c>
      <c r="F608" s="111">
        <v>400</v>
      </c>
      <c r="G608" s="77">
        <v>0</v>
      </c>
      <c r="H608" s="165" t="s">
        <v>693</v>
      </c>
    </row>
    <row r="609" spans="1:8" ht="30" customHeight="1">
      <c r="A609" s="9"/>
      <c r="B609" s="55">
        <v>17</v>
      </c>
      <c r="C609" s="109" t="s">
        <v>395</v>
      </c>
      <c r="D609" s="26">
        <v>0</v>
      </c>
      <c r="E609" s="96">
        <v>46029</v>
      </c>
      <c r="F609" s="96">
        <v>46029</v>
      </c>
      <c r="G609" s="96">
        <v>46029</v>
      </c>
      <c r="H609" s="165" t="s">
        <v>693</v>
      </c>
    </row>
    <row r="610" spans="1:8" ht="60" customHeight="1">
      <c r="A610" s="9"/>
      <c r="B610" s="55">
        <v>18</v>
      </c>
      <c r="C610" s="109" t="s">
        <v>396</v>
      </c>
      <c r="D610" s="26">
        <v>0</v>
      </c>
      <c r="E610" s="65">
        <v>0</v>
      </c>
      <c r="F610" s="96">
        <v>14244</v>
      </c>
      <c r="G610" s="96">
        <v>1126</v>
      </c>
      <c r="H610" s="165" t="s">
        <v>693</v>
      </c>
    </row>
    <row r="611" spans="1:8" ht="30" customHeight="1">
      <c r="A611" s="9"/>
      <c r="B611" s="55">
        <v>19</v>
      </c>
      <c r="C611" s="109" t="s">
        <v>397</v>
      </c>
      <c r="D611" s="26">
        <v>0</v>
      </c>
      <c r="E611" s="65">
        <v>0</v>
      </c>
      <c r="F611" s="65">
        <v>0</v>
      </c>
      <c r="G611" s="96">
        <v>40300</v>
      </c>
      <c r="H611" s="165" t="s">
        <v>693</v>
      </c>
    </row>
    <row r="612" spans="1:8" ht="30" customHeight="1">
      <c r="A612" s="9"/>
      <c r="B612" s="55">
        <v>20</v>
      </c>
      <c r="C612" s="109" t="s">
        <v>398</v>
      </c>
      <c r="D612" s="26">
        <v>0</v>
      </c>
      <c r="E612" s="65">
        <v>0</v>
      </c>
      <c r="F612" s="65">
        <v>0</v>
      </c>
      <c r="G612" s="96">
        <v>12800</v>
      </c>
      <c r="H612" s="165" t="s">
        <v>693</v>
      </c>
    </row>
    <row r="613" spans="1:8" ht="30" customHeight="1">
      <c r="A613" s="9"/>
      <c r="B613" s="55">
        <v>21</v>
      </c>
      <c r="C613" s="109" t="s">
        <v>399</v>
      </c>
      <c r="D613" s="26">
        <v>0</v>
      </c>
      <c r="E613" s="65">
        <v>0</v>
      </c>
      <c r="F613" s="65">
        <v>0</v>
      </c>
      <c r="G613" s="96">
        <v>60700</v>
      </c>
      <c r="H613" s="165" t="s">
        <v>693</v>
      </c>
    </row>
    <row r="614" spans="1:8" ht="30" customHeight="1">
      <c r="A614" s="9" t="s">
        <v>7</v>
      </c>
      <c r="B614" s="48">
        <v>49</v>
      </c>
      <c r="C614" s="9" t="s">
        <v>400</v>
      </c>
      <c r="D614" s="18">
        <f t="shared" ref="D614:F614" si="8">SUM(D598:D613)</f>
        <v>91082</v>
      </c>
      <c r="E614" s="18">
        <f t="shared" si="8"/>
        <v>150031</v>
      </c>
      <c r="F614" s="18">
        <f t="shared" si="8"/>
        <v>220784</v>
      </c>
      <c r="G614" s="18">
        <f>SUM(G598:G613)</f>
        <v>241255</v>
      </c>
      <c r="H614" s="165" t="s">
        <v>693</v>
      </c>
    </row>
    <row r="615" spans="1:8" ht="15">
      <c r="A615" s="9"/>
      <c r="B615" s="48"/>
      <c r="C615" s="9"/>
      <c r="D615" s="10"/>
      <c r="E615" s="11"/>
      <c r="F615" s="11"/>
      <c r="G615" s="11"/>
      <c r="H615" s="165" t="s">
        <v>693</v>
      </c>
    </row>
    <row r="616" spans="1:8" ht="15">
      <c r="A616" s="9"/>
      <c r="B616" s="48">
        <v>50</v>
      </c>
      <c r="C616" s="9" t="s">
        <v>33</v>
      </c>
      <c r="H616" s="165" t="s">
        <v>693</v>
      </c>
    </row>
    <row r="617" spans="1:8" ht="15">
      <c r="A617" s="9"/>
      <c r="B617" s="55">
        <v>1</v>
      </c>
      <c r="C617" s="9" t="s">
        <v>401</v>
      </c>
      <c r="D617" s="13">
        <v>212053</v>
      </c>
      <c r="E617" s="14">
        <v>220902</v>
      </c>
      <c r="F617" s="14">
        <f>220902+39150</f>
        <v>260052</v>
      </c>
      <c r="G617" s="14">
        <v>251535</v>
      </c>
      <c r="H617" s="165" t="s">
        <v>693</v>
      </c>
    </row>
    <row r="618" spans="1:8" ht="15">
      <c r="A618" s="9"/>
      <c r="B618" s="55">
        <v>3</v>
      </c>
      <c r="C618" s="9" t="s">
        <v>402</v>
      </c>
      <c r="D618" s="39">
        <v>0</v>
      </c>
      <c r="E618" s="21">
        <v>400</v>
      </c>
      <c r="F618" s="21">
        <v>400</v>
      </c>
      <c r="G618" s="21">
        <v>400</v>
      </c>
      <c r="H618" s="165" t="s">
        <v>693</v>
      </c>
    </row>
    <row r="619" spans="1:8" ht="15">
      <c r="A619" s="9"/>
      <c r="B619" s="55">
        <v>7</v>
      </c>
      <c r="C619" s="9" t="s">
        <v>403</v>
      </c>
      <c r="D619" s="21">
        <v>3727</v>
      </c>
      <c r="E619" s="21">
        <v>37522</v>
      </c>
      <c r="F619" s="21">
        <v>37522</v>
      </c>
      <c r="G619" s="21">
        <v>40000</v>
      </c>
      <c r="H619" s="165" t="s">
        <v>693</v>
      </c>
    </row>
    <row r="620" spans="1:8" ht="15">
      <c r="A620" s="9"/>
      <c r="B620" s="55">
        <v>8</v>
      </c>
      <c r="C620" s="112" t="s">
        <v>404</v>
      </c>
      <c r="D620" s="21">
        <v>874</v>
      </c>
      <c r="E620" s="113">
        <v>10378</v>
      </c>
      <c r="F620" s="113">
        <v>10378</v>
      </c>
      <c r="G620" s="114">
        <v>0</v>
      </c>
      <c r="H620" s="165" t="s">
        <v>693</v>
      </c>
    </row>
    <row r="621" spans="1:8" ht="30" customHeight="1">
      <c r="A621" s="9"/>
      <c r="B621" s="55">
        <v>9</v>
      </c>
      <c r="C621" s="112" t="s">
        <v>405</v>
      </c>
      <c r="D621" s="21">
        <v>3708</v>
      </c>
      <c r="E621" s="62">
        <v>18082</v>
      </c>
      <c r="F621" s="62">
        <v>18082</v>
      </c>
      <c r="G621" s="62">
        <v>19000</v>
      </c>
      <c r="H621" s="165" t="s">
        <v>693</v>
      </c>
    </row>
    <row r="622" spans="1:8" ht="44.1" customHeight="1">
      <c r="A622" s="9"/>
      <c r="B622" s="55">
        <v>12</v>
      </c>
      <c r="C622" s="112" t="s">
        <v>406</v>
      </c>
      <c r="D622" s="39">
        <v>0</v>
      </c>
      <c r="E622" s="62">
        <v>3345</v>
      </c>
      <c r="F622" s="62">
        <v>3345</v>
      </c>
      <c r="G622" s="63">
        <v>0</v>
      </c>
      <c r="H622" s="165" t="s">
        <v>693</v>
      </c>
    </row>
    <row r="623" spans="1:8" ht="30" customHeight="1">
      <c r="A623" s="9"/>
      <c r="B623" s="55">
        <v>13</v>
      </c>
      <c r="C623" s="112" t="s">
        <v>407</v>
      </c>
      <c r="D623" s="26">
        <v>0</v>
      </c>
      <c r="E623" s="96">
        <v>1000</v>
      </c>
      <c r="F623" s="96">
        <v>1000</v>
      </c>
      <c r="G623" s="65">
        <v>0</v>
      </c>
      <c r="H623" s="165" t="s">
        <v>693</v>
      </c>
    </row>
    <row r="624" spans="1:8" ht="15">
      <c r="A624" s="23"/>
      <c r="B624" s="60">
        <v>14</v>
      </c>
      <c r="C624" s="115" t="s">
        <v>408</v>
      </c>
      <c r="D624" s="57">
        <v>0</v>
      </c>
      <c r="E624" s="111">
        <v>500</v>
      </c>
      <c r="F624" s="111">
        <v>500</v>
      </c>
      <c r="G624" s="77">
        <v>0</v>
      </c>
      <c r="H624" s="165" t="s">
        <v>693</v>
      </c>
    </row>
    <row r="625" spans="1:8" ht="15" customHeight="1">
      <c r="A625" s="9"/>
      <c r="B625" s="55">
        <v>15</v>
      </c>
      <c r="C625" s="112" t="s">
        <v>409</v>
      </c>
      <c r="D625" s="39">
        <v>0</v>
      </c>
      <c r="E625" s="62">
        <v>600</v>
      </c>
      <c r="F625" s="62">
        <v>600</v>
      </c>
      <c r="G625" s="63">
        <v>0</v>
      </c>
      <c r="H625" s="165" t="s">
        <v>693</v>
      </c>
    </row>
    <row r="626" spans="1:8" ht="44.1" customHeight="1">
      <c r="A626" s="9"/>
      <c r="B626" s="55">
        <v>16</v>
      </c>
      <c r="C626" s="112" t="s">
        <v>410</v>
      </c>
      <c r="D626" s="39">
        <v>0</v>
      </c>
      <c r="E626" s="63">
        <v>0</v>
      </c>
      <c r="F626" s="63">
        <v>0</v>
      </c>
      <c r="G626" s="62">
        <v>17723</v>
      </c>
      <c r="H626" s="165" t="s">
        <v>693</v>
      </c>
    </row>
    <row r="627" spans="1:8" ht="27.95" customHeight="1">
      <c r="A627" s="9"/>
      <c r="B627" s="55">
        <v>17</v>
      </c>
      <c r="C627" s="112" t="s">
        <v>411</v>
      </c>
      <c r="D627" s="39">
        <v>0</v>
      </c>
      <c r="E627" s="63">
        <v>0</v>
      </c>
      <c r="F627" s="63">
        <v>0</v>
      </c>
      <c r="G627" s="62">
        <v>13118</v>
      </c>
      <c r="H627" s="165" t="s">
        <v>693</v>
      </c>
    </row>
    <row r="628" spans="1:8" ht="15">
      <c r="A628" s="9" t="s">
        <v>7</v>
      </c>
      <c r="B628" s="48">
        <v>50</v>
      </c>
      <c r="C628" s="9" t="s">
        <v>33</v>
      </c>
      <c r="D628" s="18">
        <f t="shared" ref="D628:F628" si="9">SUM(D617:D627)</f>
        <v>220362</v>
      </c>
      <c r="E628" s="18">
        <f t="shared" si="9"/>
        <v>292729</v>
      </c>
      <c r="F628" s="18">
        <f t="shared" si="9"/>
        <v>331879</v>
      </c>
      <c r="G628" s="18">
        <f>SUM(G617:G627)</f>
        <v>341776</v>
      </c>
      <c r="H628" s="165" t="s">
        <v>693</v>
      </c>
    </row>
    <row r="629" spans="1:8" ht="15">
      <c r="A629" s="9"/>
      <c r="B629" s="48"/>
      <c r="C629" s="9"/>
      <c r="D629" s="10"/>
      <c r="E629" s="11"/>
      <c r="F629" s="11"/>
      <c r="G629" s="11"/>
      <c r="H629" s="165" t="s">
        <v>693</v>
      </c>
    </row>
    <row r="630" spans="1:8" ht="15">
      <c r="A630" s="9"/>
      <c r="B630" s="48">
        <v>51</v>
      </c>
      <c r="C630" s="9" t="s">
        <v>35</v>
      </c>
      <c r="H630" s="165" t="s">
        <v>693</v>
      </c>
    </row>
    <row r="631" spans="1:8" ht="15">
      <c r="A631" s="9"/>
      <c r="B631" s="48">
        <v>11</v>
      </c>
      <c r="C631" s="9" t="s">
        <v>412</v>
      </c>
      <c r="D631" s="10">
        <v>4096</v>
      </c>
      <c r="E631" s="33">
        <v>4500</v>
      </c>
      <c r="F631" s="33">
        <v>4500</v>
      </c>
      <c r="G631" s="33">
        <v>4500</v>
      </c>
      <c r="H631" s="165" t="s">
        <v>693</v>
      </c>
    </row>
    <row r="632" spans="1:8" ht="27.95" customHeight="1">
      <c r="A632" s="9"/>
      <c r="B632" s="48">
        <v>12</v>
      </c>
      <c r="C632" s="9" t="s">
        <v>413</v>
      </c>
      <c r="D632" s="10">
        <v>6370</v>
      </c>
      <c r="E632" s="33">
        <v>4000</v>
      </c>
      <c r="F632" s="33">
        <f>4000+2000</f>
        <v>6000</v>
      </c>
      <c r="G632" s="33">
        <v>4000</v>
      </c>
      <c r="H632" s="165" t="s">
        <v>693</v>
      </c>
    </row>
    <row r="633" spans="1:8" ht="15">
      <c r="A633" s="9"/>
      <c r="B633" s="48">
        <v>25</v>
      </c>
      <c r="C633" s="9" t="s">
        <v>414</v>
      </c>
      <c r="D633" s="13">
        <v>186000</v>
      </c>
      <c r="E633" s="33">
        <v>186000</v>
      </c>
      <c r="F633" s="33">
        <v>186000</v>
      </c>
      <c r="G633" s="33">
        <v>7227</v>
      </c>
      <c r="H633" s="165" t="s">
        <v>693</v>
      </c>
    </row>
    <row r="634" spans="1:8" ht="15">
      <c r="A634" s="9"/>
      <c r="B634" s="48">
        <v>32</v>
      </c>
      <c r="C634" s="9" t="s">
        <v>415</v>
      </c>
      <c r="D634" s="26">
        <v>0</v>
      </c>
      <c r="E634" s="33">
        <v>1</v>
      </c>
      <c r="F634" s="33">
        <v>1</v>
      </c>
      <c r="G634" s="26">
        <v>0</v>
      </c>
      <c r="H634" s="165" t="s">
        <v>693</v>
      </c>
    </row>
    <row r="635" spans="1:8" ht="39.950000000000003" customHeight="1">
      <c r="A635" s="9"/>
      <c r="B635" s="48">
        <v>33</v>
      </c>
      <c r="C635" s="116" t="s">
        <v>416</v>
      </c>
      <c r="D635" s="26">
        <v>0</v>
      </c>
      <c r="E635" s="11">
        <v>2</v>
      </c>
      <c r="F635" s="11">
        <v>2</v>
      </c>
      <c r="G635" s="11">
        <v>3000</v>
      </c>
      <c r="H635" s="165" t="s">
        <v>693</v>
      </c>
    </row>
    <row r="636" spans="1:8" ht="15">
      <c r="A636" s="9"/>
      <c r="B636" s="48">
        <v>35</v>
      </c>
      <c r="C636" s="116" t="s">
        <v>417</v>
      </c>
      <c r="D636" s="26">
        <v>0</v>
      </c>
      <c r="E636" s="11">
        <v>1297</v>
      </c>
      <c r="F636" s="11">
        <v>1297</v>
      </c>
      <c r="G636" s="26">
        <v>0</v>
      </c>
      <c r="H636" s="165" t="s">
        <v>693</v>
      </c>
    </row>
    <row r="637" spans="1:8" ht="15">
      <c r="A637" s="9"/>
      <c r="B637" s="48">
        <v>36</v>
      </c>
      <c r="C637" s="116" t="s">
        <v>418</v>
      </c>
      <c r="D637" s="26">
        <v>0</v>
      </c>
      <c r="E637" s="33">
        <v>1</v>
      </c>
      <c r="F637" s="33">
        <v>1</v>
      </c>
      <c r="G637" s="33">
        <v>438</v>
      </c>
      <c r="H637" s="165" t="s">
        <v>693</v>
      </c>
    </row>
    <row r="638" spans="1:8" ht="27.95" customHeight="1">
      <c r="A638" s="9"/>
      <c r="B638" s="48">
        <v>38</v>
      </c>
      <c r="C638" s="117" t="s">
        <v>419</v>
      </c>
      <c r="D638" s="26">
        <v>0</v>
      </c>
      <c r="E638" s="21">
        <v>670</v>
      </c>
      <c r="F638" s="21">
        <v>670</v>
      </c>
      <c r="G638" s="21">
        <v>17200</v>
      </c>
      <c r="H638" s="165" t="s">
        <v>693</v>
      </c>
    </row>
    <row r="639" spans="1:8" ht="44.1" customHeight="1">
      <c r="A639" s="9"/>
      <c r="B639" s="48">
        <v>39</v>
      </c>
      <c r="C639" s="117" t="s">
        <v>420</v>
      </c>
      <c r="D639" s="26">
        <v>0</v>
      </c>
      <c r="E639" s="33">
        <v>178</v>
      </c>
      <c r="F639" s="33">
        <f>178+4754</f>
        <v>4932</v>
      </c>
      <c r="G639" s="33">
        <v>1241</v>
      </c>
      <c r="H639" s="165" t="s">
        <v>693</v>
      </c>
    </row>
    <row r="640" spans="1:8" ht="27.95" customHeight="1">
      <c r="A640" s="9"/>
      <c r="B640" s="48">
        <v>40</v>
      </c>
      <c r="C640" s="117" t="s">
        <v>421</v>
      </c>
      <c r="D640" s="26">
        <v>0</v>
      </c>
      <c r="E640" s="33">
        <v>2000</v>
      </c>
      <c r="F640" s="33">
        <v>2000</v>
      </c>
      <c r="G640" s="33">
        <v>2000</v>
      </c>
      <c r="H640" s="165" t="s">
        <v>693</v>
      </c>
    </row>
    <row r="641" spans="1:8" ht="15">
      <c r="A641" s="9"/>
      <c r="B641" s="48">
        <v>41</v>
      </c>
      <c r="C641" s="116" t="s">
        <v>422</v>
      </c>
      <c r="D641" s="26">
        <v>0</v>
      </c>
      <c r="E641" s="26">
        <v>0</v>
      </c>
      <c r="F641" s="26">
        <v>0</v>
      </c>
      <c r="G641" s="33">
        <v>5000</v>
      </c>
      <c r="H641" s="165" t="s">
        <v>693</v>
      </c>
    </row>
    <row r="642" spans="1:8" ht="15">
      <c r="A642" s="9"/>
      <c r="B642" s="48">
        <v>42</v>
      </c>
      <c r="C642" s="116" t="s">
        <v>423</v>
      </c>
      <c r="D642" s="26">
        <v>0</v>
      </c>
      <c r="E642" s="26">
        <v>0</v>
      </c>
      <c r="F642" s="26">
        <v>0</v>
      </c>
      <c r="G642" s="33">
        <v>50000</v>
      </c>
      <c r="H642" s="165" t="s">
        <v>693</v>
      </c>
    </row>
    <row r="643" spans="1:8" ht="15">
      <c r="A643" s="23"/>
      <c r="B643" s="53">
        <v>43</v>
      </c>
      <c r="C643" s="118" t="s">
        <v>424</v>
      </c>
      <c r="D643" s="57">
        <v>0</v>
      </c>
      <c r="E643" s="57">
        <v>0</v>
      </c>
      <c r="F643" s="57">
        <v>0</v>
      </c>
      <c r="G643" s="56">
        <v>1</v>
      </c>
      <c r="H643" s="165" t="s">
        <v>693</v>
      </c>
    </row>
    <row r="644" spans="1:8" ht="15">
      <c r="A644" s="9"/>
      <c r="B644" s="48">
        <v>44</v>
      </c>
      <c r="C644" s="116" t="s">
        <v>425</v>
      </c>
      <c r="D644" s="26">
        <v>0</v>
      </c>
      <c r="E644" s="26">
        <v>0</v>
      </c>
      <c r="F644" s="26">
        <v>0</v>
      </c>
      <c r="G644" s="33">
        <v>1</v>
      </c>
      <c r="H644" s="165" t="s">
        <v>693</v>
      </c>
    </row>
    <row r="645" spans="1:8" ht="44.1" customHeight="1">
      <c r="A645" s="9"/>
      <c r="B645" s="48">
        <v>45</v>
      </c>
      <c r="C645" s="116" t="s">
        <v>426</v>
      </c>
      <c r="D645" s="26">
        <v>0</v>
      </c>
      <c r="E645" s="26">
        <v>0</v>
      </c>
      <c r="F645" s="26">
        <v>0</v>
      </c>
      <c r="G645" s="33">
        <v>1</v>
      </c>
      <c r="H645" s="165" t="s">
        <v>693</v>
      </c>
    </row>
    <row r="646" spans="1:8" ht="15">
      <c r="A646" s="9"/>
      <c r="B646" s="48">
        <v>46</v>
      </c>
      <c r="C646" s="116" t="s">
        <v>427</v>
      </c>
      <c r="D646" s="26">
        <v>0</v>
      </c>
      <c r="E646" s="26">
        <v>0</v>
      </c>
      <c r="F646" s="26">
        <v>0</v>
      </c>
      <c r="G646" s="33">
        <v>30000</v>
      </c>
      <c r="H646" s="165" t="s">
        <v>693</v>
      </c>
    </row>
    <row r="647" spans="1:8" ht="27.95" customHeight="1">
      <c r="A647" s="9"/>
      <c r="B647" s="48">
        <v>47</v>
      </c>
      <c r="C647" s="116" t="s">
        <v>428</v>
      </c>
      <c r="D647" s="26">
        <v>0</v>
      </c>
      <c r="E647" s="26">
        <v>0</v>
      </c>
      <c r="F647" s="26">
        <v>0</v>
      </c>
      <c r="G647" s="33">
        <v>1500</v>
      </c>
      <c r="H647" s="165" t="s">
        <v>693</v>
      </c>
    </row>
    <row r="648" spans="1:8" ht="27.95" customHeight="1">
      <c r="A648" s="9"/>
      <c r="B648" s="48">
        <v>48</v>
      </c>
      <c r="C648" s="116" t="s">
        <v>429</v>
      </c>
      <c r="D648" s="26">
        <v>0</v>
      </c>
      <c r="E648" s="26">
        <v>0</v>
      </c>
      <c r="F648" s="26">
        <v>0</v>
      </c>
      <c r="G648" s="33">
        <v>24190</v>
      </c>
      <c r="H648" s="165" t="s">
        <v>693</v>
      </c>
    </row>
    <row r="649" spans="1:8" ht="27.95" customHeight="1">
      <c r="A649" s="9"/>
      <c r="B649" s="48">
        <v>49</v>
      </c>
      <c r="C649" s="116" t="s">
        <v>430</v>
      </c>
      <c r="D649" s="26">
        <v>0</v>
      </c>
      <c r="E649" s="26">
        <v>0</v>
      </c>
      <c r="F649" s="26">
        <v>0</v>
      </c>
      <c r="G649" s="33">
        <v>1</v>
      </c>
      <c r="H649" s="165" t="s">
        <v>693</v>
      </c>
    </row>
    <row r="650" spans="1:8" ht="15">
      <c r="A650" s="9"/>
      <c r="B650" s="48">
        <v>50</v>
      </c>
      <c r="C650" s="116" t="s">
        <v>431</v>
      </c>
      <c r="D650" s="26">
        <v>0</v>
      </c>
      <c r="E650" s="26">
        <v>0</v>
      </c>
      <c r="F650" s="26">
        <v>0</v>
      </c>
      <c r="G650" s="33">
        <v>7410</v>
      </c>
      <c r="H650" s="165" t="s">
        <v>693</v>
      </c>
    </row>
    <row r="651" spans="1:8" ht="15">
      <c r="A651" s="9"/>
      <c r="B651" s="48">
        <v>51</v>
      </c>
      <c r="C651" s="116" t="s">
        <v>432</v>
      </c>
      <c r="D651" s="26">
        <v>0</v>
      </c>
      <c r="E651" s="26">
        <v>0</v>
      </c>
      <c r="F651" s="26">
        <v>0</v>
      </c>
      <c r="G651" s="33">
        <v>604646</v>
      </c>
      <c r="H651" s="165" t="s">
        <v>693</v>
      </c>
    </row>
    <row r="652" spans="1:8" ht="15">
      <c r="A652" s="9" t="s">
        <v>7</v>
      </c>
      <c r="B652" s="48">
        <v>51</v>
      </c>
      <c r="C652" s="9" t="s">
        <v>35</v>
      </c>
      <c r="D652" s="18">
        <f t="shared" ref="D652:F652" si="10">SUM(D631:D651)</f>
        <v>196466</v>
      </c>
      <c r="E652" s="18">
        <f t="shared" si="10"/>
        <v>198649</v>
      </c>
      <c r="F652" s="18">
        <f t="shared" si="10"/>
        <v>205403</v>
      </c>
      <c r="G652" s="18">
        <f>SUM(G631:G651)</f>
        <v>762356</v>
      </c>
      <c r="H652" s="165" t="s">
        <v>693</v>
      </c>
    </row>
    <row r="653" spans="1:8" ht="15">
      <c r="A653" s="9"/>
      <c r="B653" s="48"/>
      <c r="C653" s="9"/>
      <c r="D653" s="10"/>
      <c r="E653" s="11"/>
      <c r="F653" s="11"/>
      <c r="G653" s="11"/>
      <c r="H653" s="165" t="s">
        <v>693</v>
      </c>
    </row>
    <row r="654" spans="1:8" ht="27.95" customHeight="1">
      <c r="A654" s="9"/>
      <c r="B654" s="48">
        <v>53</v>
      </c>
      <c r="C654" s="103" t="s">
        <v>433</v>
      </c>
      <c r="D654" s="10"/>
      <c r="E654" s="11"/>
      <c r="F654" s="11"/>
      <c r="G654" s="11"/>
      <c r="H654" s="165" t="s">
        <v>693</v>
      </c>
    </row>
    <row r="655" spans="1:8" ht="27.95" customHeight="1">
      <c r="A655" s="9"/>
      <c r="B655" s="55">
        <v>3</v>
      </c>
      <c r="C655" s="9" t="s">
        <v>434</v>
      </c>
      <c r="D655" s="39">
        <v>0</v>
      </c>
      <c r="E655" s="33">
        <v>857</v>
      </c>
      <c r="F655" s="33">
        <v>857</v>
      </c>
      <c r="G655" s="33">
        <v>1002</v>
      </c>
      <c r="H655" s="165" t="s">
        <v>693</v>
      </c>
    </row>
    <row r="656" spans="1:8" ht="15">
      <c r="A656" s="9"/>
      <c r="B656" s="55">
        <v>6</v>
      </c>
      <c r="C656" s="9" t="s">
        <v>435</v>
      </c>
      <c r="D656" s="26">
        <v>0</v>
      </c>
      <c r="E656" s="119">
        <v>500</v>
      </c>
      <c r="F656" s="119">
        <v>500</v>
      </c>
      <c r="G656" s="119">
        <v>500</v>
      </c>
      <c r="H656" s="165" t="s">
        <v>693</v>
      </c>
    </row>
    <row r="657" spans="1:8" ht="15">
      <c r="A657" s="9"/>
      <c r="B657" s="55">
        <v>8</v>
      </c>
      <c r="C657" s="9" t="s">
        <v>436</v>
      </c>
      <c r="D657" s="13">
        <v>370</v>
      </c>
      <c r="E657" s="119">
        <v>8755</v>
      </c>
      <c r="F657" s="119">
        <v>8755</v>
      </c>
      <c r="G657" s="119">
        <v>9000</v>
      </c>
      <c r="H657" s="165" t="s">
        <v>693</v>
      </c>
    </row>
    <row r="658" spans="1:8" ht="15">
      <c r="A658" s="9"/>
      <c r="B658" s="55">
        <v>9</v>
      </c>
      <c r="C658" s="9" t="s">
        <v>437</v>
      </c>
      <c r="D658" s="26">
        <v>0</v>
      </c>
      <c r="E658" s="119">
        <v>10000</v>
      </c>
      <c r="F658" s="119">
        <v>10000</v>
      </c>
      <c r="G658" s="119">
        <v>85</v>
      </c>
      <c r="H658" s="165" t="s">
        <v>693</v>
      </c>
    </row>
    <row r="659" spans="1:8" ht="15">
      <c r="A659" s="9"/>
      <c r="B659" s="55">
        <v>21</v>
      </c>
      <c r="C659" s="9" t="s">
        <v>438</v>
      </c>
      <c r="D659" s="13">
        <v>12850</v>
      </c>
      <c r="E659" s="120">
        <v>11500</v>
      </c>
      <c r="F659" s="120">
        <v>11500</v>
      </c>
      <c r="G659" s="120">
        <f>10000+1000</f>
        <v>11000</v>
      </c>
      <c r="H659" s="165" t="s">
        <v>693</v>
      </c>
    </row>
    <row r="660" spans="1:8" ht="15">
      <c r="A660" s="9"/>
      <c r="B660" s="48">
        <v>23</v>
      </c>
      <c r="C660" s="9" t="s">
        <v>439</v>
      </c>
      <c r="D660" s="26">
        <v>0</v>
      </c>
      <c r="E660" s="119">
        <v>5000</v>
      </c>
      <c r="F660" s="119">
        <v>5000</v>
      </c>
      <c r="G660" s="119">
        <v>129</v>
      </c>
      <c r="H660" s="165" t="s">
        <v>693</v>
      </c>
    </row>
    <row r="661" spans="1:8" ht="15">
      <c r="A661" s="9"/>
      <c r="B661" s="48">
        <v>24</v>
      </c>
      <c r="C661" s="9" t="s">
        <v>440</v>
      </c>
      <c r="D661" s="33">
        <v>3700</v>
      </c>
      <c r="E661" s="26">
        <v>0</v>
      </c>
      <c r="F661" s="26">
        <v>0</v>
      </c>
      <c r="G661" s="119"/>
      <c r="H661" s="165" t="s">
        <v>693</v>
      </c>
    </row>
    <row r="662" spans="1:8" ht="27.95" customHeight="1">
      <c r="A662" s="9"/>
      <c r="B662" s="48">
        <v>26</v>
      </c>
      <c r="C662" s="83" t="s">
        <v>441</v>
      </c>
      <c r="D662" s="26">
        <v>0</v>
      </c>
      <c r="E662" s="119">
        <v>2500</v>
      </c>
      <c r="F662" s="119">
        <v>2500</v>
      </c>
      <c r="G662" s="119">
        <v>13</v>
      </c>
      <c r="H662" s="165" t="s">
        <v>693</v>
      </c>
    </row>
    <row r="663" spans="1:8" ht="15">
      <c r="A663" s="9"/>
      <c r="B663" s="48">
        <v>27</v>
      </c>
      <c r="C663" s="9" t="s">
        <v>442</v>
      </c>
      <c r="D663" s="10">
        <v>1000</v>
      </c>
      <c r="E663" s="119">
        <v>1000</v>
      </c>
      <c r="F663" s="119">
        <v>1000</v>
      </c>
      <c r="G663" s="119">
        <v>1000</v>
      </c>
      <c r="H663" s="165" t="s">
        <v>693</v>
      </c>
    </row>
    <row r="664" spans="1:8" ht="15">
      <c r="A664" s="23"/>
      <c r="B664" s="53">
        <v>30</v>
      </c>
      <c r="C664" s="121" t="s">
        <v>443</v>
      </c>
      <c r="D664" s="57">
        <v>0</v>
      </c>
      <c r="E664" s="56">
        <v>1000</v>
      </c>
      <c r="F664" s="56">
        <v>1000</v>
      </c>
      <c r="G664" s="56">
        <v>72</v>
      </c>
      <c r="H664" s="165" t="s">
        <v>693</v>
      </c>
    </row>
    <row r="665" spans="1:8" ht="27.95" customHeight="1">
      <c r="A665" s="9"/>
      <c r="B665" s="48">
        <v>31</v>
      </c>
      <c r="C665" s="117" t="s">
        <v>444</v>
      </c>
      <c r="D665" s="26">
        <v>0</v>
      </c>
      <c r="E665" s="119">
        <v>1381</v>
      </c>
      <c r="F665" s="119">
        <v>1381</v>
      </c>
      <c r="G665" s="26">
        <v>0</v>
      </c>
      <c r="H665" s="165" t="s">
        <v>693</v>
      </c>
    </row>
    <row r="666" spans="1:8" ht="27.95" customHeight="1">
      <c r="A666" s="9"/>
      <c r="B666" s="48">
        <v>33</v>
      </c>
      <c r="C666" s="117" t="s">
        <v>445</v>
      </c>
      <c r="D666" s="39">
        <v>0</v>
      </c>
      <c r="E666" s="119">
        <v>5400</v>
      </c>
      <c r="F666" s="119">
        <v>5400</v>
      </c>
      <c r="G666" s="26">
        <v>0</v>
      </c>
      <c r="H666" s="165" t="s">
        <v>693</v>
      </c>
    </row>
    <row r="667" spans="1:8" ht="27.95" customHeight="1">
      <c r="A667" s="9"/>
      <c r="B667" s="48">
        <v>34</v>
      </c>
      <c r="C667" s="117" t="s">
        <v>446</v>
      </c>
      <c r="D667" s="21">
        <v>12000</v>
      </c>
      <c r="E667" s="119">
        <v>14364</v>
      </c>
      <c r="F667" s="119">
        <v>14364</v>
      </c>
      <c r="G667" s="119">
        <v>2152</v>
      </c>
      <c r="H667" s="165" t="s">
        <v>693</v>
      </c>
    </row>
    <row r="668" spans="1:8" ht="15">
      <c r="A668" s="9"/>
      <c r="B668" s="48">
        <v>35</v>
      </c>
      <c r="C668" s="117" t="s">
        <v>447</v>
      </c>
      <c r="D668" s="26">
        <v>0</v>
      </c>
      <c r="E668" s="119">
        <v>2250</v>
      </c>
      <c r="F668" s="119">
        <v>2250</v>
      </c>
      <c r="G668" s="119">
        <v>1</v>
      </c>
      <c r="H668" s="165" t="s">
        <v>693</v>
      </c>
    </row>
    <row r="669" spans="1:8" ht="15">
      <c r="A669" s="9"/>
      <c r="B669" s="48">
        <v>36</v>
      </c>
      <c r="C669" s="117" t="s">
        <v>448</v>
      </c>
      <c r="D669" s="21">
        <v>855</v>
      </c>
      <c r="E669" s="26">
        <v>0</v>
      </c>
      <c r="F669" s="26">
        <v>0</v>
      </c>
      <c r="G669" s="33">
        <v>52</v>
      </c>
      <c r="H669" s="165" t="s">
        <v>693</v>
      </c>
    </row>
    <row r="670" spans="1:8" ht="15">
      <c r="A670" s="9"/>
      <c r="B670" s="48">
        <v>37</v>
      </c>
      <c r="C670" s="117" t="s">
        <v>449</v>
      </c>
      <c r="D670" s="39">
        <v>0</v>
      </c>
      <c r="E670" s="26">
        <v>0</v>
      </c>
      <c r="F670" s="26">
        <v>0</v>
      </c>
      <c r="G670" s="33">
        <v>415</v>
      </c>
      <c r="H670" s="165" t="s">
        <v>693</v>
      </c>
    </row>
    <row r="671" spans="1:8" ht="15">
      <c r="A671" s="9"/>
      <c r="B671" s="48">
        <v>38</v>
      </c>
      <c r="C671" s="117" t="s">
        <v>450</v>
      </c>
      <c r="D671" s="39">
        <v>0</v>
      </c>
      <c r="E671" s="26">
        <v>0</v>
      </c>
      <c r="F671" s="26">
        <v>0</v>
      </c>
      <c r="G671" s="33">
        <v>1</v>
      </c>
      <c r="H671" s="165" t="s">
        <v>693</v>
      </c>
    </row>
    <row r="672" spans="1:8" ht="15">
      <c r="A672" s="9"/>
      <c r="B672" s="48">
        <v>39</v>
      </c>
      <c r="C672" s="117" t="s">
        <v>451</v>
      </c>
      <c r="D672" s="39">
        <v>0</v>
      </c>
      <c r="E672" s="26">
        <v>0</v>
      </c>
      <c r="F672" s="26">
        <v>0</v>
      </c>
      <c r="G672" s="33">
        <v>10000</v>
      </c>
      <c r="H672" s="165" t="s">
        <v>693</v>
      </c>
    </row>
    <row r="673" spans="1:8" ht="27.95" customHeight="1">
      <c r="A673" s="9" t="s">
        <v>7</v>
      </c>
      <c r="B673" s="48">
        <v>53</v>
      </c>
      <c r="C673" s="103" t="s">
        <v>433</v>
      </c>
      <c r="D673" s="18">
        <f>SUM(D655:D669)</f>
        <v>30775</v>
      </c>
      <c r="E673" s="18">
        <f>SUM(E655:E670)</f>
        <v>64507</v>
      </c>
      <c r="F673" s="18">
        <f>SUM(F655:F670)</f>
        <v>64507</v>
      </c>
      <c r="G673" s="18">
        <f>SUM(G655:G672)</f>
        <v>35422</v>
      </c>
      <c r="H673" s="165" t="s">
        <v>693</v>
      </c>
    </row>
    <row r="674" spans="1:8" ht="15">
      <c r="A674" s="9"/>
      <c r="B674" s="48"/>
      <c r="C674" s="9"/>
      <c r="D674" s="10"/>
      <c r="E674" s="11"/>
      <c r="F674" s="11"/>
      <c r="G674" s="11"/>
      <c r="H674" s="165" t="s">
        <v>693</v>
      </c>
    </row>
    <row r="675" spans="1:8" ht="15">
      <c r="A675" s="9"/>
      <c r="B675" s="48">
        <v>54</v>
      </c>
      <c r="C675" s="9" t="s">
        <v>37</v>
      </c>
      <c r="H675" s="165" t="s">
        <v>693</v>
      </c>
    </row>
    <row r="676" spans="1:8" ht="15">
      <c r="A676" s="9"/>
      <c r="B676" s="55">
        <v>3</v>
      </c>
      <c r="C676" s="117" t="s">
        <v>452</v>
      </c>
      <c r="D676" s="21">
        <v>17996</v>
      </c>
      <c r="E676" s="56">
        <v>6611</v>
      </c>
      <c r="F676" s="56">
        <v>6611</v>
      </c>
      <c r="G676" s="57">
        <v>0</v>
      </c>
      <c r="H676" s="165" t="s">
        <v>693</v>
      </c>
    </row>
    <row r="677" spans="1:8" ht="15">
      <c r="A677" s="9" t="s">
        <v>7</v>
      </c>
      <c r="B677" s="48">
        <v>54</v>
      </c>
      <c r="C677" s="9" t="s">
        <v>37</v>
      </c>
      <c r="D677" s="19">
        <f>D676</f>
        <v>17996</v>
      </c>
      <c r="E677" s="19">
        <f>E676</f>
        <v>6611</v>
      </c>
      <c r="F677" s="19">
        <f>F676</f>
        <v>6611</v>
      </c>
      <c r="G677" s="34">
        <f>G676</f>
        <v>0</v>
      </c>
      <c r="H677" s="165" t="s">
        <v>693</v>
      </c>
    </row>
    <row r="678" spans="1:8" ht="15">
      <c r="A678" s="9"/>
      <c r="B678" s="48"/>
      <c r="C678" s="9"/>
      <c r="D678" s="26"/>
      <c r="E678" s="11"/>
      <c r="F678" s="11"/>
      <c r="G678" s="11"/>
      <c r="H678" s="165" t="s">
        <v>693</v>
      </c>
    </row>
    <row r="679" spans="1:8" ht="15">
      <c r="A679" s="9"/>
      <c r="B679" s="48">
        <v>55</v>
      </c>
      <c r="C679" s="9" t="s">
        <v>38</v>
      </c>
      <c r="D679" s="39"/>
      <c r="H679" s="165" t="s">
        <v>693</v>
      </c>
    </row>
    <row r="680" spans="1:8" ht="15">
      <c r="A680" s="9"/>
      <c r="B680" s="55">
        <v>5</v>
      </c>
      <c r="C680" s="9" t="s">
        <v>453</v>
      </c>
      <c r="D680" s="33">
        <v>1330</v>
      </c>
      <c r="E680" s="33">
        <v>34</v>
      </c>
      <c r="F680" s="33">
        <f>34+1580</f>
        <v>1614</v>
      </c>
      <c r="G680" s="33">
        <v>2044</v>
      </c>
      <c r="H680" s="165" t="s">
        <v>693</v>
      </c>
    </row>
    <row r="681" spans="1:8" ht="27.95" customHeight="1">
      <c r="A681" s="9"/>
      <c r="B681" s="55">
        <v>6</v>
      </c>
      <c r="C681" s="9" t="s">
        <v>454</v>
      </c>
      <c r="D681" s="21">
        <v>443</v>
      </c>
      <c r="E681" s="21">
        <v>6443</v>
      </c>
      <c r="F681" s="21">
        <v>6443</v>
      </c>
      <c r="G681" s="39">
        <v>0</v>
      </c>
      <c r="H681" s="165" t="s">
        <v>693</v>
      </c>
    </row>
    <row r="682" spans="1:8" ht="39.950000000000003" customHeight="1">
      <c r="A682" s="9"/>
      <c r="B682" s="55">
        <v>10</v>
      </c>
      <c r="C682" s="9" t="s">
        <v>455</v>
      </c>
      <c r="D682" s="21">
        <v>1427</v>
      </c>
      <c r="E682" s="39">
        <v>0</v>
      </c>
      <c r="F682" s="39">
        <v>0</v>
      </c>
      <c r="G682" s="39">
        <v>0</v>
      </c>
      <c r="H682" s="165" t="s">
        <v>693</v>
      </c>
    </row>
    <row r="683" spans="1:8" ht="27.95" customHeight="1">
      <c r="A683" s="9"/>
      <c r="B683" s="55">
        <v>11</v>
      </c>
      <c r="C683" s="9" t="s">
        <v>457</v>
      </c>
      <c r="D683" s="31">
        <v>8294</v>
      </c>
      <c r="E683" s="33">
        <v>20138</v>
      </c>
      <c r="F683" s="33">
        <f>20138+675</f>
        <v>20813</v>
      </c>
      <c r="G683" s="21">
        <v>18159</v>
      </c>
      <c r="H683" s="165" t="s">
        <v>693</v>
      </c>
    </row>
    <row r="684" spans="1:8" ht="27.95" customHeight="1">
      <c r="A684" s="23"/>
      <c r="B684" s="60">
        <v>12</v>
      </c>
      <c r="C684" s="23" t="s">
        <v>458</v>
      </c>
      <c r="D684" s="56">
        <v>2000</v>
      </c>
      <c r="E684" s="56">
        <v>3047</v>
      </c>
      <c r="F684" s="56">
        <v>3047</v>
      </c>
      <c r="G684" s="56">
        <v>270</v>
      </c>
      <c r="H684" s="165" t="s">
        <v>693</v>
      </c>
    </row>
    <row r="685" spans="1:8" ht="44.1" customHeight="1">
      <c r="A685" s="9"/>
      <c r="B685" s="55">
        <v>13</v>
      </c>
      <c r="C685" s="9" t="s">
        <v>459</v>
      </c>
      <c r="D685" s="56">
        <v>300</v>
      </c>
      <c r="E685" s="57">
        <v>0</v>
      </c>
      <c r="F685" s="57">
        <v>0</v>
      </c>
      <c r="G685" s="57">
        <v>0</v>
      </c>
      <c r="H685" s="165" t="s">
        <v>693</v>
      </c>
    </row>
    <row r="686" spans="1:8" ht="15">
      <c r="A686" s="9" t="s">
        <v>7</v>
      </c>
      <c r="B686" s="48">
        <v>55</v>
      </c>
      <c r="C686" s="9" t="s">
        <v>38</v>
      </c>
      <c r="D686" s="16">
        <f>SUM(D680:D685)</f>
        <v>13794</v>
      </c>
      <c r="E686" s="16">
        <f>SUM(E680:E685)</f>
        <v>29662</v>
      </c>
      <c r="F686" s="16">
        <f>SUM(F680:F685)</f>
        <v>31917</v>
      </c>
      <c r="G686" s="16">
        <f>SUM(G680:G685)</f>
        <v>20473</v>
      </c>
      <c r="H686" s="165" t="s">
        <v>693</v>
      </c>
    </row>
    <row r="687" spans="1:8" ht="15">
      <c r="A687" s="9"/>
      <c r="B687" s="48"/>
      <c r="C687" s="9"/>
      <c r="D687" s="10"/>
      <c r="E687" s="11"/>
      <c r="F687" s="11"/>
      <c r="G687" s="11"/>
      <c r="H687" s="165" t="s">
        <v>693</v>
      </c>
    </row>
    <row r="688" spans="1:8" ht="27.95" customHeight="1">
      <c r="A688" s="9"/>
      <c r="B688" s="48">
        <v>56</v>
      </c>
      <c r="C688" s="103" t="s">
        <v>460</v>
      </c>
      <c r="D688" s="10"/>
      <c r="E688" s="11"/>
      <c r="F688" s="11"/>
      <c r="G688" s="11"/>
      <c r="H688" s="165" t="s">
        <v>693</v>
      </c>
    </row>
    <row r="689" spans="1:8" ht="15">
      <c r="A689" s="9"/>
      <c r="B689" s="55">
        <v>8</v>
      </c>
      <c r="C689" s="9" t="s">
        <v>461</v>
      </c>
      <c r="D689" s="13">
        <v>3011</v>
      </c>
      <c r="E689" s="21">
        <v>4000</v>
      </c>
      <c r="F689" s="21">
        <v>4000</v>
      </c>
      <c r="G689" s="21">
        <v>3000</v>
      </c>
      <c r="H689" s="165" t="s">
        <v>693</v>
      </c>
    </row>
    <row r="690" spans="1:8" ht="15">
      <c r="A690" s="9"/>
      <c r="B690" s="55">
        <v>9</v>
      </c>
      <c r="C690" s="9" t="s">
        <v>462</v>
      </c>
      <c r="D690" s="13">
        <v>2031</v>
      </c>
      <c r="E690" s="62">
        <v>3000</v>
      </c>
      <c r="F690" s="62">
        <v>3000</v>
      </c>
      <c r="G690" s="62">
        <v>3000</v>
      </c>
      <c r="H690" s="165" t="s">
        <v>693</v>
      </c>
    </row>
    <row r="691" spans="1:8" ht="15">
      <c r="A691" s="9"/>
      <c r="B691" s="48">
        <v>10</v>
      </c>
      <c r="C691" s="9" t="s">
        <v>463</v>
      </c>
      <c r="D691" s="13">
        <v>2017</v>
      </c>
      <c r="E691" s="96">
        <v>5000</v>
      </c>
      <c r="F691" s="96">
        <v>5000</v>
      </c>
      <c r="G691" s="96">
        <v>2600</v>
      </c>
      <c r="H691" s="165" t="s">
        <v>693</v>
      </c>
    </row>
    <row r="692" spans="1:8" ht="27.95" customHeight="1">
      <c r="A692" s="9"/>
      <c r="B692" s="48">
        <v>11</v>
      </c>
      <c r="C692" s="9" t="s">
        <v>464</v>
      </c>
      <c r="D692" s="13">
        <v>1779</v>
      </c>
      <c r="E692" s="62">
        <v>3874</v>
      </c>
      <c r="F692" s="62">
        <v>3874</v>
      </c>
      <c r="G692" s="62">
        <v>3000</v>
      </c>
      <c r="H692" s="165" t="s">
        <v>693</v>
      </c>
    </row>
    <row r="693" spans="1:8" ht="15">
      <c r="A693" s="9"/>
      <c r="B693" s="48">
        <v>12</v>
      </c>
      <c r="C693" s="9" t="s">
        <v>465</v>
      </c>
      <c r="D693" s="10">
        <v>1746</v>
      </c>
      <c r="E693" s="62">
        <v>5000</v>
      </c>
      <c r="F693" s="62">
        <v>5000</v>
      </c>
      <c r="G693" s="62">
        <v>2500</v>
      </c>
      <c r="H693" s="165" t="s">
        <v>693</v>
      </c>
    </row>
    <row r="694" spans="1:8" ht="15">
      <c r="A694" s="9"/>
      <c r="B694" s="48">
        <v>13</v>
      </c>
      <c r="C694" s="9" t="s">
        <v>466</v>
      </c>
      <c r="D694" s="65">
        <v>0</v>
      </c>
      <c r="E694" s="96">
        <v>5000</v>
      </c>
      <c r="F694" s="96">
        <v>5000</v>
      </c>
      <c r="G694" s="96">
        <v>5</v>
      </c>
      <c r="H694" s="165" t="s">
        <v>693</v>
      </c>
    </row>
    <row r="695" spans="1:8" ht="15">
      <c r="A695" s="9"/>
      <c r="B695" s="48">
        <v>35</v>
      </c>
      <c r="C695" s="9" t="s">
        <v>467</v>
      </c>
      <c r="D695" s="13">
        <v>2439</v>
      </c>
      <c r="E695" s="96">
        <v>3000</v>
      </c>
      <c r="F695" s="96">
        <v>3000</v>
      </c>
      <c r="G695" s="96">
        <v>3000</v>
      </c>
      <c r="H695" s="165" t="s">
        <v>693</v>
      </c>
    </row>
    <row r="696" spans="1:8" ht="27.95" customHeight="1">
      <c r="A696" s="9"/>
      <c r="B696" s="48">
        <v>37</v>
      </c>
      <c r="C696" s="9" t="s">
        <v>468</v>
      </c>
      <c r="D696" s="10">
        <v>11132</v>
      </c>
      <c r="E696" s="96">
        <v>5000</v>
      </c>
      <c r="F696" s="96">
        <v>5000</v>
      </c>
      <c r="G696" s="96">
        <v>10000</v>
      </c>
      <c r="H696" s="165" t="s">
        <v>693</v>
      </c>
    </row>
    <row r="697" spans="1:8" ht="15">
      <c r="A697" s="9"/>
      <c r="B697" s="48">
        <v>43</v>
      </c>
      <c r="C697" s="109" t="s">
        <v>469</v>
      </c>
      <c r="D697" s="10">
        <v>2194</v>
      </c>
      <c r="E697" s="96">
        <v>5000</v>
      </c>
      <c r="F697" s="96">
        <v>5000</v>
      </c>
      <c r="G697" s="96">
        <v>3000</v>
      </c>
      <c r="H697" s="165" t="s">
        <v>693</v>
      </c>
    </row>
    <row r="698" spans="1:8" ht="15">
      <c r="A698" s="9"/>
      <c r="B698" s="48">
        <v>44</v>
      </c>
      <c r="C698" s="109" t="s">
        <v>470</v>
      </c>
      <c r="D698" s="10">
        <v>15886</v>
      </c>
      <c r="E698" s="33">
        <v>36000</v>
      </c>
      <c r="F698" s="33">
        <v>36000</v>
      </c>
      <c r="G698" s="33">
        <v>10000</v>
      </c>
      <c r="H698" s="165" t="s">
        <v>693</v>
      </c>
    </row>
    <row r="699" spans="1:8" ht="15">
      <c r="A699" s="9"/>
      <c r="B699" s="48">
        <v>47</v>
      </c>
      <c r="C699" s="109" t="s">
        <v>471</v>
      </c>
      <c r="D699" s="89">
        <v>975</v>
      </c>
      <c r="E699" s="21">
        <v>1500</v>
      </c>
      <c r="F699" s="21">
        <v>1500</v>
      </c>
      <c r="G699" s="21">
        <v>1500</v>
      </c>
      <c r="H699" s="165" t="s">
        <v>693</v>
      </c>
    </row>
    <row r="700" spans="1:8" ht="15">
      <c r="A700" s="9"/>
      <c r="B700" s="48">
        <v>49</v>
      </c>
      <c r="C700" s="109" t="s">
        <v>472</v>
      </c>
      <c r="D700" s="13">
        <v>2541</v>
      </c>
      <c r="E700" s="62">
        <v>3000</v>
      </c>
      <c r="F700" s="62">
        <v>3000</v>
      </c>
      <c r="G700" s="62">
        <v>2700</v>
      </c>
      <c r="H700" s="165" t="s">
        <v>693</v>
      </c>
    </row>
    <row r="701" spans="1:8" ht="27.95" customHeight="1">
      <c r="A701" s="9"/>
      <c r="B701" s="48">
        <v>50</v>
      </c>
      <c r="C701" s="109" t="s">
        <v>473</v>
      </c>
      <c r="D701" s="13">
        <v>4870</v>
      </c>
      <c r="E701" s="96">
        <v>4000</v>
      </c>
      <c r="F701" s="96">
        <v>4000</v>
      </c>
      <c r="G701" s="96">
        <f>9100+1000</f>
        <v>10100</v>
      </c>
      <c r="H701" s="165" t="s">
        <v>693</v>
      </c>
    </row>
    <row r="702" spans="1:8" ht="27.95" customHeight="1">
      <c r="A702" s="9"/>
      <c r="B702" s="48">
        <v>51</v>
      </c>
      <c r="C702" s="109" t="s">
        <v>474</v>
      </c>
      <c r="D702" s="39">
        <v>0</v>
      </c>
      <c r="E702" s="65">
        <v>0</v>
      </c>
      <c r="F702" s="65">
        <v>0</v>
      </c>
      <c r="G702" s="13">
        <v>220000</v>
      </c>
      <c r="H702" s="165" t="s">
        <v>693</v>
      </c>
    </row>
    <row r="703" spans="1:8" ht="15">
      <c r="A703" s="9"/>
      <c r="B703" s="48">
        <v>52</v>
      </c>
      <c r="C703" s="109" t="s">
        <v>475</v>
      </c>
      <c r="D703" s="39">
        <v>0</v>
      </c>
      <c r="E703" s="65">
        <v>0</v>
      </c>
      <c r="F703" s="65">
        <v>0</v>
      </c>
      <c r="G703" s="13">
        <v>100000</v>
      </c>
      <c r="H703" s="165" t="s">
        <v>693</v>
      </c>
    </row>
    <row r="704" spans="1:8" ht="15">
      <c r="A704" s="9"/>
      <c r="B704" s="48">
        <v>53</v>
      </c>
      <c r="C704" s="109" t="s">
        <v>476</v>
      </c>
      <c r="D704" s="26">
        <v>0</v>
      </c>
      <c r="E704" s="65">
        <v>0</v>
      </c>
      <c r="F704" s="65">
        <v>0</v>
      </c>
      <c r="G704" s="10">
        <v>20000</v>
      </c>
      <c r="H704" s="165" t="s">
        <v>693</v>
      </c>
    </row>
    <row r="705" spans="1:8" ht="27.95" customHeight="1">
      <c r="A705" s="23"/>
      <c r="B705" s="53">
        <v>54</v>
      </c>
      <c r="C705" s="110" t="s">
        <v>477</v>
      </c>
      <c r="D705" s="57">
        <v>0</v>
      </c>
      <c r="E705" s="77">
        <v>0</v>
      </c>
      <c r="F705" s="77">
        <v>0</v>
      </c>
      <c r="G705" s="16">
        <v>20000</v>
      </c>
      <c r="H705" s="165" t="s">
        <v>693</v>
      </c>
    </row>
    <row r="706" spans="1:8" ht="15">
      <c r="A706" s="9"/>
      <c r="B706" s="48">
        <v>55</v>
      </c>
      <c r="C706" s="109" t="s">
        <v>478</v>
      </c>
      <c r="D706" s="39">
        <v>0</v>
      </c>
      <c r="E706" s="65">
        <v>0</v>
      </c>
      <c r="F706" s="65">
        <v>0</v>
      </c>
      <c r="G706" s="13">
        <v>20000</v>
      </c>
      <c r="H706" s="165" t="s">
        <v>693</v>
      </c>
    </row>
    <row r="707" spans="1:8" ht="15">
      <c r="A707" s="9"/>
      <c r="B707" s="48">
        <v>56</v>
      </c>
      <c r="C707" s="109" t="s">
        <v>479</v>
      </c>
      <c r="D707" s="39">
        <v>0</v>
      </c>
      <c r="E707" s="65">
        <v>0</v>
      </c>
      <c r="F707" s="65">
        <v>0</v>
      </c>
      <c r="G707" s="13">
        <v>15000</v>
      </c>
      <c r="H707" s="165" t="s">
        <v>693</v>
      </c>
    </row>
    <row r="708" spans="1:8" ht="27.95" customHeight="1">
      <c r="A708" s="9" t="s">
        <v>7</v>
      </c>
      <c r="B708" s="48">
        <v>56</v>
      </c>
      <c r="C708" s="103" t="s">
        <v>460</v>
      </c>
      <c r="D708" s="19">
        <f t="shared" ref="D708:F708" si="11">SUM(D689:D707)</f>
        <v>50621</v>
      </c>
      <c r="E708" s="19">
        <f t="shared" si="11"/>
        <v>83374</v>
      </c>
      <c r="F708" s="19">
        <f t="shared" si="11"/>
        <v>83374</v>
      </c>
      <c r="G708" s="19">
        <f>SUM(G689:G707)</f>
        <v>449405</v>
      </c>
      <c r="H708" s="165" t="s">
        <v>693</v>
      </c>
    </row>
    <row r="709" spans="1:8" ht="15">
      <c r="A709" s="9"/>
      <c r="B709" s="48"/>
      <c r="C709" s="9"/>
      <c r="D709" s="10"/>
      <c r="E709" s="11"/>
      <c r="F709" s="11"/>
      <c r="G709" s="11"/>
      <c r="H709" s="165" t="s">
        <v>693</v>
      </c>
    </row>
    <row r="710" spans="1:8" ht="15">
      <c r="A710" s="9"/>
      <c r="B710" s="48">
        <v>58</v>
      </c>
      <c r="C710" s="9" t="s">
        <v>40</v>
      </c>
      <c r="D710" s="10"/>
      <c r="E710" s="11"/>
      <c r="F710" s="11"/>
      <c r="G710" s="11"/>
      <c r="H710" s="165" t="s">
        <v>693</v>
      </c>
    </row>
    <row r="711" spans="1:8" ht="15">
      <c r="A711" s="9"/>
      <c r="B711" s="55">
        <v>3</v>
      </c>
      <c r="C711" s="9" t="s">
        <v>480</v>
      </c>
      <c r="D711" s="10">
        <v>528</v>
      </c>
      <c r="E711" s="26">
        <v>0</v>
      </c>
      <c r="F711" s="33">
        <v>528</v>
      </c>
      <c r="G711" s="26">
        <v>0</v>
      </c>
      <c r="H711" s="165" t="s">
        <v>693</v>
      </c>
    </row>
    <row r="712" spans="1:8" ht="27.95" customHeight="1">
      <c r="A712" s="9"/>
      <c r="B712" s="55">
        <v>8</v>
      </c>
      <c r="C712" s="9" t="s">
        <v>481</v>
      </c>
      <c r="D712" s="26">
        <v>0</v>
      </c>
      <c r="E712" s="26">
        <v>0</v>
      </c>
      <c r="F712" s="33">
        <v>5500</v>
      </c>
      <c r="G712" s="26">
        <v>0</v>
      </c>
      <c r="H712" s="165" t="s">
        <v>693</v>
      </c>
    </row>
    <row r="713" spans="1:8" ht="27.95" customHeight="1">
      <c r="A713" s="9"/>
      <c r="B713" s="55">
        <v>10</v>
      </c>
      <c r="C713" s="122" t="s">
        <v>482</v>
      </c>
      <c r="D713" s="26">
        <v>0</v>
      </c>
      <c r="E713" s="62">
        <v>554</v>
      </c>
      <c r="F713" s="62">
        <v>554</v>
      </c>
      <c r="G713" s="26">
        <v>0</v>
      </c>
      <c r="H713" s="165" t="s">
        <v>693</v>
      </c>
    </row>
    <row r="714" spans="1:8" ht="27.95" customHeight="1">
      <c r="A714" s="9"/>
      <c r="B714" s="55">
        <v>11</v>
      </c>
      <c r="C714" s="122" t="s">
        <v>483</v>
      </c>
      <c r="D714" s="26">
        <v>0</v>
      </c>
      <c r="E714" s="96">
        <v>2500</v>
      </c>
      <c r="F714" s="96">
        <v>2500</v>
      </c>
      <c r="G714" s="26">
        <v>0</v>
      </c>
      <c r="H714" s="165" t="s">
        <v>693</v>
      </c>
    </row>
    <row r="715" spans="1:8" ht="15">
      <c r="A715" s="9"/>
      <c r="B715" s="55">
        <v>12</v>
      </c>
      <c r="C715" s="122" t="s">
        <v>427</v>
      </c>
      <c r="D715" s="26">
        <v>0</v>
      </c>
      <c r="E715" s="26">
        <v>0</v>
      </c>
      <c r="F715" s="26">
        <v>0</v>
      </c>
      <c r="G715" s="96">
        <v>9082</v>
      </c>
      <c r="H715" s="165" t="s">
        <v>693</v>
      </c>
    </row>
    <row r="716" spans="1:8" ht="15">
      <c r="A716" s="9" t="s">
        <v>7</v>
      </c>
      <c r="B716" s="48">
        <v>58</v>
      </c>
      <c r="C716" s="9" t="s">
        <v>40</v>
      </c>
      <c r="D716" s="18">
        <f>SUM(D711:D715)</f>
        <v>528</v>
      </c>
      <c r="E716" s="18">
        <f t="shared" ref="E716:G716" si="12">SUM(E711:E715)</f>
        <v>3054</v>
      </c>
      <c r="F716" s="18">
        <f t="shared" si="12"/>
        <v>9082</v>
      </c>
      <c r="G716" s="18">
        <f t="shared" si="12"/>
        <v>9082</v>
      </c>
      <c r="H716" s="165" t="s">
        <v>693</v>
      </c>
    </row>
    <row r="717" spans="1:8" ht="15">
      <c r="A717" s="9"/>
      <c r="B717" s="48"/>
      <c r="C717" s="9"/>
      <c r="D717" s="10"/>
      <c r="E717" s="11"/>
      <c r="F717" s="11"/>
      <c r="G717" s="11"/>
      <c r="H717" s="165" t="s">
        <v>693</v>
      </c>
    </row>
    <row r="718" spans="1:8" ht="15">
      <c r="A718" s="9"/>
      <c r="B718" s="48">
        <v>60</v>
      </c>
      <c r="C718" s="9" t="s">
        <v>484</v>
      </c>
      <c r="D718" s="10"/>
      <c r="E718" s="11"/>
      <c r="F718" s="11"/>
      <c r="G718" s="11"/>
      <c r="H718" s="165" t="s">
        <v>693</v>
      </c>
    </row>
    <row r="719" spans="1:8" ht="15">
      <c r="A719" s="9"/>
      <c r="B719" s="55">
        <v>6</v>
      </c>
      <c r="C719" s="9" t="s">
        <v>485</v>
      </c>
      <c r="D719" s="31">
        <v>98158</v>
      </c>
      <c r="E719" s="91">
        <v>45912</v>
      </c>
      <c r="F719" s="91">
        <v>45912</v>
      </c>
      <c r="G719" s="91">
        <v>32209</v>
      </c>
      <c r="H719" s="165" t="s">
        <v>693</v>
      </c>
    </row>
    <row r="720" spans="1:8" ht="44.1" customHeight="1">
      <c r="A720" s="9"/>
      <c r="B720" s="55">
        <v>7</v>
      </c>
      <c r="C720" s="9" t="s">
        <v>486</v>
      </c>
      <c r="D720" s="11" t="s">
        <v>487</v>
      </c>
      <c r="E720" s="91">
        <v>40000</v>
      </c>
      <c r="F720" s="91">
        <v>40000</v>
      </c>
      <c r="G720" s="91">
        <v>1</v>
      </c>
      <c r="H720" s="165" t="s">
        <v>693</v>
      </c>
    </row>
    <row r="721" spans="1:8" ht="15">
      <c r="A721" s="9"/>
      <c r="B721" s="55">
        <v>8</v>
      </c>
      <c r="C721" s="9" t="s">
        <v>488</v>
      </c>
      <c r="D721" s="11" t="s">
        <v>487</v>
      </c>
      <c r="E721" s="11" t="s">
        <v>487</v>
      </c>
      <c r="F721" s="11" t="s">
        <v>487</v>
      </c>
      <c r="G721" s="11">
        <v>100000</v>
      </c>
      <c r="H721" s="165" t="s">
        <v>693</v>
      </c>
    </row>
    <row r="722" spans="1:8" ht="15">
      <c r="A722" s="9"/>
      <c r="B722" s="55">
        <v>9</v>
      </c>
      <c r="C722" s="9" t="s">
        <v>489</v>
      </c>
      <c r="D722" s="11" t="s">
        <v>487</v>
      </c>
      <c r="E722" s="11" t="s">
        <v>487</v>
      </c>
      <c r="F722" s="11" t="s">
        <v>487</v>
      </c>
      <c r="G722" s="11">
        <v>143124</v>
      </c>
      <c r="H722" s="165" t="s">
        <v>693</v>
      </c>
    </row>
    <row r="723" spans="1:8" ht="27.95" customHeight="1">
      <c r="A723" s="9"/>
      <c r="B723" s="55">
        <v>10</v>
      </c>
      <c r="C723" s="9" t="s">
        <v>490</v>
      </c>
      <c r="D723" s="11" t="s">
        <v>487</v>
      </c>
      <c r="E723" s="11" t="s">
        <v>487</v>
      </c>
      <c r="F723" s="11" t="s">
        <v>487</v>
      </c>
      <c r="G723" s="11">
        <v>14500</v>
      </c>
      <c r="H723" s="165" t="s">
        <v>693</v>
      </c>
    </row>
    <row r="724" spans="1:8" ht="44.1" customHeight="1">
      <c r="A724" s="23"/>
      <c r="B724" s="60">
        <v>11</v>
      </c>
      <c r="C724" s="23" t="s">
        <v>491</v>
      </c>
      <c r="D724" s="17" t="s">
        <v>487</v>
      </c>
      <c r="E724" s="17" t="s">
        <v>487</v>
      </c>
      <c r="F724" s="17" t="s">
        <v>487</v>
      </c>
      <c r="G724" s="17">
        <v>1300000</v>
      </c>
      <c r="H724" s="165" t="s">
        <v>693</v>
      </c>
    </row>
    <row r="725" spans="1:8" ht="27.95" customHeight="1">
      <c r="A725" s="9"/>
      <c r="B725" s="55">
        <v>12</v>
      </c>
      <c r="C725" s="9" t="s">
        <v>492</v>
      </c>
      <c r="D725" s="11" t="s">
        <v>487</v>
      </c>
      <c r="E725" s="11" t="s">
        <v>487</v>
      </c>
      <c r="F725" s="11" t="s">
        <v>487</v>
      </c>
      <c r="G725" s="11">
        <v>130000</v>
      </c>
      <c r="H725" s="165" t="s">
        <v>693</v>
      </c>
    </row>
    <row r="726" spans="1:8" ht="27.95" customHeight="1">
      <c r="A726" s="9"/>
      <c r="B726" s="55">
        <v>13</v>
      </c>
      <c r="C726" s="9" t="s">
        <v>493</v>
      </c>
      <c r="D726" s="11" t="s">
        <v>487</v>
      </c>
      <c r="E726" s="11" t="s">
        <v>487</v>
      </c>
      <c r="F726" s="11" t="s">
        <v>487</v>
      </c>
      <c r="G726" s="11">
        <v>250000</v>
      </c>
      <c r="H726" s="165" t="s">
        <v>693</v>
      </c>
    </row>
    <row r="727" spans="1:8" ht="27.95" customHeight="1">
      <c r="A727" s="9"/>
      <c r="B727" s="55">
        <v>14</v>
      </c>
      <c r="C727" s="9" t="s">
        <v>494</v>
      </c>
      <c r="D727" s="11" t="s">
        <v>487</v>
      </c>
      <c r="E727" s="11" t="s">
        <v>487</v>
      </c>
      <c r="F727" s="11" t="s">
        <v>487</v>
      </c>
      <c r="G727" s="11">
        <v>960000</v>
      </c>
      <c r="H727" s="165" t="s">
        <v>693</v>
      </c>
    </row>
    <row r="728" spans="1:8" ht="15">
      <c r="A728" s="9" t="s">
        <v>7</v>
      </c>
      <c r="B728" s="48">
        <v>60</v>
      </c>
      <c r="C728" s="9" t="s">
        <v>484</v>
      </c>
      <c r="D728" s="61">
        <f>SUM(D719:D727)</f>
        <v>98158</v>
      </c>
      <c r="E728" s="61">
        <f t="shared" ref="E728:G728" si="13">SUM(E719:E727)</f>
        <v>85912</v>
      </c>
      <c r="F728" s="61">
        <f t="shared" si="13"/>
        <v>85912</v>
      </c>
      <c r="G728" s="61">
        <f t="shared" si="13"/>
        <v>2929834</v>
      </c>
      <c r="H728" s="165" t="s">
        <v>693</v>
      </c>
    </row>
    <row r="729" spans="1:8" ht="15">
      <c r="A729" s="9"/>
      <c r="B729" s="48"/>
      <c r="C729" s="9"/>
      <c r="D729" s="10"/>
      <c r="E729" s="11"/>
      <c r="F729" s="11"/>
      <c r="G729" s="11"/>
      <c r="H729" s="165" t="s">
        <v>693</v>
      </c>
    </row>
    <row r="730" spans="1:8" ht="15">
      <c r="A730" s="9"/>
      <c r="B730" s="48">
        <v>61</v>
      </c>
      <c r="C730" s="9" t="s">
        <v>495</v>
      </c>
      <c r="H730" s="165" t="s">
        <v>693</v>
      </c>
    </row>
    <row r="731" spans="1:8" ht="15">
      <c r="A731" s="9"/>
      <c r="B731" s="25">
        <v>11</v>
      </c>
      <c r="C731" s="123" t="s">
        <v>496</v>
      </c>
      <c r="D731" s="65">
        <v>0</v>
      </c>
      <c r="E731" s="33">
        <v>40930</v>
      </c>
      <c r="F731" s="33">
        <v>40930</v>
      </c>
      <c r="G731" s="33">
        <v>34690</v>
      </c>
      <c r="H731" s="165" t="s">
        <v>693</v>
      </c>
    </row>
    <row r="732" spans="1:8" ht="15">
      <c r="A732" s="9" t="s">
        <v>7</v>
      </c>
      <c r="B732" s="48">
        <v>61</v>
      </c>
      <c r="C732" s="9" t="s">
        <v>495</v>
      </c>
      <c r="D732" s="34">
        <f>SUM(D731:D731)</f>
        <v>0</v>
      </c>
      <c r="E732" s="19">
        <f>SUM(E731:E731)</f>
        <v>40930</v>
      </c>
      <c r="F732" s="19">
        <f>SUM(F731:F731)</f>
        <v>40930</v>
      </c>
      <c r="G732" s="19">
        <f>SUM(G731:G731)</f>
        <v>34690</v>
      </c>
      <c r="H732" s="165" t="s">
        <v>693</v>
      </c>
    </row>
    <row r="733" spans="1:8" ht="15">
      <c r="A733" s="9"/>
      <c r="B733" s="48"/>
      <c r="C733" s="9"/>
      <c r="D733" s="10"/>
      <c r="E733" s="11"/>
      <c r="F733" s="11"/>
      <c r="G733" s="11"/>
      <c r="H733" s="165" t="s">
        <v>693</v>
      </c>
    </row>
    <row r="734" spans="1:8" ht="15">
      <c r="A734" s="9"/>
      <c r="B734" s="48">
        <v>63</v>
      </c>
      <c r="C734" s="9" t="s">
        <v>141</v>
      </c>
      <c r="E734" s="11"/>
      <c r="F734" s="11"/>
      <c r="G734" s="11"/>
      <c r="H734" s="165" t="s">
        <v>693</v>
      </c>
    </row>
    <row r="735" spans="1:8" ht="15">
      <c r="A735" s="9"/>
      <c r="B735" s="55">
        <v>1</v>
      </c>
      <c r="C735" s="9" t="s">
        <v>497</v>
      </c>
      <c r="D735" s="14">
        <v>26800</v>
      </c>
      <c r="E735" s="33">
        <v>63000</v>
      </c>
      <c r="F735" s="33">
        <v>63000</v>
      </c>
      <c r="G735" s="33">
        <v>45000</v>
      </c>
      <c r="H735" s="165" t="s">
        <v>693</v>
      </c>
    </row>
    <row r="736" spans="1:8" ht="15">
      <c r="A736" s="9"/>
      <c r="B736" s="55">
        <v>6</v>
      </c>
      <c r="C736" s="109" t="s">
        <v>498</v>
      </c>
      <c r="D736" s="78">
        <v>0</v>
      </c>
      <c r="E736" s="21">
        <v>1</v>
      </c>
      <c r="F736" s="21">
        <v>1</v>
      </c>
      <c r="G736" s="39">
        <v>0</v>
      </c>
      <c r="H736" s="165" t="s">
        <v>693</v>
      </c>
    </row>
    <row r="737" spans="1:8" ht="27.95" customHeight="1">
      <c r="A737" s="9"/>
      <c r="B737" s="55">
        <v>8</v>
      </c>
      <c r="C737" s="98" t="s">
        <v>499</v>
      </c>
      <c r="D737" s="124">
        <v>0</v>
      </c>
      <c r="E737" s="21">
        <v>79</v>
      </c>
      <c r="F737" s="21">
        <v>79</v>
      </c>
      <c r="G737" s="39">
        <v>0</v>
      </c>
      <c r="H737" s="165" t="s">
        <v>693</v>
      </c>
    </row>
    <row r="738" spans="1:8" ht="27.95" customHeight="1">
      <c r="A738" s="9"/>
      <c r="B738" s="55">
        <v>9</v>
      </c>
      <c r="C738" s="98" t="s">
        <v>500</v>
      </c>
      <c r="D738" s="82">
        <v>27360</v>
      </c>
      <c r="E738" s="125">
        <v>7360</v>
      </c>
      <c r="F738" s="125">
        <v>7360</v>
      </c>
      <c r="G738" s="125">
        <v>2468</v>
      </c>
      <c r="H738" s="165" t="s">
        <v>693</v>
      </c>
    </row>
    <row r="739" spans="1:8" ht="27.95" customHeight="1">
      <c r="A739" s="9"/>
      <c r="B739" s="55">
        <v>10</v>
      </c>
      <c r="C739" s="98" t="s">
        <v>501</v>
      </c>
      <c r="D739" s="126">
        <v>0</v>
      </c>
      <c r="E739" s="125">
        <v>40640</v>
      </c>
      <c r="F739" s="125">
        <v>40640</v>
      </c>
      <c r="G739" s="125">
        <v>35000</v>
      </c>
      <c r="H739" s="165" t="s">
        <v>693</v>
      </c>
    </row>
    <row r="740" spans="1:8" ht="27.95" customHeight="1">
      <c r="A740" s="9"/>
      <c r="B740" s="55">
        <v>12</v>
      </c>
      <c r="C740" s="98" t="s">
        <v>502</v>
      </c>
      <c r="D740" s="84">
        <v>0</v>
      </c>
      <c r="E740" s="125">
        <v>63</v>
      </c>
      <c r="F740" s="125">
        <v>63</v>
      </c>
      <c r="G740" s="39">
        <v>0</v>
      </c>
      <c r="H740" s="165" t="s">
        <v>693</v>
      </c>
    </row>
    <row r="741" spans="1:8" ht="27.95" customHeight="1">
      <c r="A741" s="9"/>
      <c r="B741" s="55">
        <v>13</v>
      </c>
      <c r="C741" s="98" t="s">
        <v>503</v>
      </c>
      <c r="D741" s="82">
        <v>6560</v>
      </c>
      <c r="E741" s="125">
        <v>1730</v>
      </c>
      <c r="F741" s="125">
        <v>1730</v>
      </c>
      <c r="G741" s="39">
        <v>0</v>
      </c>
      <c r="H741" s="165" t="s">
        <v>693</v>
      </c>
    </row>
    <row r="742" spans="1:8" ht="15">
      <c r="A742" s="9"/>
      <c r="B742" s="55">
        <v>14</v>
      </c>
      <c r="C742" s="98" t="s">
        <v>504</v>
      </c>
      <c r="D742" s="84">
        <v>0</v>
      </c>
      <c r="E742" s="125">
        <v>1</v>
      </c>
      <c r="F742" s="125">
        <v>1</v>
      </c>
      <c r="G742" s="39">
        <v>0</v>
      </c>
      <c r="H742" s="165" t="s">
        <v>693</v>
      </c>
    </row>
    <row r="743" spans="1:8" ht="27.95" customHeight="1">
      <c r="A743" s="23"/>
      <c r="B743" s="60">
        <v>15</v>
      </c>
      <c r="C743" s="127" t="s">
        <v>505</v>
      </c>
      <c r="D743" s="128">
        <v>0</v>
      </c>
      <c r="E743" s="56">
        <v>115</v>
      </c>
      <c r="F743" s="56">
        <v>115</v>
      </c>
      <c r="G743" s="57">
        <v>0</v>
      </c>
      <c r="H743" s="165" t="s">
        <v>693</v>
      </c>
    </row>
    <row r="744" spans="1:8" ht="30" customHeight="1">
      <c r="A744" s="9"/>
      <c r="B744" s="55">
        <v>17</v>
      </c>
      <c r="C744" s="98" t="s">
        <v>506</v>
      </c>
      <c r="D744" s="33">
        <v>37085</v>
      </c>
      <c r="E744" s="125">
        <v>50000</v>
      </c>
      <c r="F744" s="125">
        <v>50000</v>
      </c>
      <c r="G744" s="125">
        <v>60000</v>
      </c>
      <c r="H744" s="165" t="s">
        <v>693</v>
      </c>
    </row>
    <row r="745" spans="1:8" ht="30" customHeight="1">
      <c r="A745" s="9"/>
      <c r="B745" s="55">
        <v>18</v>
      </c>
      <c r="C745" s="129" t="s">
        <v>507</v>
      </c>
      <c r="D745" s="33">
        <v>34188</v>
      </c>
      <c r="E745" s="125">
        <v>50000</v>
      </c>
      <c r="F745" s="125">
        <v>50000</v>
      </c>
      <c r="G745" s="125">
        <v>30000</v>
      </c>
      <c r="H745" s="165" t="s">
        <v>693</v>
      </c>
    </row>
    <row r="746" spans="1:8" ht="42.95" customHeight="1">
      <c r="A746" s="9"/>
      <c r="B746" s="55">
        <v>19</v>
      </c>
      <c r="C746" s="129" t="s">
        <v>508</v>
      </c>
      <c r="D746" s="33">
        <v>10000</v>
      </c>
      <c r="E746" s="130">
        <v>14081</v>
      </c>
      <c r="F746" s="130">
        <v>14081</v>
      </c>
      <c r="G746" s="130">
        <v>45</v>
      </c>
      <c r="H746" s="165" t="s">
        <v>693</v>
      </c>
    </row>
    <row r="747" spans="1:8" ht="30" customHeight="1">
      <c r="A747" s="9"/>
      <c r="B747" s="55">
        <v>20</v>
      </c>
      <c r="C747" s="129" t="s">
        <v>509</v>
      </c>
      <c r="D747" s="31">
        <v>38296</v>
      </c>
      <c r="E747" s="130">
        <v>32236</v>
      </c>
      <c r="F747" s="130">
        <v>32236</v>
      </c>
      <c r="G747" s="130">
        <v>17765</v>
      </c>
      <c r="H747" s="165" t="s">
        <v>693</v>
      </c>
    </row>
    <row r="748" spans="1:8" ht="42.95" customHeight="1">
      <c r="A748" s="9"/>
      <c r="B748" s="55">
        <v>21</v>
      </c>
      <c r="C748" s="98" t="s">
        <v>510</v>
      </c>
      <c r="D748" s="33">
        <v>14240</v>
      </c>
      <c r="E748" s="130">
        <v>70000</v>
      </c>
      <c r="F748" s="130">
        <v>70000</v>
      </c>
      <c r="G748" s="130">
        <v>30000</v>
      </c>
      <c r="H748" s="165" t="s">
        <v>693</v>
      </c>
    </row>
    <row r="749" spans="1:8" ht="42.95" customHeight="1">
      <c r="A749" s="9"/>
      <c r="B749" s="55">
        <v>22</v>
      </c>
      <c r="C749" s="98" t="s">
        <v>511</v>
      </c>
      <c r="D749" s="21">
        <v>62370</v>
      </c>
      <c r="E749" s="125">
        <v>80000</v>
      </c>
      <c r="F749" s="125">
        <v>80000</v>
      </c>
      <c r="G749" s="125">
        <v>50000</v>
      </c>
      <c r="H749" s="165" t="s">
        <v>693</v>
      </c>
    </row>
    <row r="750" spans="1:8" ht="30" customHeight="1">
      <c r="A750" s="9"/>
      <c r="B750" s="55">
        <v>23</v>
      </c>
      <c r="C750" s="131" t="s">
        <v>512</v>
      </c>
      <c r="D750" s="21">
        <v>49449</v>
      </c>
      <c r="E750" s="125">
        <v>75000</v>
      </c>
      <c r="F750" s="125">
        <v>75000</v>
      </c>
      <c r="G750" s="125">
        <v>50000</v>
      </c>
      <c r="H750" s="165" t="s">
        <v>693</v>
      </c>
    </row>
    <row r="751" spans="1:8" ht="42.95" customHeight="1">
      <c r="A751" s="9"/>
      <c r="B751" s="55">
        <v>24</v>
      </c>
      <c r="C751" s="131" t="s">
        <v>513</v>
      </c>
      <c r="D751" s="39">
        <v>0</v>
      </c>
      <c r="E751" s="39">
        <v>0</v>
      </c>
      <c r="F751" s="21">
        <v>50000</v>
      </c>
      <c r="G751" s="21">
        <v>48286</v>
      </c>
      <c r="H751" s="165" t="s">
        <v>693</v>
      </c>
    </row>
    <row r="752" spans="1:8" ht="42.95" customHeight="1">
      <c r="A752" s="9"/>
      <c r="B752" s="55">
        <v>25</v>
      </c>
      <c r="C752" s="131" t="s">
        <v>514</v>
      </c>
      <c r="D752" s="39">
        <v>0</v>
      </c>
      <c r="E752" s="39">
        <v>0</v>
      </c>
      <c r="F752" s="21">
        <v>12000</v>
      </c>
      <c r="G752" s="21">
        <v>12100</v>
      </c>
      <c r="H752" s="165" t="s">
        <v>693</v>
      </c>
    </row>
    <row r="753" spans="1:8" ht="60" customHeight="1">
      <c r="A753" s="9"/>
      <c r="B753" s="55">
        <v>26</v>
      </c>
      <c r="C753" s="131" t="s">
        <v>515</v>
      </c>
      <c r="D753" s="39">
        <v>0</v>
      </c>
      <c r="E753" s="39">
        <v>0</v>
      </c>
      <c r="F753" s="21">
        <v>1</v>
      </c>
      <c r="G753" s="21">
        <v>1</v>
      </c>
      <c r="H753" s="165" t="s">
        <v>693</v>
      </c>
    </row>
    <row r="754" spans="1:8" ht="15">
      <c r="A754" s="23" t="s">
        <v>7</v>
      </c>
      <c r="B754" s="53">
        <v>63</v>
      </c>
      <c r="C754" s="23" t="s">
        <v>141</v>
      </c>
      <c r="D754" s="19">
        <f t="shared" ref="D754:F754" si="14">SUM(D735:D753)</f>
        <v>306348</v>
      </c>
      <c r="E754" s="19">
        <f t="shared" si="14"/>
        <v>484306</v>
      </c>
      <c r="F754" s="19">
        <f t="shared" si="14"/>
        <v>546307</v>
      </c>
      <c r="G754" s="19">
        <f>SUM(G735:G753)</f>
        <v>380665</v>
      </c>
      <c r="H754" s="165" t="s">
        <v>693</v>
      </c>
    </row>
    <row r="755" spans="1:8" ht="4.5" customHeight="1">
      <c r="A755" s="9"/>
      <c r="B755" s="48"/>
      <c r="C755" s="9"/>
      <c r="D755" s="10"/>
      <c r="E755" s="11"/>
      <c r="F755" s="11"/>
      <c r="G755" s="11"/>
      <c r="H755" s="165" t="s">
        <v>693</v>
      </c>
    </row>
    <row r="756" spans="1:8" ht="15">
      <c r="A756" s="9"/>
      <c r="B756" s="48">
        <v>65</v>
      </c>
      <c r="C756" s="9" t="s">
        <v>516</v>
      </c>
      <c r="H756" s="165" t="s">
        <v>693</v>
      </c>
    </row>
    <row r="757" spans="1:8" ht="15">
      <c r="A757" s="9"/>
      <c r="B757" s="55">
        <v>2</v>
      </c>
      <c r="C757" s="9" t="s">
        <v>517</v>
      </c>
      <c r="D757" s="37">
        <v>6560</v>
      </c>
      <c r="E757" s="14">
        <v>6400</v>
      </c>
      <c r="F757" s="14">
        <v>6400</v>
      </c>
      <c r="G757" s="39">
        <v>0</v>
      </c>
      <c r="H757" s="165" t="s">
        <v>693</v>
      </c>
    </row>
    <row r="758" spans="1:8" ht="15">
      <c r="A758" s="9"/>
      <c r="B758" s="55">
        <v>3</v>
      </c>
      <c r="C758" s="9" t="s">
        <v>518</v>
      </c>
      <c r="D758" s="21">
        <v>6351</v>
      </c>
      <c r="E758" s="14">
        <v>1682</v>
      </c>
      <c r="F758" s="14">
        <v>1682</v>
      </c>
      <c r="G758" s="39">
        <v>0</v>
      </c>
      <c r="H758" s="165" t="s">
        <v>693</v>
      </c>
    </row>
    <row r="759" spans="1:8" ht="27.95" customHeight="1">
      <c r="A759" s="9"/>
      <c r="B759" s="55">
        <v>7</v>
      </c>
      <c r="C759" s="132" t="s">
        <v>519</v>
      </c>
      <c r="D759" s="21">
        <v>3874</v>
      </c>
      <c r="E759" s="21">
        <v>3873</v>
      </c>
      <c r="F759" s="21">
        <f>3873+455</f>
        <v>4328</v>
      </c>
      <c r="G759" s="39">
        <v>0</v>
      </c>
      <c r="H759" s="165" t="s">
        <v>693</v>
      </c>
    </row>
    <row r="760" spans="1:8" ht="27.95" customHeight="1">
      <c r="A760" s="9"/>
      <c r="B760" s="55">
        <v>8</v>
      </c>
      <c r="C760" s="132" t="s">
        <v>520</v>
      </c>
      <c r="D760" s="39">
        <v>0</v>
      </c>
      <c r="E760" s="39">
        <v>0</v>
      </c>
      <c r="F760" s="39">
        <v>0</v>
      </c>
      <c r="G760" s="21">
        <v>1500</v>
      </c>
      <c r="H760" s="165" t="s">
        <v>693</v>
      </c>
    </row>
    <row r="761" spans="1:8" ht="27.95" customHeight="1">
      <c r="A761" s="9"/>
      <c r="B761" s="55">
        <v>10</v>
      </c>
      <c r="C761" s="132" t="s">
        <v>521</v>
      </c>
      <c r="D761" s="21">
        <v>47952</v>
      </c>
      <c r="E761" s="39">
        <v>0</v>
      </c>
      <c r="F761" s="39">
        <v>0</v>
      </c>
      <c r="G761" s="21">
        <v>58700</v>
      </c>
      <c r="H761" s="165" t="s">
        <v>693</v>
      </c>
    </row>
    <row r="762" spans="1:8" ht="27.95" customHeight="1">
      <c r="A762" s="9"/>
      <c r="B762" s="55">
        <v>11</v>
      </c>
      <c r="C762" s="81" t="s">
        <v>522</v>
      </c>
      <c r="D762" s="21">
        <v>801</v>
      </c>
      <c r="E762" s="39">
        <v>0</v>
      </c>
      <c r="F762" s="39">
        <v>0</v>
      </c>
      <c r="G762" s="39">
        <v>0</v>
      </c>
      <c r="H762" s="165" t="s">
        <v>693</v>
      </c>
    </row>
    <row r="763" spans="1:8" ht="27.95" customHeight="1">
      <c r="A763" s="9"/>
      <c r="B763" s="55">
        <v>12</v>
      </c>
      <c r="C763" s="81" t="s">
        <v>523</v>
      </c>
      <c r="D763" s="39">
        <v>0</v>
      </c>
      <c r="E763" s="21">
        <v>1</v>
      </c>
      <c r="F763" s="21">
        <f>1+1133</f>
        <v>1134</v>
      </c>
      <c r="G763" s="39">
        <v>0</v>
      </c>
      <c r="H763" s="165" t="s">
        <v>693</v>
      </c>
    </row>
    <row r="764" spans="1:8" ht="15">
      <c r="A764" s="9" t="s">
        <v>7</v>
      </c>
      <c r="B764" s="48">
        <v>65</v>
      </c>
      <c r="C764" s="9" t="s">
        <v>524</v>
      </c>
      <c r="D764" s="19">
        <f>SUM(D757:D763)</f>
        <v>65538</v>
      </c>
      <c r="E764" s="19">
        <f>SUM(E757:E763)</f>
        <v>11956</v>
      </c>
      <c r="F764" s="19">
        <f>SUM(F757:F763)</f>
        <v>13544</v>
      </c>
      <c r="G764" s="19">
        <f>SUM(G757:G763)</f>
        <v>60200</v>
      </c>
      <c r="H764" s="165" t="s">
        <v>693</v>
      </c>
    </row>
    <row r="765" spans="1:8" ht="15">
      <c r="A765" s="9"/>
      <c r="B765" s="48"/>
      <c r="C765" s="9"/>
      <c r="D765" s="10"/>
      <c r="E765" s="11"/>
      <c r="F765" s="11"/>
      <c r="G765" s="11"/>
      <c r="H765" s="165" t="s">
        <v>693</v>
      </c>
    </row>
    <row r="766" spans="1:8" ht="15">
      <c r="A766" s="9"/>
      <c r="B766" s="48">
        <v>66</v>
      </c>
      <c r="C766" s="9" t="s">
        <v>48</v>
      </c>
      <c r="D766" s="10"/>
      <c r="E766" s="11"/>
      <c r="F766" s="11"/>
      <c r="G766" s="11"/>
      <c r="H766" s="165" t="s">
        <v>693</v>
      </c>
    </row>
    <row r="767" spans="1:8" ht="15">
      <c r="A767" s="9"/>
      <c r="B767" s="55">
        <v>1</v>
      </c>
      <c r="C767" s="9" t="s">
        <v>525</v>
      </c>
      <c r="D767" s="26">
        <v>0</v>
      </c>
      <c r="E767" s="133">
        <v>4909</v>
      </c>
      <c r="F767" s="133">
        <f>4909+2336</f>
        <v>7245</v>
      </c>
      <c r="G767" s="65">
        <v>0</v>
      </c>
      <c r="H767" s="165" t="s">
        <v>693</v>
      </c>
    </row>
    <row r="768" spans="1:8" ht="27.95" customHeight="1">
      <c r="A768" s="9"/>
      <c r="B768" s="55">
        <v>2</v>
      </c>
      <c r="C768" s="9" t="s">
        <v>526</v>
      </c>
      <c r="D768" s="26">
        <v>0</v>
      </c>
      <c r="E768" s="65">
        <v>0</v>
      </c>
      <c r="F768" s="65">
        <v>0</v>
      </c>
      <c r="G768" s="133">
        <v>906069</v>
      </c>
      <c r="H768" s="165" t="s">
        <v>693</v>
      </c>
    </row>
    <row r="769" spans="1:8" ht="39.950000000000003" customHeight="1">
      <c r="A769" s="9"/>
      <c r="B769" s="55">
        <v>7</v>
      </c>
      <c r="C769" s="81" t="s">
        <v>527</v>
      </c>
      <c r="D769" s="26">
        <v>0</v>
      </c>
      <c r="E769" s="133">
        <v>46924</v>
      </c>
      <c r="F769" s="133">
        <v>46924</v>
      </c>
      <c r="G769" s="65">
        <v>0</v>
      </c>
      <c r="H769" s="165" t="s">
        <v>693</v>
      </c>
    </row>
    <row r="770" spans="1:8" ht="15">
      <c r="A770" s="9"/>
      <c r="B770" s="25">
        <v>13</v>
      </c>
      <c r="C770" s="9" t="s">
        <v>528</v>
      </c>
      <c r="D770" s="26">
        <v>0</v>
      </c>
      <c r="E770" s="133">
        <v>91</v>
      </c>
      <c r="F770" s="133">
        <f>91+5373</f>
        <v>5464</v>
      </c>
      <c r="G770" s="65">
        <v>0</v>
      </c>
      <c r="H770" s="165" t="s">
        <v>693</v>
      </c>
    </row>
    <row r="771" spans="1:8" ht="39.950000000000003" customHeight="1">
      <c r="A771" s="9"/>
      <c r="B771" s="25">
        <v>15</v>
      </c>
      <c r="C771" s="83" t="s">
        <v>529</v>
      </c>
      <c r="D771" s="26">
        <v>0</v>
      </c>
      <c r="E771" s="133">
        <v>32264</v>
      </c>
      <c r="F771" s="133">
        <v>32264</v>
      </c>
      <c r="G771" s="65">
        <v>0</v>
      </c>
      <c r="H771" s="165" t="s">
        <v>693</v>
      </c>
    </row>
    <row r="772" spans="1:8" ht="39.950000000000003" customHeight="1">
      <c r="A772" s="23"/>
      <c r="B772" s="64">
        <v>16</v>
      </c>
      <c r="C772" s="90" t="s">
        <v>530</v>
      </c>
      <c r="D772" s="57">
        <v>0</v>
      </c>
      <c r="E772" s="134">
        <v>29650</v>
      </c>
      <c r="F772" s="134">
        <v>29650</v>
      </c>
      <c r="G772" s="77">
        <v>0</v>
      </c>
      <c r="H772" s="165" t="s">
        <v>693</v>
      </c>
    </row>
    <row r="773" spans="1:8" ht="27.95" customHeight="1">
      <c r="A773" s="9"/>
      <c r="B773" s="25">
        <v>17</v>
      </c>
      <c r="C773" s="81" t="s">
        <v>531</v>
      </c>
      <c r="D773" s="33">
        <v>33475</v>
      </c>
      <c r="E773" s="133">
        <v>33475</v>
      </c>
      <c r="F773" s="133">
        <v>33475</v>
      </c>
      <c r="G773" s="65">
        <v>0</v>
      </c>
      <c r="H773" s="165" t="s">
        <v>693</v>
      </c>
    </row>
    <row r="774" spans="1:8" ht="27.95" customHeight="1">
      <c r="A774" s="9"/>
      <c r="B774" s="25">
        <v>18</v>
      </c>
      <c r="C774" s="135" t="s">
        <v>532</v>
      </c>
      <c r="D774" s="33">
        <v>64000</v>
      </c>
      <c r="E774" s="133">
        <v>64000</v>
      </c>
      <c r="F774" s="133">
        <v>64000</v>
      </c>
      <c r="G774" s="65">
        <v>0</v>
      </c>
      <c r="H774" s="165" t="s">
        <v>693</v>
      </c>
    </row>
    <row r="775" spans="1:8" ht="27.95" customHeight="1">
      <c r="A775" s="9"/>
      <c r="B775" s="25">
        <v>19</v>
      </c>
      <c r="C775" s="135" t="s">
        <v>533</v>
      </c>
      <c r="D775" s="33">
        <v>34775</v>
      </c>
      <c r="E775" s="133">
        <v>34775</v>
      </c>
      <c r="F775" s="133">
        <v>34775</v>
      </c>
      <c r="G775" s="65">
        <v>0</v>
      </c>
      <c r="H775" s="165" t="s">
        <v>693</v>
      </c>
    </row>
    <row r="776" spans="1:8" ht="27.95" customHeight="1">
      <c r="A776" s="9"/>
      <c r="B776" s="25">
        <v>20</v>
      </c>
      <c r="C776" s="135" t="s">
        <v>534</v>
      </c>
      <c r="D776" s="33">
        <v>64000</v>
      </c>
      <c r="E776" s="133">
        <v>5000</v>
      </c>
      <c r="F776" s="133">
        <v>5000</v>
      </c>
      <c r="G776" s="65">
        <v>0</v>
      </c>
      <c r="H776" s="165" t="s">
        <v>693</v>
      </c>
    </row>
    <row r="777" spans="1:8" ht="42" customHeight="1">
      <c r="A777" s="9"/>
      <c r="B777" s="25">
        <v>21</v>
      </c>
      <c r="C777" s="135" t="s">
        <v>535</v>
      </c>
      <c r="D777" s="26">
        <v>0</v>
      </c>
      <c r="E777" s="65">
        <v>0</v>
      </c>
      <c r="F777" s="133">
        <v>1500</v>
      </c>
      <c r="G777" s="65">
        <v>0</v>
      </c>
      <c r="H777" s="165" t="s">
        <v>693</v>
      </c>
    </row>
    <row r="778" spans="1:8" ht="15">
      <c r="A778" s="9"/>
      <c r="B778" s="25">
        <v>23</v>
      </c>
      <c r="C778" s="98" t="s">
        <v>536</v>
      </c>
      <c r="D778" s="26">
        <v>0</v>
      </c>
      <c r="E778" s="96">
        <v>1</v>
      </c>
      <c r="F778" s="96">
        <v>1</v>
      </c>
      <c r="G778" s="65">
        <v>0</v>
      </c>
      <c r="H778" s="165" t="s">
        <v>693</v>
      </c>
    </row>
    <row r="779" spans="1:8" ht="15">
      <c r="A779" s="9"/>
      <c r="B779" s="25">
        <v>24</v>
      </c>
      <c r="C779" s="98" t="s">
        <v>537</v>
      </c>
      <c r="D779" s="39">
        <v>0</v>
      </c>
      <c r="E779" s="133">
        <v>136</v>
      </c>
      <c r="F779" s="133">
        <v>136</v>
      </c>
      <c r="G779" s="65">
        <v>0</v>
      </c>
      <c r="H779" s="165" t="s">
        <v>693</v>
      </c>
    </row>
    <row r="780" spans="1:8" ht="15">
      <c r="A780" s="9"/>
      <c r="B780" s="25">
        <v>26</v>
      </c>
      <c r="C780" s="98" t="s">
        <v>538</v>
      </c>
      <c r="D780" s="26">
        <v>0</v>
      </c>
      <c r="E780" s="96">
        <v>2</v>
      </c>
      <c r="F780" s="96">
        <v>2</v>
      </c>
      <c r="G780" s="65">
        <v>0</v>
      </c>
      <c r="H780" s="165" t="s">
        <v>693</v>
      </c>
    </row>
    <row r="781" spans="1:8" ht="27.95" customHeight="1">
      <c r="A781" s="9"/>
      <c r="B781" s="25">
        <v>27</v>
      </c>
      <c r="C781" s="98" t="s">
        <v>539</v>
      </c>
      <c r="D781" s="39">
        <v>0</v>
      </c>
      <c r="E781" s="33">
        <v>362</v>
      </c>
      <c r="F781" s="33">
        <v>362</v>
      </c>
      <c r="G781" s="26">
        <v>0</v>
      </c>
      <c r="H781" s="165" t="s">
        <v>693</v>
      </c>
    </row>
    <row r="782" spans="1:8" ht="42.95" customHeight="1">
      <c r="A782" s="9"/>
      <c r="B782" s="25">
        <v>28</v>
      </c>
      <c r="C782" s="98" t="s">
        <v>540</v>
      </c>
      <c r="D782" s="26">
        <v>0</v>
      </c>
      <c r="E782" s="133">
        <v>200</v>
      </c>
      <c r="F782" s="133">
        <v>200</v>
      </c>
      <c r="G782" s="65">
        <v>0</v>
      </c>
      <c r="H782" s="165" t="s">
        <v>693</v>
      </c>
    </row>
    <row r="783" spans="1:8" ht="27.95" customHeight="1">
      <c r="A783" s="9"/>
      <c r="B783" s="25">
        <v>31</v>
      </c>
      <c r="C783" s="98" t="s">
        <v>541</v>
      </c>
      <c r="D783" s="33">
        <v>7998</v>
      </c>
      <c r="E783" s="136">
        <v>41</v>
      </c>
      <c r="F783" s="136">
        <v>41</v>
      </c>
      <c r="G783" s="26">
        <v>0</v>
      </c>
      <c r="H783" s="165" t="s">
        <v>693</v>
      </c>
    </row>
    <row r="784" spans="1:8" ht="41.1" customHeight="1">
      <c r="A784" s="9"/>
      <c r="B784" s="25">
        <v>33</v>
      </c>
      <c r="C784" s="98" t="s">
        <v>542</v>
      </c>
      <c r="D784" s="26">
        <v>0</v>
      </c>
      <c r="E784" s="136">
        <v>1010</v>
      </c>
      <c r="F784" s="136">
        <v>1010</v>
      </c>
      <c r="G784" s="26">
        <v>0</v>
      </c>
      <c r="H784" s="165" t="s">
        <v>693</v>
      </c>
    </row>
    <row r="785" spans="1:8" ht="41.1" customHeight="1">
      <c r="A785" s="9"/>
      <c r="B785" s="25">
        <v>37</v>
      </c>
      <c r="C785" s="122" t="s">
        <v>543</v>
      </c>
      <c r="D785" s="26">
        <v>0</v>
      </c>
      <c r="E785" s="133">
        <v>1197</v>
      </c>
      <c r="F785" s="133">
        <v>1197</v>
      </c>
      <c r="G785" s="65">
        <v>0</v>
      </c>
      <c r="H785" s="165" t="s">
        <v>693</v>
      </c>
    </row>
    <row r="786" spans="1:8" ht="42" customHeight="1">
      <c r="A786" s="23"/>
      <c r="B786" s="64">
        <v>39</v>
      </c>
      <c r="C786" s="137" t="s">
        <v>544</v>
      </c>
      <c r="D786" s="56">
        <v>6582</v>
      </c>
      <c r="E786" s="134">
        <v>6582</v>
      </c>
      <c r="F786" s="134">
        <v>6582</v>
      </c>
      <c r="G786" s="77">
        <v>0</v>
      </c>
      <c r="H786" s="165" t="s">
        <v>693</v>
      </c>
    </row>
    <row r="787" spans="1:8" ht="30" customHeight="1">
      <c r="A787" s="9"/>
      <c r="B787" s="25">
        <v>40</v>
      </c>
      <c r="C787" s="122" t="s">
        <v>545</v>
      </c>
      <c r="D787" s="26">
        <v>0</v>
      </c>
      <c r="E787" s="133">
        <v>4158</v>
      </c>
      <c r="F787" s="133">
        <f>4158+972</f>
        <v>5130</v>
      </c>
      <c r="G787" s="65">
        <v>0</v>
      </c>
      <c r="H787" s="165" t="s">
        <v>693</v>
      </c>
    </row>
    <row r="788" spans="1:8" ht="39.950000000000003" customHeight="1">
      <c r="A788" s="9"/>
      <c r="B788" s="25">
        <v>41</v>
      </c>
      <c r="C788" s="122" t="s">
        <v>546</v>
      </c>
      <c r="D788" s="33">
        <v>8700</v>
      </c>
      <c r="E788" s="133">
        <v>5166</v>
      </c>
      <c r="F788" s="133">
        <v>5166</v>
      </c>
      <c r="G788" s="65">
        <v>0</v>
      </c>
      <c r="H788" s="165" t="s">
        <v>693</v>
      </c>
    </row>
    <row r="789" spans="1:8" ht="30" customHeight="1">
      <c r="A789" s="9"/>
      <c r="B789" s="25">
        <v>42</v>
      </c>
      <c r="C789" s="122" t="s">
        <v>547</v>
      </c>
      <c r="D789" s="39">
        <v>0</v>
      </c>
      <c r="E789" s="138">
        <v>1288</v>
      </c>
      <c r="F789" s="138">
        <v>1288</v>
      </c>
      <c r="G789" s="63">
        <v>0</v>
      </c>
      <c r="H789" s="165" t="s">
        <v>693</v>
      </c>
    </row>
    <row r="790" spans="1:8" ht="30" customHeight="1">
      <c r="A790" s="9"/>
      <c r="B790" s="25">
        <v>43</v>
      </c>
      <c r="C790" s="122" t="s">
        <v>549</v>
      </c>
      <c r="D790" s="26">
        <v>0</v>
      </c>
      <c r="E790" s="138">
        <v>26</v>
      </c>
      <c r="F790" s="138">
        <v>26</v>
      </c>
      <c r="G790" s="63">
        <v>0</v>
      </c>
      <c r="H790" s="165" t="s">
        <v>693</v>
      </c>
    </row>
    <row r="791" spans="1:8" ht="30" customHeight="1">
      <c r="A791" s="9"/>
      <c r="B791" s="25">
        <v>45</v>
      </c>
      <c r="C791" s="122" t="s">
        <v>550</v>
      </c>
      <c r="D791" s="39">
        <v>0</v>
      </c>
      <c r="E791" s="133">
        <v>1829</v>
      </c>
      <c r="F791" s="133">
        <v>1829</v>
      </c>
      <c r="G791" s="65">
        <v>0</v>
      </c>
      <c r="H791" s="165" t="s">
        <v>693</v>
      </c>
    </row>
    <row r="792" spans="1:8" ht="39.950000000000003" customHeight="1">
      <c r="A792" s="9"/>
      <c r="B792" s="25">
        <v>46</v>
      </c>
      <c r="C792" s="122" t="s">
        <v>551</v>
      </c>
      <c r="D792" s="26">
        <v>0</v>
      </c>
      <c r="E792" s="96">
        <v>28</v>
      </c>
      <c r="F792" s="96">
        <v>28</v>
      </c>
      <c r="G792" s="65">
        <v>0</v>
      </c>
      <c r="H792" s="165" t="s">
        <v>693</v>
      </c>
    </row>
    <row r="793" spans="1:8" ht="30" customHeight="1">
      <c r="A793" s="9"/>
      <c r="B793" s="25">
        <v>47</v>
      </c>
      <c r="C793" s="122" t="s">
        <v>552</v>
      </c>
      <c r="D793" s="33">
        <v>9086</v>
      </c>
      <c r="E793" s="133">
        <v>4356</v>
      </c>
      <c r="F793" s="133">
        <v>4356</v>
      </c>
      <c r="G793" s="65">
        <v>0</v>
      </c>
      <c r="H793" s="165" t="s">
        <v>693</v>
      </c>
    </row>
    <row r="794" spans="1:8" ht="68.099999999999994" customHeight="1">
      <c r="A794" s="9"/>
      <c r="B794" s="25">
        <v>48</v>
      </c>
      <c r="C794" s="122" t="s">
        <v>553</v>
      </c>
      <c r="D794" s="26">
        <v>0</v>
      </c>
      <c r="E794" s="96">
        <v>1</v>
      </c>
      <c r="F794" s="96">
        <v>1</v>
      </c>
      <c r="G794" s="65">
        <v>0</v>
      </c>
      <c r="H794" s="165" t="s">
        <v>693</v>
      </c>
    </row>
    <row r="795" spans="1:8" ht="30" customHeight="1">
      <c r="A795" s="9"/>
      <c r="B795" s="25">
        <v>49</v>
      </c>
      <c r="C795" s="122" t="s">
        <v>554</v>
      </c>
      <c r="D795" s="21">
        <v>400</v>
      </c>
      <c r="E795" s="133">
        <v>19</v>
      </c>
      <c r="F795" s="133">
        <v>19</v>
      </c>
      <c r="G795" s="65">
        <v>0</v>
      </c>
      <c r="H795" s="165" t="s">
        <v>693</v>
      </c>
    </row>
    <row r="796" spans="1:8" ht="30" customHeight="1">
      <c r="A796" s="9"/>
      <c r="B796" s="25">
        <v>50</v>
      </c>
      <c r="C796" s="122" t="s">
        <v>555</v>
      </c>
      <c r="D796" s="21">
        <v>400</v>
      </c>
      <c r="E796" s="133">
        <v>54</v>
      </c>
      <c r="F796" s="133">
        <f>54+453</f>
        <v>507</v>
      </c>
      <c r="G796" s="65">
        <v>0</v>
      </c>
      <c r="H796" s="165" t="s">
        <v>693</v>
      </c>
    </row>
    <row r="797" spans="1:8" ht="30" customHeight="1">
      <c r="A797" s="9"/>
      <c r="B797" s="25">
        <v>51</v>
      </c>
      <c r="C797" s="122" t="s">
        <v>557</v>
      </c>
      <c r="D797" s="26">
        <v>0</v>
      </c>
      <c r="E797" s="133">
        <v>1071</v>
      </c>
      <c r="F797" s="133">
        <v>1071</v>
      </c>
      <c r="G797" s="65">
        <v>0</v>
      </c>
      <c r="H797" s="165" t="s">
        <v>693</v>
      </c>
    </row>
    <row r="798" spans="1:8" ht="30" customHeight="1">
      <c r="A798" s="23"/>
      <c r="B798" s="64">
        <v>52</v>
      </c>
      <c r="C798" s="137" t="s">
        <v>558</v>
      </c>
      <c r="D798" s="57">
        <v>0</v>
      </c>
      <c r="E798" s="134">
        <v>825</v>
      </c>
      <c r="F798" s="134">
        <v>825</v>
      </c>
      <c r="G798" s="77">
        <v>0</v>
      </c>
      <c r="H798" s="165" t="s">
        <v>693</v>
      </c>
    </row>
    <row r="799" spans="1:8" ht="27.95" customHeight="1">
      <c r="A799" s="9"/>
      <c r="B799" s="25">
        <v>53</v>
      </c>
      <c r="C799" s="122" t="s">
        <v>559</v>
      </c>
      <c r="D799" s="39">
        <v>0</v>
      </c>
      <c r="E799" s="62">
        <v>5</v>
      </c>
      <c r="F799" s="62">
        <v>5</v>
      </c>
      <c r="G799" s="63">
        <v>0</v>
      </c>
      <c r="H799" s="165" t="s">
        <v>693</v>
      </c>
    </row>
    <row r="800" spans="1:8" ht="27.95" customHeight="1">
      <c r="A800" s="9"/>
      <c r="B800" s="25">
        <v>54</v>
      </c>
      <c r="C800" s="122" t="s">
        <v>560</v>
      </c>
      <c r="D800" s="21">
        <v>9068</v>
      </c>
      <c r="E800" s="21">
        <v>263</v>
      </c>
      <c r="F800" s="21">
        <v>263</v>
      </c>
      <c r="G800" s="39">
        <v>0</v>
      </c>
      <c r="H800" s="165" t="s">
        <v>693</v>
      </c>
    </row>
    <row r="801" spans="1:8" ht="27.95" customHeight="1">
      <c r="A801" s="9"/>
      <c r="B801" s="25">
        <v>55</v>
      </c>
      <c r="C801" s="98" t="s">
        <v>561</v>
      </c>
      <c r="D801" s="33">
        <v>8835</v>
      </c>
      <c r="E801" s="133">
        <v>8835</v>
      </c>
      <c r="F801" s="133">
        <v>8835</v>
      </c>
      <c r="G801" s="65">
        <v>0</v>
      </c>
      <c r="H801" s="165" t="s">
        <v>693</v>
      </c>
    </row>
    <row r="802" spans="1:8" ht="27.95" customHeight="1">
      <c r="A802" s="9"/>
      <c r="B802" s="25">
        <v>57</v>
      </c>
      <c r="C802" s="98" t="s">
        <v>562</v>
      </c>
      <c r="D802" s="33">
        <v>6735</v>
      </c>
      <c r="E802" s="133">
        <v>805</v>
      </c>
      <c r="F802" s="133">
        <f>805+904</f>
        <v>1709</v>
      </c>
      <c r="G802" s="65">
        <v>0</v>
      </c>
      <c r="H802" s="165" t="s">
        <v>693</v>
      </c>
    </row>
    <row r="803" spans="1:8" ht="27.95" customHeight="1">
      <c r="A803" s="9"/>
      <c r="B803" s="25">
        <v>58</v>
      </c>
      <c r="C803" s="98" t="s">
        <v>563</v>
      </c>
      <c r="D803" s="39">
        <v>0</v>
      </c>
      <c r="E803" s="62">
        <v>51</v>
      </c>
      <c r="F803" s="62">
        <v>51</v>
      </c>
      <c r="G803" s="63">
        <v>0</v>
      </c>
      <c r="H803" s="165" t="s">
        <v>693</v>
      </c>
    </row>
    <row r="804" spans="1:8" ht="44.1" customHeight="1">
      <c r="A804" s="9"/>
      <c r="B804" s="25">
        <v>59</v>
      </c>
      <c r="C804" s="98" t="s">
        <v>564</v>
      </c>
      <c r="D804" s="33">
        <v>7693</v>
      </c>
      <c r="E804" s="133">
        <v>5695</v>
      </c>
      <c r="F804" s="133">
        <v>5695</v>
      </c>
      <c r="G804" s="65">
        <v>0</v>
      </c>
      <c r="H804" s="165" t="s">
        <v>693</v>
      </c>
    </row>
    <row r="805" spans="1:8" ht="27.95" customHeight="1">
      <c r="A805" s="9"/>
      <c r="B805" s="25">
        <v>61</v>
      </c>
      <c r="C805" s="98" t="s">
        <v>565</v>
      </c>
      <c r="D805" s="33">
        <v>71721</v>
      </c>
      <c r="E805" s="136">
        <v>51721</v>
      </c>
      <c r="F805" s="136">
        <v>51721</v>
      </c>
      <c r="G805" s="26">
        <v>0</v>
      </c>
      <c r="H805" s="165" t="s">
        <v>693</v>
      </c>
    </row>
    <row r="806" spans="1:8" ht="27.95" customHeight="1">
      <c r="A806" s="9"/>
      <c r="B806" s="25">
        <v>62</v>
      </c>
      <c r="C806" s="98" t="s">
        <v>566</v>
      </c>
      <c r="D806" s="33">
        <v>400</v>
      </c>
      <c r="E806" s="133">
        <v>591</v>
      </c>
      <c r="F806" s="133">
        <v>591</v>
      </c>
      <c r="G806" s="65">
        <v>0</v>
      </c>
      <c r="H806" s="165" t="s">
        <v>693</v>
      </c>
    </row>
    <row r="807" spans="1:8" ht="27.95" customHeight="1">
      <c r="A807" s="9"/>
      <c r="B807" s="25">
        <v>63</v>
      </c>
      <c r="C807" s="98" t="s">
        <v>567</v>
      </c>
      <c r="D807" s="33">
        <v>400</v>
      </c>
      <c r="E807" s="133">
        <v>487</v>
      </c>
      <c r="F807" s="133">
        <v>487</v>
      </c>
      <c r="G807" s="65">
        <v>0</v>
      </c>
      <c r="H807" s="165" t="s">
        <v>693</v>
      </c>
    </row>
    <row r="808" spans="1:8" ht="27.95" customHeight="1">
      <c r="A808" s="9"/>
      <c r="B808" s="25">
        <v>64</v>
      </c>
      <c r="C808" s="98" t="s">
        <v>568</v>
      </c>
      <c r="D808" s="26">
        <v>0</v>
      </c>
      <c r="E808" s="133">
        <v>3</v>
      </c>
      <c r="F808" s="133">
        <v>3</v>
      </c>
      <c r="G808" s="65">
        <v>0</v>
      </c>
      <c r="H808" s="165" t="s">
        <v>693</v>
      </c>
    </row>
    <row r="809" spans="1:8" ht="27.95" customHeight="1">
      <c r="A809" s="9"/>
      <c r="B809" s="25">
        <v>65</v>
      </c>
      <c r="C809" s="98" t="s">
        <v>569</v>
      </c>
      <c r="D809" s="26">
        <v>0</v>
      </c>
      <c r="E809" s="133">
        <v>1248</v>
      </c>
      <c r="F809" s="133">
        <v>1248</v>
      </c>
      <c r="G809" s="65">
        <v>0</v>
      </c>
      <c r="H809" s="165" t="s">
        <v>693</v>
      </c>
    </row>
    <row r="810" spans="1:8" ht="27.95" customHeight="1">
      <c r="A810" s="9"/>
      <c r="B810" s="25">
        <v>66</v>
      </c>
      <c r="C810" s="98" t="s">
        <v>570</v>
      </c>
      <c r="D810" s="33">
        <v>10000</v>
      </c>
      <c r="E810" s="133">
        <v>10604</v>
      </c>
      <c r="F810" s="133">
        <v>10604</v>
      </c>
      <c r="G810" s="65">
        <v>0</v>
      </c>
      <c r="H810" s="165" t="s">
        <v>693</v>
      </c>
    </row>
    <row r="811" spans="1:8" ht="27.95" customHeight="1">
      <c r="A811" s="9"/>
      <c r="B811" s="25">
        <v>67</v>
      </c>
      <c r="C811" s="98" t="s">
        <v>571</v>
      </c>
      <c r="D811" s="26">
        <v>0</v>
      </c>
      <c r="E811" s="133">
        <v>1</v>
      </c>
      <c r="F811" s="133">
        <v>1</v>
      </c>
      <c r="G811" s="65">
        <v>0</v>
      </c>
      <c r="H811" s="165" t="s">
        <v>693</v>
      </c>
    </row>
    <row r="812" spans="1:8" ht="27.95" customHeight="1">
      <c r="A812" s="23"/>
      <c r="B812" s="64">
        <v>68</v>
      </c>
      <c r="C812" s="127" t="s">
        <v>572</v>
      </c>
      <c r="D812" s="57">
        <v>0</v>
      </c>
      <c r="E812" s="134">
        <v>7363</v>
      </c>
      <c r="F812" s="134">
        <v>7363</v>
      </c>
      <c r="G812" s="77">
        <v>0</v>
      </c>
      <c r="H812" s="165" t="s">
        <v>693</v>
      </c>
    </row>
    <row r="813" spans="1:8" ht="27.95" customHeight="1">
      <c r="A813" s="9"/>
      <c r="B813" s="25">
        <v>69</v>
      </c>
      <c r="C813" s="98" t="s">
        <v>573</v>
      </c>
      <c r="D813" s="26">
        <v>0</v>
      </c>
      <c r="E813" s="133">
        <v>9696</v>
      </c>
      <c r="F813" s="133">
        <v>9696</v>
      </c>
      <c r="G813" s="65">
        <v>0</v>
      </c>
      <c r="H813" s="165" t="s">
        <v>693</v>
      </c>
    </row>
    <row r="814" spans="1:8" ht="27.95" customHeight="1">
      <c r="A814" s="9"/>
      <c r="B814" s="25">
        <v>70</v>
      </c>
      <c r="C814" s="98" t="s">
        <v>574</v>
      </c>
      <c r="D814" s="33">
        <v>6203</v>
      </c>
      <c r="E814" s="133">
        <v>6900</v>
      </c>
      <c r="F814" s="133">
        <v>6900</v>
      </c>
      <c r="G814" s="65">
        <v>0</v>
      </c>
      <c r="H814" s="165" t="s">
        <v>693</v>
      </c>
    </row>
    <row r="815" spans="1:8" ht="44.1" customHeight="1">
      <c r="A815" s="9"/>
      <c r="B815" s="25">
        <v>71</v>
      </c>
      <c r="C815" s="98" t="s">
        <v>575</v>
      </c>
      <c r="D815" s="26">
        <v>0</v>
      </c>
      <c r="E815" s="133">
        <v>11584</v>
      </c>
      <c r="F815" s="133">
        <v>11584</v>
      </c>
      <c r="G815" s="65">
        <v>0</v>
      </c>
      <c r="H815" s="165" t="s">
        <v>693</v>
      </c>
    </row>
    <row r="816" spans="1:8" ht="15">
      <c r="A816" s="9"/>
      <c r="B816" s="25">
        <v>72</v>
      </c>
      <c r="C816" s="98" t="s">
        <v>576</v>
      </c>
      <c r="D816" s="33">
        <v>400</v>
      </c>
      <c r="E816" s="133">
        <v>1828</v>
      </c>
      <c r="F816" s="133">
        <v>1828</v>
      </c>
      <c r="G816" s="65">
        <v>0</v>
      </c>
      <c r="H816" s="165" t="s">
        <v>693</v>
      </c>
    </row>
    <row r="817" spans="1:8" ht="27.95" customHeight="1">
      <c r="A817" s="9"/>
      <c r="B817" s="25">
        <v>73</v>
      </c>
      <c r="C817" s="98" t="s">
        <v>577</v>
      </c>
      <c r="D817" s="26">
        <v>0</v>
      </c>
      <c r="E817" s="133">
        <v>1315</v>
      </c>
      <c r="F817" s="133">
        <v>1315</v>
      </c>
      <c r="G817" s="65">
        <v>0</v>
      </c>
      <c r="H817" s="165" t="s">
        <v>693</v>
      </c>
    </row>
    <row r="818" spans="1:8" ht="68.099999999999994" customHeight="1">
      <c r="A818" s="9"/>
      <c r="B818" s="25">
        <v>74</v>
      </c>
      <c r="C818" s="98" t="s">
        <v>578</v>
      </c>
      <c r="D818" s="26">
        <v>0</v>
      </c>
      <c r="E818" s="96">
        <v>3</v>
      </c>
      <c r="F818" s="96">
        <v>3</v>
      </c>
      <c r="G818" s="65">
        <v>0</v>
      </c>
      <c r="H818" s="165" t="s">
        <v>693</v>
      </c>
    </row>
    <row r="819" spans="1:8" ht="27.95" customHeight="1">
      <c r="A819" s="9"/>
      <c r="B819" s="25">
        <v>75</v>
      </c>
      <c r="C819" s="98" t="s">
        <v>579</v>
      </c>
      <c r="D819" s="26">
        <v>0</v>
      </c>
      <c r="E819" s="96">
        <v>7</v>
      </c>
      <c r="F819" s="96">
        <v>7</v>
      </c>
      <c r="G819" s="65">
        <v>0</v>
      </c>
      <c r="H819" s="165" t="s">
        <v>693</v>
      </c>
    </row>
    <row r="820" spans="1:8" ht="27.95" customHeight="1">
      <c r="A820" s="9"/>
      <c r="B820" s="25">
        <v>76</v>
      </c>
      <c r="C820" s="98" t="s">
        <v>580</v>
      </c>
      <c r="D820" s="33">
        <v>6560</v>
      </c>
      <c r="E820" s="133">
        <v>343</v>
      </c>
      <c r="F820" s="133">
        <v>1343</v>
      </c>
      <c r="G820" s="65">
        <v>0</v>
      </c>
      <c r="H820" s="165" t="s">
        <v>693</v>
      </c>
    </row>
    <row r="821" spans="1:8" ht="27.95" customHeight="1">
      <c r="A821" s="9"/>
      <c r="B821" s="25">
        <v>77</v>
      </c>
      <c r="C821" s="98" t="s">
        <v>581</v>
      </c>
      <c r="D821" s="26">
        <v>0</v>
      </c>
      <c r="E821" s="133">
        <v>2278</v>
      </c>
      <c r="F821" s="133">
        <v>2278</v>
      </c>
      <c r="G821" s="65">
        <v>0</v>
      </c>
      <c r="H821" s="165" t="s">
        <v>693</v>
      </c>
    </row>
    <row r="822" spans="1:8" ht="27.95" customHeight="1">
      <c r="A822" s="9"/>
      <c r="B822" s="25">
        <v>78</v>
      </c>
      <c r="C822" s="98" t="s">
        <v>582</v>
      </c>
      <c r="D822" s="26">
        <v>0</v>
      </c>
      <c r="E822" s="136">
        <v>3203</v>
      </c>
      <c r="F822" s="136">
        <f>3203+3010</f>
        <v>6213</v>
      </c>
      <c r="G822" s="26">
        <v>0</v>
      </c>
      <c r="H822" s="165" t="s">
        <v>693</v>
      </c>
    </row>
    <row r="823" spans="1:8" ht="27.95" customHeight="1">
      <c r="A823" s="9"/>
      <c r="B823" s="139">
        <v>79</v>
      </c>
      <c r="C823" s="83" t="s">
        <v>583</v>
      </c>
      <c r="D823" s="33">
        <v>6582</v>
      </c>
      <c r="E823" s="133">
        <v>1949</v>
      </c>
      <c r="F823" s="133">
        <v>1949</v>
      </c>
      <c r="G823" s="65">
        <v>0</v>
      </c>
      <c r="H823" s="165" t="s">
        <v>693</v>
      </c>
    </row>
    <row r="824" spans="1:8" ht="27.95" customHeight="1">
      <c r="A824" s="9"/>
      <c r="B824" s="139">
        <v>80</v>
      </c>
      <c r="C824" s="83" t="s">
        <v>584</v>
      </c>
      <c r="D824" s="26">
        <v>0</v>
      </c>
      <c r="E824" s="133">
        <v>24377</v>
      </c>
      <c r="F824" s="133">
        <v>24377</v>
      </c>
      <c r="G824" s="65">
        <v>0</v>
      </c>
      <c r="H824" s="165" t="s">
        <v>693</v>
      </c>
    </row>
    <row r="825" spans="1:8" ht="27.95" customHeight="1">
      <c r="A825" s="23"/>
      <c r="B825" s="140">
        <v>81</v>
      </c>
      <c r="C825" s="90" t="s">
        <v>585</v>
      </c>
      <c r="D825" s="57">
        <v>0</v>
      </c>
      <c r="E825" s="134">
        <v>10027</v>
      </c>
      <c r="F825" s="134">
        <v>10027</v>
      </c>
      <c r="G825" s="77">
        <v>0</v>
      </c>
      <c r="H825" s="165" t="s">
        <v>693</v>
      </c>
    </row>
    <row r="826" spans="1:8" ht="39.950000000000003" customHeight="1">
      <c r="A826" s="9"/>
      <c r="B826" s="139">
        <v>82</v>
      </c>
      <c r="C826" s="83" t="s">
        <v>586</v>
      </c>
      <c r="D826" s="26">
        <v>0</v>
      </c>
      <c r="E826" s="133">
        <v>1</v>
      </c>
      <c r="F826" s="133">
        <v>1</v>
      </c>
      <c r="G826" s="65">
        <v>0</v>
      </c>
      <c r="H826" s="165" t="s">
        <v>693</v>
      </c>
    </row>
    <row r="827" spans="1:8" ht="27.95" customHeight="1">
      <c r="A827" s="9"/>
      <c r="B827" s="139">
        <v>83</v>
      </c>
      <c r="C827" s="83" t="s">
        <v>587</v>
      </c>
      <c r="D827" s="26">
        <v>0</v>
      </c>
      <c r="E827" s="133">
        <v>14964</v>
      </c>
      <c r="F827" s="133">
        <v>14964</v>
      </c>
      <c r="G827" s="65">
        <v>0</v>
      </c>
      <c r="H827" s="165" t="s">
        <v>693</v>
      </c>
    </row>
    <row r="828" spans="1:8" ht="27.95" customHeight="1">
      <c r="A828" s="9"/>
      <c r="B828" s="139">
        <v>84</v>
      </c>
      <c r="C828" s="83" t="s">
        <v>588</v>
      </c>
      <c r="D828" s="26">
        <v>0</v>
      </c>
      <c r="E828" s="133">
        <v>16596</v>
      </c>
      <c r="F828" s="133">
        <v>16596</v>
      </c>
      <c r="G828" s="65">
        <v>0</v>
      </c>
      <c r="H828" s="165" t="s">
        <v>693</v>
      </c>
    </row>
    <row r="829" spans="1:8" ht="54.95" customHeight="1">
      <c r="A829" s="9"/>
      <c r="B829" s="139">
        <v>85</v>
      </c>
      <c r="C829" s="83" t="s">
        <v>589</v>
      </c>
      <c r="D829" s="26">
        <v>0</v>
      </c>
      <c r="E829" s="133">
        <v>7367</v>
      </c>
      <c r="F829" s="133">
        <v>7367</v>
      </c>
      <c r="G829" s="65">
        <v>0</v>
      </c>
      <c r="H829" s="165" t="s">
        <v>693</v>
      </c>
    </row>
    <row r="830" spans="1:8" ht="27.95" customHeight="1">
      <c r="A830" s="9"/>
      <c r="B830" s="139">
        <v>86</v>
      </c>
      <c r="C830" s="83" t="s">
        <v>590</v>
      </c>
      <c r="D830" s="26">
        <v>0</v>
      </c>
      <c r="E830" s="133">
        <v>1081</v>
      </c>
      <c r="F830" s="133">
        <v>1081</v>
      </c>
      <c r="G830" s="65">
        <v>0</v>
      </c>
      <c r="H830" s="165" t="s">
        <v>693</v>
      </c>
    </row>
    <row r="831" spans="1:8" ht="42" customHeight="1">
      <c r="A831" s="9"/>
      <c r="B831" s="139">
        <v>87</v>
      </c>
      <c r="C831" s="83" t="s">
        <v>591</v>
      </c>
      <c r="D831" s="26">
        <v>0</v>
      </c>
      <c r="E831" s="133">
        <v>8156</v>
      </c>
      <c r="F831" s="133">
        <v>8156</v>
      </c>
      <c r="G831" s="65">
        <v>0</v>
      </c>
      <c r="H831" s="165" t="s">
        <v>693</v>
      </c>
    </row>
    <row r="832" spans="1:8" ht="27.95" customHeight="1">
      <c r="A832" s="9"/>
      <c r="B832" s="139">
        <v>88</v>
      </c>
      <c r="C832" s="83" t="s">
        <v>592</v>
      </c>
      <c r="D832" s="26">
        <v>0</v>
      </c>
      <c r="E832" s="133">
        <v>1</v>
      </c>
      <c r="F832" s="133">
        <v>1</v>
      </c>
      <c r="G832" s="65">
        <v>0</v>
      </c>
      <c r="H832" s="165" t="s">
        <v>693</v>
      </c>
    </row>
    <row r="833" spans="1:8" ht="27.95" customHeight="1">
      <c r="A833" s="9"/>
      <c r="B833" s="139" t="s">
        <v>548</v>
      </c>
      <c r="C833" s="83" t="s">
        <v>593</v>
      </c>
      <c r="D833" s="26">
        <v>0</v>
      </c>
      <c r="E833" s="133">
        <v>13303</v>
      </c>
      <c r="F833" s="133">
        <v>13303</v>
      </c>
      <c r="G833" s="65">
        <v>0</v>
      </c>
      <c r="H833" s="165" t="s">
        <v>693</v>
      </c>
    </row>
    <row r="834" spans="1:8" ht="27.95" customHeight="1">
      <c r="A834" s="9"/>
      <c r="B834" s="139">
        <v>90</v>
      </c>
      <c r="C834" s="83" t="s">
        <v>594</v>
      </c>
      <c r="D834" s="26">
        <v>0</v>
      </c>
      <c r="E834" s="133">
        <v>1943</v>
      </c>
      <c r="F834" s="133">
        <f>1943+6500</f>
        <v>8443</v>
      </c>
      <c r="G834" s="65">
        <v>0</v>
      </c>
      <c r="H834" s="165" t="s">
        <v>693</v>
      </c>
    </row>
    <row r="835" spans="1:8" ht="30" customHeight="1">
      <c r="A835" s="9"/>
      <c r="B835" s="139">
        <v>91</v>
      </c>
      <c r="C835" s="83" t="s">
        <v>595</v>
      </c>
      <c r="D835" s="26">
        <v>0</v>
      </c>
      <c r="E835" s="133">
        <v>1561</v>
      </c>
      <c r="F835" s="133">
        <v>1561</v>
      </c>
      <c r="G835" s="65">
        <v>0</v>
      </c>
      <c r="H835" s="165" t="s">
        <v>693</v>
      </c>
    </row>
    <row r="836" spans="1:8" ht="30" customHeight="1">
      <c r="A836" s="9"/>
      <c r="B836" s="139">
        <v>92</v>
      </c>
      <c r="C836" s="83" t="s">
        <v>596</v>
      </c>
      <c r="D836" s="26">
        <v>0</v>
      </c>
      <c r="E836" s="133">
        <v>2106</v>
      </c>
      <c r="F836" s="133">
        <v>2106</v>
      </c>
      <c r="G836" s="65">
        <v>0</v>
      </c>
      <c r="H836" s="165" t="s">
        <v>693</v>
      </c>
    </row>
    <row r="837" spans="1:8" ht="39.950000000000003" customHeight="1">
      <c r="A837" s="23"/>
      <c r="B837" s="140">
        <v>93</v>
      </c>
      <c r="C837" s="90" t="s">
        <v>597</v>
      </c>
      <c r="D837" s="57">
        <v>0</v>
      </c>
      <c r="E837" s="134">
        <v>25329</v>
      </c>
      <c r="F837" s="134">
        <v>25329</v>
      </c>
      <c r="G837" s="77">
        <v>0</v>
      </c>
      <c r="H837" s="165" t="s">
        <v>693</v>
      </c>
    </row>
    <row r="838" spans="1:8" ht="30" customHeight="1">
      <c r="A838" s="9"/>
      <c r="B838" s="139">
        <v>94</v>
      </c>
      <c r="C838" s="83" t="s">
        <v>598</v>
      </c>
      <c r="D838" s="26">
        <v>0</v>
      </c>
      <c r="E838" s="133">
        <v>803</v>
      </c>
      <c r="F838" s="133">
        <f>803+150</f>
        <v>953</v>
      </c>
      <c r="G838" s="65">
        <v>0</v>
      </c>
      <c r="H838" s="165" t="s">
        <v>693</v>
      </c>
    </row>
    <row r="839" spans="1:8" ht="27.95" customHeight="1">
      <c r="A839" s="9"/>
      <c r="B839" s="139">
        <v>95</v>
      </c>
      <c r="C839" s="83" t="s">
        <v>599</v>
      </c>
      <c r="D839" s="26">
        <v>0</v>
      </c>
      <c r="E839" s="133">
        <v>19323</v>
      </c>
      <c r="F839" s="133">
        <v>19323</v>
      </c>
      <c r="G839" s="65">
        <v>0</v>
      </c>
      <c r="H839" s="165" t="s">
        <v>693</v>
      </c>
    </row>
    <row r="840" spans="1:8" ht="27.95" customHeight="1">
      <c r="A840" s="9"/>
      <c r="B840" s="139">
        <v>96</v>
      </c>
      <c r="C840" s="83" t="s">
        <v>600</v>
      </c>
      <c r="D840" s="26">
        <v>0</v>
      </c>
      <c r="E840" s="133">
        <v>8359</v>
      </c>
      <c r="F840" s="133">
        <v>8359</v>
      </c>
      <c r="G840" s="65">
        <v>0</v>
      </c>
      <c r="H840" s="165" t="s">
        <v>693</v>
      </c>
    </row>
    <row r="841" spans="1:8" ht="39.950000000000003" customHeight="1">
      <c r="A841" s="9"/>
      <c r="B841" s="139">
        <v>97</v>
      </c>
      <c r="C841" s="83" t="s">
        <v>601</v>
      </c>
      <c r="D841" s="26">
        <v>0</v>
      </c>
      <c r="E841" s="133">
        <v>27504</v>
      </c>
      <c r="F841" s="133">
        <v>27504</v>
      </c>
      <c r="G841" s="65">
        <v>0</v>
      </c>
      <c r="H841" s="165" t="s">
        <v>693</v>
      </c>
    </row>
    <row r="842" spans="1:8" ht="39.950000000000003" customHeight="1">
      <c r="A842" s="9"/>
      <c r="B842" s="139">
        <v>98</v>
      </c>
      <c r="C842" s="83" t="s">
        <v>602</v>
      </c>
      <c r="D842" s="26">
        <v>0</v>
      </c>
      <c r="E842" s="133">
        <v>18105</v>
      </c>
      <c r="F842" s="133">
        <v>18105</v>
      </c>
      <c r="G842" s="65">
        <v>0</v>
      </c>
      <c r="H842" s="165" t="s">
        <v>693</v>
      </c>
    </row>
    <row r="843" spans="1:8" ht="39.950000000000003" customHeight="1">
      <c r="A843" s="9"/>
      <c r="B843" s="139">
        <v>99</v>
      </c>
      <c r="C843" s="81" t="s">
        <v>603</v>
      </c>
      <c r="D843" s="26">
        <v>0</v>
      </c>
      <c r="E843" s="133">
        <v>30242</v>
      </c>
      <c r="F843" s="133">
        <v>30242</v>
      </c>
      <c r="G843" s="65">
        <v>0</v>
      </c>
      <c r="H843" s="165" t="s">
        <v>693</v>
      </c>
    </row>
    <row r="844" spans="1:8" ht="15">
      <c r="A844" s="9" t="s">
        <v>7</v>
      </c>
      <c r="B844" s="48">
        <v>66</v>
      </c>
      <c r="C844" s="9" t="s">
        <v>48</v>
      </c>
      <c r="D844" s="18">
        <f>SUM(D767:D843)</f>
        <v>364013</v>
      </c>
      <c r="E844" s="18">
        <f>SUM(E767:E843)</f>
        <v>637366</v>
      </c>
      <c r="F844" s="18">
        <f>SUM(F767:F843)</f>
        <v>659564</v>
      </c>
      <c r="G844" s="18">
        <f>SUM(G767:G843)</f>
        <v>906069</v>
      </c>
      <c r="H844" s="165" t="s">
        <v>693</v>
      </c>
    </row>
    <row r="845" spans="1:8" ht="15">
      <c r="A845" s="9"/>
      <c r="B845" s="48"/>
      <c r="C845" s="9"/>
      <c r="D845" s="10"/>
      <c r="E845" s="10"/>
      <c r="F845" s="10"/>
      <c r="G845" s="10"/>
      <c r="H845" s="165" t="s">
        <v>693</v>
      </c>
    </row>
    <row r="846" spans="1:8" ht="25.5">
      <c r="A846" s="9"/>
      <c r="B846" s="48">
        <v>67</v>
      </c>
      <c r="C846" s="9" t="s">
        <v>604</v>
      </c>
      <c r="D846" s="11"/>
      <c r="E846" s="11"/>
      <c r="F846" s="11"/>
      <c r="G846" s="11"/>
      <c r="H846" s="165" t="s">
        <v>693</v>
      </c>
    </row>
    <row r="847" spans="1:8" ht="27.95" customHeight="1">
      <c r="A847" s="9"/>
      <c r="B847" s="55">
        <v>1</v>
      </c>
      <c r="C847" s="9" t="s">
        <v>605</v>
      </c>
      <c r="D847" s="26">
        <v>0</v>
      </c>
      <c r="E847" s="26">
        <v>0</v>
      </c>
      <c r="F847" s="26">
        <v>0</v>
      </c>
      <c r="G847" s="33">
        <v>22812</v>
      </c>
      <c r="H847" s="165" t="s">
        <v>693</v>
      </c>
    </row>
    <row r="848" spans="1:8" ht="27.95" customHeight="1">
      <c r="A848" s="9"/>
      <c r="B848" s="55">
        <v>7</v>
      </c>
      <c r="C848" s="9" t="s">
        <v>606</v>
      </c>
      <c r="D848" s="33">
        <v>14020</v>
      </c>
      <c r="E848" s="33">
        <f>140+14042</f>
        <v>14182</v>
      </c>
      <c r="F848" s="33">
        <f>140+14042</f>
        <v>14182</v>
      </c>
      <c r="G848" s="33">
        <v>8283</v>
      </c>
      <c r="H848" s="165" t="s">
        <v>693</v>
      </c>
    </row>
    <row r="849" spans="1:8" ht="15">
      <c r="A849" s="9"/>
      <c r="B849" s="55">
        <v>8</v>
      </c>
      <c r="C849" s="112" t="s">
        <v>607</v>
      </c>
      <c r="D849" s="33">
        <v>2279</v>
      </c>
      <c r="E849" s="33">
        <v>1407</v>
      </c>
      <c r="F849" s="33">
        <v>1407</v>
      </c>
      <c r="G849" s="26">
        <v>0</v>
      </c>
      <c r="H849" s="165" t="s">
        <v>693</v>
      </c>
    </row>
    <row r="850" spans="1:8" ht="27.95" customHeight="1">
      <c r="A850" s="9" t="s">
        <v>7</v>
      </c>
      <c r="B850" s="48">
        <v>67</v>
      </c>
      <c r="C850" s="9" t="s">
        <v>604</v>
      </c>
      <c r="D850" s="36">
        <f>SUM(D847:D849)</f>
        <v>16299</v>
      </c>
      <c r="E850" s="19">
        <f>SUM(E847:E849)</f>
        <v>15589</v>
      </c>
      <c r="F850" s="19">
        <f>SUM(F847:F849)</f>
        <v>15589</v>
      </c>
      <c r="G850" s="19">
        <f>SUM(G847:G849)</f>
        <v>31095</v>
      </c>
      <c r="H850" s="165" t="s">
        <v>693</v>
      </c>
    </row>
    <row r="851" spans="1:8" ht="15">
      <c r="A851" s="9"/>
      <c r="B851" s="48"/>
      <c r="C851" s="9"/>
      <c r="D851" s="86"/>
      <c r="E851" s="28"/>
      <c r="F851" s="28"/>
      <c r="G851" s="28"/>
      <c r="H851" s="165" t="s">
        <v>693</v>
      </c>
    </row>
    <row r="852" spans="1:8" ht="15">
      <c r="A852" s="9"/>
      <c r="B852" s="48">
        <v>68</v>
      </c>
      <c r="C852" s="9" t="s">
        <v>608</v>
      </c>
      <c r="D852" s="33"/>
      <c r="E852" s="11"/>
      <c r="F852" s="11"/>
      <c r="G852" s="11"/>
      <c r="H852" s="165" t="s">
        <v>693</v>
      </c>
    </row>
    <row r="853" spans="1:8" ht="27.95" customHeight="1">
      <c r="A853" s="23"/>
      <c r="B853" s="53"/>
      <c r="C853" s="23" t="s">
        <v>609</v>
      </c>
      <c r="D853" s="57">
        <v>0</v>
      </c>
      <c r="E853" s="57">
        <v>0</v>
      </c>
      <c r="F853" s="57">
        <v>0</v>
      </c>
      <c r="G853" s="17">
        <v>233800</v>
      </c>
      <c r="H853" s="165" t="s">
        <v>693</v>
      </c>
    </row>
    <row r="854" spans="1:8" ht="18" customHeight="1">
      <c r="A854" s="9" t="s">
        <v>7</v>
      </c>
      <c r="B854" s="48">
        <v>68</v>
      </c>
      <c r="C854" s="9" t="s">
        <v>608</v>
      </c>
      <c r="D854" s="57">
        <f>D853</f>
        <v>0</v>
      </c>
      <c r="E854" s="57">
        <f t="shared" ref="E854:G854" si="15">E853</f>
        <v>0</v>
      </c>
      <c r="F854" s="57">
        <f t="shared" si="15"/>
        <v>0</v>
      </c>
      <c r="G854" s="56">
        <f t="shared" si="15"/>
        <v>233800</v>
      </c>
      <c r="H854" s="165" t="s">
        <v>693</v>
      </c>
    </row>
    <row r="855" spans="1:8" ht="18" customHeight="1">
      <c r="A855" s="9"/>
      <c r="B855" s="48"/>
      <c r="C855" s="9"/>
      <c r="D855" s="33"/>
      <c r="E855" s="11"/>
      <c r="F855" s="11"/>
      <c r="G855" s="11"/>
      <c r="H855" s="165" t="s">
        <v>693</v>
      </c>
    </row>
    <row r="856" spans="1:8" ht="30" customHeight="1">
      <c r="A856" s="9"/>
      <c r="B856" s="48">
        <v>70</v>
      </c>
      <c r="C856" s="9" t="s">
        <v>610</v>
      </c>
      <c r="D856" s="11"/>
      <c r="E856" s="11"/>
      <c r="F856" s="11"/>
      <c r="G856" s="11"/>
      <c r="H856" s="165" t="s">
        <v>693</v>
      </c>
    </row>
    <row r="857" spans="1:8" ht="30" customHeight="1">
      <c r="A857" s="9"/>
      <c r="B857" s="55">
        <v>2</v>
      </c>
      <c r="C857" s="9" t="s">
        <v>611</v>
      </c>
      <c r="D857" s="11">
        <v>999</v>
      </c>
      <c r="E857" s="141">
        <v>1300</v>
      </c>
      <c r="F857" s="141">
        <f>1300+1000</f>
        <v>2300</v>
      </c>
      <c r="G857" s="141">
        <v>3000</v>
      </c>
      <c r="H857" s="165" t="s">
        <v>693</v>
      </c>
    </row>
    <row r="858" spans="1:8" ht="30" customHeight="1">
      <c r="A858" s="9"/>
      <c r="B858" s="55">
        <v>4</v>
      </c>
      <c r="C858" s="9" t="s">
        <v>612</v>
      </c>
      <c r="D858" s="26">
        <v>0</v>
      </c>
      <c r="E858" s="142">
        <v>933</v>
      </c>
      <c r="F858" s="142">
        <v>933</v>
      </c>
      <c r="G858" s="142">
        <v>933</v>
      </c>
      <c r="H858" s="165" t="s">
        <v>693</v>
      </c>
    </row>
    <row r="859" spans="1:8" ht="30" customHeight="1">
      <c r="A859" s="9" t="s">
        <v>7</v>
      </c>
      <c r="B859" s="48">
        <v>70</v>
      </c>
      <c r="C859" s="9" t="s">
        <v>610</v>
      </c>
      <c r="D859" s="19">
        <f>SUM(D857:D858)</f>
        <v>999</v>
      </c>
      <c r="E859" s="19">
        <f>SUM(E857:E858)</f>
        <v>2233</v>
      </c>
      <c r="F859" s="19">
        <f>SUM(F857:F858)</f>
        <v>3233</v>
      </c>
      <c r="G859" s="19">
        <f>SUM(G857:G858)</f>
        <v>3933</v>
      </c>
      <c r="H859" s="165" t="s">
        <v>693</v>
      </c>
    </row>
    <row r="860" spans="1:8" ht="18" customHeight="1">
      <c r="A860" s="9"/>
      <c r="B860" s="55"/>
      <c r="C860" s="9"/>
      <c r="D860" s="11"/>
      <c r="E860" s="11"/>
      <c r="F860" s="11"/>
      <c r="G860" s="11"/>
      <c r="H860" s="165" t="s">
        <v>693</v>
      </c>
    </row>
    <row r="861" spans="1:8" ht="18" customHeight="1">
      <c r="A861" s="9"/>
      <c r="B861" s="48">
        <v>71</v>
      </c>
      <c r="C861" s="9" t="s">
        <v>43</v>
      </c>
      <c r="D861" s="11"/>
      <c r="E861" s="11"/>
      <c r="F861" s="11"/>
      <c r="G861" s="11"/>
      <c r="H861" s="165" t="s">
        <v>693</v>
      </c>
    </row>
    <row r="862" spans="1:8" ht="30" customHeight="1">
      <c r="A862" s="9"/>
      <c r="B862" s="55">
        <v>1</v>
      </c>
      <c r="C862" s="9" t="s">
        <v>613</v>
      </c>
      <c r="D862" s="143">
        <v>1141</v>
      </c>
      <c r="E862" s="11">
        <v>1746</v>
      </c>
      <c r="F862" s="11">
        <f>1746+645</f>
        <v>2391</v>
      </c>
      <c r="G862" s="26">
        <v>0</v>
      </c>
      <c r="H862" s="165" t="s">
        <v>693</v>
      </c>
    </row>
    <row r="863" spans="1:8" ht="42" customHeight="1">
      <c r="A863" s="9"/>
      <c r="B863" s="55">
        <v>2</v>
      </c>
      <c r="C863" s="9" t="s">
        <v>614</v>
      </c>
      <c r="D863" s="26">
        <v>0</v>
      </c>
      <c r="E863" s="26">
        <v>0</v>
      </c>
      <c r="F863" s="26">
        <v>0</v>
      </c>
      <c r="G863" s="11">
        <v>2391</v>
      </c>
      <c r="H863" s="165" t="s">
        <v>693</v>
      </c>
    </row>
    <row r="864" spans="1:8" ht="18" customHeight="1">
      <c r="A864" s="9" t="s">
        <v>7</v>
      </c>
      <c r="B864" s="48">
        <v>71</v>
      </c>
      <c r="C864" s="9" t="s">
        <v>43</v>
      </c>
      <c r="D864" s="36">
        <f>SUM(D862:D863)</f>
        <v>1141</v>
      </c>
      <c r="E864" s="36">
        <f t="shared" ref="E864:G864" si="16">SUM(E862:E863)</f>
        <v>1746</v>
      </c>
      <c r="F864" s="36">
        <f t="shared" si="16"/>
        <v>2391</v>
      </c>
      <c r="G864" s="36">
        <f t="shared" si="16"/>
        <v>2391</v>
      </c>
      <c r="H864" s="165" t="s">
        <v>693</v>
      </c>
    </row>
    <row r="865" spans="1:8" ht="18" customHeight="1">
      <c r="A865" s="9"/>
      <c r="B865" s="48"/>
      <c r="C865" s="9"/>
      <c r="D865" s="11"/>
      <c r="E865" s="11"/>
      <c r="F865" s="11"/>
      <c r="G865" s="11"/>
      <c r="H865" s="165" t="s">
        <v>693</v>
      </c>
    </row>
    <row r="866" spans="1:8" ht="18" customHeight="1">
      <c r="A866" s="9"/>
      <c r="B866" s="55">
        <v>74</v>
      </c>
      <c r="C866" s="9" t="s">
        <v>615</v>
      </c>
      <c r="D866" s="11"/>
      <c r="E866" s="11"/>
      <c r="F866" s="11"/>
      <c r="G866" s="11"/>
      <c r="H866" s="165" t="s">
        <v>693</v>
      </c>
    </row>
    <row r="867" spans="1:8" ht="30" customHeight="1">
      <c r="A867" s="9"/>
      <c r="B867" s="55">
        <v>2</v>
      </c>
      <c r="C867" s="9" t="s">
        <v>616</v>
      </c>
      <c r="D867" s="33">
        <v>777</v>
      </c>
      <c r="E867" s="144">
        <v>1223</v>
      </c>
      <c r="F867" s="144">
        <v>1223</v>
      </c>
      <c r="G867" s="144">
        <v>86923</v>
      </c>
      <c r="H867" s="165" t="s">
        <v>693</v>
      </c>
    </row>
    <row r="868" spans="1:8" ht="30" customHeight="1">
      <c r="A868" s="9"/>
      <c r="B868" s="55">
        <v>3</v>
      </c>
      <c r="C868" s="9" t="s">
        <v>617</v>
      </c>
      <c r="D868" s="111">
        <v>15600</v>
      </c>
      <c r="E868" s="145">
        <v>26800</v>
      </c>
      <c r="F868" s="145">
        <v>26800</v>
      </c>
      <c r="G868" s="77">
        <v>0</v>
      </c>
      <c r="H868" s="165" t="s">
        <v>693</v>
      </c>
    </row>
    <row r="869" spans="1:8" ht="18" customHeight="1">
      <c r="A869" s="23" t="s">
        <v>7</v>
      </c>
      <c r="B869" s="60">
        <v>74</v>
      </c>
      <c r="C869" s="23" t="s">
        <v>615</v>
      </c>
      <c r="D869" s="36">
        <f>SUM(D867:D868)</f>
        <v>16377</v>
      </c>
      <c r="E869" s="36">
        <f>SUM(E867:E868)</f>
        <v>28023</v>
      </c>
      <c r="F869" s="36">
        <f>SUM(F867:F868)</f>
        <v>28023</v>
      </c>
      <c r="G869" s="36">
        <f>SUM(G867:G868)</f>
        <v>86923</v>
      </c>
      <c r="H869" s="165" t="s">
        <v>693</v>
      </c>
    </row>
    <row r="870" spans="1:8" ht="18" customHeight="1">
      <c r="A870" s="9"/>
      <c r="B870" s="55"/>
      <c r="C870" s="9"/>
      <c r="D870" s="11"/>
      <c r="E870" s="11"/>
      <c r="F870" s="11"/>
      <c r="G870" s="11"/>
      <c r="H870" s="165" t="s">
        <v>693</v>
      </c>
    </row>
    <row r="871" spans="1:8" ht="15">
      <c r="A871" s="9"/>
      <c r="B871" s="55">
        <v>75</v>
      </c>
      <c r="C871" s="9" t="s">
        <v>92</v>
      </c>
      <c r="D871" s="11"/>
      <c r="E871" s="11"/>
      <c r="F871" s="11"/>
      <c r="G871" s="11"/>
      <c r="H871" s="165" t="s">
        <v>693</v>
      </c>
    </row>
    <row r="872" spans="1:8" ht="54.95" customHeight="1">
      <c r="A872" s="9"/>
      <c r="B872" s="55">
        <v>1</v>
      </c>
      <c r="C872" s="9" t="s">
        <v>618</v>
      </c>
      <c r="D872" s="26">
        <v>0</v>
      </c>
      <c r="E872" s="33">
        <v>700</v>
      </c>
      <c r="F872" s="33">
        <v>700</v>
      </c>
      <c r="G872" s="33">
        <v>100</v>
      </c>
      <c r="H872" s="165" t="s">
        <v>693</v>
      </c>
    </row>
    <row r="873" spans="1:8" ht="15">
      <c r="A873" s="9" t="s">
        <v>7</v>
      </c>
      <c r="B873" s="55">
        <v>75</v>
      </c>
      <c r="C873" s="9" t="s">
        <v>92</v>
      </c>
      <c r="D873" s="34">
        <f>D872</f>
        <v>0</v>
      </c>
      <c r="E873" s="36">
        <f>E872</f>
        <v>700</v>
      </c>
      <c r="F873" s="36">
        <f>F872</f>
        <v>700</v>
      </c>
      <c r="G873" s="36">
        <f>G872</f>
        <v>100</v>
      </c>
      <c r="H873" s="165" t="s">
        <v>693</v>
      </c>
    </row>
    <row r="874" spans="1:8" ht="12" customHeight="1">
      <c r="A874" s="9"/>
      <c r="B874" s="55"/>
      <c r="C874" s="9"/>
      <c r="D874" s="11"/>
      <c r="E874" s="11"/>
      <c r="F874" s="11"/>
      <c r="G874" s="11"/>
      <c r="H874" s="165" t="s">
        <v>693</v>
      </c>
    </row>
    <row r="875" spans="1:8" ht="15">
      <c r="A875" s="9"/>
      <c r="B875" s="55">
        <v>77</v>
      </c>
      <c r="C875" s="9" t="s">
        <v>619</v>
      </c>
      <c r="D875" s="11"/>
      <c r="E875" s="11"/>
      <c r="F875" s="11"/>
      <c r="G875" s="11"/>
      <c r="H875" s="165" t="s">
        <v>693</v>
      </c>
    </row>
    <row r="876" spans="1:8" ht="54.95" customHeight="1">
      <c r="A876" s="9"/>
      <c r="B876" s="55">
        <v>2</v>
      </c>
      <c r="C876" s="9" t="s">
        <v>620</v>
      </c>
      <c r="D876" s="33">
        <v>562</v>
      </c>
      <c r="E876" s="26">
        <v>0</v>
      </c>
      <c r="F876" s="26">
        <v>0</v>
      </c>
      <c r="G876" s="33">
        <v>187</v>
      </c>
      <c r="H876" s="165" t="s">
        <v>693</v>
      </c>
    </row>
    <row r="877" spans="1:8" ht="15">
      <c r="A877" s="9" t="s">
        <v>7</v>
      </c>
      <c r="B877" s="55">
        <v>77</v>
      </c>
      <c r="C877" s="9" t="s">
        <v>619</v>
      </c>
      <c r="D877" s="36">
        <f>SUM(D876:D876)</f>
        <v>562</v>
      </c>
      <c r="E877" s="34">
        <f>SUM(E876:E876)</f>
        <v>0</v>
      </c>
      <c r="F877" s="34">
        <f>SUM(F876:F876)</f>
        <v>0</v>
      </c>
      <c r="G877" s="36">
        <f>SUM(G876:G876)</f>
        <v>187</v>
      </c>
      <c r="H877" s="165" t="s">
        <v>693</v>
      </c>
    </row>
    <row r="878" spans="1:8" ht="12" customHeight="1">
      <c r="A878" s="9"/>
      <c r="B878" s="55"/>
      <c r="C878" s="9"/>
      <c r="D878" s="11"/>
      <c r="E878" s="26"/>
      <c r="F878" s="26"/>
      <c r="G878" s="26"/>
      <c r="H878" s="165" t="s">
        <v>693</v>
      </c>
    </row>
    <row r="879" spans="1:8" ht="15">
      <c r="A879" s="9"/>
      <c r="B879" s="55">
        <v>80</v>
      </c>
      <c r="C879" s="9" t="s">
        <v>621</v>
      </c>
      <c r="D879" s="33"/>
      <c r="E879" s="33"/>
      <c r="F879" s="33"/>
      <c r="G879" s="33"/>
      <c r="H879" s="165" t="s">
        <v>693</v>
      </c>
    </row>
    <row r="880" spans="1:8" ht="27.95" customHeight="1">
      <c r="A880" s="9"/>
      <c r="B880" s="55">
        <v>1</v>
      </c>
      <c r="C880" s="9" t="s">
        <v>622</v>
      </c>
      <c r="D880" s="33">
        <v>22930</v>
      </c>
      <c r="E880" s="33">
        <v>40300</v>
      </c>
      <c r="F880" s="33">
        <v>40300</v>
      </c>
      <c r="G880" s="33">
        <v>14800</v>
      </c>
      <c r="H880" s="165" t="s">
        <v>693</v>
      </c>
    </row>
    <row r="881" spans="1:8" ht="27.95" customHeight="1">
      <c r="A881" s="9"/>
      <c r="B881" s="55">
        <v>2</v>
      </c>
      <c r="C881" s="9" t="s">
        <v>623</v>
      </c>
      <c r="D881" s="26">
        <v>0</v>
      </c>
      <c r="E881" s="33">
        <v>14400</v>
      </c>
      <c r="F881" s="33">
        <v>14400</v>
      </c>
      <c r="G881" s="33">
        <v>20000</v>
      </c>
      <c r="H881" s="165" t="s">
        <v>693</v>
      </c>
    </row>
    <row r="882" spans="1:8" ht="15">
      <c r="A882" s="9" t="s">
        <v>7</v>
      </c>
      <c r="B882" s="55">
        <v>80</v>
      </c>
      <c r="C882" s="9" t="s">
        <v>621</v>
      </c>
      <c r="D882" s="36">
        <f>SUM(D880:D881)</f>
        <v>22930</v>
      </c>
      <c r="E882" s="36">
        <f>SUM(E880:E881)</f>
        <v>54700</v>
      </c>
      <c r="F882" s="36">
        <f>SUM(F880:F881)</f>
        <v>54700</v>
      </c>
      <c r="G882" s="36">
        <f>SUM(G880:G881)</f>
        <v>34800</v>
      </c>
      <c r="H882" s="165" t="s">
        <v>693</v>
      </c>
    </row>
    <row r="883" spans="1:8" ht="15">
      <c r="A883" s="9"/>
      <c r="B883" s="55"/>
      <c r="C883" s="9"/>
      <c r="D883" s="33"/>
      <c r="E883" s="33"/>
      <c r="F883" s="33"/>
      <c r="G883" s="33"/>
      <c r="H883" s="165" t="s">
        <v>693</v>
      </c>
    </row>
    <row r="884" spans="1:8" ht="15">
      <c r="A884" s="9"/>
      <c r="B884" s="55">
        <v>81</v>
      </c>
      <c r="C884" s="9" t="s">
        <v>624</v>
      </c>
      <c r="D884" s="33"/>
      <c r="E884" s="33"/>
      <c r="F884" s="33"/>
      <c r="G884" s="33"/>
      <c r="H884" s="165" t="s">
        <v>693</v>
      </c>
    </row>
    <row r="885" spans="1:8" ht="39.950000000000003" customHeight="1">
      <c r="A885" s="9"/>
      <c r="B885" s="55">
        <v>1</v>
      </c>
      <c r="C885" s="146" t="s">
        <v>625</v>
      </c>
      <c r="D885" s="33">
        <v>359</v>
      </c>
      <c r="E885" s="26">
        <v>0</v>
      </c>
      <c r="F885" s="26">
        <v>0</v>
      </c>
      <c r="G885" s="26">
        <v>0</v>
      </c>
      <c r="H885" s="165" t="s">
        <v>693</v>
      </c>
    </row>
    <row r="886" spans="1:8" ht="12" customHeight="1">
      <c r="A886" s="9"/>
      <c r="B886" s="55"/>
      <c r="C886" s="146"/>
      <c r="D886" s="33"/>
      <c r="E886" s="33"/>
      <c r="F886" s="33"/>
      <c r="G886" s="33"/>
      <c r="H886" s="165" t="s">
        <v>693</v>
      </c>
    </row>
    <row r="887" spans="1:8" ht="15">
      <c r="A887" s="9"/>
      <c r="B887" s="42" t="s">
        <v>556</v>
      </c>
      <c r="C887" s="146" t="s">
        <v>626</v>
      </c>
      <c r="D887" s="33"/>
      <c r="E887" s="33"/>
      <c r="F887" s="33"/>
      <c r="G887" s="33"/>
      <c r="H887" s="165" t="s">
        <v>693</v>
      </c>
    </row>
    <row r="888" spans="1:8" ht="15">
      <c r="A888" s="9"/>
      <c r="B888" s="55">
        <v>1</v>
      </c>
      <c r="C888" s="146" t="s">
        <v>627</v>
      </c>
      <c r="D888" s="26">
        <v>0</v>
      </c>
      <c r="E888" s="33">
        <v>11300</v>
      </c>
      <c r="F888" s="33">
        <v>11300</v>
      </c>
      <c r="G888" s="33">
        <v>29200</v>
      </c>
      <c r="H888" s="165" t="s">
        <v>693</v>
      </c>
    </row>
    <row r="889" spans="1:8" ht="15">
      <c r="A889" s="9" t="s">
        <v>7</v>
      </c>
      <c r="B889" s="48">
        <v>800</v>
      </c>
      <c r="C889" s="9" t="s">
        <v>277</v>
      </c>
      <c r="D889" s="18">
        <f>D873+D869+D864+D859+D850+D844+D764+D754+D732+D728+D716+D708+D686+D677+D673+D652+D628+D614+D595+D579+D571+D567+D557+D550+D534+D530+D526+D877+D882+D885+D888</f>
        <v>1896604</v>
      </c>
      <c r="E889" s="18">
        <f>E873+E869+E864+E859+E850+E844+E764+E754+E732+E728+E716+E708+E686+E677+E673+E652+E628+E614+E595+E579+E571+E567+E557+E550+E534+E530+E526+E877+E882+E885+E888</f>
        <v>3115708</v>
      </c>
      <c r="F889" s="18">
        <f>F873+F869+F864+F859+F850+F844+F764+F754+F732+F728+F716+F708+F686+F677+F673+F652+F628+F614+F595+F579+F571+F567+F557+F550+F534+F530+F526+F877+F882+F885+F888</f>
        <v>3388419</v>
      </c>
      <c r="G889" s="18">
        <f>G873+G869+G864+G859+G850+G844+G764+G754+G732+G728+G716+G708+G686+G677+G673+G652+G628+G614+G595+G579+G571+G567+G557+G550+G534+G530+G526+G877+G882+G885+G888+G854</f>
        <v>9539089</v>
      </c>
      <c r="H889" s="165" t="s">
        <v>693</v>
      </c>
    </row>
    <row r="890" spans="1:8" ht="15">
      <c r="A890" s="23" t="s">
        <v>7</v>
      </c>
      <c r="B890" s="60">
        <v>4</v>
      </c>
      <c r="C890" s="147" t="s">
        <v>323</v>
      </c>
      <c r="D890" s="17">
        <f>D889</f>
        <v>1896604</v>
      </c>
      <c r="E890" s="17">
        <f>E889</f>
        <v>3115708</v>
      </c>
      <c r="F890" s="17">
        <f>F889</f>
        <v>3388419</v>
      </c>
      <c r="G890" s="17">
        <f>G889</f>
        <v>9539089</v>
      </c>
      <c r="H890" s="165" t="s">
        <v>693</v>
      </c>
    </row>
    <row r="891" spans="1:8" ht="2.25" customHeight="1">
      <c r="A891" s="9"/>
      <c r="B891" s="25"/>
      <c r="C891" s="9"/>
      <c r="D891" s="11"/>
      <c r="E891" s="11"/>
      <c r="F891" s="11"/>
      <c r="G891" s="11"/>
      <c r="H891" s="165" t="s">
        <v>693</v>
      </c>
    </row>
    <row r="892" spans="1:8" ht="15">
      <c r="A892" s="9"/>
      <c r="B892" s="55">
        <v>5</v>
      </c>
      <c r="C892" s="9" t="s">
        <v>628</v>
      </c>
      <c r="D892" s="11"/>
      <c r="E892" s="11"/>
      <c r="F892" s="11"/>
      <c r="G892" s="11"/>
      <c r="H892" s="165" t="s">
        <v>693</v>
      </c>
    </row>
    <row r="893" spans="1:8" ht="15">
      <c r="A893" s="9"/>
      <c r="B893" s="25">
        <v>101</v>
      </c>
      <c r="C893" s="9" t="s">
        <v>629</v>
      </c>
      <c r="D893" s="11">
        <v>511304</v>
      </c>
      <c r="E893" s="11">
        <v>696600</v>
      </c>
      <c r="F893" s="11">
        <f>696600+107278</f>
        <v>803878</v>
      </c>
      <c r="G893" s="11">
        <f>696500+430609</f>
        <v>1127109</v>
      </c>
      <c r="H893" s="165" t="s">
        <v>693</v>
      </c>
    </row>
    <row r="894" spans="1:8" ht="15">
      <c r="A894" s="9" t="s">
        <v>7</v>
      </c>
      <c r="B894" s="55">
        <v>5</v>
      </c>
      <c r="C894" s="9" t="s">
        <v>628</v>
      </c>
      <c r="D894" s="19">
        <f>D893</f>
        <v>511304</v>
      </c>
      <c r="E894" s="19">
        <f>E893</f>
        <v>696600</v>
      </c>
      <c r="F894" s="19">
        <f>F893</f>
        <v>803878</v>
      </c>
      <c r="G894" s="19">
        <f>G893</f>
        <v>1127109</v>
      </c>
      <c r="H894" s="165" t="s">
        <v>693</v>
      </c>
    </row>
    <row r="895" spans="1:8" ht="15">
      <c r="A895" s="9" t="s">
        <v>7</v>
      </c>
      <c r="B895" s="30">
        <v>1601</v>
      </c>
      <c r="C895" s="3" t="s">
        <v>630</v>
      </c>
      <c r="D895" s="17">
        <f>D890+D480+D520+D513+D894</f>
        <v>18523971</v>
      </c>
      <c r="E895" s="17">
        <f>E890+E480+E520+E513+E894</f>
        <v>26841952</v>
      </c>
      <c r="F895" s="17">
        <f>F890+F480+F520+F513+F894</f>
        <v>27784636</v>
      </c>
      <c r="G895" s="16">
        <f>G890+G480+G520+G513+G894</f>
        <v>35608523</v>
      </c>
      <c r="H895" s="165" t="s">
        <v>693</v>
      </c>
    </row>
    <row r="896" spans="1:8" ht="15">
      <c r="A896" s="9"/>
      <c r="B896" s="30"/>
      <c r="C896" s="3"/>
      <c r="D896" s="14"/>
      <c r="E896" s="11"/>
      <c r="F896" s="11"/>
      <c r="G896" s="11"/>
      <c r="H896" s="165" t="s">
        <v>693</v>
      </c>
    </row>
    <row r="897" spans="1:8" ht="15">
      <c r="A897" s="9" t="s">
        <v>65</v>
      </c>
      <c r="B897" s="30">
        <v>6003</v>
      </c>
      <c r="C897" s="3" t="s">
        <v>631</v>
      </c>
      <c r="D897" s="14"/>
      <c r="H897" s="165" t="s">
        <v>693</v>
      </c>
    </row>
    <row r="898" spans="1:8" ht="27.95" customHeight="1">
      <c r="A898" s="9"/>
      <c r="B898" s="48"/>
      <c r="C898" s="9" t="s">
        <v>632</v>
      </c>
      <c r="D898" s="11"/>
      <c r="E898" s="11"/>
      <c r="F898" s="11"/>
      <c r="G898" s="11"/>
      <c r="H898" s="165" t="s">
        <v>693</v>
      </c>
    </row>
    <row r="899" spans="1:8" ht="15">
      <c r="A899" s="9"/>
      <c r="B899" s="48">
        <v>101</v>
      </c>
      <c r="C899" s="9" t="s">
        <v>633</v>
      </c>
      <c r="D899" s="11"/>
      <c r="E899" s="11"/>
      <c r="F899" s="11"/>
      <c r="G899" s="11"/>
      <c r="H899" s="165" t="s">
        <v>693</v>
      </c>
    </row>
    <row r="900" spans="1:8" ht="15">
      <c r="A900" s="9"/>
      <c r="B900" s="148">
        <v>60</v>
      </c>
      <c r="C900" s="149" t="s">
        <v>634</v>
      </c>
      <c r="D900" s="11"/>
      <c r="E900" s="11"/>
      <c r="F900" s="11"/>
      <c r="G900" s="11"/>
      <c r="H900" s="165" t="s">
        <v>693</v>
      </c>
    </row>
    <row r="901" spans="1:8" ht="15">
      <c r="A901" s="9"/>
      <c r="B901" s="148">
        <v>56</v>
      </c>
      <c r="C901" s="149" t="s">
        <v>633</v>
      </c>
      <c r="D901" s="33">
        <v>940000</v>
      </c>
      <c r="E901" s="94">
        <v>2634600</v>
      </c>
      <c r="F901" s="94">
        <v>2634600</v>
      </c>
      <c r="G901" s="94">
        <f>3345000-17630-7773</f>
        <v>3319597</v>
      </c>
      <c r="H901" s="165" t="s">
        <v>693</v>
      </c>
    </row>
    <row r="902" spans="1:8" ht="15">
      <c r="A902" s="9"/>
      <c r="B902" s="48"/>
      <c r="C902" s="9"/>
      <c r="D902" s="11"/>
      <c r="E902" s="11"/>
      <c r="F902" s="11"/>
      <c r="G902" s="11"/>
      <c r="H902" s="165" t="s">
        <v>693</v>
      </c>
    </row>
    <row r="903" spans="1:8" ht="27.95" customHeight="1">
      <c r="A903" s="9"/>
      <c r="B903" s="48">
        <v>103</v>
      </c>
      <c r="C903" s="9" t="s">
        <v>635</v>
      </c>
      <c r="D903" s="14"/>
      <c r="H903" s="165" t="s">
        <v>693</v>
      </c>
    </row>
    <row r="904" spans="1:8" ht="15">
      <c r="A904" s="9"/>
      <c r="B904" s="148">
        <v>60</v>
      </c>
      <c r="C904" s="149" t="s">
        <v>636</v>
      </c>
      <c r="D904" s="11"/>
      <c r="E904" s="11"/>
      <c r="F904" s="11"/>
      <c r="G904" s="11"/>
      <c r="H904" s="165" t="s">
        <v>693</v>
      </c>
    </row>
    <row r="905" spans="1:8" ht="15">
      <c r="A905" s="9"/>
      <c r="B905" s="148">
        <v>56</v>
      </c>
      <c r="C905" s="9" t="s">
        <v>637</v>
      </c>
      <c r="D905" s="33">
        <v>100000</v>
      </c>
      <c r="E905" s="11">
        <v>100000</v>
      </c>
      <c r="F905" s="11">
        <v>100000</v>
      </c>
      <c r="G905" s="11">
        <v>100000</v>
      </c>
      <c r="H905" s="165" t="s">
        <v>693</v>
      </c>
    </row>
    <row r="906" spans="1:8" ht="15">
      <c r="A906" s="9"/>
      <c r="B906" s="25"/>
      <c r="C906" s="9"/>
      <c r="D906" s="14"/>
      <c r="H906" s="165" t="s">
        <v>693</v>
      </c>
    </row>
    <row r="907" spans="1:8" ht="27.95" customHeight="1">
      <c r="A907" s="9"/>
      <c r="B907" s="25">
        <v>105</v>
      </c>
      <c r="C907" s="9" t="s">
        <v>638</v>
      </c>
      <c r="D907" s="14"/>
      <c r="H907" s="165" t="s">
        <v>693</v>
      </c>
    </row>
    <row r="908" spans="1:8" ht="27.95" customHeight="1">
      <c r="A908" s="9"/>
      <c r="B908" s="25">
        <v>61</v>
      </c>
      <c r="C908" s="9" t="s">
        <v>639</v>
      </c>
      <c r="D908" s="11"/>
      <c r="E908" s="11"/>
      <c r="F908" s="11"/>
      <c r="G908" s="11"/>
      <c r="H908" s="165" t="s">
        <v>693</v>
      </c>
    </row>
    <row r="909" spans="1:8" ht="15">
      <c r="A909" s="9"/>
      <c r="B909" s="148">
        <v>56</v>
      </c>
      <c r="C909" s="9" t="s">
        <v>640</v>
      </c>
      <c r="D909" s="33">
        <v>750133</v>
      </c>
      <c r="E909" s="11">
        <v>800000</v>
      </c>
      <c r="F909" s="11">
        <v>800000</v>
      </c>
      <c r="G909" s="11">
        <v>800000</v>
      </c>
      <c r="H909" s="165" t="s">
        <v>693</v>
      </c>
    </row>
    <row r="910" spans="1:8" ht="15">
      <c r="A910" s="9"/>
      <c r="B910" s="148"/>
      <c r="C910" s="9"/>
      <c r="D910" s="11"/>
      <c r="E910" s="11"/>
      <c r="F910" s="11"/>
      <c r="G910" s="11"/>
      <c r="H910" s="165" t="s">
        <v>693</v>
      </c>
    </row>
    <row r="911" spans="1:8" ht="15">
      <c r="A911" s="9"/>
      <c r="B911" s="48">
        <v>109</v>
      </c>
      <c r="C911" s="9" t="s">
        <v>641</v>
      </c>
      <c r="D911" s="11"/>
      <c r="E911" s="11"/>
      <c r="F911" s="11"/>
      <c r="G911" s="11"/>
      <c r="H911" s="165" t="s">
        <v>693</v>
      </c>
    </row>
    <row r="912" spans="1:8" ht="27.95" customHeight="1">
      <c r="A912" s="9"/>
      <c r="B912" s="148">
        <v>64</v>
      </c>
      <c r="C912" s="9" t="s">
        <v>642</v>
      </c>
      <c r="D912" s="14"/>
      <c r="H912" s="165" t="s">
        <v>693</v>
      </c>
    </row>
    <row r="913" spans="1:8" ht="27.95" customHeight="1">
      <c r="A913" s="23"/>
      <c r="B913" s="150">
        <v>56</v>
      </c>
      <c r="C913" s="90" t="s">
        <v>643</v>
      </c>
      <c r="D913" s="111">
        <v>50000</v>
      </c>
      <c r="E913" s="77">
        <v>0</v>
      </c>
      <c r="F913" s="77">
        <v>0</v>
      </c>
      <c r="G913" s="77">
        <v>0</v>
      </c>
      <c r="H913" s="165" t="s">
        <v>693</v>
      </c>
    </row>
    <row r="914" spans="1:8" ht="0.75" customHeight="1">
      <c r="A914" s="9"/>
      <c r="B914" s="148"/>
      <c r="C914" s="83"/>
      <c r="D914" s="14"/>
      <c r="H914" s="165" t="s">
        <v>693</v>
      </c>
    </row>
    <row r="915" spans="1:8" ht="27.95" customHeight="1">
      <c r="A915" s="9"/>
      <c r="B915" s="148">
        <v>111</v>
      </c>
      <c r="C915" s="83" t="s">
        <v>644</v>
      </c>
      <c r="D915" s="14"/>
      <c r="H915" s="165" t="s">
        <v>693</v>
      </c>
    </row>
    <row r="916" spans="1:8" ht="15">
      <c r="A916" s="9"/>
      <c r="B916" s="148">
        <v>65</v>
      </c>
      <c r="C916" s="83" t="s">
        <v>645</v>
      </c>
      <c r="D916" s="14"/>
      <c r="H916" s="165" t="s">
        <v>693</v>
      </c>
    </row>
    <row r="917" spans="1:8" ht="27.95" customHeight="1">
      <c r="A917" s="9"/>
      <c r="B917" s="148">
        <v>56</v>
      </c>
      <c r="C917" s="83" t="s">
        <v>646</v>
      </c>
      <c r="D917" s="33">
        <v>112100</v>
      </c>
      <c r="E917" s="11">
        <v>200000</v>
      </c>
      <c r="F917" s="11">
        <v>200000</v>
      </c>
      <c r="G917" s="11">
        <v>200000</v>
      </c>
      <c r="H917" s="165" t="s">
        <v>693</v>
      </c>
    </row>
    <row r="918" spans="1:8" ht="15">
      <c r="A918" s="9" t="s">
        <v>7</v>
      </c>
      <c r="B918" s="30">
        <v>6003</v>
      </c>
      <c r="C918" s="3" t="s">
        <v>631</v>
      </c>
      <c r="D918" s="36">
        <f>SUM(D901:D917)</f>
        <v>1952233</v>
      </c>
      <c r="E918" s="92">
        <f>SUM(E901:E917)</f>
        <v>3734600</v>
      </c>
      <c r="F918" s="92">
        <f>SUM(F901:F917)</f>
        <v>3734600</v>
      </c>
      <c r="G918" s="92">
        <f>SUM(G901:G917)</f>
        <v>4419597</v>
      </c>
      <c r="H918" s="165" t="s">
        <v>693</v>
      </c>
    </row>
    <row r="919" spans="1:8" ht="15">
      <c r="A919" s="9"/>
      <c r="B919" s="30"/>
      <c r="C919" s="3"/>
      <c r="D919" s="14"/>
      <c r="E919" s="11"/>
      <c r="F919" s="11"/>
      <c r="G919" s="11"/>
      <c r="H919" s="165" t="s">
        <v>693</v>
      </c>
    </row>
    <row r="920" spans="1:8" ht="27.95" customHeight="1">
      <c r="A920" s="9" t="s">
        <v>65</v>
      </c>
      <c r="B920" s="30">
        <v>6004</v>
      </c>
      <c r="C920" s="3" t="s">
        <v>647</v>
      </c>
      <c r="D920" s="14"/>
      <c r="H920" s="165" t="s">
        <v>693</v>
      </c>
    </row>
    <row r="921" spans="1:8" ht="27.95" customHeight="1">
      <c r="A921" s="9"/>
      <c r="B921" s="25"/>
      <c r="C921" s="9" t="s">
        <v>632</v>
      </c>
      <c r="D921" s="14"/>
      <c r="E921" s="11"/>
      <c r="F921" s="11"/>
      <c r="G921" s="11"/>
      <c r="H921" s="165" t="s">
        <v>693</v>
      </c>
    </row>
    <row r="922" spans="1:8" ht="15">
      <c r="A922" s="9"/>
      <c r="B922" s="25"/>
      <c r="C922" s="9"/>
      <c r="D922" s="11"/>
      <c r="E922" s="11"/>
      <c r="F922" s="11"/>
      <c r="G922" s="11"/>
      <c r="H922" s="165" t="s">
        <v>693</v>
      </c>
    </row>
    <row r="923" spans="1:8" ht="27.95" customHeight="1">
      <c r="A923" s="9"/>
      <c r="B923" s="55">
        <v>2</v>
      </c>
      <c r="C923" s="9" t="s">
        <v>648</v>
      </c>
      <c r="D923" s="11"/>
      <c r="E923" s="11"/>
      <c r="F923" s="11"/>
      <c r="G923" s="11"/>
      <c r="H923" s="165" t="s">
        <v>693</v>
      </c>
    </row>
    <row r="924" spans="1:8" ht="15">
      <c r="A924" s="9"/>
      <c r="B924" s="25">
        <v>101</v>
      </c>
      <c r="C924" s="9" t="s">
        <v>649</v>
      </c>
      <c r="D924" s="11"/>
      <c r="E924" s="11"/>
      <c r="F924" s="11"/>
      <c r="G924" s="11"/>
      <c r="H924" s="165" t="s">
        <v>693</v>
      </c>
    </row>
    <row r="925" spans="1:8" ht="15">
      <c r="A925" s="9"/>
      <c r="B925" s="148">
        <v>56</v>
      </c>
      <c r="C925" s="9" t="s">
        <v>649</v>
      </c>
      <c r="D925" s="56">
        <v>15904</v>
      </c>
      <c r="E925" s="17">
        <v>145000</v>
      </c>
      <c r="F925" s="17">
        <v>145000</v>
      </c>
      <c r="G925" s="17">
        <v>145000</v>
      </c>
      <c r="H925" s="165" t="s">
        <v>693</v>
      </c>
    </row>
    <row r="926" spans="1:8" ht="27.95" customHeight="1">
      <c r="A926" s="9" t="s">
        <v>7</v>
      </c>
      <c r="B926" s="55">
        <v>2</v>
      </c>
      <c r="C926" s="9" t="s">
        <v>650</v>
      </c>
      <c r="D926" s="56">
        <f>SUM(D923:D925)</f>
        <v>15904</v>
      </c>
      <c r="E926" s="17">
        <f>SUM(E923:E925)</f>
        <v>145000</v>
      </c>
      <c r="F926" s="17">
        <f>SUM(F923:F925)</f>
        <v>145000</v>
      </c>
      <c r="G926" s="17">
        <f>SUM(G923:G925)</f>
        <v>145000</v>
      </c>
      <c r="H926" s="165" t="s">
        <v>693</v>
      </c>
    </row>
    <row r="927" spans="1:8" ht="27.95" customHeight="1">
      <c r="A927" s="9" t="s">
        <v>7</v>
      </c>
      <c r="B927" s="30">
        <v>6004</v>
      </c>
      <c r="C927" s="3" t="s">
        <v>647</v>
      </c>
      <c r="D927" s="19">
        <f t="shared" ref="D927:E927" si="17">D926</f>
        <v>15904</v>
      </c>
      <c r="E927" s="19">
        <f t="shared" si="17"/>
        <v>145000</v>
      </c>
      <c r="F927" s="19">
        <f>F926</f>
        <v>145000</v>
      </c>
      <c r="G927" s="19">
        <f>G926</f>
        <v>145000</v>
      </c>
      <c r="H927" s="165" t="s">
        <v>693</v>
      </c>
    </row>
    <row r="928" spans="1:8" ht="15">
      <c r="A928" s="9"/>
      <c r="B928" s="30"/>
      <c r="C928" s="3"/>
      <c r="D928" s="14"/>
      <c r="E928" s="11"/>
      <c r="F928" s="11"/>
      <c r="G928" s="11"/>
      <c r="H928" s="165" t="s">
        <v>693</v>
      </c>
    </row>
    <row r="929" spans="1:8" ht="15">
      <c r="A929" s="9" t="s">
        <v>65</v>
      </c>
      <c r="B929" s="30">
        <v>6210</v>
      </c>
      <c r="C929" s="3" t="s">
        <v>50</v>
      </c>
      <c r="D929" s="14"/>
      <c r="E929" s="11"/>
      <c r="F929" s="11"/>
      <c r="G929" s="11"/>
      <c r="H929" s="165" t="s">
        <v>693</v>
      </c>
    </row>
    <row r="930" spans="1:8" ht="15">
      <c r="A930" s="9"/>
      <c r="B930" s="55">
        <v>1</v>
      </c>
      <c r="C930" s="9" t="s">
        <v>177</v>
      </c>
      <c r="D930" s="11"/>
      <c r="E930" s="11"/>
      <c r="F930" s="11"/>
      <c r="G930" s="11"/>
      <c r="H930" s="165" t="s">
        <v>693</v>
      </c>
    </row>
    <row r="931" spans="1:8" ht="15">
      <c r="A931" s="9"/>
      <c r="B931" s="48">
        <v>800</v>
      </c>
      <c r="C931" s="9" t="s">
        <v>651</v>
      </c>
      <c r="D931" s="26">
        <v>0</v>
      </c>
      <c r="E931" s="11">
        <v>273</v>
      </c>
      <c r="F931" s="11">
        <v>273</v>
      </c>
      <c r="G931" s="33">
        <v>273</v>
      </c>
      <c r="H931" s="165" t="s">
        <v>693</v>
      </c>
    </row>
    <row r="932" spans="1:8" ht="15">
      <c r="A932" s="9" t="s">
        <v>7</v>
      </c>
      <c r="B932" s="30">
        <v>6210</v>
      </c>
      <c r="C932" s="3" t="s">
        <v>50</v>
      </c>
      <c r="D932" s="34">
        <f>D931</f>
        <v>0</v>
      </c>
      <c r="E932" s="19">
        <f>E931</f>
        <v>273</v>
      </c>
      <c r="F932" s="19">
        <f>F931</f>
        <v>273</v>
      </c>
      <c r="G932" s="36">
        <f>G931</f>
        <v>273</v>
      </c>
      <c r="H932" s="165" t="s">
        <v>693</v>
      </c>
    </row>
    <row r="933" spans="1:8" ht="15">
      <c r="A933" s="9"/>
      <c r="B933" s="30"/>
      <c r="C933" s="3"/>
      <c r="D933" s="11"/>
      <c r="E933" s="11"/>
      <c r="F933" s="11"/>
      <c r="G933" s="33"/>
      <c r="H933" s="165" t="s">
        <v>693</v>
      </c>
    </row>
    <row r="934" spans="1:8" ht="15">
      <c r="A934" s="9" t="s">
        <v>65</v>
      </c>
      <c r="B934" s="30">
        <v>6425</v>
      </c>
      <c r="C934" s="3" t="s">
        <v>652</v>
      </c>
      <c r="D934" s="11"/>
      <c r="E934" s="11"/>
      <c r="F934" s="11"/>
      <c r="G934" s="33"/>
      <c r="H934" s="165" t="s">
        <v>693</v>
      </c>
    </row>
    <row r="935" spans="1:8" ht="15">
      <c r="A935" s="9"/>
      <c r="B935" s="48">
        <v>108</v>
      </c>
      <c r="C935" s="9" t="s">
        <v>653</v>
      </c>
      <c r="D935" s="56">
        <v>7500</v>
      </c>
      <c r="E935" s="17">
        <v>7500</v>
      </c>
      <c r="F935" s="17">
        <v>7500</v>
      </c>
      <c r="G935" s="56">
        <v>7500</v>
      </c>
      <c r="H935" s="165" t="s">
        <v>693</v>
      </c>
    </row>
    <row r="936" spans="1:8" ht="15">
      <c r="A936" s="23" t="s">
        <v>7</v>
      </c>
      <c r="B936" s="38">
        <v>6425</v>
      </c>
      <c r="C936" s="29" t="s">
        <v>51</v>
      </c>
      <c r="D936" s="36">
        <f>D935</f>
        <v>7500</v>
      </c>
      <c r="E936" s="19">
        <f>E935</f>
        <v>7500</v>
      </c>
      <c r="F936" s="19">
        <f>F935</f>
        <v>7500</v>
      </c>
      <c r="G936" s="36">
        <f>G935</f>
        <v>7500</v>
      </c>
      <c r="H936" s="165" t="s">
        <v>693</v>
      </c>
    </row>
    <row r="937" spans="1:8" ht="2.25" customHeight="1">
      <c r="A937" s="9"/>
      <c r="B937" s="30"/>
      <c r="C937" s="3"/>
      <c r="D937" s="11"/>
      <c r="E937" s="11"/>
      <c r="F937" s="11"/>
      <c r="G937" s="11"/>
      <c r="H937" s="165" t="s">
        <v>693</v>
      </c>
    </row>
    <row r="938" spans="1:8" ht="15">
      <c r="A938" s="9" t="s">
        <v>65</v>
      </c>
      <c r="B938" s="30">
        <v>7610</v>
      </c>
      <c r="C938" s="3" t="s">
        <v>654</v>
      </c>
      <c r="D938" s="14"/>
      <c r="H938" s="165" t="s">
        <v>693</v>
      </c>
    </row>
    <row r="939" spans="1:8" ht="27.95" customHeight="1">
      <c r="A939" s="9"/>
      <c r="B939" s="25"/>
      <c r="C939" s="9" t="s">
        <v>655</v>
      </c>
      <c r="D939" s="11"/>
      <c r="E939" s="11"/>
      <c r="F939" s="11"/>
      <c r="G939" s="11"/>
      <c r="H939" s="165" t="s">
        <v>693</v>
      </c>
    </row>
    <row r="940" spans="1:8" ht="15">
      <c r="A940" s="9"/>
      <c r="B940" s="25">
        <v>201</v>
      </c>
      <c r="C940" s="9" t="s">
        <v>656</v>
      </c>
      <c r="D940" s="11"/>
      <c r="E940" s="11"/>
      <c r="F940" s="11"/>
      <c r="G940" s="11"/>
      <c r="H940" s="165" t="s">
        <v>693</v>
      </c>
    </row>
    <row r="941" spans="1:8" ht="27.95" customHeight="1">
      <c r="A941" s="9"/>
      <c r="B941" s="25">
        <v>60</v>
      </c>
      <c r="C941" s="9" t="s">
        <v>657</v>
      </c>
      <c r="D941" s="11"/>
      <c r="E941" s="11"/>
      <c r="F941" s="11"/>
      <c r="G941" s="11"/>
      <c r="H941" s="165" t="s">
        <v>693</v>
      </c>
    </row>
    <row r="942" spans="1:8" ht="15">
      <c r="A942" s="9"/>
      <c r="B942" s="25">
        <v>55</v>
      </c>
      <c r="C942" s="9" t="s">
        <v>658</v>
      </c>
      <c r="D942" s="33">
        <v>1459</v>
      </c>
      <c r="E942" s="11">
        <v>1</v>
      </c>
      <c r="F942" s="11">
        <v>1</v>
      </c>
      <c r="G942" s="11">
        <v>1</v>
      </c>
      <c r="H942" s="165" t="s">
        <v>693</v>
      </c>
    </row>
    <row r="943" spans="1:8" ht="27.95" customHeight="1">
      <c r="A943" s="9"/>
      <c r="B943" s="25">
        <v>202</v>
      </c>
      <c r="C943" s="9" t="s">
        <v>659</v>
      </c>
      <c r="D943" s="33"/>
      <c r="E943" s="11"/>
      <c r="F943" s="11"/>
      <c r="G943" s="11"/>
      <c r="H943" s="165" t="s">
        <v>693</v>
      </c>
    </row>
    <row r="944" spans="1:8" ht="27.95" customHeight="1">
      <c r="A944" s="9"/>
      <c r="B944" s="25" t="s">
        <v>456</v>
      </c>
      <c r="C944" s="9" t="s">
        <v>660</v>
      </c>
      <c r="D944" s="33"/>
      <c r="E944" s="11"/>
      <c r="F944" s="11"/>
      <c r="G944" s="11"/>
      <c r="H944" s="165" t="s">
        <v>693</v>
      </c>
    </row>
    <row r="945" spans="1:8" ht="15">
      <c r="A945" s="9"/>
      <c r="B945" s="25">
        <v>55</v>
      </c>
      <c r="C945" s="9" t="s">
        <v>658</v>
      </c>
      <c r="D945" s="26">
        <v>0</v>
      </c>
      <c r="E945" s="11">
        <v>1</v>
      </c>
      <c r="F945" s="11">
        <v>1</v>
      </c>
      <c r="G945" s="11">
        <v>1</v>
      </c>
      <c r="H945" s="165" t="s">
        <v>693</v>
      </c>
    </row>
    <row r="946" spans="1:8" ht="15">
      <c r="A946" s="9" t="s">
        <v>7</v>
      </c>
      <c r="B946" s="30">
        <v>7610</v>
      </c>
      <c r="C946" s="3" t="s">
        <v>661</v>
      </c>
      <c r="D946" s="36">
        <f>SUM(D942:D945)</f>
        <v>1459</v>
      </c>
      <c r="E946" s="19">
        <f>SUM(E942:E945)</f>
        <v>2</v>
      </c>
      <c r="F946" s="19">
        <f>SUM(F942:F945)</f>
        <v>2</v>
      </c>
      <c r="G946" s="19">
        <f>SUM(G942:G945)</f>
        <v>2</v>
      </c>
      <c r="H946" s="165" t="s">
        <v>693</v>
      </c>
    </row>
    <row r="947" spans="1:8" ht="15">
      <c r="A947" s="9"/>
      <c r="B947" s="22"/>
      <c r="C947" s="3"/>
      <c r="D947" s="14"/>
      <c r="H947" s="165" t="s">
        <v>693</v>
      </c>
    </row>
    <row r="948" spans="1:8" ht="15">
      <c r="A948" s="9" t="s">
        <v>65</v>
      </c>
      <c r="B948" s="22">
        <v>8009</v>
      </c>
      <c r="C948" s="3" t="s">
        <v>52</v>
      </c>
      <c r="D948" s="11"/>
      <c r="E948" s="11"/>
      <c r="F948" s="11"/>
      <c r="G948" s="11"/>
      <c r="H948" s="165" t="s">
        <v>693</v>
      </c>
    </row>
    <row r="949" spans="1:8" ht="15">
      <c r="A949" s="9"/>
      <c r="B949" s="55">
        <v>1</v>
      </c>
      <c r="C949" s="9" t="s">
        <v>159</v>
      </c>
      <c r="D949" s="11"/>
      <c r="E949" s="11"/>
      <c r="F949" s="11"/>
      <c r="G949" s="11"/>
      <c r="H949" s="165" t="s">
        <v>693</v>
      </c>
    </row>
    <row r="950" spans="1:8" ht="15">
      <c r="A950" s="9"/>
      <c r="B950" s="25">
        <v>101</v>
      </c>
      <c r="C950" s="9" t="s">
        <v>662</v>
      </c>
      <c r="D950" s="11">
        <v>2162892</v>
      </c>
      <c r="E950" s="11">
        <v>2000700</v>
      </c>
      <c r="F950" s="11">
        <v>2000700</v>
      </c>
      <c r="G950" s="11">
        <f>1700000+380000</f>
        <v>2080000</v>
      </c>
      <c r="H950" s="165" t="s">
        <v>693</v>
      </c>
    </row>
    <row r="951" spans="1:8" ht="15">
      <c r="A951" s="9" t="s">
        <v>7</v>
      </c>
      <c r="B951" s="22">
        <v>8009</v>
      </c>
      <c r="C951" s="3" t="s">
        <v>52</v>
      </c>
      <c r="D951" s="19">
        <f>SUM(D950)</f>
        <v>2162892</v>
      </c>
      <c r="E951" s="19">
        <f>SUM(E950)</f>
        <v>2000700</v>
      </c>
      <c r="F951" s="19">
        <f>SUM(F950)</f>
        <v>2000700</v>
      </c>
      <c r="G951" s="19">
        <f>SUM(G950)</f>
        <v>2080000</v>
      </c>
      <c r="H951" s="165" t="s">
        <v>693</v>
      </c>
    </row>
    <row r="952" spans="1:8" ht="15">
      <c r="A952" s="9"/>
      <c r="B952" s="22"/>
      <c r="C952" s="3"/>
      <c r="D952" s="11"/>
      <c r="E952" s="11"/>
      <c r="F952" s="11"/>
      <c r="G952" s="11"/>
      <c r="H952" s="165" t="s">
        <v>693</v>
      </c>
    </row>
    <row r="953" spans="1:8" ht="15">
      <c r="A953" s="9" t="s">
        <v>65</v>
      </c>
      <c r="B953" s="22">
        <v>8011</v>
      </c>
      <c r="C953" s="3" t="s">
        <v>53</v>
      </c>
      <c r="D953" s="11"/>
      <c r="E953" s="11"/>
      <c r="F953" s="11"/>
      <c r="G953" s="11"/>
      <c r="H953" s="165" t="s">
        <v>693</v>
      </c>
    </row>
    <row r="954" spans="1:8" ht="15">
      <c r="A954" s="9"/>
      <c r="B954" s="25">
        <v>105</v>
      </c>
      <c r="C954" s="9" t="s">
        <v>663</v>
      </c>
      <c r="D954" s="14"/>
      <c r="E954" s="151"/>
      <c r="F954" s="151"/>
      <c r="G954" s="151"/>
      <c r="H954" s="165" t="s">
        <v>693</v>
      </c>
    </row>
    <row r="955" spans="1:8" ht="27.95" customHeight="1">
      <c r="A955" s="9"/>
      <c r="B955" s="25">
        <v>107</v>
      </c>
      <c r="C955" s="9" t="s">
        <v>664</v>
      </c>
      <c r="D955" s="33"/>
      <c r="E955" s="152"/>
      <c r="F955" s="152"/>
      <c r="G955" s="152"/>
      <c r="H955" s="165" t="s">
        <v>693</v>
      </c>
    </row>
    <row r="956" spans="1:8" ht="15">
      <c r="A956" s="9"/>
      <c r="B956" s="55">
        <v>1</v>
      </c>
      <c r="C956" s="9" t="s">
        <v>665</v>
      </c>
      <c r="D956" s="33">
        <v>117</v>
      </c>
      <c r="E956" s="11">
        <f>3306+8910</f>
        <v>12216</v>
      </c>
      <c r="F956" s="11">
        <f>3387+230</f>
        <v>3617</v>
      </c>
      <c r="G956" s="11">
        <f>3802+252</f>
        <v>4054</v>
      </c>
      <c r="H956" s="165" t="s">
        <v>693</v>
      </c>
    </row>
    <row r="957" spans="1:8" ht="15">
      <c r="A957" s="9"/>
      <c r="B957" s="55">
        <v>2</v>
      </c>
      <c r="C957" s="9" t="s">
        <v>666</v>
      </c>
      <c r="D957" s="56">
        <v>36175</v>
      </c>
      <c r="E957" s="17">
        <f>7581+21060+300</f>
        <v>28941</v>
      </c>
      <c r="F957" s="17">
        <f>7770+29770</f>
        <v>37540</v>
      </c>
      <c r="G957" s="17">
        <f>8718+45091</f>
        <v>53809</v>
      </c>
      <c r="H957" s="165" t="s">
        <v>693</v>
      </c>
    </row>
    <row r="958" spans="1:8" ht="15">
      <c r="A958" s="9" t="s">
        <v>7</v>
      </c>
      <c r="B958" s="22">
        <v>8011</v>
      </c>
      <c r="C958" s="3" t="s">
        <v>53</v>
      </c>
      <c r="D958" s="17">
        <f>SUM(D954:D957)</f>
        <v>36292</v>
      </c>
      <c r="E958" s="17">
        <f>SUM(E954:E957)</f>
        <v>41157</v>
      </c>
      <c r="F958" s="17">
        <f>SUM(F954:F957)</f>
        <v>41157</v>
      </c>
      <c r="G958" s="17">
        <f>SUM(G954:G957)</f>
        <v>57863</v>
      </c>
      <c r="H958" s="165" t="s">
        <v>693</v>
      </c>
    </row>
    <row r="959" spans="1:8" ht="15">
      <c r="A959" s="9"/>
      <c r="B959" s="22"/>
      <c r="C959" s="3"/>
      <c r="D959" s="11"/>
      <c r="E959" s="11"/>
      <c r="F959" s="11"/>
      <c r="G959" s="11"/>
      <c r="H959" s="165" t="s">
        <v>693</v>
      </c>
    </row>
    <row r="960" spans="1:8" ht="15">
      <c r="A960" s="9" t="s">
        <v>65</v>
      </c>
      <c r="B960" s="153">
        <v>8121</v>
      </c>
      <c r="C960" s="154" t="s">
        <v>667</v>
      </c>
      <c r="D960" s="11"/>
      <c r="E960" s="11"/>
      <c r="F960" s="11"/>
      <c r="G960" s="11"/>
      <c r="H960" s="165" t="s">
        <v>693</v>
      </c>
    </row>
    <row r="961" spans="1:8" ht="15">
      <c r="A961" s="23"/>
      <c r="B961" s="155">
        <v>122</v>
      </c>
      <c r="C961" s="156" t="s">
        <v>276</v>
      </c>
      <c r="D961" s="56">
        <v>957493</v>
      </c>
      <c r="E961" s="17">
        <v>1013869</v>
      </c>
      <c r="F961" s="17">
        <v>1013869</v>
      </c>
      <c r="G961" s="17">
        <v>286681</v>
      </c>
      <c r="H961" s="165" t="s">
        <v>693</v>
      </c>
    </row>
    <row r="962" spans="1:8" ht="15">
      <c r="A962" s="9" t="s">
        <v>7</v>
      </c>
      <c r="B962" s="157">
        <v>8121</v>
      </c>
      <c r="C962" s="158" t="s">
        <v>667</v>
      </c>
      <c r="D962" s="56">
        <f>D961</f>
        <v>957493</v>
      </c>
      <c r="E962" s="17">
        <f>E961</f>
        <v>1013869</v>
      </c>
      <c r="F962" s="17">
        <f>F961</f>
        <v>1013869</v>
      </c>
      <c r="G962" s="17">
        <f>G961</f>
        <v>286681</v>
      </c>
      <c r="H962" s="165" t="s">
        <v>693</v>
      </c>
    </row>
    <row r="963" spans="1:8" ht="15">
      <c r="A963" s="9"/>
      <c r="B963" s="157"/>
      <c r="C963" s="158"/>
      <c r="D963" s="11"/>
      <c r="E963" s="11"/>
      <c r="F963" s="11"/>
      <c r="G963" s="11"/>
      <c r="H963" s="165" t="s">
        <v>693</v>
      </c>
    </row>
    <row r="964" spans="1:8" ht="15">
      <c r="A964" s="9" t="s">
        <v>65</v>
      </c>
      <c r="B964" s="30">
        <v>8222</v>
      </c>
      <c r="C964" s="3" t="s">
        <v>54</v>
      </c>
      <c r="D964" s="14"/>
      <c r="H964" s="165" t="s">
        <v>693</v>
      </c>
    </row>
    <row r="965" spans="1:8" ht="27.95" customHeight="1">
      <c r="A965" s="9"/>
      <c r="B965" s="55">
        <v>1</v>
      </c>
      <c r="C965" s="9" t="s">
        <v>668</v>
      </c>
      <c r="D965" s="14"/>
      <c r="H965" s="165" t="s">
        <v>693</v>
      </c>
    </row>
    <row r="966" spans="1:8" ht="15">
      <c r="A966" s="9"/>
      <c r="B966" s="25">
        <v>101</v>
      </c>
      <c r="C966" s="9" t="s">
        <v>54</v>
      </c>
      <c r="D966" s="11">
        <v>650022</v>
      </c>
      <c r="E966" s="11">
        <v>120000</v>
      </c>
      <c r="F966" s="11">
        <v>120000</v>
      </c>
      <c r="G966" s="11">
        <v>120000</v>
      </c>
      <c r="H966" s="165" t="s">
        <v>693</v>
      </c>
    </row>
    <row r="967" spans="1:8" ht="15">
      <c r="A967" s="9" t="s">
        <v>7</v>
      </c>
      <c r="B967" s="30">
        <v>8222</v>
      </c>
      <c r="C967" s="3" t="s">
        <v>54</v>
      </c>
      <c r="D967" s="19">
        <f>SUM(D966)</f>
        <v>650022</v>
      </c>
      <c r="E967" s="19">
        <f>SUM(E966)</f>
        <v>120000</v>
      </c>
      <c r="F967" s="19">
        <f>SUM(F966)</f>
        <v>120000</v>
      </c>
      <c r="G967" s="19">
        <f>SUM(G966)</f>
        <v>120000</v>
      </c>
      <c r="H967" s="165" t="s">
        <v>693</v>
      </c>
    </row>
    <row r="968" spans="1:8" ht="15">
      <c r="A968" s="9"/>
      <c r="B968" s="30"/>
      <c r="C968" s="3"/>
      <c r="D968" s="11"/>
      <c r="E968" s="11"/>
      <c r="F968" s="11"/>
      <c r="G968" s="11"/>
      <c r="H968" s="165" t="s">
        <v>693</v>
      </c>
    </row>
    <row r="969" spans="1:8" ht="15">
      <c r="A969" s="9" t="s">
        <v>65</v>
      </c>
      <c r="B969" s="30">
        <v>8235</v>
      </c>
      <c r="C969" s="3" t="s">
        <v>669</v>
      </c>
      <c r="D969" s="14"/>
      <c r="H969" s="165" t="s">
        <v>693</v>
      </c>
    </row>
    <row r="970" spans="1:8" ht="15">
      <c r="A970" s="9"/>
      <c r="B970" s="159">
        <v>117</v>
      </c>
      <c r="C970" s="160" t="s">
        <v>670</v>
      </c>
      <c r="D970" s="11">
        <v>20000</v>
      </c>
      <c r="E970" s="11">
        <v>20000</v>
      </c>
      <c r="F970" s="11">
        <v>20000</v>
      </c>
      <c r="G970" s="11">
        <v>20000</v>
      </c>
      <c r="H970" s="165" t="s">
        <v>693</v>
      </c>
    </row>
    <row r="971" spans="1:8" ht="15">
      <c r="A971" s="9"/>
      <c r="B971" s="25">
        <v>200</v>
      </c>
      <c r="C971" s="9" t="s">
        <v>671</v>
      </c>
      <c r="D971" s="11"/>
      <c r="E971" s="11"/>
      <c r="F971" s="11"/>
      <c r="G971" s="11"/>
      <c r="H971" s="165" t="s">
        <v>693</v>
      </c>
    </row>
    <row r="972" spans="1:8" ht="27.95" customHeight="1">
      <c r="A972" s="9"/>
      <c r="B972" s="55">
        <v>2</v>
      </c>
      <c r="C972" s="9" t="s">
        <v>672</v>
      </c>
      <c r="D972" s="33">
        <v>110000</v>
      </c>
      <c r="E972" s="14">
        <v>160000</v>
      </c>
      <c r="F972" s="14">
        <v>272012</v>
      </c>
      <c r="G972" s="14">
        <v>230000</v>
      </c>
      <c r="H972" s="165" t="s">
        <v>693</v>
      </c>
    </row>
    <row r="973" spans="1:8" ht="15">
      <c r="A973" s="9"/>
      <c r="B973" s="55">
        <v>3</v>
      </c>
      <c r="C973" s="98" t="s">
        <v>673</v>
      </c>
      <c r="D973" s="14">
        <v>200000</v>
      </c>
      <c r="E973" s="14">
        <f>300000</f>
        <v>300000</v>
      </c>
      <c r="F973" s="14">
        <f>300000</f>
        <v>300000</v>
      </c>
      <c r="G973" s="14">
        <v>450000</v>
      </c>
      <c r="H973" s="165" t="s">
        <v>693</v>
      </c>
    </row>
    <row r="974" spans="1:8" ht="15">
      <c r="A974" s="9" t="s">
        <v>7</v>
      </c>
      <c r="B974" s="30">
        <v>8235</v>
      </c>
      <c r="C974" s="3" t="s">
        <v>669</v>
      </c>
      <c r="D974" s="19">
        <f>SUM(D970:D973)</f>
        <v>330000</v>
      </c>
      <c r="E974" s="19">
        <f>SUM(E970:E973)</f>
        <v>480000</v>
      </c>
      <c r="F974" s="19">
        <f>SUM(F970:F973)</f>
        <v>592012</v>
      </c>
      <c r="G974" s="19">
        <f>SUM(G970:G973)</f>
        <v>700000</v>
      </c>
      <c r="H974" s="165" t="s">
        <v>693</v>
      </c>
    </row>
    <row r="975" spans="1:8" ht="15">
      <c r="A975" s="9"/>
      <c r="B975" s="22"/>
      <c r="C975" s="3"/>
      <c r="D975" s="14"/>
      <c r="H975" s="165" t="s">
        <v>693</v>
      </c>
    </row>
    <row r="976" spans="1:8" ht="15">
      <c r="A976" s="9" t="s">
        <v>65</v>
      </c>
      <c r="B976" s="22">
        <v>8342</v>
      </c>
      <c r="C976" s="3" t="s">
        <v>55</v>
      </c>
      <c r="D976" s="11"/>
      <c r="E976" s="11"/>
      <c r="F976" s="11"/>
      <c r="G976" s="11"/>
      <c r="H976" s="165" t="s">
        <v>693</v>
      </c>
    </row>
    <row r="977" spans="1:8" ht="27.95" customHeight="1">
      <c r="A977" s="9"/>
      <c r="B977" s="25">
        <v>117</v>
      </c>
      <c r="C977" s="9" t="s">
        <v>674</v>
      </c>
      <c r="D977" s="11"/>
      <c r="E977" s="11"/>
      <c r="F977" s="11"/>
      <c r="G977" s="11"/>
      <c r="H977" s="165" t="s">
        <v>693</v>
      </c>
    </row>
    <row r="978" spans="1:8" ht="27.95" customHeight="1">
      <c r="A978" s="9"/>
      <c r="B978" s="55">
        <v>1</v>
      </c>
      <c r="C978" s="9" t="s">
        <v>675</v>
      </c>
      <c r="D978" s="33"/>
      <c r="E978" s="26"/>
      <c r="F978" s="26"/>
      <c r="G978" s="26"/>
      <c r="H978" s="165" t="s">
        <v>693</v>
      </c>
    </row>
    <row r="979" spans="1:8" ht="15">
      <c r="A979" s="9"/>
      <c r="B979" s="55">
        <v>1</v>
      </c>
      <c r="C979" s="9" t="s">
        <v>676</v>
      </c>
      <c r="D979" s="33">
        <v>47</v>
      </c>
      <c r="E979" s="33">
        <v>350</v>
      </c>
      <c r="F979" s="33">
        <v>350</v>
      </c>
      <c r="G979" s="33">
        <v>486</v>
      </c>
      <c r="H979" s="165" t="s">
        <v>693</v>
      </c>
    </row>
    <row r="980" spans="1:8" ht="15">
      <c r="A980" s="9"/>
      <c r="B980" s="55">
        <v>2</v>
      </c>
      <c r="C980" s="9" t="s">
        <v>677</v>
      </c>
      <c r="D980" s="56">
        <v>247858</v>
      </c>
      <c r="E980" s="17">
        <v>289410</v>
      </c>
      <c r="F980" s="17">
        <v>286910</v>
      </c>
      <c r="G980" s="17">
        <v>369514</v>
      </c>
      <c r="H980" s="165" t="s">
        <v>693</v>
      </c>
    </row>
    <row r="981" spans="1:8" ht="15">
      <c r="A981" s="9" t="s">
        <v>7</v>
      </c>
      <c r="B981" s="22">
        <v>8342</v>
      </c>
      <c r="C981" s="3" t="s">
        <v>55</v>
      </c>
      <c r="D981" s="17">
        <f>SUM(D977:D980)</f>
        <v>247905</v>
      </c>
      <c r="E981" s="17">
        <f>SUM(E978:E980)</f>
        <v>289760</v>
      </c>
      <c r="F981" s="17">
        <f>SUM(F978:F980)</f>
        <v>287260</v>
      </c>
      <c r="G981" s="17">
        <f>SUM(G978:G980)</f>
        <v>370000</v>
      </c>
      <c r="H981" s="165" t="s">
        <v>693</v>
      </c>
    </row>
    <row r="982" spans="1:8" ht="15">
      <c r="A982" s="9"/>
      <c r="B982" s="22"/>
      <c r="C982" s="3"/>
      <c r="D982" s="14"/>
      <c r="H982" s="165" t="s">
        <v>693</v>
      </c>
    </row>
    <row r="983" spans="1:8" ht="15">
      <c r="A983" s="9" t="s">
        <v>65</v>
      </c>
      <c r="B983" s="30">
        <v>8443</v>
      </c>
      <c r="C983" s="3" t="s">
        <v>56</v>
      </c>
      <c r="D983" s="11"/>
      <c r="E983" s="11"/>
      <c r="F983" s="11"/>
      <c r="G983" s="11"/>
      <c r="H983" s="165" t="s">
        <v>693</v>
      </c>
    </row>
    <row r="984" spans="1:8" ht="15">
      <c r="A984" s="9"/>
      <c r="B984" s="48">
        <v>103</v>
      </c>
      <c r="C984" s="109" t="s">
        <v>678</v>
      </c>
      <c r="D984" s="161">
        <v>71300</v>
      </c>
      <c r="E984" s="161">
        <v>91089</v>
      </c>
      <c r="F984" s="161">
        <v>91089</v>
      </c>
      <c r="G984" s="161">
        <v>71300</v>
      </c>
      <c r="H984" s="165" t="s">
        <v>693</v>
      </c>
    </row>
    <row r="985" spans="1:8" ht="15">
      <c r="A985" s="9"/>
      <c r="B985" s="48">
        <v>104</v>
      </c>
      <c r="C985" s="109" t="s">
        <v>679</v>
      </c>
      <c r="D985" s="161">
        <v>157</v>
      </c>
      <c r="E985" s="161">
        <v>227</v>
      </c>
      <c r="F985" s="161">
        <v>227</v>
      </c>
      <c r="G985" s="161">
        <v>157</v>
      </c>
      <c r="H985" s="165" t="s">
        <v>693</v>
      </c>
    </row>
    <row r="986" spans="1:8" ht="15">
      <c r="A986" s="23"/>
      <c r="B986" s="53">
        <v>108</v>
      </c>
      <c r="C986" s="110" t="s">
        <v>680</v>
      </c>
      <c r="D986" s="162">
        <v>612606</v>
      </c>
      <c r="E986" s="162">
        <v>276706</v>
      </c>
      <c r="F986" s="162">
        <v>276706</v>
      </c>
      <c r="G986" s="162">
        <v>612606</v>
      </c>
      <c r="H986" s="165" t="s">
        <v>693</v>
      </c>
    </row>
    <row r="987" spans="1:8" ht="15" customHeight="1">
      <c r="A987" s="9"/>
      <c r="B987" s="48">
        <v>109</v>
      </c>
      <c r="C987" s="109" t="s">
        <v>681</v>
      </c>
      <c r="D987" s="161">
        <v>3800</v>
      </c>
      <c r="E987" s="161">
        <v>13698</v>
      </c>
      <c r="F987" s="161">
        <v>13698</v>
      </c>
      <c r="G987" s="161">
        <v>3800</v>
      </c>
      <c r="H987" s="165" t="s">
        <v>693</v>
      </c>
    </row>
    <row r="988" spans="1:8" ht="15" customHeight="1">
      <c r="A988" s="9"/>
      <c r="B988" s="48">
        <v>800</v>
      </c>
      <c r="C988" s="109" t="s">
        <v>55</v>
      </c>
      <c r="D988" s="21">
        <v>121</v>
      </c>
      <c r="E988" s="21">
        <v>1135</v>
      </c>
      <c r="F988" s="21">
        <v>1135</v>
      </c>
      <c r="G988" s="21">
        <v>121</v>
      </c>
      <c r="H988" s="165" t="s">
        <v>693</v>
      </c>
    </row>
    <row r="989" spans="1:8" ht="15" customHeight="1">
      <c r="A989" s="9" t="s">
        <v>7</v>
      </c>
      <c r="B989" s="30">
        <v>8443</v>
      </c>
      <c r="C989" s="3" t="s">
        <v>56</v>
      </c>
      <c r="D989" s="19">
        <f>SUM(D983:D988)</f>
        <v>687984</v>
      </c>
      <c r="E989" s="19">
        <f>SUM(E983:E988)</f>
        <v>382855</v>
      </c>
      <c r="F989" s="19">
        <f>SUM(F983:F988)</f>
        <v>382855</v>
      </c>
      <c r="G989" s="19">
        <f>SUM(G983:G988)</f>
        <v>687984</v>
      </c>
      <c r="H989" s="165" t="s">
        <v>693</v>
      </c>
    </row>
    <row r="990" spans="1:8" ht="15" customHeight="1">
      <c r="A990" s="9"/>
      <c r="B990" s="22"/>
      <c r="C990" s="3"/>
      <c r="D990" s="11"/>
      <c r="E990" s="11"/>
      <c r="F990" s="11"/>
      <c r="G990" s="11"/>
      <c r="H990" s="165" t="s">
        <v>693</v>
      </c>
    </row>
    <row r="991" spans="1:8" ht="15" customHeight="1">
      <c r="A991" s="9" t="s">
        <v>65</v>
      </c>
      <c r="B991" s="30">
        <v>8658</v>
      </c>
      <c r="C991" s="3" t="s">
        <v>57</v>
      </c>
      <c r="D991" s="11"/>
      <c r="E991" s="11"/>
      <c r="F991" s="11"/>
      <c r="G991" s="11"/>
      <c r="H991" s="165" t="s">
        <v>693</v>
      </c>
    </row>
    <row r="992" spans="1:8" ht="15" customHeight="1">
      <c r="A992" s="9"/>
      <c r="B992" s="48">
        <v>101</v>
      </c>
      <c r="C992" s="109" t="s">
        <v>682</v>
      </c>
      <c r="D992" s="161">
        <v>131</v>
      </c>
      <c r="E992" s="26">
        <v>0</v>
      </c>
      <c r="F992" s="26">
        <v>0</v>
      </c>
      <c r="G992" s="26">
        <v>0</v>
      </c>
      <c r="H992" s="165" t="s">
        <v>693</v>
      </c>
    </row>
    <row r="993" spans="1:8" ht="15" customHeight="1">
      <c r="A993" s="9"/>
      <c r="B993" s="48">
        <v>102</v>
      </c>
      <c r="C993" s="109" t="s">
        <v>683</v>
      </c>
      <c r="D993" s="161">
        <v>-911</v>
      </c>
      <c r="E993" s="161">
        <v>50</v>
      </c>
      <c r="F993" s="161">
        <v>50</v>
      </c>
      <c r="G993" s="26">
        <v>0</v>
      </c>
      <c r="H993" s="165" t="s">
        <v>693</v>
      </c>
    </row>
    <row r="994" spans="1:8" ht="15" customHeight="1">
      <c r="A994" s="9"/>
      <c r="B994" s="48">
        <v>112</v>
      </c>
      <c r="C994" s="109" t="s">
        <v>684</v>
      </c>
      <c r="D994" s="161">
        <v>26349</v>
      </c>
      <c r="E994" s="161">
        <v>50661</v>
      </c>
      <c r="F994" s="161">
        <v>50661</v>
      </c>
      <c r="G994" s="161">
        <v>25509</v>
      </c>
      <c r="H994" s="165" t="s">
        <v>693</v>
      </c>
    </row>
    <row r="995" spans="1:8" ht="27.95" customHeight="1">
      <c r="A995" s="9"/>
      <c r="B995" s="48">
        <v>123</v>
      </c>
      <c r="C995" s="109" t="s">
        <v>685</v>
      </c>
      <c r="D995" s="163">
        <v>-30</v>
      </c>
      <c r="E995" s="163">
        <v>2931</v>
      </c>
      <c r="F995" s="163">
        <v>2931</v>
      </c>
      <c r="G995" s="21">
        <v>30</v>
      </c>
      <c r="H995" s="165" t="s">
        <v>693</v>
      </c>
    </row>
    <row r="996" spans="1:8" ht="15" customHeight="1">
      <c r="A996" s="9" t="s">
        <v>7</v>
      </c>
      <c r="B996" s="30">
        <v>8658</v>
      </c>
      <c r="C996" s="3" t="s">
        <v>57</v>
      </c>
      <c r="D996" s="19">
        <f>SUM(D992:D995)</f>
        <v>25539</v>
      </c>
      <c r="E996" s="19">
        <f>SUM(E992:E995)</f>
        <v>53642</v>
      </c>
      <c r="F996" s="19">
        <f>SUM(F992:F995)</f>
        <v>53642</v>
      </c>
      <c r="G996" s="19">
        <f>SUM(G992:G995)</f>
        <v>25539</v>
      </c>
      <c r="H996" s="165" t="s">
        <v>693</v>
      </c>
    </row>
    <row r="997" spans="1:8" ht="15" customHeight="1">
      <c r="A997" s="9"/>
      <c r="B997" s="22"/>
      <c r="C997" s="3"/>
      <c r="D997" s="14"/>
      <c r="H997" s="165" t="s">
        <v>693</v>
      </c>
    </row>
    <row r="998" spans="1:8" ht="15" customHeight="1">
      <c r="A998" s="9" t="s">
        <v>65</v>
      </c>
      <c r="B998" s="30">
        <v>8670</v>
      </c>
      <c r="C998" s="3" t="s">
        <v>58</v>
      </c>
      <c r="D998" s="14"/>
      <c r="H998" s="165" t="s">
        <v>693</v>
      </c>
    </row>
    <row r="999" spans="1:8" ht="15" customHeight="1">
      <c r="A999" s="9"/>
      <c r="B999" s="25">
        <v>103</v>
      </c>
      <c r="C999" s="9" t="s">
        <v>686</v>
      </c>
      <c r="D999" s="14">
        <v>1100316</v>
      </c>
      <c r="E999" s="14">
        <v>977326</v>
      </c>
      <c r="F999" s="14">
        <v>977326</v>
      </c>
      <c r="G999" s="14">
        <v>1100316</v>
      </c>
      <c r="H999" s="165" t="s">
        <v>693</v>
      </c>
    </row>
    <row r="1000" spans="1:8" ht="15" customHeight="1">
      <c r="A1000" s="9"/>
      <c r="B1000" s="25">
        <v>104</v>
      </c>
      <c r="C1000" s="9" t="s">
        <v>687</v>
      </c>
      <c r="D1000" s="14">
        <v>22694732</v>
      </c>
      <c r="E1000" s="14">
        <v>20911699</v>
      </c>
      <c r="F1000" s="14">
        <v>20911699</v>
      </c>
      <c r="G1000" s="14">
        <v>22694732</v>
      </c>
      <c r="H1000" s="165" t="s">
        <v>693</v>
      </c>
    </row>
    <row r="1001" spans="1:8" ht="15" customHeight="1">
      <c r="A1001" s="9" t="s">
        <v>7</v>
      </c>
      <c r="B1001" s="30">
        <v>8670</v>
      </c>
      <c r="C1001" s="3" t="s">
        <v>58</v>
      </c>
      <c r="D1001" s="19">
        <f>SUM(D999:D1000)</f>
        <v>23795048</v>
      </c>
      <c r="E1001" s="19">
        <f>SUM(E999:E1000)</f>
        <v>21889025</v>
      </c>
      <c r="F1001" s="19">
        <f>SUM(F999:F1000)</f>
        <v>21889025</v>
      </c>
      <c r="G1001" s="19">
        <f>SUM(G999:G1000)</f>
        <v>23795048</v>
      </c>
      <c r="H1001" s="165" t="s">
        <v>693</v>
      </c>
    </row>
    <row r="1002" spans="1:8" ht="15" customHeight="1">
      <c r="A1002" s="9"/>
      <c r="B1002" s="30"/>
      <c r="C1002" s="3"/>
      <c r="D1002" s="11"/>
      <c r="E1002" s="11"/>
      <c r="F1002" s="11"/>
      <c r="G1002" s="11"/>
      <c r="H1002" s="165" t="s">
        <v>693</v>
      </c>
    </row>
    <row r="1003" spans="1:8" ht="15" customHeight="1">
      <c r="A1003" s="9" t="s">
        <v>65</v>
      </c>
      <c r="B1003" s="30">
        <v>8671</v>
      </c>
      <c r="C1003" s="3" t="s">
        <v>59</v>
      </c>
      <c r="D1003" s="14"/>
      <c r="H1003" s="165" t="s">
        <v>693</v>
      </c>
    </row>
    <row r="1004" spans="1:8" ht="15" customHeight="1">
      <c r="A1004" s="9"/>
      <c r="B1004" s="25">
        <v>101</v>
      </c>
      <c r="C1004" s="9" t="s">
        <v>159</v>
      </c>
      <c r="D1004" s="11">
        <v>51668</v>
      </c>
      <c r="E1004" s="11">
        <v>50202</v>
      </c>
      <c r="F1004" s="11">
        <v>50202</v>
      </c>
      <c r="G1004" s="11">
        <v>51668</v>
      </c>
      <c r="H1004" s="165" t="s">
        <v>693</v>
      </c>
    </row>
    <row r="1005" spans="1:8" ht="15" customHeight="1">
      <c r="A1005" s="9" t="s">
        <v>7</v>
      </c>
      <c r="B1005" s="30">
        <v>8671</v>
      </c>
      <c r="C1005" s="3" t="s">
        <v>59</v>
      </c>
      <c r="D1005" s="19">
        <f>D1004</f>
        <v>51668</v>
      </c>
      <c r="E1005" s="19">
        <f>E1004</f>
        <v>50202</v>
      </c>
      <c r="F1005" s="19">
        <f>F1004</f>
        <v>50202</v>
      </c>
      <c r="G1005" s="19">
        <f>G1004</f>
        <v>51668</v>
      </c>
      <c r="H1005" s="165" t="s">
        <v>693</v>
      </c>
    </row>
    <row r="1006" spans="1:8" ht="15" customHeight="1">
      <c r="A1006" s="9"/>
      <c r="B1006" s="22"/>
      <c r="C1006" s="3"/>
      <c r="D1006" s="11"/>
      <c r="E1006" s="11"/>
      <c r="F1006" s="11"/>
      <c r="G1006" s="11"/>
      <c r="H1006" s="165" t="s">
        <v>693</v>
      </c>
    </row>
    <row r="1007" spans="1:8" ht="15" customHeight="1">
      <c r="A1007" s="9" t="s">
        <v>65</v>
      </c>
      <c r="B1007" s="30">
        <v>8672</v>
      </c>
      <c r="C1007" s="3" t="s">
        <v>60</v>
      </c>
      <c r="D1007" s="14"/>
      <c r="H1007" s="165" t="s">
        <v>693</v>
      </c>
    </row>
    <row r="1008" spans="1:8" ht="15" customHeight="1">
      <c r="A1008" s="9"/>
      <c r="B1008" s="25">
        <v>101</v>
      </c>
      <c r="C1008" s="9" t="s">
        <v>159</v>
      </c>
      <c r="D1008" s="11">
        <v>111</v>
      </c>
      <c r="E1008" s="11">
        <v>96</v>
      </c>
      <c r="F1008" s="10">
        <v>96</v>
      </c>
      <c r="G1008" s="11">
        <v>111</v>
      </c>
      <c r="H1008" s="165" t="s">
        <v>693</v>
      </c>
    </row>
    <row r="1009" spans="1:8" ht="15" customHeight="1">
      <c r="A1009" s="9" t="s">
        <v>7</v>
      </c>
      <c r="B1009" s="30">
        <v>8672</v>
      </c>
      <c r="C1009" s="3" t="s">
        <v>60</v>
      </c>
      <c r="D1009" s="19">
        <f>D1008</f>
        <v>111</v>
      </c>
      <c r="E1009" s="19">
        <f>E1008</f>
        <v>96</v>
      </c>
      <c r="F1009" s="19">
        <f>F1008</f>
        <v>96</v>
      </c>
      <c r="G1009" s="19">
        <f>G1008</f>
        <v>111</v>
      </c>
      <c r="H1009" s="165" t="s">
        <v>693</v>
      </c>
    </row>
    <row r="1010" spans="1:8" ht="15" customHeight="1">
      <c r="A1010" s="9"/>
      <c r="B1010" s="25"/>
      <c r="C1010" s="9"/>
      <c r="D1010" s="11"/>
      <c r="E1010" s="11"/>
      <c r="F1010" s="11"/>
      <c r="G1010" s="11"/>
      <c r="H1010" s="165" t="s">
        <v>693</v>
      </c>
    </row>
    <row r="1011" spans="1:8" ht="15" customHeight="1">
      <c r="A1011" s="9" t="s">
        <v>65</v>
      </c>
      <c r="B1011" s="30">
        <v>8673</v>
      </c>
      <c r="C1011" s="3" t="s">
        <v>61</v>
      </c>
      <c r="D1011" s="11"/>
      <c r="E1011" s="11"/>
      <c r="F1011" s="11"/>
      <c r="G1011" s="11"/>
      <c r="H1011" s="165" t="s">
        <v>693</v>
      </c>
    </row>
    <row r="1012" spans="1:8" ht="15" customHeight="1">
      <c r="A1012" s="9"/>
      <c r="B1012" s="25">
        <v>101</v>
      </c>
      <c r="C1012" s="9" t="s">
        <v>61</v>
      </c>
      <c r="D1012" s="17">
        <v>18170000</v>
      </c>
      <c r="E1012" s="17">
        <v>18170000</v>
      </c>
      <c r="F1012" s="17">
        <v>16400000</v>
      </c>
      <c r="G1012" s="17">
        <v>16400000</v>
      </c>
      <c r="H1012" s="165" t="s">
        <v>693</v>
      </c>
    </row>
    <row r="1013" spans="1:8" ht="15" customHeight="1">
      <c r="A1013" s="23" t="s">
        <v>7</v>
      </c>
      <c r="B1013" s="38">
        <v>8673</v>
      </c>
      <c r="C1013" s="29" t="s">
        <v>61</v>
      </c>
      <c r="D1013" s="17">
        <f>D1012</f>
        <v>18170000</v>
      </c>
      <c r="E1013" s="17">
        <f>E1012</f>
        <v>18170000</v>
      </c>
      <c r="F1013" s="17">
        <f>F1012</f>
        <v>16400000</v>
      </c>
      <c r="G1013" s="17">
        <f>G1012</f>
        <v>16400000</v>
      </c>
      <c r="H1013" s="165" t="s">
        <v>693</v>
      </c>
    </row>
    <row r="1014" spans="1:8" ht="2.25" customHeight="1">
      <c r="A1014" s="9"/>
      <c r="B1014" s="22"/>
      <c r="C1014" s="3"/>
      <c r="D1014" s="11"/>
      <c r="E1014" s="11"/>
      <c r="F1014" s="11"/>
      <c r="G1014" s="11"/>
      <c r="H1014" s="165" t="s">
        <v>693</v>
      </c>
    </row>
    <row r="1015" spans="1:8" ht="15">
      <c r="A1015" s="9" t="s">
        <v>65</v>
      </c>
      <c r="B1015" s="22">
        <v>8680</v>
      </c>
      <c r="C1015" s="3" t="s">
        <v>62</v>
      </c>
      <c r="D1015" s="11"/>
      <c r="E1015" s="11"/>
      <c r="F1015" s="11"/>
      <c r="G1015" s="11"/>
      <c r="H1015" s="165" t="s">
        <v>693</v>
      </c>
    </row>
    <row r="1016" spans="1:8" ht="27.95" customHeight="1">
      <c r="A1016" s="9"/>
      <c r="B1016" s="25">
        <v>102</v>
      </c>
      <c r="C1016" s="9" t="s">
        <v>688</v>
      </c>
      <c r="D1016" s="26">
        <v>0</v>
      </c>
      <c r="E1016" s="26">
        <v>0</v>
      </c>
      <c r="F1016" s="26">
        <v>0</v>
      </c>
      <c r="G1016" s="26">
        <v>0</v>
      </c>
      <c r="H1016" s="165" t="s">
        <v>693</v>
      </c>
    </row>
    <row r="1017" spans="1:8" ht="15">
      <c r="A1017" s="9" t="s">
        <v>7</v>
      </c>
      <c r="B1017" s="22">
        <v>8680</v>
      </c>
      <c r="C1017" s="3" t="s">
        <v>62</v>
      </c>
      <c r="D1017" s="34">
        <f>D1016</f>
        <v>0</v>
      </c>
      <c r="E1017" s="34">
        <f>E1016</f>
        <v>0</v>
      </c>
      <c r="F1017" s="34">
        <f>F1016</f>
        <v>0</v>
      </c>
      <c r="G1017" s="34">
        <f>G1016</f>
        <v>0</v>
      </c>
      <c r="H1017" s="165" t="s">
        <v>693</v>
      </c>
    </row>
    <row r="1018" spans="1:8" ht="15">
      <c r="A1018" s="9"/>
      <c r="B1018" s="22"/>
      <c r="C1018" s="3"/>
      <c r="D1018" s="11"/>
      <c r="E1018" s="11"/>
      <c r="F1018" s="11"/>
      <c r="G1018" s="11"/>
      <c r="H1018" s="165" t="s">
        <v>693</v>
      </c>
    </row>
    <row r="1019" spans="1:8" ht="39.950000000000003" customHeight="1">
      <c r="A1019" s="9" t="s">
        <v>65</v>
      </c>
      <c r="B1019" s="30">
        <v>8782</v>
      </c>
      <c r="C1019" s="3" t="s">
        <v>689</v>
      </c>
      <c r="D1019" s="11"/>
      <c r="E1019" s="11"/>
      <c r="F1019" s="11"/>
      <c r="G1019" s="11"/>
      <c r="H1019" s="165" t="s">
        <v>693</v>
      </c>
    </row>
    <row r="1020" spans="1:8" ht="15">
      <c r="A1020" s="9"/>
      <c r="B1020" s="25">
        <v>102</v>
      </c>
      <c r="C1020" s="9" t="s">
        <v>690</v>
      </c>
      <c r="D1020" s="11">
        <v>11564808</v>
      </c>
      <c r="E1020" s="11">
        <v>9317540</v>
      </c>
      <c r="F1020" s="11">
        <v>9317540</v>
      </c>
      <c r="G1020" s="11">
        <f>11564808-30000</f>
        <v>11534808</v>
      </c>
      <c r="H1020" s="165" t="s">
        <v>693</v>
      </c>
    </row>
    <row r="1021" spans="1:8" ht="15">
      <c r="A1021" s="9"/>
      <c r="B1021" s="25">
        <v>103</v>
      </c>
      <c r="C1021" s="9" t="s">
        <v>691</v>
      </c>
      <c r="D1021" s="14">
        <v>187178</v>
      </c>
      <c r="E1021" s="14">
        <v>291375</v>
      </c>
      <c r="F1021" s="14">
        <v>291375</v>
      </c>
      <c r="G1021" s="14">
        <v>187178</v>
      </c>
      <c r="H1021" s="165" t="s">
        <v>693</v>
      </c>
    </row>
    <row r="1022" spans="1:8" ht="15">
      <c r="A1022" s="9"/>
      <c r="B1022" s="25">
        <v>108</v>
      </c>
      <c r="C1022" s="9" t="s">
        <v>692</v>
      </c>
      <c r="D1022" s="14">
        <v>649073</v>
      </c>
      <c r="E1022" s="14">
        <v>711819</v>
      </c>
      <c r="F1022" s="14">
        <v>711819</v>
      </c>
      <c r="G1022" s="14">
        <f>649073-10000</f>
        <v>639073</v>
      </c>
      <c r="H1022" s="165" t="s">
        <v>693</v>
      </c>
    </row>
    <row r="1023" spans="1:8" ht="42" customHeight="1" thickBot="1">
      <c r="A1023" s="4" t="s">
        <v>7</v>
      </c>
      <c r="B1023" s="164">
        <v>8782</v>
      </c>
      <c r="C1023" s="40" t="s">
        <v>689</v>
      </c>
      <c r="D1023" s="41">
        <f>SUM(D1020:D1022)</f>
        <v>12401059</v>
      </c>
      <c r="E1023" s="41">
        <f>SUM(E1020:E1022)</f>
        <v>10320734</v>
      </c>
      <c r="F1023" s="41">
        <f>SUM(F1020:F1022)</f>
        <v>10320734</v>
      </c>
      <c r="G1023" s="41">
        <f>SUM(G1020:G1022)</f>
        <v>12361059</v>
      </c>
      <c r="H1023" s="165" t="s">
        <v>693</v>
      </c>
    </row>
    <row r="1024" spans="1:8" ht="13.5" thickTop="1">
      <c r="A1024" s="9"/>
      <c r="B1024" s="25"/>
      <c r="C1024" s="9"/>
      <c r="D1024" s="14"/>
    </row>
  </sheetData>
  <autoFilter ref="B7:G1024"/>
  <dataConsolidate/>
  <mergeCells count="7">
    <mergeCell ref="A2:G2"/>
    <mergeCell ref="E3:G3"/>
    <mergeCell ref="A4:C6"/>
    <mergeCell ref="D4:D6"/>
    <mergeCell ref="E4:E6"/>
    <mergeCell ref="F4:F6"/>
    <mergeCell ref="G4:G6"/>
  </mergeCells>
  <pageMargins left="1" right="1" top="1" bottom="4.6500000000000004" header="0.511811023622047" footer="4.3"/>
  <pageSetup paperSize="9" fitToHeight="0" orientation="portrait" useFirstPageNumber="1" r:id="rId1"/>
  <headerFooter scaleWithDoc="0">
    <oddFooter>&amp;C&amp;"Times New Roman,Bold"&amp;11&amp;P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Details</vt:lpstr>
      <vt:lpstr>Details!Print_Area_MI</vt:lpstr>
      <vt:lpstr>Details!Print_Titles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2014-06-16T09:39:43Z</cp:lastPrinted>
  <dcterms:created xsi:type="dcterms:W3CDTF">2014-06-16T09:36:09Z</dcterms:created>
  <dcterms:modified xsi:type="dcterms:W3CDTF">2014-06-18T10:18:32Z</dcterms:modified>
</cp:coreProperties>
</file>