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0" windowWidth="7710" windowHeight="2460"/>
  </bookViews>
  <sheets>
    <sheet name="dem12" sheetId="1" r:id="rId1"/>
    <sheet name="Sheet1" sheetId="2" r:id="rId2"/>
  </sheets>
  <externalReferences>
    <externalReference r:id="rId3"/>
  </externalReferences>
  <definedNames>
    <definedName name="__123Graph_D" localSheetId="0" hidden="1">[1]DEMAND18!#REF!</definedName>
    <definedName name="_xlnm._FilterDatabase" localSheetId="0" hidden="1">'dem12'!$A$20:$AF$509</definedName>
    <definedName name="_rec2" localSheetId="0">'dem12'!#REF!</definedName>
    <definedName name="_Regression_Int" localSheetId="0" hidden="1">1</definedName>
    <definedName name="ecolorec" localSheetId="0">'dem12'!$D$509:$L$509</definedName>
    <definedName name="EcoRecCap" localSheetId="0">'dem12'!#REF!</definedName>
    <definedName name="ecoRecRev" localSheetId="0">'dem12'!#REF!</definedName>
    <definedName name="ee" localSheetId="0">'dem12'!$D$475:$L$475</definedName>
    <definedName name="fwl" localSheetId="0">'dem12'!$D$428:$L$428</definedName>
    <definedName name="fwlcap" localSheetId="0">'dem12'!$D$501:$L$501</definedName>
    <definedName name="fwlrec" localSheetId="0">'dem12'!#REF!</definedName>
    <definedName name="fwlrec1" localSheetId="0">'dem12'!$D$505:$L$505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'dem12'!$K$503</definedName>
    <definedName name="Nutrition" localSheetId="0">#REF!</definedName>
    <definedName name="oas" localSheetId="0">'dem12'!#REF!</definedName>
    <definedName name="otd" localSheetId="0">'dem12'!$D$27:$L$27</definedName>
    <definedName name="otdrec" localSheetId="0">'dem12'!#REF!</definedName>
    <definedName name="_xlnm.Print_Area" localSheetId="0">'dem12'!$A$1:$L$510</definedName>
    <definedName name="_xlnm.Print_Titles" localSheetId="0">'dem12'!$17:$20</definedName>
    <definedName name="revise" localSheetId="0">'dem12'!$D$533:$I$533</definedName>
    <definedName name="scst" localSheetId="0">#REF!</definedName>
    <definedName name="SocialSecurity" localSheetId="0">#REF!</definedName>
    <definedName name="socialwelfare" localSheetId="0">#REF!</definedName>
    <definedName name="spfrd" localSheetId="0">'dem12'!#REF!</definedName>
    <definedName name="summary" localSheetId="0">'dem12'!$D$521:$I$521</definedName>
    <definedName name="swc" localSheetId="0">'dem12'!$D$98:$L$98</definedName>
    <definedName name="voted" localSheetId="0">'dem12'!$E$15:$G$15</definedName>
    <definedName name="welfarecap" localSheetId="0">#REF!</definedName>
    <definedName name="Z_239EE218_578E_4317_BEED_14D5D7089E27_.wvu.Cols" localSheetId="0" hidden="1">'dem12'!#REF!</definedName>
    <definedName name="Z_239EE218_578E_4317_BEED_14D5D7089E27_.wvu.FilterData" localSheetId="0" hidden="1">'dem12'!$A$1:$L$510</definedName>
    <definedName name="Z_239EE218_578E_4317_BEED_14D5D7089E27_.wvu.PrintArea" localSheetId="0" hidden="1">'dem12'!$A$1:$L$510</definedName>
    <definedName name="Z_239EE218_578E_4317_BEED_14D5D7089E27_.wvu.PrintTitles" localSheetId="0" hidden="1">'dem12'!$17:$20</definedName>
    <definedName name="Z_302A3EA3_AE96_11D5_A646_0050BA3D7AFD_.wvu.Cols" localSheetId="0" hidden="1">'dem12'!#REF!</definedName>
    <definedName name="Z_302A3EA3_AE96_11D5_A646_0050BA3D7AFD_.wvu.FilterData" localSheetId="0" hidden="1">'dem12'!$A$1:$L$510</definedName>
    <definedName name="Z_302A3EA3_AE96_11D5_A646_0050BA3D7AFD_.wvu.PrintArea" localSheetId="0" hidden="1">'dem12'!$A$1:$L$510</definedName>
    <definedName name="Z_302A3EA3_AE96_11D5_A646_0050BA3D7AFD_.wvu.PrintTitles" localSheetId="0" hidden="1">'dem12'!$17:$20</definedName>
    <definedName name="Z_36DBA021_0ECB_11D4_8064_004005726899_.wvu.Cols" localSheetId="0" hidden="1">'dem12'!#REF!</definedName>
    <definedName name="Z_36DBA021_0ECB_11D4_8064_004005726899_.wvu.FilterData" localSheetId="0" hidden="1">'dem12'!$C$22:$C$510</definedName>
    <definedName name="Z_36DBA021_0ECB_11D4_8064_004005726899_.wvu.PrintArea" localSheetId="0" hidden="1">'dem12'!$A$1:$L$510</definedName>
    <definedName name="Z_36DBA021_0ECB_11D4_8064_004005726899_.wvu.PrintTitles" localSheetId="0" hidden="1">'dem12'!$17:$20</definedName>
    <definedName name="Z_500B8DB8_F286_4AC6_8FFB_9BFEC967AB3A_.wvu.FilterData" localSheetId="0" hidden="1">'dem12'!$A$22:$L$553</definedName>
    <definedName name="Z_500B8DB8_F286_4AC6_8FFB_9BFEC967AB3A_.wvu.PrintArea" localSheetId="0" hidden="1">'dem12'!$A$1:$L$510</definedName>
    <definedName name="Z_500B8DB8_F286_4AC6_8FFB_9BFEC967AB3A_.wvu.PrintTitles" localSheetId="0" hidden="1">'dem12'!$17:$20</definedName>
    <definedName name="Z_93EBE921_AE91_11D5_8685_004005726899_.wvu.Cols" localSheetId="0" hidden="1">'dem12'!#REF!</definedName>
    <definedName name="Z_93EBE921_AE91_11D5_8685_004005726899_.wvu.FilterData" localSheetId="0" hidden="1">'dem12'!$C$22:$C$510</definedName>
    <definedName name="Z_93EBE921_AE91_11D5_8685_004005726899_.wvu.PrintArea" localSheetId="0" hidden="1">'dem12'!$A$1:$L$510</definedName>
    <definedName name="Z_93EBE921_AE91_11D5_8685_004005726899_.wvu.PrintTitles" localSheetId="0" hidden="1">'dem12'!$17:$20</definedName>
    <definedName name="Z_94DA79C1_0FDE_11D5_9579_000021DAEEA2_.wvu.Cols" localSheetId="0" hidden="1">'dem12'!#REF!</definedName>
    <definedName name="Z_94DA79C1_0FDE_11D5_9579_000021DAEEA2_.wvu.FilterData" localSheetId="0" hidden="1">'dem12'!$C$22:$C$510</definedName>
    <definedName name="Z_94DA79C1_0FDE_11D5_9579_000021DAEEA2_.wvu.PrintArea" localSheetId="0" hidden="1">'dem12'!$A$1:$L$510</definedName>
    <definedName name="Z_94DA79C1_0FDE_11D5_9579_000021DAEEA2_.wvu.PrintTitles" localSheetId="0" hidden="1">'dem12'!$17:$20</definedName>
    <definedName name="Z_B4CB098E_161F_11D5_8064_004005726899_.wvu.FilterData" localSheetId="0" hidden="1">'dem12'!$C$22:$C$510</definedName>
    <definedName name="Z_B4CB0999_161F_11D5_8064_004005726899_.wvu.FilterData" localSheetId="0" hidden="1">'dem12'!$C$22:$C$510</definedName>
    <definedName name="Z_C868F8C3_16D7_11D5_A68D_81D6213F5331_.wvu.Cols" localSheetId="0" hidden="1">'dem12'!#REF!</definedName>
    <definedName name="Z_C868F8C3_16D7_11D5_A68D_81D6213F5331_.wvu.FilterData" localSheetId="0" hidden="1">'dem12'!$C$22:$C$510</definedName>
    <definedName name="Z_C868F8C3_16D7_11D5_A68D_81D6213F5331_.wvu.PrintArea" localSheetId="0" hidden="1">'dem12'!$A$1:$L$510</definedName>
    <definedName name="Z_C868F8C3_16D7_11D5_A68D_81D6213F5331_.wvu.PrintTitles" localSheetId="0" hidden="1">'dem12'!$17:$20</definedName>
    <definedName name="Z_E5DF37BD_125C_11D5_8DC4_D0F5D88B3549_.wvu.Cols" localSheetId="0" hidden="1">'dem12'!#REF!</definedName>
    <definedName name="Z_E5DF37BD_125C_11D5_8DC4_D0F5D88B3549_.wvu.FilterData" localSheetId="0" hidden="1">'dem12'!$C$22:$C$510</definedName>
    <definedName name="Z_E5DF37BD_125C_11D5_8DC4_D0F5D88B3549_.wvu.PrintArea" localSheetId="0" hidden="1">'dem12'!$A$1:$L$510</definedName>
    <definedName name="Z_E5DF37BD_125C_11D5_8DC4_D0F5D88B3549_.wvu.PrintTitles" localSheetId="0" hidden="1">'dem12'!$17:$20</definedName>
    <definedName name="Z_F8ADACC1_164E_11D6_B603_000021DAEEA2_.wvu.Cols" localSheetId="0" hidden="1">'dem12'!#REF!</definedName>
    <definedName name="Z_F8ADACC1_164E_11D6_B603_000021DAEEA2_.wvu.FilterData" localSheetId="0" hidden="1">'dem12'!$C$22:$C$510</definedName>
    <definedName name="Z_F8ADACC1_164E_11D6_B603_000021DAEEA2_.wvu.PrintArea" localSheetId="0" hidden="1">'dem12'!$A$1:$L$510</definedName>
    <definedName name="Z_F8ADACC1_164E_11D6_B603_000021DAEEA2_.wvu.PrintTitles" localSheetId="0" hidden="1">'dem12'!$17:$20</definedName>
  </definedNames>
  <calcPr calcId="125725"/>
  <customWorkbookViews>
    <customWorkbookView name="S.D.Pradhan - Personal View" guid="{500B8DB8-F286-4AC6-8FFB-9BFEC967AB3A}" mergeInterval="0" personalView="1" maximized="1" windowWidth="796" windowHeight="429" activeSheetId="1"/>
  </customWorkbookViews>
</workbook>
</file>

<file path=xl/calcChain.xml><?xml version="1.0" encoding="utf-8"?>
<calcChain xmlns="http://schemas.openxmlformats.org/spreadsheetml/2006/main">
  <c r="D509" i="1"/>
  <c r="L498" l="1"/>
  <c r="L490"/>
  <c r="L489"/>
  <c r="L471"/>
  <c r="L463"/>
  <c r="L457"/>
  <c r="L453"/>
  <c r="L449"/>
  <c r="L448"/>
  <c r="L447"/>
  <c r="L446"/>
  <c r="L436"/>
  <c r="L435"/>
  <c r="L434"/>
  <c r="L424"/>
  <c r="L423"/>
  <c r="L419"/>
  <c r="L418"/>
  <c r="L417"/>
  <c r="L416"/>
  <c r="L415"/>
  <c r="L414"/>
  <c r="L408"/>
  <c r="L407"/>
  <c r="L406"/>
  <c r="L405"/>
  <c r="L404"/>
  <c r="L403"/>
  <c r="L399"/>
  <c r="L367"/>
  <c r="L366"/>
  <c r="L365"/>
  <c r="L364"/>
  <c r="L363"/>
  <c r="L358"/>
  <c r="L357"/>
  <c r="L356"/>
  <c r="L355"/>
  <c r="L354"/>
  <c r="L353"/>
  <c r="L349"/>
  <c r="L348"/>
  <c r="L347"/>
  <c r="L346"/>
  <c r="L345"/>
  <c r="L340"/>
  <c r="L339"/>
  <c r="L338"/>
  <c r="L337"/>
  <c r="L336"/>
  <c r="L332"/>
  <c r="L331"/>
  <c r="L330"/>
  <c r="L329"/>
  <c r="L328"/>
  <c r="L327"/>
  <c r="L326"/>
  <c r="L321"/>
  <c r="L320"/>
  <c r="L307"/>
  <c r="L306"/>
  <c r="L305"/>
  <c r="L304"/>
  <c r="L299"/>
  <c r="L288"/>
  <c r="L284"/>
  <c r="L280"/>
  <c r="L276"/>
  <c r="L272"/>
  <c r="L266"/>
  <c r="L265"/>
  <c r="L264"/>
  <c r="L263"/>
  <c r="L259"/>
  <c r="L255"/>
  <c r="L251"/>
  <c r="L247"/>
  <c r="L241"/>
  <c r="L240"/>
  <c r="L239"/>
  <c r="L235"/>
  <c r="L234"/>
  <c r="L233"/>
  <c r="L229"/>
  <c r="L228"/>
  <c r="L227"/>
  <c r="L223"/>
  <c r="L222"/>
  <c r="L221"/>
  <c r="L216"/>
  <c r="L210"/>
  <c r="L206"/>
  <c r="L203"/>
  <c r="L200"/>
  <c r="L197"/>
  <c r="L193"/>
  <c r="L192"/>
  <c r="L191"/>
  <c r="L190"/>
  <c r="L189"/>
  <c r="L184"/>
  <c r="L179"/>
  <c r="L178"/>
  <c r="L172"/>
  <c r="L166"/>
  <c r="L165"/>
  <c r="L164"/>
  <c r="L163"/>
  <c r="L158"/>
  <c r="L157"/>
  <c r="L151"/>
  <c r="L147"/>
  <c r="L143"/>
  <c r="L137"/>
  <c r="L135"/>
  <c r="L133"/>
  <c r="L132"/>
  <c r="L128"/>
  <c r="L127"/>
  <c r="L126"/>
  <c r="L125"/>
  <c r="L120"/>
  <c r="L119"/>
  <c r="L118"/>
  <c r="L114"/>
  <c r="L113"/>
  <c r="L112"/>
  <c r="L111"/>
  <c r="L107"/>
  <c r="L106"/>
  <c r="L105"/>
  <c r="L104"/>
  <c r="L95"/>
  <c r="L91"/>
  <c r="L85"/>
  <c r="L80"/>
  <c r="L76"/>
  <c r="L72"/>
  <c r="L67"/>
  <c r="L59"/>
  <c r="L58"/>
  <c r="L57"/>
  <c r="L53"/>
  <c r="L52"/>
  <c r="L51"/>
  <c r="L47"/>
  <c r="L46"/>
  <c r="L45"/>
  <c r="L41"/>
  <c r="L40"/>
  <c r="L39"/>
  <c r="L35"/>
  <c r="L34"/>
  <c r="L33"/>
  <c r="L25"/>
  <c r="J509"/>
  <c r="J484"/>
  <c r="L484" s="1"/>
  <c r="J441"/>
  <c r="L441" s="1"/>
  <c r="J452"/>
  <c r="L452" s="1"/>
  <c r="J295"/>
  <c r="L295" s="1"/>
  <c r="J313"/>
  <c r="L313" s="1"/>
  <c r="J134"/>
  <c r="L134" s="1"/>
  <c r="J341" l="1"/>
  <c r="L341" s="1"/>
  <c r="J359"/>
  <c r="L359" s="1"/>
  <c r="J387"/>
  <c r="L387" s="1"/>
  <c r="J391"/>
  <c r="L391" s="1"/>
  <c r="J386"/>
  <c r="L386" s="1"/>
  <c r="J382"/>
  <c r="L382" s="1"/>
  <c r="J378"/>
  <c r="L378" s="1"/>
  <c r="J374"/>
  <c r="L374" s="1"/>
  <c r="J373"/>
  <c r="L373" s="1"/>
  <c r="J372"/>
  <c r="L372" s="1"/>
  <c r="J322" l="1"/>
  <c r="J159"/>
  <c r="L159" l="1"/>
  <c r="L322"/>
  <c r="H509"/>
  <c r="K121"/>
  <c r="K136"/>
  <c r="K499"/>
  <c r="K500" s="1"/>
  <c r="K491"/>
  <c r="K485"/>
  <c r="K492" s="1"/>
  <c r="K493" s="1"/>
  <c r="K473"/>
  <c r="K472"/>
  <c r="K474" s="1"/>
  <c r="K464"/>
  <c r="K465" s="1"/>
  <c r="K458"/>
  <c r="K454"/>
  <c r="K442"/>
  <c r="K437"/>
  <c r="K425"/>
  <c r="K420"/>
  <c r="K409"/>
  <c r="K400"/>
  <c r="K392"/>
  <c r="K388"/>
  <c r="K383"/>
  <c r="K379"/>
  <c r="K375"/>
  <c r="K368"/>
  <c r="K360"/>
  <c r="K350"/>
  <c r="K342"/>
  <c r="K333"/>
  <c r="K323"/>
  <c r="K314"/>
  <c r="K308"/>
  <c r="K300"/>
  <c r="K296"/>
  <c r="K289"/>
  <c r="K285"/>
  <c r="K281"/>
  <c r="K277"/>
  <c r="K273"/>
  <c r="K267"/>
  <c r="K260"/>
  <c r="K256"/>
  <c r="K252"/>
  <c r="K248"/>
  <c r="K242"/>
  <c r="K236"/>
  <c r="K230"/>
  <c r="K224"/>
  <c r="K217"/>
  <c r="K211"/>
  <c r="K194"/>
  <c r="K207" s="1"/>
  <c r="K185"/>
  <c r="K180"/>
  <c r="K173"/>
  <c r="K174" s="1"/>
  <c r="K167"/>
  <c r="K160"/>
  <c r="K152"/>
  <c r="K148"/>
  <c r="K144"/>
  <c r="K129"/>
  <c r="K115"/>
  <c r="K108"/>
  <c r="K96"/>
  <c r="K92"/>
  <c r="K86"/>
  <c r="K81"/>
  <c r="K77"/>
  <c r="K73"/>
  <c r="K68"/>
  <c r="K69" s="1"/>
  <c r="K60"/>
  <c r="K54"/>
  <c r="K48"/>
  <c r="K42"/>
  <c r="K36"/>
  <c r="K27"/>
  <c r="K26"/>
  <c r="I499"/>
  <c r="I500" s="1"/>
  <c r="H499"/>
  <c r="H500" s="1"/>
  <c r="G499"/>
  <c r="G500" s="1"/>
  <c r="F499"/>
  <c r="F500" s="1"/>
  <c r="E499"/>
  <c r="E500" s="1"/>
  <c r="D499"/>
  <c r="D500" s="1"/>
  <c r="I491"/>
  <c r="H491"/>
  <c r="G491"/>
  <c r="F491"/>
  <c r="E491"/>
  <c r="D491"/>
  <c r="I485"/>
  <c r="I492" s="1"/>
  <c r="I493" s="1"/>
  <c r="H485"/>
  <c r="H492" s="1"/>
  <c r="H493" s="1"/>
  <c r="G485"/>
  <c r="G492" s="1"/>
  <c r="G493" s="1"/>
  <c r="F485"/>
  <c r="F492" s="1"/>
  <c r="F493" s="1"/>
  <c r="F501" s="1"/>
  <c r="F502" s="1"/>
  <c r="E485"/>
  <c r="E492" s="1"/>
  <c r="E493" s="1"/>
  <c r="D485"/>
  <c r="D492" s="1"/>
  <c r="D493" s="1"/>
  <c r="I473"/>
  <c r="H473"/>
  <c r="G473"/>
  <c r="F473"/>
  <c r="E473"/>
  <c r="D473"/>
  <c r="I472"/>
  <c r="I474" s="1"/>
  <c r="H472"/>
  <c r="H474" s="1"/>
  <c r="G472"/>
  <c r="G474" s="1"/>
  <c r="F472"/>
  <c r="F474" s="1"/>
  <c r="E472"/>
  <c r="E474" s="1"/>
  <c r="D472"/>
  <c r="D474" s="1"/>
  <c r="I464"/>
  <c r="I465" s="1"/>
  <c r="H464"/>
  <c r="H465" s="1"/>
  <c r="G464"/>
  <c r="G465" s="1"/>
  <c r="F464"/>
  <c r="F465" s="1"/>
  <c r="E464"/>
  <c r="E465" s="1"/>
  <c r="D464"/>
  <c r="D465" s="1"/>
  <c r="I458"/>
  <c r="H458"/>
  <c r="G458"/>
  <c r="F458"/>
  <c r="E458"/>
  <c r="D458"/>
  <c r="I454"/>
  <c r="H454"/>
  <c r="G454"/>
  <c r="F454"/>
  <c r="E454"/>
  <c r="D454"/>
  <c r="I442"/>
  <c r="H442"/>
  <c r="G442"/>
  <c r="F442"/>
  <c r="E442"/>
  <c r="D442"/>
  <c r="I437"/>
  <c r="H437"/>
  <c r="G437"/>
  <c r="F437"/>
  <c r="E437"/>
  <c r="D437"/>
  <c r="I425"/>
  <c r="H425"/>
  <c r="G425"/>
  <c r="F425"/>
  <c r="E425"/>
  <c r="D425"/>
  <c r="I420"/>
  <c r="H420"/>
  <c r="G420"/>
  <c r="F420"/>
  <c r="E420"/>
  <c r="D420"/>
  <c r="I409"/>
  <c r="H409"/>
  <c r="G409"/>
  <c r="F409"/>
  <c r="E409"/>
  <c r="D409"/>
  <c r="I400"/>
  <c r="H400"/>
  <c r="G400"/>
  <c r="F400"/>
  <c r="E400"/>
  <c r="D400"/>
  <c r="I392"/>
  <c r="H392"/>
  <c r="G392"/>
  <c r="F392"/>
  <c r="E392"/>
  <c r="D392"/>
  <c r="I388"/>
  <c r="H388"/>
  <c r="G388"/>
  <c r="F388"/>
  <c r="E388"/>
  <c r="D388"/>
  <c r="I383"/>
  <c r="H383"/>
  <c r="G383"/>
  <c r="F383"/>
  <c r="E383"/>
  <c r="D383"/>
  <c r="I379"/>
  <c r="H379"/>
  <c r="G379"/>
  <c r="F379"/>
  <c r="E379"/>
  <c r="D379"/>
  <c r="I375"/>
  <c r="H375"/>
  <c r="G375"/>
  <c r="F375"/>
  <c r="E375"/>
  <c r="D375"/>
  <c r="I368"/>
  <c r="H368"/>
  <c r="G368"/>
  <c r="F368"/>
  <c r="E368"/>
  <c r="D368"/>
  <c r="I360"/>
  <c r="H360"/>
  <c r="G360"/>
  <c r="F360"/>
  <c r="E360"/>
  <c r="D360"/>
  <c r="I350"/>
  <c r="H350"/>
  <c r="G350"/>
  <c r="F350"/>
  <c r="E350"/>
  <c r="D350"/>
  <c r="I342"/>
  <c r="H342"/>
  <c r="G342"/>
  <c r="F342"/>
  <c r="E342"/>
  <c r="D342"/>
  <c r="I333"/>
  <c r="H333"/>
  <c r="G333"/>
  <c r="F333"/>
  <c r="E333"/>
  <c r="D333"/>
  <c r="I323"/>
  <c r="H323"/>
  <c r="G323"/>
  <c r="F323"/>
  <c r="E323"/>
  <c r="D323"/>
  <c r="I314"/>
  <c r="H314"/>
  <c r="G314"/>
  <c r="F314"/>
  <c r="E314"/>
  <c r="D314"/>
  <c r="I308"/>
  <c r="H308"/>
  <c r="G308"/>
  <c r="F308"/>
  <c r="E308"/>
  <c r="D308"/>
  <c r="I300"/>
  <c r="H300"/>
  <c r="G300"/>
  <c r="F300"/>
  <c r="E300"/>
  <c r="D300"/>
  <c r="I296"/>
  <c r="H296"/>
  <c r="G296"/>
  <c r="F296"/>
  <c r="E296"/>
  <c r="D296"/>
  <c r="I289"/>
  <c r="H289"/>
  <c r="G289"/>
  <c r="F289"/>
  <c r="E289"/>
  <c r="D289"/>
  <c r="I285"/>
  <c r="H285"/>
  <c r="G285"/>
  <c r="F285"/>
  <c r="E285"/>
  <c r="D285"/>
  <c r="I281"/>
  <c r="H281"/>
  <c r="G281"/>
  <c r="F281"/>
  <c r="E281"/>
  <c r="D281"/>
  <c r="I277"/>
  <c r="H277"/>
  <c r="G277"/>
  <c r="F277"/>
  <c r="E277"/>
  <c r="D277"/>
  <c r="I273"/>
  <c r="H273"/>
  <c r="G273"/>
  <c r="F273"/>
  <c r="E273"/>
  <c r="D273"/>
  <c r="I267"/>
  <c r="H267"/>
  <c r="G267"/>
  <c r="F267"/>
  <c r="E267"/>
  <c r="D267"/>
  <c r="I260"/>
  <c r="H260"/>
  <c r="G260"/>
  <c r="F260"/>
  <c r="E260"/>
  <c r="D260"/>
  <c r="I256"/>
  <c r="H256"/>
  <c r="G256"/>
  <c r="F256"/>
  <c r="E256"/>
  <c r="D256"/>
  <c r="I252"/>
  <c r="H252"/>
  <c r="G252"/>
  <c r="F252"/>
  <c r="E252"/>
  <c r="D252"/>
  <c r="I248"/>
  <c r="H248"/>
  <c r="G248"/>
  <c r="F248"/>
  <c r="E248"/>
  <c r="D248"/>
  <c r="I242"/>
  <c r="H242"/>
  <c r="G242"/>
  <c r="F242"/>
  <c r="E242"/>
  <c r="D242"/>
  <c r="I236"/>
  <c r="H236"/>
  <c r="G236"/>
  <c r="F236"/>
  <c r="E236"/>
  <c r="D236"/>
  <c r="I230"/>
  <c r="H230"/>
  <c r="G230"/>
  <c r="F230"/>
  <c r="E230"/>
  <c r="D230"/>
  <c r="I224"/>
  <c r="H224"/>
  <c r="G224"/>
  <c r="F224"/>
  <c r="E224"/>
  <c r="D224"/>
  <c r="I217"/>
  <c r="H217"/>
  <c r="G217"/>
  <c r="F217"/>
  <c r="E217"/>
  <c r="D217"/>
  <c r="I211"/>
  <c r="H211"/>
  <c r="G211"/>
  <c r="F211"/>
  <c r="E211"/>
  <c r="D211"/>
  <c r="I194"/>
  <c r="I207" s="1"/>
  <c r="H194"/>
  <c r="H207" s="1"/>
  <c r="G194"/>
  <c r="G207" s="1"/>
  <c r="F194"/>
  <c r="F207" s="1"/>
  <c r="E194"/>
  <c r="E207" s="1"/>
  <c r="D194"/>
  <c r="D207" s="1"/>
  <c r="I185"/>
  <c r="H185"/>
  <c r="G185"/>
  <c r="F185"/>
  <c r="E185"/>
  <c r="D185"/>
  <c r="I180"/>
  <c r="H180"/>
  <c r="G180"/>
  <c r="F180"/>
  <c r="E180"/>
  <c r="D180"/>
  <c r="I173"/>
  <c r="I174" s="1"/>
  <c r="H173"/>
  <c r="H174" s="1"/>
  <c r="G173"/>
  <c r="G174" s="1"/>
  <c r="F173"/>
  <c r="F174" s="1"/>
  <c r="E173"/>
  <c r="E174" s="1"/>
  <c r="D173"/>
  <c r="D174" s="1"/>
  <c r="I167"/>
  <c r="H167"/>
  <c r="G167"/>
  <c r="F167"/>
  <c r="E167"/>
  <c r="D167"/>
  <c r="I160"/>
  <c r="H160"/>
  <c r="G160"/>
  <c r="F160"/>
  <c r="E160"/>
  <c r="D160"/>
  <c r="I152"/>
  <c r="H152"/>
  <c r="G152"/>
  <c r="F152"/>
  <c r="E152"/>
  <c r="D152"/>
  <c r="I148"/>
  <c r="H148"/>
  <c r="G148"/>
  <c r="F148"/>
  <c r="E148"/>
  <c r="D148"/>
  <c r="I144"/>
  <c r="H144"/>
  <c r="G144"/>
  <c r="F144"/>
  <c r="E144"/>
  <c r="D144"/>
  <c r="I138"/>
  <c r="H138"/>
  <c r="G138"/>
  <c r="F138"/>
  <c r="E138"/>
  <c r="D138"/>
  <c r="I129"/>
  <c r="H129"/>
  <c r="G129"/>
  <c r="F129"/>
  <c r="E129"/>
  <c r="D129"/>
  <c r="I122"/>
  <c r="H122"/>
  <c r="G122"/>
  <c r="F122"/>
  <c r="E122"/>
  <c r="D122"/>
  <c r="I115"/>
  <c r="H115"/>
  <c r="G115"/>
  <c r="F115"/>
  <c r="E115"/>
  <c r="D115"/>
  <c r="I108"/>
  <c r="H108"/>
  <c r="G108"/>
  <c r="F108"/>
  <c r="E108"/>
  <c r="D108"/>
  <c r="I96"/>
  <c r="H96"/>
  <c r="G96"/>
  <c r="F96"/>
  <c r="E96"/>
  <c r="D96"/>
  <c r="I92"/>
  <c r="H92"/>
  <c r="G92"/>
  <c r="F92"/>
  <c r="E92"/>
  <c r="D92"/>
  <c r="I86"/>
  <c r="H86"/>
  <c r="G86"/>
  <c r="F86"/>
  <c r="E86"/>
  <c r="D86"/>
  <c r="I81"/>
  <c r="H81"/>
  <c r="G81"/>
  <c r="F81"/>
  <c r="E81"/>
  <c r="D81"/>
  <c r="I77"/>
  <c r="H77"/>
  <c r="G77"/>
  <c r="F77"/>
  <c r="E77"/>
  <c r="D77"/>
  <c r="I73"/>
  <c r="H73"/>
  <c r="G73"/>
  <c r="F73"/>
  <c r="E73"/>
  <c r="D73"/>
  <c r="I68"/>
  <c r="I69" s="1"/>
  <c r="H68"/>
  <c r="H69" s="1"/>
  <c r="G68"/>
  <c r="G69" s="1"/>
  <c r="F68"/>
  <c r="F69" s="1"/>
  <c r="E68"/>
  <c r="E69" s="1"/>
  <c r="D68"/>
  <c r="D69" s="1"/>
  <c r="I60"/>
  <c r="H60"/>
  <c r="G60"/>
  <c r="F60"/>
  <c r="E60"/>
  <c r="D60"/>
  <c r="I54"/>
  <c r="H54"/>
  <c r="G54"/>
  <c r="F54"/>
  <c r="E54"/>
  <c r="D54"/>
  <c r="I48"/>
  <c r="H48"/>
  <c r="G48"/>
  <c r="F48"/>
  <c r="E48"/>
  <c r="D48"/>
  <c r="I42"/>
  <c r="H42"/>
  <c r="G42"/>
  <c r="F42"/>
  <c r="E42"/>
  <c r="D42"/>
  <c r="I36"/>
  <c r="H36"/>
  <c r="G36"/>
  <c r="F36"/>
  <c r="E36"/>
  <c r="D36"/>
  <c r="I27"/>
  <c r="H27"/>
  <c r="G27"/>
  <c r="F27"/>
  <c r="E27"/>
  <c r="D27"/>
  <c r="I26"/>
  <c r="H26"/>
  <c r="G26"/>
  <c r="F26"/>
  <c r="E26"/>
  <c r="D26"/>
  <c r="J185"/>
  <c r="J491"/>
  <c r="K122" l="1"/>
  <c r="L121"/>
  <c r="K138"/>
  <c r="L136"/>
  <c r="G501"/>
  <c r="G502" s="1"/>
  <c r="K501"/>
  <c r="K502" s="1"/>
  <c r="G97"/>
  <c r="G168"/>
  <c r="E309"/>
  <c r="E410"/>
  <c r="G443"/>
  <c r="F426"/>
  <c r="D443"/>
  <c r="H443"/>
  <c r="D459"/>
  <c r="H459"/>
  <c r="K443"/>
  <c r="I410"/>
  <c r="I309"/>
  <c r="K410"/>
  <c r="G426"/>
  <c r="E443"/>
  <c r="I443"/>
  <c r="E459"/>
  <c r="I459"/>
  <c r="F97"/>
  <c r="F168"/>
  <c r="D309"/>
  <c r="H309"/>
  <c r="D410"/>
  <c r="H410"/>
  <c r="F443"/>
  <c r="K459"/>
  <c r="K466" s="1"/>
  <c r="K475" s="1"/>
  <c r="K212"/>
  <c r="K97"/>
  <c r="K168"/>
  <c r="K309"/>
  <c r="K82"/>
  <c r="K87" s="1"/>
  <c r="K290"/>
  <c r="K393"/>
  <c r="K394" s="1"/>
  <c r="K153"/>
  <c r="K268"/>
  <c r="K426"/>
  <c r="K243"/>
  <c r="K61"/>
  <c r="K62" s="1"/>
  <c r="G212"/>
  <c r="F212"/>
  <c r="F61"/>
  <c r="F62" s="1"/>
  <c r="H61"/>
  <c r="H62" s="1"/>
  <c r="E82"/>
  <c r="E87" s="1"/>
  <c r="I82"/>
  <c r="I87" s="1"/>
  <c r="G82"/>
  <c r="G87" s="1"/>
  <c r="E97"/>
  <c r="I97"/>
  <c r="G139"/>
  <c r="I139"/>
  <c r="E153"/>
  <c r="I153"/>
  <c r="G153"/>
  <c r="E168"/>
  <c r="I168"/>
  <c r="G243"/>
  <c r="I243"/>
  <c r="E268"/>
  <c r="G268"/>
  <c r="I268"/>
  <c r="G290"/>
  <c r="E290"/>
  <c r="I290"/>
  <c r="G309"/>
  <c r="E393"/>
  <c r="I393"/>
  <c r="I394" s="1"/>
  <c r="G393"/>
  <c r="G394" s="1"/>
  <c r="G410"/>
  <c r="I426"/>
  <c r="G459"/>
  <c r="H501"/>
  <c r="H502" s="1"/>
  <c r="G61"/>
  <c r="G62" s="1"/>
  <c r="I61"/>
  <c r="I62" s="1"/>
  <c r="H82"/>
  <c r="H87" s="1"/>
  <c r="F82"/>
  <c r="F87" s="1"/>
  <c r="D97"/>
  <c r="H97"/>
  <c r="F139"/>
  <c r="H139"/>
  <c r="H153"/>
  <c r="F153"/>
  <c r="H168"/>
  <c r="F243"/>
  <c r="D243"/>
  <c r="H243"/>
  <c r="F268"/>
  <c r="H268"/>
  <c r="F290"/>
  <c r="H290"/>
  <c r="F309"/>
  <c r="D393"/>
  <c r="D394" s="1"/>
  <c r="H393"/>
  <c r="H394" s="1"/>
  <c r="F393"/>
  <c r="F394" s="1"/>
  <c r="F410"/>
  <c r="H426"/>
  <c r="F459"/>
  <c r="E501"/>
  <c r="E502" s="1"/>
  <c r="I501"/>
  <c r="I502" s="1"/>
  <c r="D501"/>
  <c r="D502" s="1"/>
  <c r="D426"/>
  <c r="D290"/>
  <c r="D268"/>
  <c r="D168"/>
  <c r="D153"/>
  <c r="D139"/>
  <c r="D82"/>
  <c r="D87" s="1"/>
  <c r="D61"/>
  <c r="D62" s="1"/>
  <c r="E426"/>
  <c r="E394"/>
  <c r="E243"/>
  <c r="E139"/>
  <c r="E61"/>
  <c r="E62" s="1"/>
  <c r="D212"/>
  <c r="H212"/>
  <c r="E212"/>
  <c r="I212"/>
  <c r="L499"/>
  <c r="L500" s="1"/>
  <c r="L485"/>
  <c r="L473"/>
  <c r="L464"/>
  <c r="L465" s="1"/>
  <c r="L442"/>
  <c r="L400"/>
  <c r="L314"/>
  <c r="L296"/>
  <c r="L300"/>
  <c r="L217"/>
  <c r="L289"/>
  <c r="L285"/>
  <c r="L281"/>
  <c r="L277"/>
  <c r="L273"/>
  <c r="L260"/>
  <c r="L256"/>
  <c r="L252"/>
  <c r="L248"/>
  <c r="L185"/>
  <c r="L211"/>
  <c r="L173"/>
  <c r="L174" s="1"/>
  <c r="L152"/>
  <c r="L148"/>
  <c r="L144"/>
  <c r="L96"/>
  <c r="L92"/>
  <c r="L86"/>
  <c r="L81"/>
  <c r="L77"/>
  <c r="L73"/>
  <c r="L68"/>
  <c r="L69" s="1"/>
  <c r="L27"/>
  <c r="K509"/>
  <c r="L509" s="1"/>
  <c r="J180"/>
  <c r="J86"/>
  <c r="J217"/>
  <c r="J296"/>
  <c r="J300"/>
  <c r="J485"/>
  <c r="J492" s="1"/>
  <c r="J493" s="1"/>
  <c r="J454"/>
  <c r="J442"/>
  <c r="J400"/>
  <c r="J392"/>
  <c r="J388"/>
  <c r="J383"/>
  <c r="J379"/>
  <c r="J375"/>
  <c r="J360"/>
  <c r="J499"/>
  <c r="J500" s="1"/>
  <c r="J211"/>
  <c r="J194"/>
  <c r="J207" s="1"/>
  <c r="J333"/>
  <c r="J342"/>
  <c r="J350"/>
  <c r="J368"/>
  <c r="J323"/>
  <c r="J409"/>
  <c r="J437"/>
  <c r="J425"/>
  <c r="J420"/>
  <c r="J308"/>
  <c r="J260"/>
  <c r="J256"/>
  <c r="J252"/>
  <c r="J248"/>
  <c r="J267"/>
  <c r="J289"/>
  <c r="J285"/>
  <c r="J281"/>
  <c r="J277"/>
  <c r="J273"/>
  <c r="J242"/>
  <c r="J236"/>
  <c r="J230"/>
  <c r="J224"/>
  <c r="J173"/>
  <c r="J174" s="1"/>
  <c r="J167"/>
  <c r="J160"/>
  <c r="J152"/>
  <c r="J148"/>
  <c r="J144"/>
  <c r="J129"/>
  <c r="J122"/>
  <c r="J115"/>
  <c r="J108"/>
  <c r="J138"/>
  <c r="J96"/>
  <c r="J92"/>
  <c r="J81"/>
  <c r="J77"/>
  <c r="J73"/>
  <c r="J68"/>
  <c r="J69" s="1"/>
  <c r="J60"/>
  <c r="J54"/>
  <c r="J48"/>
  <c r="J42"/>
  <c r="J36"/>
  <c r="J472"/>
  <c r="J474" s="1"/>
  <c r="J464"/>
  <c r="J465" s="1"/>
  <c r="J458"/>
  <c r="J27"/>
  <c r="J473"/>
  <c r="J26"/>
  <c r="J314"/>
  <c r="K139" l="1"/>
  <c r="H427"/>
  <c r="E427"/>
  <c r="D427"/>
  <c r="K427"/>
  <c r="I427"/>
  <c r="F427"/>
  <c r="G427"/>
  <c r="D466"/>
  <c r="D475" s="1"/>
  <c r="H466"/>
  <c r="H475" s="1"/>
  <c r="G466"/>
  <c r="G475" s="1"/>
  <c r="I466"/>
  <c r="I475" s="1"/>
  <c r="H98"/>
  <c r="E98"/>
  <c r="E466"/>
  <c r="E475" s="1"/>
  <c r="G291"/>
  <c r="G315" s="1"/>
  <c r="K98"/>
  <c r="H291"/>
  <c r="H315" s="1"/>
  <c r="F466"/>
  <c r="F475" s="1"/>
  <c r="E291"/>
  <c r="E315" s="1"/>
  <c r="I291"/>
  <c r="I315" s="1"/>
  <c r="K291"/>
  <c r="I98"/>
  <c r="G98"/>
  <c r="F98"/>
  <c r="F291"/>
  <c r="F315" s="1"/>
  <c r="D291"/>
  <c r="D315" s="1"/>
  <c r="D98"/>
  <c r="L491"/>
  <c r="L48"/>
  <c r="L54"/>
  <c r="L138"/>
  <c r="L180"/>
  <c r="J309"/>
  <c r="J443"/>
  <c r="J459"/>
  <c r="J410"/>
  <c r="J212"/>
  <c r="L492"/>
  <c r="L493" s="1"/>
  <c r="L501" s="1"/>
  <c r="L502" s="1"/>
  <c r="L454"/>
  <c r="L388"/>
  <c r="J393"/>
  <c r="J394" s="1"/>
  <c r="L115"/>
  <c r="L472"/>
  <c r="L474" s="1"/>
  <c r="L375"/>
  <c r="J82"/>
  <c r="J87" s="1"/>
  <c r="L167"/>
  <c r="L323"/>
  <c r="L425"/>
  <c r="J61"/>
  <c r="J62" s="1"/>
  <c r="J268"/>
  <c r="L333"/>
  <c r="L360"/>
  <c r="L409"/>
  <c r="L410" s="1"/>
  <c r="L290"/>
  <c r="J153"/>
  <c r="J168"/>
  <c r="J426"/>
  <c r="L42"/>
  <c r="L60"/>
  <c r="L108"/>
  <c r="L122"/>
  <c r="L129"/>
  <c r="L160"/>
  <c r="L230"/>
  <c r="L236"/>
  <c r="L267"/>
  <c r="L268" s="1"/>
  <c r="L308"/>
  <c r="L309" s="1"/>
  <c r="L342"/>
  <c r="L350"/>
  <c r="L368"/>
  <c r="L437"/>
  <c r="L443" s="1"/>
  <c r="L379"/>
  <c r="L383"/>
  <c r="L392"/>
  <c r="J139"/>
  <c r="J243"/>
  <c r="J290"/>
  <c r="L194"/>
  <c r="L207" s="1"/>
  <c r="L420"/>
  <c r="L458"/>
  <c r="L26"/>
  <c r="J97"/>
  <c r="J501"/>
  <c r="J502" s="1"/>
  <c r="L82"/>
  <c r="L87" s="1"/>
  <c r="L97"/>
  <c r="L153"/>
  <c r="L36"/>
  <c r="L242"/>
  <c r="L224"/>
  <c r="K315" l="1"/>
  <c r="K428" s="1"/>
  <c r="K476" s="1"/>
  <c r="K503" s="1"/>
  <c r="J427"/>
  <c r="G428"/>
  <c r="G476" s="1"/>
  <c r="G503" s="1"/>
  <c r="I428"/>
  <c r="I476" s="1"/>
  <c r="I503" s="1"/>
  <c r="F428"/>
  <c r="F476" s="1"/>
  <c r="F503" s="1"/>
  <c r="H428"/>
  <c r="H476" s="1"/>
  <c r="H503" s="1"/>
  <c r="D428"/>
  <c r="D476" s="1"/>
  <c r="D503" s="1"/>
  <c r="E428"/>
  <c r="J291"/>
  <c r="J315" s="1"/>
  <c r="L459"/>
  <c r="L466" s="1"/>
  <c r="L475" s="1"/>
  <c r="J466"/>
  <c r="J475" s="1"/>
  <c r="L212"/>
  <c r="J98"/>
  <c r="L393"/>
  <c r="L394" s="1"/>
  <c r="L61"/>
  <c r="L62" s="1"/>
  <c r="L98" s="1"/>
  <c r="L426"/>
  <c r="L168"/>
  <c r="L139"/>
  <c r="L243"/>
  <c r="L291" s="1"/>
  <c r="F15"/>
  <c r="L427" l="1"/>
  <c r="E476"/>
  <c r="E503" s="1"/>
  <c r="J428"/>
  <c r="J476" s="1"/>
  <c r="J503" s="1"/>
  <c r="L315"/>
  <c r="L428" l="1"/>
  <c r="L476" s="1"/>
  <c r="E15" s="1"/>
  <c r="G15" l="1"/>
  <c r="L503"/>
</calcChain>
</file>

<file path=xl/sharedStrings.xml><?xml version="1.0" encoding="utf-8"?>
<sst xmlns="http://schemas.openxmlformats.org/spreadsheetml/2006/main" count="752" uniqueCount="312">
  <si>
    <t>Soil &amp; Water Conservation</t>
  </si>
  <si>
    <t>Forestry and Wild Life</t>
  </si>
  <si>
    <t>Ecology and Environment</t>
  </si>
  <si>
    <t>(a) Capital Account of Agriculture and Allied Activities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</si>
  <si>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</si>
  <si>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</si>
  <si>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</si>
  <si>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</si>
  <si>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</si>
  <si>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</si>
  <si>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</si>
  <si>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</si>
  <si>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</si>
  <si>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</si>
  <si>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&amp; Administration</t>
  </si>
  <si>
    <t>Forestry and Wildlife Department</t>
  </si>
  <si>
    <t>Head Office Establishment</t>
  </si>
  <si>
    <t>13.44.01</t>
  </si>
  <si>
    <t>Salaries</t>
  </si>
  <si>
    <t>13.44.11</t>
  </si>
  <si>
    <t>Travel Expenses</t>
  </si>
  <si>
    <t>13.44.13</t>
  </si>
  <si>
    <t>Office Expenses</t>
  </si>
  <si>
    <t>East District</t>
  </si>
  <si>
    <t>13.45.01</t>
  </si>
  <si>
    <t>13.45.11</t>
  </si>
  <si>
    <t>13.45.13</t>
  </si>
  <si>
    <t>West District</t>
  </si>
  <si>
    <t>13.46.01</t>
  </si>
  <si>
    <t>13.46.11</t>
  </si>
  <si>
    <t>13.46.13</t>
  </si>
  <si>
    <t>North District</t>
  </si>
  <si>
    <t>13.47.01</t>
  </si>
  <si>
    <t>13.47.11</t>
  </si>
  <si>
    <t>13.47.13</t>
  </si>
  <si>
    <t>South District</t>
  </si>
  <si>
    <t>13.48.01</t>
  </si>
  <si>
    <t>13.48.11</t>
  </si>
  <si>
    <t>13.48.13</t>
  </si>
  <si>
    <t>Soil Conservation</t>
  </si>
  <si>
    <t>13.45.72</t>
  </si>
  <si>
    <t>Soil Conservation in Water Shed Areas</t>
  </si>
  <si>
    <t>13.46.72</t>
  </si>
  <si>
    <t>13.47.72</t>
  </si>
  <si>
    <t>13.48.72</t>
  </si>
  <si>
    <t>Other Expenditure</t>
  </si>
  <si>
    <t>00.44.02</t>
  </si>
  <si>
    <t>Wages</t>
  </si>
  <si>
    <t>Grants-in-aid</t>
  </si>
  <si>
    <t>Principal Chief Conservator of Forest</t>
  </si>
  <si>
    <t>00.60.01</t>
  </si>
  <si>
    <t>00.60.11</t>
  </si>
  <si>
    <t>00.60.13</t>
  </si>
  <si>
    <t>00.60.21</t>
  </si>
  <si>
    <t>00.60.27</t>
  </si>
  <si>
    <t>Minor Works</t>
  </si>
  <si>
    <t>00.60.50</t>
  </si>
  <si>
    <t>Other Charges</t>
  </si>
  <si>
    <t>00.45.01</t>
  </si>
  <si>
    <t>00.45.11</t>
  </si>
  <si>
    <t>00.45.13</t>
  </si>
  <si>
    <t>00.45.27</t>
  </si>
  <si>
    <t>00.46.01</t>
  </si>
  <si>
    <t>00.46.11</t>
  </si>
  <si>
    <t>00.46.13</t>
  </si>
  <si>
    <t>00.46.27</t>
  </si>
  <si>
    <t>00.47.01</t>
  </si>
  <si>
    <t>00.47.11</t>
  </si>
  <si>
    <t>00.47.13</t>
  </si>
  <si>
    <t>00.47.27</t>
  </si>
  <si>
    <t>00.48.01</t>
  </si>
  <si>
    <t>00.48.11</t>
  </si>
  <si>
    <t>00.48.13</t>
  </si>
  <si>
    <t>00.48.27</t>
  </si>
  <si>
    <t>Research</t>
  </si>
  <si>
    <t>Establishment</t>
  </si>
  <si>
    <t>60.00.01</t>
  </si>
  <si>
    <t>61.00.72</t>
  </si>
  <si>
    <t>Silviculture Research</t>
  </si>
  <si>
    <t>61.00.81</t>
  </si>
  <si>
    <t>Biodiversity Research</t>
  </si>
  <si>
    <t>62.00.74</t>
  </si>
  <si>
    <t>Wildlife</t>
  </si>
  <si>
    <t>Demarcation Survey</t>
  </si>
  <si>
    <t>63.00.01</t>
  </si>
  <si>
    <t>63.00.11</t>
  </si>
  <si>
    <t>63.00.13</t>
  </si>
  <si>
    <t>Working Plan Survey</t>
  </si>
  <si>
    <t>64.00.01</t>
  </si>
  <si>
    <t>64.00.02</t>
  </si>
  <si>
    <t>64.00.11</t>
  </si>
  <si>
    <t>64.00.13</t>
  </si>
  <si>
    <t>Planning and Statistical Cell</t>
  </si>
  <si>
    <t>65.00.01</t>
  </si>
  <si>
    <t>Forest Protection Schemes</t>
  </si>
  <si>
    <t>66.44.71</t>
  </si>
  <si>
    <t>Forest Protection</t>
  </si>
  <si>
    <t>66.45.71</t>
  </si>
  <si>
    <t>66.46.71</t>
  </si>
  <si>
    <t>66.47.71</t>
  </si>
  <si>
    <t>66.48.71</t>
  </si>
  <si>
    <t>Bio-Diversity  Schemes</t>
  </si>
  <si>
    <t>67.00.82</t>
  </si>
  <si>
    <t>Biodiversity of Kanchendzonga Biosphere Reserve (100% CSS)</t>
  </si>
  <si>
    <t>Forest Conservation, Development and Regeneration</t>
  </si>
  <si>
    <t>Social and Farm Forestry</t>
  </si>
  <si>
    <t>Social Forestry</t>
  </si>
  <si>
    <t>69.45.01</t>
  </si>
  <si>
    <t>69.45.11</t>
  </si>
  <si>
    <t>69.45.13</t>
  </si>
  <si>
    <t>69.46.01</t>
  </si>
  <si>
    <t>69.46.11</t>
  </si>
  <si>
    <t>69.46.13</t>
  </si>
  <si>
    <t>69.47.01</t>
  </si>
  <si>
    <t>69.47.11</t>
  </si>
  <si>
    <t>69.47.13</t>
  </si>
  <si>
    <t>69.48.01</t>
  </si>
  <si>
    <t>69.48.11</t>
  </si>
  <si>
    <t>69.48.13</t>
  </si>
  <si>
    <t>Sericulture</t>
  </si>
  <si>
    <t>70.61.01</t>
  </si>
  <si>
    <t>70.61.11</t>
  </si>
  <si>
    <t>70.61.13</t>
  </si>
  <si>
    <t>70.61.71</t>
  </si>
  <si>
    <t>Sericulture Schemes</t>
  </si>
  <si>
    <t>Aesthetic Forestry</t>
  </si>
  <si>
    <t>70.45.72</t>
  </si>
  <si>
    <t>70.46.72</t>
  </si>
  <si>
    <t>70.47.72</t>
  </si>
  <si>
    <t>70.48.72</t>
  </si>
  <si>
    <t>Plantation Schemes</t>
  </si>
  <si>
    <t>Greening of Ecologically Fragile Area</t>
  </si>
  <si>
    <t>71.44.74</t>
  </si>
  <si>
    <t>Medicinal Plants</t>
  </si>
  <si>
    <t>71.45.71</t>
  </si>
  <si>
    <t>71.46.71</t>
  </si>
  <si>
    <t>71.47.73</t>
  </si>
  <si>
    <t>Regeneration of Conifer Forest area</t>
  </si>
  <si>
    <t>71.48.71</t>
  </si>
  <si>
    <t>Forest Produce</t>
  </si>
  <si>
    <t>Utilisation Circle</t>
  </si>
  <si>
    <t>73.45.01</t>
  </si>
  <si>
    <t>73.45.11</t>
  </si>
  <si>
    <t>73.45.13</t>
  </si>
  <si>
    <t>73.45.72</t>
  </si>
  <si>
    <t>00.00.74</t>
  </si>
  <si>
    <t>00.44.50</t>
  </si>
  <si>
    <t>Wild Life Preservation</t>
  </si>
  <si>
    <t>Chief Wild Life Warden Establishment</t>
  </si>
  <si>
    <t>00.38.01</t>
  </si>
  <si>
    <t>00.38.11</t>
  </si>
  <si>
    <t>00.38.13</t>
  </si>
  <si>
    <t>00.45.71</t>
  </si>
  <si>
    <t>Propagation &amp; Conservation of Wild Life Products</t>
  </si>
  <si>
    <t>00.45.83</t>
  </si>
  <si>
    <t>00.45.85</t>
  </si>
  <si>
    <t>00.46.71</t>
  </si>
  <si>
    <t>00.46.86</t>
  </si>
  <si>
    <t>00.47.71</t>
  </si>
  <si>
    <t>00.47.87</t>
  </si>
  <si>
    <t>Development of Shingba Rhododendron  Sanctuary (100%CSS)</t>
  </si>
  <si>
    <t>00.48.02</t>
  </si>
  <si>
    <t>00.48.71</t>
  </si>
  <si>
    <t>00.48.82</t>
  </si>
  <si>
    <t>00.66.01</t>
  </si>
  <si>
    <t>00.66.11</t>
  </si>
  <si>
    <t>00.66.13</t>
  </si>
  <si>
    <t>00.66.71</t>
  </si>
  <si>
    <t>00.66.81</t>
  </si>
  <si>
    <t>Zoological Park</t>
  </si>
  <si>
    <t>Development of Himalayan Zoological Park</t>
  </si>
  <si>
    <t>61.00.01</t>
  </si>
  <si>
    <t>61.00.02</t>
  </si>
  <si>
    <t>61.00.11</t>
  </si>
  <si>
    <t>61.00.13</t>
  </si>
  <si>
    <t>61.00.21</t>
  </si>
  <si>
    <t>Supplies and Materials</t>
  </si>
  <si>
    <t>Public Gardens</t>
  </si>
  <si>
    <t>00.45.02</t>
  </si>
  <si>
    <t>Environmental Research and Ecological Regeneration</t>
  </si>
  <si>
    <t>00.44.01</t>
  </si>
  <si>
    <t>00.44.13</t>
  </si>
  <si>
    <t>00.44.81</t>
  </si>
  <si>
    <t>Conservation Programmes</t>
  </si>
  <si>
    <t>00.00.71</t>
  </si>
  <si>
    <t>Wet Land Conservation</t>
  </si>
  <si>
    <t>00.00.72</t>
  </si>
  <si>
    <t>Botanical Garden at Rumtek</t>
  </si>
  <si>
    <t>60.00.02</t>
  </si>
  <si>
    <t>Prevention &amp; Control of Pollution</t>
  </si>
  <si>
    <t>CAPITAL SECTION</t>
  </si>
  <si>
    <t>DEMAND NO. 12</t>
  </si>
  <si>
    <t>Assistance from Zoo Authority of India  (100% CSS)</t>
  </si>
  <si>
    <t>44</t>
  </si>
  <si>
    <t>66</t>
  </si>
  <si>
    <t>61.00.31</t>
  </si>
  <si>
    <t>00.45.84</t>
  </si>
  <si>
    <t>66.44.81</t>
  </si>
  <si>
    <t>00.46.75</t>
  </si>
  <si>
    <t>Other Taxes and Duties on Commodities and Services</t>
  </si>
  <si>
    <t>Transfer to Reserve Fund/ Deposit Accounts</t>
  </si>
  <si>
    <t>Transfer to Sikkim Ecology Fund</t>
  </si>
  <si>
    <t>II. Details of the estimates and the heads under which this grant will be accounted for:</t>
  </si>
  <si>
    <t>Revenue</t>
  </si>
  <si>
    <t>Capital</t>
  </si>
  <si>
    <t>Development of Kyongnosla Alpine Sanctuary (100% CSS)</t>
  </si>
  <si>
    <t>(iii) Collection of Taxes on Commodities &amp; Services</t>
  </si>
  <si>
    <t>Other Taxes and Duties on Commodities &amp;  Services</t>
  </si>
  <si>
    <t>66.44.70</t>
  </si>
  <si>
    <t>00.48.83</t>
  </si>
  <si>
    <t>00.00.81</t>
  </si>
  <si>
    <t>State Pollution Control Board</t>
  </si>
  <si>
    <t>Development of Himalayan Zoological 
Park</t>
  </si>
  <si>
    <t>Management of Wetland-Gurudongmar/ Tsongu/ Phedang (100% CSS)</t>
  </si>
  <si>
    <t>Bird Sanctuary at Rabdentse</t>
  </si>
  <si>
    <t>A - General Services (b) Fiscal Services</t>
  </si>
  <si>
    <t>(d) Administrative Services</t>
  </si>
  <si>
    <t>C - Economic Services (a) Agriculture and Allied Activities</t>
  </si>
  <si>
    <t>C - Capital Accounts of Economic Services</t>
  </si>
  <si>
    <t>Barsey Rhododendron Sanctuary 
(100% CSS)</t>
  </si>
  <si>
    <t>Development of Phangulakha Sanctuary 
(100% CSS)</t>
  </si>
  <si>
    <t>Capital Outlay on Forestry &amp; Wild Life</t>
  </si>
  <si>
    <t>Forestry</t>
  </si>
  <si>
    <t>Integrated Forest Protection Scheme                       
(90:10% CSS)</t>
  </si>
  <si>
    <t>61.00.50</t>
  </si>
  <si>
    <t>66.44.72</t>
  </si>
  <si>
    <t>(i) Science Technology and Environment</t>
  </si>
  <si>
    <t>Silviculture</t>
  </si>
  <si>
    <t>Statistics</t>
  </si>
  <si>
    <t>Farm Forestry</t>
  </si>
  <si>
    <t>Operational Expenses</t>
  </si>
  <si>
    <t>Environmental Forestry and Wildlife</t>
  </si>
  <si>
    <t>Khanchendzonga National Park</t>
  </si>
  <si>
    <t>Maintenance</t>
  </si>
  <si>
    <t>Environmental Forestry &amp; Wild Life</t>
  </si>
  <si>
    <t>Grant in Aid to State Pollution 
Control Board</t>
  </si>
  <si>
    <t>Note:</t>
  </si>
  <si>
    <t>FOREST, ENVIRONMENT AND WILDLIFE MANAGEMENT</t>
  </si>
  <si>
    <t>The above estimate does not include the recoveries shown below which are adjusted in account as reduction in expenditure by debit to 8235- General &amp; Other Reserve Funds, 200-Other Funds, Special Fund for Compensatory Afforestation and  Ecology Fund and  credit to 2406- Forest &amp; Wild Life, 01-Forestry, 901-Deduct amount met from Special Fund and 3435-Ecology and Environment, 03-Environmental Research and Ecological Regeneration, 901- Deduct amount met from Sikkim Ecology Fund respectively</t>
  </si>
  <si>
    <t>66.44.84</t>
  </si>
  <si>
    <t>00.46.88</t>
  </si>
  <si>
    <t>13th FC</t>
  </si>
  <si>
    <t>Preservation of Forest Wealth</t>
  </si>
  <si>
    <t>Preservation of Forest Wealth (Grant 
under 13th Finance Commission)</t>
  </si>
  <si>
    <t>Promotion of Sustainable Forest Management (JICA-EAP)</t>
  </si>
  <si>
    <t>Development of Maenam Sanctuaries            (100% CSS)</t>
  </si>
  <si>
    <t>(In Thousands of Rupees)</t>
  </si>
  <si>
    <t>Regulation of Eco-Tourism</t>
  </si>
  <si>
    <t>Schemes Funded under Sikkim Ecology 
Fund</t>
  </si>
  <si>
    <t>00.00.82</t>
  </si>
  <si>
    <t>Promotion of Sustainable Forest Management (JICA-EAP) (State Share)</t>
  </si>
  <si>
    <t>66.44.73</t>
  </si>
  <si>
    <t>Development of Fambung Lho  Sanctuary (100% CSS)</t>
  </si>
  <si>
    <t>Development of Kitam Sanctuary (100% CSS)</t>
  </si>
  <si>
    <t>Dev.of Khanchendzonga National Park (100% CSS)</t>
  </si>
  <si>
    <t>Deduct Amount Met from Ecology
 Fund -(Ecology)</t>
  </si>
  <si>
    <t>Conservation &amp; Management of Khechuperi Wetland (100% CSS)</t>
  </si>
  <si>
    <t>Rec</t>
  </si>
  <si>
    <t>2013-14</t>
  </si>
  <si>
    <t>66.44.82</t>
  </si>
  <si>
    <t>Integrated Forest Protection Scheme                       
(State share)</t>
  </si>
  <si>
    <t>Creation of Banbas Project in Bersay Rhododendron Sanctuary at Hee Bermiok (NEC)</t>
  </si>
  <si>
    <t>2014-15</t>
  </si>
  <si>
    <t>00.48.84</t>
  </si>
  <si>
    <t>Development of Eco-Tourism&amp; Allied Activities at Chauridara Green Village (NEC)</t>
  </si>
  <si>
    <t>NP-Central Sector</t>
  </si>
  <si>
    <t>Integrated Development of Wild Life Habitats</t>
  </si>
  <si>
    <t>13.45.83</t>
  </si>
  <si>
    <t>13.45.84</t>
  </si>
  <si>
    <t>13.45.85</t>
  </si>
  <si>
    <t>13.46.86</t>
  </si>
  <si>
    <t>13.47.87</t>
  </si>
  <si>
    <t>13.48.82</t>
  </si>
  <si>
    <t>13.66.81</t>
  </si>
  <si>
    <t>13.61.81</t>
  </si>
  <si>
    <t>12.44.81</t>
  </si>
  <si>
    <t>12.00.81</t>
  </si>
  <si>
    <t>12.00.82</t>
  </si>
  <si>
    <t>11.44.81</t>
  </si>
  <si>
    <t>12.67.81</t>
  </si>
  <si>
    <t>11.00.81</t>
  </si>
  <si>
    <t>National Mission on Ayush including Mission on Medicinal Plants</t>
  </si>
  <si>
    <t>17.00.81</t>
  </si>
  <si>
    <t>08.00.81</t>
  </si>
  <si>
    <t>Catalytic Development Programme for Sericulture</t>
  </si>
  <si>
    <t>48.00.81</t>
  </si>
  <si>
    <t>38.00.81</t>
  </si>
  <si>
    <t>Fodder Development (Central Share)</t>
  </si>
  <si>
    <t>National Livestock Management 
Programme</t>
  </si>
  <si>
    <t>Integrated Water shed Management Programme (IWMP) (Central Share)</t>
  </si>
  <si>
    <t>Integrated Water shed Management Programme (IWMP)</t>
  </si>
  <si>
    <t>Non-Timber Forest Produce (Central Share)</t>
  </si>
  <si>
    <t>National Afforestation Programme (Green India Mission and Forest Management)</t>
  </si>
  <si>
    <t>11.00.82</t>
  </si>
  <si>
    <t>Forest Development Agency (FDA) (Central Share)</t>
  </si>
  <si>
    <t>Green India Mission (Central Share)</t>
  </si>
  <si>
    <t>Integrated Forest Protection Scheme                       
(90% CSS)</t>
  </si>
  <si>
    <t>State Land Use and Environment Board</t>
  </si>
  <si>
    <t xml:space="preserve">Conservation of Natural Resources and Eco-systems </t>
  </si>
  <si>
    <t>Integrated Development of Wild Life 
Habitats</t>
  </si>
  <si>
    <t>Survey &amp; Utilisation of Forest Resources</t>
  </si>
  <si>
    <t>Research and Ecological 
Regeneration</t>
  </si>
  <si>
    <t>Assistance under ENVIS (100% CSS)</t>
  </si>
  <si>
    <t>Ecological Development of Urban 
Areas</t>
  </si>
  <si>
    <t>Survey &amp; Utilisation of Forest 
Resources</t>
  </si>
  <si>
    <t>I. Estimate of the amount required in the year ending 31st March, 2016 to defray the charges in respect of  Forest, Environment and Wildlife Management</t>
  </si>
  <si>
    <t>2015-16</t>
  </si>
  <si>
    <t>13.48.83</t>
  </si>
  <si>
    <t>Forestry and Wild Life , 02.911- Recoveries of overpayment</t>
  </si>
  <si>
    <t>Forestry and Wild Life , 01.911- Recoveries of overpayment</t>
  </si>
  <si>
    <t>Catalytic Development Programme for Sericulture (100 % CSS)</t>
  </si>
  <si>
    <t>National Afforestation Programme (National Mission for Green India)</t>
  </si>
</sst>
</file>

<file path=xl/styles.xml><?xml version="1.0" encoding="utf-8"?>
<styleSheet xmlns="http://schemas.openxmlformats.org/spreadsheetml/2006/main">
  <numFmts count="14">
    <numFmt numFmtId="164" formatCode="_ * #,##0.00_ ;_ * \-#,##0.00_ ;_ * &quot;-&quot;??_ ;_ @_ "/>
    <numFmt numFmtId="165" formatCode="00#"/>
    <numFmt numFmtId="166" formatCode="0#"/>
    <numFmt numFmtId="167" formatCode="##"/>
    <numFmt numFmtId="168" formatCode="0000##"/>
    <numFmt numFmtId="169" formatCode="00000#"/>
    <numFmt numFmtId="170" formatCode="00.00#"/>
    <numFmt numFmtId="171" formatCode="00.###"/>
    <numFmt numFmtId="172" formatCode="00.#0"/>
    <numFmt numFmtId="173" formatCode="00.000"/>
    <numFmt numFmtId="174" formatCode="#0"/>
    <numFmt numFmtId="175" formatCode="00.00"/>
    <numFmt numFmtId="176" formatCode="0_);\(0\)"/>
    <numFmt numFmtId="177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49"/>
      <name val="Times New Roman"/>
      <family val="1"/>
    </font>
    <font>
      <sz val="10"/>
      <color rgb="FF92D050"/>
      <name val="Times New Roman"/>
      <family val="1"/>
    </font>
    <font>
      <sz val="10"/>
      <color rgb="FF00B05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1">
    <xf numFmtId="0" fontId="0" fillId="0" borderId="0" xfId="0"/>
    <xf numFmtId="171" fontId="4" fillId="0" borderId="0" xfId="7" applyNumberFormat="1" applyFont="1" applyFill="1" applyBorder="1" applyAlignment="1" applyProtection="1">
      <alignment horizontal="righ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168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 vertical="top" wrapText="1"/>
    </xf>
    <xf numFmtId="169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/>
    <xf numFmtId="0" fontId="3" fillId="0" borderId="0" xfId="2" applyFont="1" applyFill="1"/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 applyProtection="1">
      <alignment horizontal="left"/>
    </xf>
    <xf numFmtId="0" fontId="4" fillId="0" borderId="0" xfId="2" applyFont="1" applyFill="1" applyBorder="1"/>
    <xf numFmtId="0" fontId="3" fillId="0" borderId="0" xfId="2" applyFont="1" applyFill="1" applyAlignment="1">
      <alignment vertical="top" wrapText="1"/>
    </xf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Border="1" applyAlignment="1" applyProtection="1">
      <alignment horizontal="right"/>
    </xf>
    <xf numFmtId="0" fontId="3" fillId="0" borderId="1" xfId="6" applyFont="1" applyFill="1" applyBorder="1"/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Protection="1"/>
    <xf numFmtId="0" fontId="3" fillId="0" borderId="0" xfId="7" applyFont="1" applyFill="1" applyProtection="1"/>
    <xf numFmtId="0" fontId="3" fillId="0" borderId="0" xfId="7" applyFont="1" applyFill="1" applyBorder="1" applyAlignment="1" applyProtection="1">
      <alignment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4" fillId="0" borderId="0" xfId="2" applyFont="1" applyFill="1" applyAlignment="1" applyProtection="1">
      <alignment horizontal="center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74" fontId="3" fillId="0" borderId="0" xfId="2" applyNumberFormat="1" applyFont="1" applyFill="1" applyAlignment="1">
      <alignment horizontal="right" vertical="top" wrapText="1"/>
    </xf>
    <xf numFmtId="0" fontId="3" fillId="0" borderId="1" xfId="2" applyFont="1" applyFill="1" applyBorder="1" applyAlignment="1">
      <alignment vertical="top" wrapText="1"/>
    </xf>
    <xf numFmtId="169" fontId="3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Alignment="1">
      <alignment horizontal="left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 applyAlignment="1">
      <alignment horizontal="right" vertical="top" wrapText="1"/>
    </xf>
    <xf numFmtId="171" fontId="4" fillId="0" borderId="0" xfId="2" applyNumberFormat="1" applyFont="1" applyFill="1" applyAlignment="1">
      <alignment horizontal="right" vertical="top" wrapText="1"/>
    </xf>
    <xf numFmtId="170" fontId="4" fillId="0" borderId="0" xfId="2" applyNumberFormat="1" applyFont="1" applyFill="1" applyAlignment="1">
      <alignment horizontal="right" vertical="top" wrapText="1"/>
    </xf>
    <xf numFmtId="165" fontId="4" fillId="0" borderId="0" xfId="2" applyNumberFormat="1" applyFont="1" applyFill="1" applyAlignment="1">
      <alignment horizontal="right" vertical="top" wrapText="1"/>
    </xf>
    <xf numFmtId="170" fontId="4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right" vertical="top" wrapText="1"/>
    </xf>
    <xf numFmtId="173" fontId="4" fillId="0" borderId="0" xfId="2" applyNumberFormat="1" applyFont="1" applyFill="1" applyAlignment="1">
      <alignment horizontal="right" vertical="top" wrapText="1"/>
    </xf>
    <xf numFmtId="172" fontId="3" fillId="0" borderId="0" xfId="2" applyNumberFormat="1" applyFont="1" applyFill="1" applyAlignment="1">
      <alignment horizontal="right" vertical="top" wrapText="1"/>
    </xf>
    <xf numFmtId="172" fontId="3" fillId="0" borderId="0" xfId="2" applyNumberFormat="1" applyFont="1" applyFill="1" applyBorder="1" applyAlignment="1">
      <alignment horizontal="right" vertical="top" wrapText="1"/>
    </xf>
    <xf numFmtId="174" fontId="3" fillId="0" borderId="0" xfId="2" applyNumberFormat="1" applyFont="1" applyFill="1" applyBorder="1" applyAlignment="1">
      <alignment horizontal="right" vertical="top" wrapText="1"/>
    </xf>
    <xf numFmtId="1" fontId="3" fillId="0" borderId="0" xfId="2" applyNumberFormat="1" applyFont="1" applyFill="1" applyAlignment="1">
      <alignment horizontal="right" vertical="top" wrapText="1"/>
    </xf>
    <xf numFmtId="1" fontId="3" fillId="0" borderId="0" xfId="2" applyNumberFormat="1" applyFont="1" applyFill="1" applyBorder="1" applyAlignment="1">
      <alignment horizontal="right" vertical="top" wrapText="1"/>
    </xf>
    <xf numFmtId="175" fontId="3" fillId="0" borderId="0" xfId="2" applyNumberFormat="1" applyFont="1" applyFill="1" applyAlignment="1">
      <alignment horizontal="right" vertical="top" wrapText="1"/>
    </xf>
    <xf numFmtId="175" fontId="3" fillId="0" borderId="0" xfId="2" applyNumberFormat="1" applyFont="1" applyFill="1" applyBorder="1" applyAlignment="1">
      <alignment horizontal="right" vertical="top" wrapText="1"/>
    </xf>
    <xf numFmtId="173" fontId="4" fillId="0" borderId="0" xfId="2" applyNumberFormat="1" applyFont="1" applyFill="1" applyBorder="1" applyAlignment="1">
      <alignment horizontal="right" vertical="top" wrapText="1"/>
    </xf>
    <xf numFmtId="166" fontId="3" fillId="0" borderId="0" xfId="2" applyNumberFormat="1" applyFont="1" applyFill="1" applyBorder="1" applyAlignment="1">
      <alignment horizontal="right" vertical="top" wrapText="1"/>
    </xf>
    <xf numFmtId="0" fontId="3" fillId="0" borderId="3" xfId="2" applyFont="1" applyFill="1" applyBorder="1" applyAlignment="1">
      <alignment vertical="top" wrapText="1"/>
    </xf>
    <xf numFmtId="0" fontId="3" fillId="0" borderId="3" xfId="2" applyFont="1" applyFill="1" applyBorder="1" applyAlignment="1">
      <alignment horizontal="right" vertical="top" wrapText="1"/>
    </xf>
    <xf numFmtId="0" fontId="4" fillId="0" borderId="3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>
      <alignment horizontal="right" vertical="top" wrapText="1"/>
    </xf>
    <xf numFmtId="49" fontId="3" fillId="0" borderId="0" xfId="2" applyNumberFormat="1" applyFont="1" applyFill="1" applyBorder="1" applyAlignment="1">
      <alignment horizontal="right" vertical="top" wrapText="1"/>
    </xf>
    <xf numFmtId="0" fontId="3" fillId="0" borderId="1" xfId="2" applyFont="1" applyFill="1" applyBorder="1" applyAlignment="1">
      <alignment horizontal="right" vertical="top" wrapText="1"/>
    </xf>
    <xf numFmtId="0" fontId="3" fillId="0" borderId="1" xfId="2" applyFont="1" applyFill="1" applyBorder="1" applyAlignment="1" applyProtection="1">
      <alignment horizontal="left" vertical="top" wrapText="1"/>
    </xf>
    <xf numFmtId="164" fontId="4" fillId="0" borderId="0" xfId="1" applyFont="1" applyFill="1" applyBorder="1" applyAlignment="1">
      <alignment horizontal="right" vertical="top" wrapText="1"/>
    </xf>
    <xf numFmtId="164" fontId="4" fillId="0" borderId="0" xfId="1" applyFont="1" applyFill="1" applyBorder="1" applyAlignment="1" applyProtection="1">
      <alignment horizontal="left" vertical="top" wrapText="1"/>
    </xf>
    <xf numFmtId="167" fontId="3" fillId="0" borderId="0" xfId="2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>
      <alignment horizontal="right"/>
    </xf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0" xfId="2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>
      <alignment horizontal="right"/>
    </xf>
    <xf numFmtId="0" fontId="3" fillId="0" borderId="2" xfId="2" applyNumberFormat="1" applyFont="1" applyFill="1" applyBorder="1" applyAlignment="1" applyProtection="1">
      <alignment horizontal="right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left" vertical="justify"/>
    </xf>
    <xf numFmtId="0" fontId="4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/>
    <xf numFmtId="0" fontId="3" fillId="0" borderId="0" xfId="2" applyNumberFormat="1" applyFont="1" applyFill="1" applyAlignment="1">
      <alignment horizontal="center"/>
    </xf>
    <xf numFmtId="0" fontId="4" fillId="0" borderId="0" xfId="2" applyNumberFormat="1" applyFont="1" applyFill="1" applyBorder="1"/>
    <xf numFmtId="0" fontId="4" fillId="0" borderId="0" xfId="2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/>
    <xf numFmtId="0" fontId="3" fillId="0" borderId="1" xfId="6" applyNumberFormat="1" applyFont="1" applyFill="1" applyBorder="1" applyAlignment="1" applyProtection="1">
      <alignment horizontal="left"/>
    </xf>
    <xf numFmtId="0" fontId="5" fillId="0" borderId="1" xfId="6" applyNumberFormat="1" applyFont="1" applyFill="1" applyBorder="1" applyAlignment="1" applyProtection="1">
      <alignment horizontal="left"/>
    </xf>
    <xf numFmtId="0" fontId="5" fillId="0" borderId="1" xfId="6" applyNumberFormat="1" applyFont="1" applyFill="1" applyBorder="1"/>
    <xf numFmtId="0" fontId="6" fillId="0" borderId="1" xfId="6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horizontal="right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/>
    <xf numFmtId="0" fontId="4" fillId="0" borderId="0" xfId="2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7" applyNumberFormat="1" applyFont="1" applyFill="1" applyProtection="1"/>
    <xf numFmtId="0" fontId="3" fillId="0" borderId="0" xfId="7" applyNumberFormat="1" applyFont="1" applyFill="1" applyAlignment="1" applyProtection="1">
      <alignment horizontal="right"/>
    </xf>
    <xf numFmtId="0" fontId="3" fillId="0" borderId="0" xfId="1" applyNumberFormat="1" applyFont="1" applyFill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170" fontId="4" fillId="0" borderId="1" xfId="2" applyNumberFormat="1" applyFont="1" applyFill="1" applyBorder="1" applyAlignment="1">
      <alignment horizontal="right" vertical="top" wrapText="1"/>
    </xf>
    <xf numFmtId="0" fontId="4" fillId="0" borderId="1" xfId="2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Alignment="1">
      <alignment horizontal="right"/>
    </xf>
    <xf numFmtId="0" fontId="4" fillId="0" borderId="0" xfId="5" applyNumberFormat="1" applyFont="1" applyFill="1" applyBorder="1" applyAlignment="1">
      <alignment horizontal="center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2" applyFont="1" applyFill="1" applyAlignment="1"/>
    <xf numFmtId="0" fontId="3" fillId="0" borderId="0" xfId="7" applyFont="1" applyFill="1" applyAlignment="1" applyProtection="1"/>
    <xf numFmtId="164" fontId="3" fillId="0" borderId="0" xfId="1" applyFont="1" applyFill="1" applyAlignment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4" fontId="3" fillId="0" borderId="0" xfId="1" applyFont="1" applyFill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171" fontId="4" fillId="0" borderId="0" xfId="5" applyNumberFormat="1" applyFont="1" applyFill="1" applyBorder="1"/>
    <xf numFmtId="0" fontId="4" fillId="0" borderId="0" xfId="5" applyFont="1" applyFill="1" applyBorder="1"/>
    <xf numFmtId="164" fontId="3" fillId="0" borderId="0" xfId="1" applyFont="1" applyFill="1" applyBorder="1" applyAlignment="1" applyProtection="1">
      <alignment horizontal="right"/>
    </xf>
    <xf numFmtId="164" fontId="3" fillId="0" borderId="2" xfId="1" applyFont="1" applyFill="1" applyBorder="1" applyAlignment="1" applyProtection="1">
      <alignment horizontal="right" wrapText="1"/>
    </xf>
    <xf numFmtId="177" fontId="3" fillId="0" borderId="0" xfId="2" applyNumberFormat="1" applyFont="1" applyFill="1" applyBorder="1" applyAlignment="1" applyProtection="1">
      <alignment horizontal="right"/>
    </xf>
    <xf numFmtId="177" fontId="3" fillId="0" borderId="0" xfId="2" applyNumberFormat="1" applyFont="1" applyFill="1" applyAlignment="1" applyProtection="1">
      <alignment horizontal="right"/>
    </xf>
    <xf numFmtId="169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164" fontId="3" fillId="0" borderId="0" xfId="1" applyNumberFormat="1" applyFont="1" applyFill="1" applyAlignment="1">
      <alignment horizontal="right" wrapText="1"/>
    </xf>
    <xf numFmtId="164" fontId="3" fillId="0" borderId="0" xfId="1" applyNumberFormat="1" applyFont="1" applyFill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2" applyNumberFormat="1" applyFont="1" applyFill="1" applyBorder="1" applyAlignment="1" applyProtection="1">
      <alignment horizontal="right"/>
    </xf>
    <xf numFmtId="176" fontId="3" fillId="0" borderId="0" xfId="2" applyNumberFormat="1" applyFont="1" applyFill="1"/>
    <xf numFmtId="165" fontId="4" fillId="0" borderId="0" xfId="2" applyNumberFormat="1" applyFont="1" applyFill="1" applyBorder="1" applyAlignment="1">
      <alignment horizontal="right"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left"/>
    </xf>
    <xf numFmtId="0" fontId="3" fillId="0" borderId="1" xfId="7" applyFont="1" applyFill="1" applyBorder="1" applyAlignment="1" applyProtection="1">
      <alignment vertical="top"/>
    </xf>
    <xf numFmtId="0" fontId="3" fillId="0" borderId="1" xfId="7" applyFont="1" applyFill="1" applyBorder="1" applyAlignment="1" applyProtection="1"/>
    <xf numFmtId="49" fontId="3" fillId="0" borderId="0" xfId="2" applyNumberFormat="1" applyFont="1" applyFill="1" applyAlignment="1">
      <alignment horizontal="center"/>
    </xf>
    <xf numFmtId="49" fontId="3" fillId="0" borderId="1" xfId="7" applyNumberFormat="1" applyFont="1" applyFill="1" applyBorder="1" applyAlignment="1" applyProtection="1">
      <alignment horizontal="center" vertical="top"/>
    </xf>
    <xf numFmtId="0" fontId="3" fillId="0" borderId="0" xfId="2" applyFont="1" applyFill="1" applyBorder="1" applyAlignment="1" applyProtection="1">
      <alignment horizontal="left" vertical="top"/>
    </xf>
    <xf numFmtId="0" fontId="3" fillId="0" borderId="0" xfId="5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wrapText="1"/>
    </xf>
    <xf numFmtId="1" fontId="3" fillId="0" borderId="0" xfId="5" applyNumberFormat="1" applyFont="1" applyFill="1" applyBorder="1" applyAlignment="1">
      <alignment vertical="top"/>
    </xf>
    <xf numFmtId="0" fontId="3" fillId="0" borderId="0" xfId="2" applyFont="1" applyFill="1" applyAlignment="1">
      <alignment horizontal="center"/>
    </xf>
    <xf numFmtId="0" fontId="7" fillId="0" borderId="0" xfId="2" applyFont="1" applyFill="1" applyAlignment="1"/>
    <xf numFmtId="0" fontId="3" fillId="2" borderId="0" xfId="2" applyFont="1" applyFill="1" applyAlignment="1"/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49" fontId="3" fillId="0" borderId="1" xfId="2" applyNumberFormat="1" applyFont="1" applyFill="1" applyBorder="1" applyAlignment="1">
      <alignment horizontal="right" vertical="top" wrapText="1"/>
    </xf>
    <xf numFmtId="169" fontId="3" fillId="0" borderId="1" xfId="2" applyNumberFormat="1" applyFont="1" applyFill="1" applyBorder="1" applyAlignment="1">
      <alignment horizontal="right" vertical="top" wrapText="1"/>
    </xf>
    <xf numFmtId="173" fontId="3" fillId="0" borderId="0" xfId="2" applyNumberFormat="1" applyFont="1" applyFill="1" applyBorder="1" applyAlignment="1">
      <alignment horizontal="right" vertical="top" wrapText="1"/>
    </xf>
    <xf numFmtId="168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Alignment="1">
      <alignment horizontal="right" vertical="top" wrapText="1"/>
    </xf>
    <xf numFmtId="0" fontId="3" fillId="3" borderId="0" xfId="2" applyFont="1" applyFill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left" vertical="top" wrapText="1"/>
    </xf>
    <xf numFmtId="173" fontId="4" fillId="0" borderId="1" xfId="2" applyNumberFormat="1" applyFont="1" applyFill="1" applyBorder="1" applyAlignment="1">
      <alignment horizontal="right" vertical="top" wrapText="1"/>
    </xf>
    <xf numFmtId="0" fontId="3" fillId="0" borderId="0" xfId="2" applyFont="1" applyFill="1" applyAlignment="1">
      <alignment horizontal="right"/>
    </xf>
    <xf numFmtId="49" fontId="3" fillId="0" borderId="0" xfId="2" applyNumberFormat="1" applyFont="1" applyFill="1" applyAlignment="1">
      <alignment horizontal="right"/>
    </xf>
    <xf numFmtId="0" fontId="3" fillId="0" borderId="0" xfId="7" applyFont="1" applyFill="1" applyAlignment="1" applyProtection="1">
      <alignment horizontal="right"/>
    </xf>
    <xf numFmtId="49" fontId="3" fillId="0" borderId="1" xfId="7" applyNumberFormat="1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left" vertical="top"/>
    </xf>
    <xf numFmtId="49" fontId="3" fillId="2" borderId="0" xfId="2" applyNumberFormat="1" applyFont="1" applyFill="1" applyAlignment="1">
      <alignment horizontal="center"/>
    </xf>
    <xf numFmtId="0" fontId="3" fillId="0" borderId="0" xfId="0" applyFont="1" applyFill="1" applyBorder="1" applyAlignment="1">
      <alignment vertical="top" wrapText="1"/>
    </xf>
    <xf numFmtId="164" fontId="3" fillId="0" borderId="0" xfId="1" applyFont="1" applyFill="1" applyAlignment="1">
      <alignment horizontal="right"/>
    </xf>
    <xf numFmtId="0" fontId="3" fillId="0" borderId="1" xfId="2" applyNumberFormat="1" applyFont="1" applyFill="1" applyBorder="1" applyAlignment="1" applyProtection="1">
      <alignment horizontal="right"/>
    </xf>
    <xf numFmtId="164" fontId="3" fillId="0" borderId="0" xfId="1" applyFont="1" applyFill="1" applyAlignment="1" applyProtection="1">
      <alignment horizontal="right"/>
    </xf>
    <xf numFmtId="164" fontId="3" fillId="0" borderId="0" xfId="1" applyFont="1" applyFill="1" applyBorder="1" applyAlignment="1">
      <alignment horizontal="right"/>
    </xf>
    <xf numFmtId="0" fontId="8" fillId="0" borderId="0" xfId="2" applyFont="1" applyFill="1" applyAlignment="1"/>
    <xf numFmtId="0" fontId="8" fillId="0" borderId="0" xfId="2" applyFont="1" applyFill="1" applyAlignment="1">
      <alignment horizontal="right"/>
    </xf>
    <xf numFmtId="0" fontId="8" fillId="3" borderId="0" xfId="2" applyFont="1" applyFill="1" applyAlignment="1" applyProtection="1">
      <alignment horizontal="left" vertical="top"/>
    </xf>
    <xf numFmtId="0" fontId="8" fillId="3" borderId="0" xfId="2" applyFont="1" applyFill="1" applyBorder="1" applyAlignment="1" applyProtection="1">
      <alignment horizontal="left" vertical="top"/>
    </xf>
    <xf numFmtId="49" fontId="8" fillId="0" borderId="0" xfId="2" applyNumberFormat="1" applyFont="1" applyFill="1" applyAlignment="1">
      <alignment horizontal="right"/>
    </xf>
    <xf numFmtId="0" fontId="8" fillId="0" borderId="0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/>
    <xf numFmtId="0" fontId="3" fillId="0" borderId="3" xfId="2" applyNumberFormat="1" applyFont="1" applyFill="1" applyBorder="1" applyAlignment="1">
      <alignment horizontal="right"/>
    </xf>
    <xf numFmtId="1" fontId="3" fillId="0" borderId="1" xfId="2" applyNumberFormat="1" applyFont="1" applyFill="1" applyBorder="1" applyAlignment="1">
      <alignment horizontal="right" vertical="top" wrapText="1"/>
    </xf>
    <xf numFmtId="0" fontId="3" fillId="0" borderId="1" xfId="2" applyNumberFormat="1" applyFont="1" applyFill="1" applyBorder="1" applyAlignment="1">
      <alignment horizontal="right" vertical="top" wrapText="1"/>
    </xf>
    <xf numFmtId="175" fontId="3" fillId="0" borderId="1" xfId="2" applyNumberFormat="1" applyFont="1" applyFill="1" applyBorder="1" applyAlignment="1">
      <alignment horizontal="right" vertical="top" wrapText="1"/>
    </xf>
    <xf numFmtId="0" fontId="9" fillId="0" borderId="0" xfId="2" applyFont="1" applyFill="1" applyAlignment="1"/>
    <xf numFmtId="49" fontId="9" fillId="0" borderId="0" xfId="2" applyNumberFormat="1" applyFont="1" applyFill="1" applyAlignment="1">
      <alignment horizontal="right"/>
    </xf>
    <xf numFmtId="0" fontId="9" fillId="0" borderId="0" xfId="2" applyFont="1" applyFill="1" applyBorder="1" applyAlignment="1"/>
    <xf numFmtId="0" fontId="10" fillId="0" borderId="0" xfId="2" applyNumberFormat="1" applyFont="1" applyFill="1" applyBorder="1" applyAlignment="1" applyProtection="1">
      <alignment horizontal="left" vertical="top" wrapText="1"/>
    </xf>
    <xf numFmtId="0" fontId="11" fillId="0" borderId="0" xfId="2" applyNumberFormat="1" applyFont="1" applyFill="1" applyBorder="1"/>
    <xf numFmtId="0" fontId="3" fillId="0" borderId="1" xfId="2" applyFont="1" applyFill="1" applyBorder="1" applyAlignment="1" applyProtection="1">
      <alignment horizontal="left" wrapText="1"/>
    </xf>
    <xf numFmtId="164" fontId="9" fillId="0" borderId="0" xfId="2" applyNumberFormat="1" applyFont="1" applyFill="1" applyAlignment="1"/>
    <xf numFmtId="49" fontId="9" fillId="0" borderId="0" xfId="2" applyNumberFormat="1" applyFont="1" applyFill="1" applyAlignment="1">
      <alignment horizontal="center"/>
    </xf>
    <xf numFmtId="0" fontId="9" fillId="0" borderId="0" xfId="2" applyFont="1" applyFill="1" applyAlignment="1">
      <alignment horizontal="center"/>
    </xf>
    <xf numFmtId="0" fontId="3" fillId="0" borderId="2" xfId="7" applyFont="1" applyFill="1" applyBorder="1" applyAlignment="1" applyProtection="1">
      <alignment horizontal="center" vertical="top"/>
    </xf>
    <xf numFmtId="49" fontId="3" fillId="0" borderId="2" xfId="7" applyNumberFormat="1" applyFont="1" applyFill="1" applyBorder="1" applyAlignment="1" applyProtection="1">
      <alignment horizontal="center" vertical="top"/>
    </xf>
    <xf numFmtId="0" fontId="3" fillId="0" borderId="2" xfId="7" applyFont="1" applyFill="1" applyBorder="1" applyAlignment="1" applyProtection="1">
      <alignment horizontal="center"/>
    </xf>
    <xf numFmtId="0" fontId="3" fillId="0" borderId="0" xfId="6" applyNumberFormat="1" applyFont="1" applyFill="1" applyBorder="1" applyAlignment="1" applyProtection="1">
      <alignment horizontal="center"/>
    </xf>
    <xf numFmtId="0" fontId="3" fillId="0" borderId="0" xfId="7" applyFont="1" applyFill="1" applyBorder="1" applyAlignment="1" applyProtection="1">
      <alignment horizontal="center" vertical="top"/>
    </xf>
    <xf numFmtId="49" fontId="3" fillId="0" borderId="0" xfId="7" applyNumberFormat="1" applyFont="1" applyFill="1" applyBorder="1" applyAlignment="1" applyProtection="1">
      <alignment horizontal="center" vertical="top"/>
    </xf>
    <xf numFmtId="0" fontId="3" fillId="0" borderId="0" xfId="7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4" applyFont="1" applyFill="1" applyAlignment="1" applyProtection="1">
      <alignment horizontal="left" vertical="top" wrapText="1"/>
    </xf>
    <xf numFmtId="0" fontId="3" fillId="0" borderId="0" xfId="4" applyNumberFormat="1" applyFont="1" applyFill="1" applyAlignment="1" applyProtection="1">
      <alignment horizontal="left" vertical="top" wrapText="1"/>
    </xf>
    <xf numFmtId="0" fontId="3" fillId="0" borderId="2" xfId="6" applyNumberFormat="1" applyFont="1" applyFill="1" applyBorder="1" applyAlignment="1" applyProtection="1">
      <alignment horizontal="center"/>
    </xf>
    <xf numFmtId="166" fontId="3" fillId="0" borderId="0" xfId="2" applyNumberFormat="1" applyFont="1" applyFill="1" applyBorder="1" applyAlignment="1">
      <alignment horizontal="center" vertical="top" wrapText="1"/>
    </xf>
    <xf numFmtId="0" fontId="3" fillId="0" borderId="0" xfId="2" applyFont="1" applyFill="1" applyBorder="1" applyAlignment="1" applyProtection="1">
      <alignment horizontal="justify" vertical="justify"/>
    </xf>
    <xf numFmtId="0" fontId="3" fillId="0" borderId="0" xfId="0" applyFont="1" applyFill="1" applyBorder="1" applyAlignment="1">
      <alignment vertical="justify"/>
    </xf>
    <xf numFmtId="0" fontId="3" fillId="0" borderId="0" xfId="0" applyNumberFormat="1" applyFont="1" applyFill="1" applyBorder="1" applyAlignment="1">
      <alignment vertical="justify"/>
    </xf>
    <xf numFmtId="0" fontId="4" fillId="0" borderId="0" xfId="2" applyFont="1" applyFill="1" applyBorder="1" applyAlignment="1">
      <alignment horizontal="center" vertical="top" wrapText="1"/>
    </xf>
  </cellXfs>
  <cellStyles count="8">
    <cellStyle name="Comma" xfId="1" builtinId="3"/>
    <cellStyle name="Normal" xfId="0" builtinId="0"/>
    <cellStyle name="Normal_budget 2004-05_2.6.04" xfId="2"/>
    <cellStyle name="Normal_budget 2004-05_2.6.04_1st supp. vol. II" xfId="3"/>
    <cellStyle name="Normal_BUDGET FOR  03-04 10-02-03" xfId="4"/>
    <cellStyle name="Normal_budget for 03-04" xfId="5"/>
    <cellStyle name="Normal_BUDGET-2000" xfId="6"/>
    <cellStyle name="Normal_budgetDocNIC02-0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/Copy%20of%20budget2008-21_2/Budget%202004-05/budget%20for%202004-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16" transitionEvaluation="1" codeName="Sheet1"/>
  <dimension ref="A1:AK542"/>
  <sheetViews>
    <sheetView tabSelected="1" view="pageBreakPreview" topLeftCell="A316" zoomScale="98" zoomScaleNormal="85" zoomScaleSheetLayoutView="98" workbookViewId="0">
      <selection activeCell="A512" sqref="A511:N617"/>
    </sheetView>
  </sheetViews>
  <sheetFormatPr defaultColWidth="8.7109375" defaultRowHeight="12.75"/>
  <cols>
    <col min="1" max="1" width="6.42578125" style="14" customWidth="1"/>
    <col min="2" max="2" width="8.140625" style="6" customWidth="1"/>
    <col min="3" max="3" width="34.5703125" style="9" customWidth="1"/>
    <col min="4" max="4" width="8.5703125" style="70" customWidth="1"/>
    <col min="5" max="5" width="9.42578125" style="70" customWidth="1"/>
    <col min="6" max="6" width="8.42578125" style="9" customWidth="1"/>
    <col min="7" max="7" width="8.5703125" style="9" customWidth="1"/>
    <col min="8" max="8" width="8.5703125" style="70" customWidth="1"/>
    <col min="9" max="9" width="8.42578125" style="70" customWidth="1"/>
    <col min="10" max="10" width="8.5703125" style="70" customWidth="1"/>
    <col min="11" max="11" width="9.140625" style="70" customWidth="1"/>
    <col min="12" max="12" width="8.42578125" style="70" customWidth="1"/>
    <col min="13" max="13" width="11.7109375" style="97" customWidth="1"/>
    <col min="14" max="14" width="10.85546875" style="97" customWidth="1"/>
    <col min="15" max="16" width="9" style="97" customWidth="1"/>
    <col min="17" max="17" width="11.7109375" style="152" customWidth="1"/>
    <col min="18" max="19" width="5.7109375" style="97" customWidth="1"/>
    <col min="20" max="20" width="10.28515625" style="97" customWidth="1"/>
    <col min="21" max="21" width="7.85546875" style="97" customWidth="1"/>
    <col min="22" max="22" width="11.140625" style="136" customWidth="1"/>
    <col min="23" max="23" width="9.28515625" style="97" customWidth="1"/>
    <col min="24" max="24" width="8.42578125" style="97" customWidth="1"/>
    <col min="25" max="25" width="14.85546875" style="97" customWidth="1"/>
    <col min="26" max="26" width="8.85546875" style="97" customWidth="1"/>
    <col min="27" max="27" width="13.140625" style="130" customWidth="1"/>
    <col min="28" max="28" width="8.5703125" style="97" customWidth="1"/>
    <col min="29" max="29" width="9.28515625" style="97" customWidth="1"/>
    <col min="30" max="31" width="9.140625" style="97" customWidth="1"/>
    <col min="32" max="32" width="12" style="97" customWidth="1"/>
    <col min="33" max="33" width="8.7109375" style="97"/>
    <col min="34" max="16384" width="8.7109375" style="9"/>
  </cols>
  <sheetData>
    <row r="1" spans="1:12" ht="13.5" customHeight="1">
      <c r="A1" s="191" t="s">
        <v>237</v>
      </c>
      <c r="B1" s="191"/>
      <c r="C1" s="191"/>
      <c r="D1" s="191"/>
      <c r="E1" s="191"/>
      <c r="F1" s="191"/>
      <c r="G1" s="191"/>
      <c r="H1" s="191"/>
      <c r="I1" s="191"/>
      <c r="J1" s="192"/>
      <c r="K1" s="191"/>
      <c r="L1" s="191"/>
    </row>
    <row r="2" spans="1:12" ht="13.5" customHeight="1">
      <c r="A2" s="168"/>
      <c r="B2" s="16"/>
      <c r="C2" s="168"/>
      <c r="D2" s="169"/>
      <c r="E2" s="169" t="s">
        <v>191</v>
      </c>
      <c r="F2" s="168"/>
      <c r="G2" s="168"/>
      <c r="H2" s="169"/>
      <c r="I2" s="169"/>
      <c r="J2" s="169"/>
      <c r="K2" s="169"/>
      <c r="L2" s="169"/>
    </row>
    <row r="3" spans="1:12" ht="12" customHeight="1">
      <c r="A3" s="168"/>
      <c r="B3" s="16"/>
      <c r="C3" s="168"/>
      <c r="D3" s="169"/>
      <c r="E3" s="169"/>
      <c r="F3" s="168"/>
      <c r="G3" s="168"/>
      <c r="H3" s="169"/>
      <c r="I3" s="169"/>
      <c r="J3" s="169"/>
      <c r="K3" s="169"/>
      <c r="L3" s="169"/>
    </row>
    <row r="4" spans="1:12" ht="13.5" customHeight="1">
      <c r="A4" s="7"/>
      <c r="B4" s="140"/>
      <c r="C4" s="8"/>
      <c r="D4" s="93" t="s">
        <v>215</v>
      </c>
      <c r="F4" s="12"/>
      <c r="G4" s="13"/>
      <c r="H4" s="72"/>
      <c r="I4" s="72"/>
      <c r="J4" s="72"/>
      <c r="K4" s="72"/>
      <c r="L4" s="72"/>
    </row>
    <row r="5" spans="1:12" ht="13.5" customHeight="1">
      <c r="A5" s="7"/>
      <c r="B5" s="140"/>
      <c r="C5" s="8"/>
      <c r="D5" s="94" t="s">
        <v>206</v>
      </c>
      <c r="E5" s="95">
        <v>2045</v>
      </c>
      <c r="F5" s="193" t="s">
        <v>207</v>
      </c>
      <c r="G5" s="193"/>
      <c r="H5" s="193"/>
      <c r="I5" s="193"/>
      <c r="J5" s="194"/>
      <c r="K5" s="193"/>
      <c r="L5" s="193"/>
    </row>
    <row r="6" spans="1:12" ht="13.5" customHeight="1">
      <c r="A6" s="7"/>
      <c r="B6" s="140"/>
      <c r="C6" s="8"/>
      <c r="D6" s="10" t="s">
        <v>216</v>
      </c>
      <c r="E6" s="11"/>
      <c r="F6" s="12"/>
      <c r="G6" s="13"/>
      <c r="H6" s="72"/>
      <c r="I6" s="72"/>
      <c r="J6" s="72"/>
      <c r="K6" s="72"/>
      <c r="L6" s="72"/>
    </row>
    <row r="7" spans="1:12" ht="13.5" customHeight="1">
      <c r="D7" s="62" t="s">
        <v>217</v>
      </c>
      <c r="E7" s="68">
        <v>2402</v>
      </c>
      <c r="F7" s="15" t="s">
        <v>0</v>
      </c>
    </row>
    <row r="8" spans="1:12" ht="13.5" customHeight="1">
      <c r="D8" s="62"/>
      <c r="E8" s="68">
        <v>2406</v>
      </c>
      <c r="F8" s="69" t="s">
        <v>1</v>
      </c>
      <c r="G8" s="70"/>
    </row>
    <row r="9" spans="1:12" ht="13.5" customHeight="1">
      <c r="D9" s="62" t="s">
        <v>226</v>
      </c>
      <c r="E9" s="68">
        <v>3435</v>
      </c>
      <c r="F9" s="69" t="s">
        <v>2</v>
      </c>
      <c r="G9" s="70"/>
    </row>
    <row r="10" spans="1:12" ht="13.5" customHeight="1">
      <c r="D10" s="62" t="s">
        <v>218</v>
      </c>
      <c r="E10" s="71"/>
      <c r="F10" s="70"/>
      <c r="G10" s="70"/>
    </row>
    <row r="11" spans="1:12" ht="13.5" customHeight="1">
      <c r="D11" s="62" t="s">
        <v>3</v>
      </c>
      <c r="E11" s="68">
        <v>4406</v>
      </c>
      <c r="F11" s="69" t="s">
        <v>221</v>
      </c>
      <c r="G11" s="70"/>
    </row>
    <row r="12" spans="1:12" ht="12" customHeight="1">
      <c r="D12" s="62"/>
      <c r="E12" s="68"/>
      <c r="F12" s="69"/>
      <c r="G12" s="70"/>
    </row>
    <row r="13" spans="1:12" ht="13.5" customHeight="1">
      <c r="A13" s="30" t="s">
        <v>305</v>
      </c>
      <c r="D13" s="62"/>
      <c r="F13" s="69"/>
      <c r="G13" s="70"/>
    </row>
    <row r="14" spans="1:12" ht="13.5" customHeight="1">
      <c r="D14" s="72"/>
      <c r="E14" s="169" t="s">
        <v>203</v>
      </c>
      <c r="F14" s="169" t="s">
        <v>204</v>
      </c>
      <c r="G14" s="169" t="s">
        <v>11</v>
      </c>
    </row>
    <row r="15" spans="1:12" ht="13.5" customHeight="1">
      <c r="D15" s="73" t="s">
        <v>4</v>
      </c>
      <c r="E15" s="169">
        <f>L476</f>
        <v>2086243</v>
      </c>
      <c r="F15" s="169">
        <f>L502</f>
        <v>64226</v>
      </c>
      <c r="G15" s="169">
        <f>F15+E15</f>
        <v>2150469</v>
      </c>
    </row>
    <row r="16" spans="1:12" ht="13.5" customHeight="1">
      <c r="A16" s="15" t="s">
        <v>202</v>
      </c>
      <c r="F16" s="70"/>
      <c r="G16" s="70"/>
    </row>
    <row r="17" spans="1:33" ht="13.5" customHeight="1">
      <c r="C17" s="17"/>
      <c r="D17" s="74"/>
      <c r="E17" s="74"/>
      <c r="F17" s="74"/>
      <c r="G17" s="74"/>
      <c r="H17" s="74"/>
      <c r="I17" s="75"/>
      <c r="J17" s="76"/>
      <c r="K17" s="77"/>
      <c r="L17" s="78" t="s">
        <v>246</v>
      </c>
    </row>
    <row r="18" spans="1:33" s="20" customFormat="1">
      <c r="A18" s="123"/>
      <c r="B18" s="18"/>
      <c r="C18" s="124"/>
      <c r="D18" s="195" t="s">
        <v>5</v>
      </c>
      <c r="E18" s="195"/>
      <c r="F18" s="187" t="s">
        <v>6</v>
      </c>
      <c r="G18" s="187"/>
      <c r="H18" s="187" t="s">
        <v>7</v>
      </c>
      <c r="I18" s="187"/>
      <c r="J18" s="187" t="s">
        <v>6</v>
      </c>
      <c r="K18" s="187"/>
      <c r="L18" s="187"/>
      <c r="M18" s="184"/>
      <c r="N18" s="184"/>
      <c r="O18" s="184"/>
      <c r="P18" s="184"/>
      <c r="Q18" s="185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6"/>
      <c r="AC18" s="186"/>
      <c r="AD18" s="186"/>
      <c r="AE18" s="186"/>
      <c r="AF18" s="186"/>
    </row>
    <row r="19" spans="1:33" s="20" customFormat="1">
      <c r="A19" s="125"/>
      <c r="B19" s="22"/>
      <c r="C19" s="124" t="s">
        <v>8</v>
      </c>
      <c r="D19" s="187" t="s">
        <v>258</v>
      </c>
      <c r="E19" s="187"/>
      <c r="F19" s="187" t="s">
        <v>262</v>
      </c>
      <c r="G19" s="187"/>
      <c r="H19" s="187" t="s">
        <v>262</v>
      </c>
      <c r="I19" s="187"/>
      <c r="J19" s="187" t="s">
        <v>306</v>
      </c>
      <c r="K19" s="187"/>
      <c r="L19" s="187"/>
      <c r="M19" s="188"/>
      <c r="N19" s="188"/>
      <c r="O19" s="188"/>
      <c r="P19" s="188"/>
      <c r="Q19" s="189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90"/>
      <c r="AC19" s="190"/>
      <c r="AD19" s="190"/>
      <c r="AE19" s="190"/>
      <c r="AF19" s="190"/>
    </row>
    <row r="20" spans="1:33" s="20" customFormat="1">
      <c r="A20" s="126"/>
      <c r="B20" s="23"/>
      <c r="C20" s="127"/>
      <c r="D20" s="79" t="s">
        <v>9</v>
      </c>
      <c r="E20" s="79" t="s">
        <v>10</v>
      </c>
      <c r="F20" s="79" t="s">
        <v>9</v>
      </c>
      <c r="G20" s="79" t="s">
        <v>10</v>
      </c>
      <c r="H20" s="79" t="s">
        <v>9</v>
      </c>
      <c r="I20" s="79" t="s">
        <v>10</v>
      </c>
      <c r="J20" s="79" t="s">
        <v>9</v>
      </c>
      <c r="K20" s="79" t="s">
        <v>10</v>
      </c>
      <c r="L20" s="79" t="s">
        <v>11</v>
      </c>
      <c r="M20" s="128"/>
      <c r="N20" s="128"/>
      <c r="O20" s="128"/>
      <c r="P20" s="128"/>
      <c r="Q20" s="131"/>
      <c r="R20" s="128"/>
      <c r="S20" s="128"/>
      <c r="T20" s="128"/>
      <c r="U20" s="128"/>
      <c r="V20" s="131"/>
      <c r="W20" s="128"/>
      <c r="X20" s="128"/>
      <c r="Y20" s="128"/>
      <c r="Z20" s="128"/>
      <c r="AA20" s="131"/>
      <c r="AB20" s="129"/>
      <c r="AC20" s="129"/>
      <c r="AD20" s="129"/>
      <c r="AE20" s="129"/>
      <c r="AF20" s="154"/>
    </row>
    <row r="21" spans="1:33" s="20" customFormat="1" ht="12" customHeight="1">
      <c r="A21" s="21"/>
      <c r="B21" s="22"/>
      <c r="C21" s="19"/>
      <c r="D21" s="80"/>
      <c r="E21" s="80"/>
      <c r="F21" s="80"/>
      <c r="G21" s="80"/>
      <c r="H21" s="80"/>
      <c r="I21" s="80"/>
      <c r="J21" s="80"/>
      <c r="K21" s="80"/>
      <c r="L21" s="80"/>
      <c r="M21" s="98"/>
      <c r="N21" s="98"/>
      <c r="O21" s="98"/>
      <c r="P21" s="98"/>
      <c r="Q21" s="153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</row>
    <row r="22" spans="1:33" ht="14.1" customHeight="1">
      <c r="C22" s="31" t="s">
        <v>12</v>
      </c>
      <c r="F22" s="70"/>
      <c r="G22" s="70"/>
      <c r="Q22" s="151"/>
      <c r="V22" s="97"/>
      <c r="AA22" s="97"/>
    </row>
    <row r="23" spans="1:33" ht="25.5">
      <c r="A23" s="14" t="s">
        <v>13</v>
      </c>
      <c r="B23" s="32">
        <v>2045</v>
      </c>
      <c r="C23" s="25" t="s">
        <v>199</v>
      </c>
      <c r="F23" s="70"/>
      <c r="G23" s="70"/>
      <c r="Q23" s="151"/>
      <c r="V23" s="97"/>
      <c r="AA23" s="97"/>
    </row>
    <row r="24" spans="1:33" ht="25.5">
      <c r="B24" s="33">
        <v>0.79700000000000004</v>
      </c>
      <c r="C24" s="25" t="s">
        <v>200</v>
      </c>
      <c r="D24" s="59"/>
      <c r="E24" s="59"/>
      <c r="F24" s="59"/>
      <c r="G24" s="59"/>
      <c r="H24" s="59"/>
      <c r="I24" s="59"/>
      <c r="J24" s="59"/>
      <c r="K24" s="59"/>
      <c r="L24" s="59"/>
      <c r="Q24" s="151"/>
      <c r="V24" s="97"/>
      <c r="AA24" s="97"/>
    </row>
    <row r="25" spans="1:33">
      <c r="B25" s="5" t="s">
        <v>186</v>
      </c>
      <c r="C25" s="4" t="s">
        <v>201</v>
      </c>
      <c r="D25" s="99">
        <v>0</v>
      </c>
      <c r="E25" s="86">
        <v>300000</v>
      </c>
      <c r="F25" s="99">
        <v>0</v>
      </c>
      <c r="G25" s="86">
        <v>450000</v>
      </c>
      <c r="H25" s="99">
        <v>0</v>
      </c>
      <c r="I25" s="86">
        <v>841427</v>
      </c>
      <c r="J25" s="99">
        <v>0</v>
      </c>
      <c r="K25" s="86">
        <v>480000</v>
      </c>
      <c r="L25" s="86">
        <f>SUM(J25:K25)</f>
        <v>480000</v>
      </c>
      <c r="Q25" s="151"/>
      <c r="W25" s="175"/>
      <c r="X25" s="175"/>
      <c r="Y25" s="175"/>
      <c r="Z25" s="175"/>
      <c r="AA25" s="182"/>
    </row>
    <row r="26" spans="1:33" ht="25.5">
      <c r="A26" s="14" t="s">
        <v>11</v>
      </c>
      <c r="B26" s="33">
        <v>0.79700000000000004</v>
      </c>
      <c r="C26" s="25" t="s">
        <v>200</v>
      </c>
      <c r="D26" s="117">
        <f t="shared" ref="D26:L26" si="0">SUM(D25)</f>
        <v>0</v>
      </c>
      <c r="E26" s="118">
        <f t="shared" si="0"/>
        <v>300000</v>
      </c>
      <c r="F26" s="117">
        <f t="shared" si="0"/>
        <v>0</v>
      </c>
      <c r="G26" s="118">
        <f t="shared" si="0"/>
        <v>450000</v>
      </c>
      <c r="H26" s="117">
        <f t="shared" si="0"/>
        <v>0</v>
      </c>
      <c r="I26" s="118">
        <f t="shared" si="0"/>
        <v>841427</v>
      </c>
      <c r="J26" s="117">
        <f t="shared" si="0"/>
        <v>0</v>
      </c>
      <c r="K26" s="118">
        <f t="shared" ref="K26" si="1">SUM(K25)</f>
        <v>480000</v>
      </c>
      <c r="L26" s="118">
        <f t="shared" si="0"/>
        <v>480000</v>
      </c>
      <c r="Q26" s="151"/>
      <c r="V26" s="97"/>
      <c r="AA26" s="97"/>
    </row>
    <row r="27" spans="1:33" ht="25.5">
      <c r="A27" s="14" t="s">
        <v>11</v>
      </c>
      <c r="B27" s="32">
        <v>2045</v>
      </c>
      <c r="C27" s="25" t="s">
        <v>199</v>
      </c>
      <c r="D27" s="117">
        <f t="shared" ref="D27:L27" si="2">D25</f>
        <v>0</v>
      </c>
      <c r="E27" s="118">
        <f t="shared" si="2"/>
        <v>300000</v>
      </c>
      <c r="F27" s="117">
        <f t="shared" si="2"/>
        <v>0</v>
      </c>
      <c r="G27" s="118">
        <f t="shared" si="2"/>
        <v>450000</v>
      </c>
      <c r="H27" s="117">
        <f t="shared" si="2"/>
        <v>0</v>
      </c>
      <c r="I27" s="118">
        <f t="shared" si="2"/>
        <v>841427</v>
      </c>
      <c r="J27" s="117">
        <f t="shared" si="2"/>
        <v>0</v>
      </c>
      <c r="K27" s="118">
        <f t="shared" ref="K27" si="3">K25</f>
        <v>480000</v>
      </c>
      <c r="L27" s="118">
        <f t="shared" si="2"/>
        <v>480000</v>
      </c>
      <c r="Q27" s="151"/>
      <c r="V27" s="97"/>
      <c r="AA27" s="97"/>
    </row>
    <row r="28" spans="1:33" ht="12" customHeight="1">
      <c r="C28" s="24"/>
      <c r="D28" s="59"/>
      <c r="E28" s="59"/>
      <c r="F28" s="59"/>
      <c r="G28" s="59"/>
      <c r="H28" s="59"/>
      <c r="I28" s="59"/>
      <c r="J28" s="59"/>
      <c r="K28" s="59"/>
      <c r="L28" s="59"/>
      <c r="Q28" s="151"/>
      <c r="V28" s="97"/>
      <c r="AA28" s="97"/>
    </row>
    <row r="29" spans="1:33" ht="14.1" customHeight="1">
      <c r="A29" s="14" t="s">
        <v>13</v>
      </c>
      <c r="B29" s="32">
        <v>2402</v>
      </c>
      <c r="C29" s="25" t="s">
        <v>0</v>
      </c>
      <c r="D29" s="59"/>
      <c r="E29" s="59"/>
      <c r="F29" s="59"/>
      <c r="G29" s="59"/>
      <c r="H29" s="59"/>
      <c r="I29" s="59"/>
      <c r="J29" s="59"/>
      <c r="K29" s="59"/>
      <c r="L29" s="59"/>
      <c r="Q29" s="151"/>
      <c r="V29" s="97"/>
      <c r="AA29" s="97"/>
    </row>
    <row r="30" spans="1:33" ht="14.1" customHeight="1">
      <c r="B30" s="34">
        <v>1E-3</v>
      </c>
      <c r="C30" s="25" t="s">
        <v>14</v>
      </c>
      <c r="D30" s="59"/>
      <c r="E30" s="59"/>
      <c r="F30" s="59"/>
      <c r="G30" s="59"/>
      <c r="H30" s="59"/>
      <c r="I30" s="59"/>
      <c r="J30" s="59"/>
      <c r="K30" s="59"/>
      <c r="L30" s="59"/>
      <c r="Q30" s="151"/>
      <c r="V30" s="97"/>
      <c r="AA30" s="97"/>
    </row>
    <row r="31" spans="1:33" ht="14.1" customHeight="1">
      <c r="A31" s="7"/>
      <c r="B31" s="140">
        <v>13</v>
      </c>
      <c r="C31" s="139" t="s">
        <v>15</v>
      </c>
      <c r="D31" s="60"/>
      <c r="E31" s="60"/>
      <c r="F31" s="60"/>
      <c r="G31" s="60"/>
      <c r="H31" s="60"/>
      <c r="I31" s="60"/>
      <c r="J31" s="60"/>
      <c r="K31" s="60"/>
      <c r="L31" s="60"/>
      <c r="Q31" s="151"/>
      <c r="V31" s="97"/>
      <c r="AA31" s="97"/>
    </row>
    <row r="32" spans="1:33" ht="14.1" customHeight="1">
      <c r="A32" s="7"/>
      <c r="B32" s="140">
        <v>44</v>
      </c>
      <c r="C32" s="139" t="s">
        <v>16</v>
      </c>
      <c r="D32" s="60"/>
      <c r="E32" s="60"/>
      <c r="F32" s="60"/>
      <c r="G32" s="60"/>
      <c r="H32" s="60"/>
      <c r="I32" s="60"/>
      <c r="J32" s="60"/>
      <c r="K32" s="60"/>
      <c r="L32" s="60"/>
      <c r="Q32" s="151"/>
      <c r="V32" s="97"/>
      <c r="AA32" s="97"/>
    </row>
    <row r="33" spans="1:32" ht="14.1" customHeight="1">
      <c r="A33" s="28"/>
      <c r="B33" s="142" t="s">
        <v>17</v>
      </c>
      <c r="C33" s="54" t="s">
        <v>18</v>
      </c>
      <c r="D33" s="87">
        <v>4999</v>
      </c>
      <c r="E33" s="87">
        <v>4092</v>
      </c>
      <c r="F33" s="87">
        <v>5800</v>
      </c>
      <c r="G33" s="87">
        <v>4158</v>
      </c>
      <c r="H33" s="87">
        <v>5800</v>
      </c>
      <c r="I33" s="87">
        <v>4158</v>
      </c>
      <c r="J33" s="87">
        <v>5375</v>
      </c>
      <c r="K33" s="87">
        <v>5361</v>
      </c>
      <c r="L33" s="87">
        <f>SUM(J33:K33)</f>
        <v>10736</v>
      </c>
      <c r="M33" s="175"/>
      <c r="N33" s="175"/>
      <c r="O33" s="175"/>
      <c r="P33" s="175"/>
      <c r="Q33" s="176"/>
      <c r="V33" s="97"/>
      <c r="W33" s="175"/>
      <c r="X33" s="175"/>
      <c r="Y33" s="175"/>
      <c r="Z33" s="175"/>
      <c r="AA33" s="182"/>
    </row>
    <row r="34" spans="1:32" ht="15" customHeight="1">
      <c r="A34" s="7"/>
      <c r="B34" s="29" t="s">
        <v>19</v>
      </c>
      <c r="C34" s="139" t="s">
        <v>20</v>
      </c>
      <c r="D34" s="96">
        <v>0</v>
      </c>
      <c r="E34" s="88">
        <v>80</v>
      </c>
      <c r="F34" s="96">
        <v>0</v>
      </c>
      <c r="G34" s="88">
        <v>80</v>
      </c>
      <c r="H34" s="96">
        <v>0</v>
      </c>
      <c r="I34" s="88">
        <v>80</v>
      </c>
      <c r="J34" s="96">
        <v>0</v>
      </c>
      <c r="K34" s="88">
        <v>80</v>
      </c>
      <c r="L34" s="88">
        <f>SUM(J34:K34)</f>
        <v>80</v>
      </c>
      <c r="V34" s="97"/>
      <c r="W34" s="175"/>
      <c r="X34" s="175"/>
      <c r="Y34" s="175"/>
      <c r="Z34" s="175"/>
      <c r="AA34" s="182"/>
      <c r="AB34" s="175"/>
      <c r="AC34" s="175"/>
      <c r="AD34" s="175"/>
      <c r="AE34" s="175"/>
      <c r="AF34" s="175"/>
    </row>
    <row r="35" spans="1:32" ht="15" customHeight="1">
      <c r="A35" s="7"/>
      <c r="B35" s="29" t="s">
        <v>21</v>
      </c>
      <c r="C35" s="139" t="s">
        <v>22</v>
      </c>
      <c r="D35" s="96">
        <v>0</v>
      </c>
      <c r="E35" s="88">
        <v>526</v>
      </c>
      <c r="F35" s="96">
        <v>0</v>
      </c>
      <c r="G35" s="88">
        <v>530</v>
      </c>
      <c r="H35" s="96">
        <v>0</v>
      </c>
      <c r="I35" s="88">
        <v>530</v>
      </c>
      <c r="J35" s="96">
        <v>0</v>
      </c>
      <c r="K35" s="88">
        <v>530</v>
      </c>
      <c r="L35" s="88">
        <f>SUM(J35:K35)</f>
        <v>530</v>
      </c>
      <c r="V35" s="97"/>
      <c r="W35" s="175"/>
      <c r="X35" s="175"/>
      <c r="Y35" s="175"/>
      <c r="Z35" s="175"/>
      <c r="AA35" s="182"/>
      <c r="AB35" s="175"/>
      <c r="AC35" s="175"/>
      <c r="AD35" s="175"/>
      <c r="AE35" s="175"/>
      <c r="AF35" s="175"/>
    </row>
    <row r="36" spans="1:32" ht="15" customHeight="1">
      <c r="A36" s="7" t="s">
        <v>11</v>
      </c>
      <c r="B36" s="140">
        <v>44</v>
      </c>
      <c r="C36" s="139" t="s">
        <v>16</v>
      </c>
      <c r="D36" s="116">
        <f t="shared" ref="D36:L36" si="4">SUM(D33:D35)</f>
        <v>4999</v>
      </c>
      <c r="E36" s="116">
        <f t="shared" si="4"/>
        <v>4698</v>
      </c>
      <c r="F36" s="116">
        <f t="shared" si="4"/>
        <v>5800</v>
      </c>
      <c r="G36" s="116">
        <f t="shared" si="4"/>
        <v>4768</v>
      </c>
      <c r="H36" s="116">
        <f t="shared" si="4"/>
        <v>5800</v>
      </c>
      <c r="I36" s="116">
        <f t="shared" si="4"/>
        <v>4768</v>
      </c>
      <c r="J36" s="116">
        <f t="shared" si="4"/>
        <v>5375</v>
      </c>
      <c r="K36" s="116">
        <f t="shared" ref="K36" si="5">SUM(K33:K35)</f>
        <v>5971</v>
      </c>
      <c r="L36" s="116">
        <f t="shared" si="4"/>
        <v>11346</v>
      </c>
      <c r="Q36" s="151"/>
      <c r="V36" s="97"/>
      <c r="AA36" s="97"/>
    </row>
    <row r="37" spans="1:32" ht="15" customHeight="1">
      <c r="A37" s="7"/>
      <c r="B37" s="140"/>
      <c r="C37" s="139"/>
      <c r="D37" s="10"/>
      <c r="E37" s="10"/>
      <c r="F37" s="10"/>
      <c r="G37" s="10"/>
      <c r="H37" s="10"/>
      <c r="I37" s="10"/>
      <c r="J37" s="10"/>
      <c r="K37" s="10"/>
      <c r="L37" s="10"/>
      <c r="Q37" s="151"/>
      <c r="V37" s="97"/>
      <c r="AA37" s="97"/>
    </row>
    <row r="38" spans="1:32" ht="15" customHeight="1">
      <c r="A38" s="7"/>
      <c r="B38" s="140">
        <v>45</v>
      </c>
      <c r="C38" s="139" t="s">
        <v>23</v>
      </c>
      <c r="D38" s="59"/>
      <c r="E38" s="59"/>
      <c r="F38" s="158"/>
      <c r="G38" s="59"/>
      <c r="H38" s="59"/>
      <c r="I38" s="59"/>
      <c r="J38" s="59"/>
      <c r="K38" s="59"/>
      <c r="L38" s="59"/>
      <c r="Q38" s="151"/>
      <c r="V38" s="97"/>
      <c r="AA38" s="97"/>
    </row>
    <row r="39" spans="1:32" ht="15" customHeight="1">
      <c r="B39" s="5" t="s">
        <v>24</v>
      </c>
      <c r="C39" s="4" t="s">
        <v>18</v>
      </c>
      <c r="D39" s="101">
        <v>0</v>
      </c>
      <c r="E39" s="89">
        <v>7184</v>
      </c>
      <c r="F39" s="101">
        <v>0</v>
      </c>
      <c r="G39" s="89">
        <v>8071</v>
      </c>
      <c r="H39" s="101">
        <v>0</v>
      </c>
      <c r="I39" s="89">
        <v>8071</v>
      </c>
      <c r="J39" s="101">
        <v>0</v>
      </c>
      <c r="K39" s="89">
        <v>10051</v>
      </c>
      <c r="L39" s="89">
        <f>SUM(J39:K39)</f>
        <v>10051</v>
      </c>
      <c r="M39" s="175"/>
      <c r="N39" s="175"/>
      <c r="O39" s="175"/>
      <c r="P39" s="175"/>
      <c r="Q39" s="176"/>
      <c r="V39" s="97"/>
      <c r="W39" s="175"/>
      <c r="X39" s="175"/>
      <c r="Y39" s="175"/>
      <c r="Z39" s="175"/>
      <c r="AA39" s="182"/>
    </row>
    <row r="40" spans="1:32" ht="15" customHeight="1">
      <c r="B40" s="5" t="s">
        <v>25</v>
      </c>
      <c r="C40" s="4" t="s">
        <v>20</v>
      </c>
      <c r="D40" s="101">
        <v>0</v>
      </c>
      <c r="E40" s="89">
        <v>60</v>
      </c>
      <c r="F40" s="101">
        <v>0</v>
      </c>
      <c r="G40" s="89">
        <v>60</v>
      </c>
      <c r="H40" s="101">
        <v>0</v>
      </c>
      <c r="I40" s="89">
        <v>60</v>
      </c>
      <c r="J40" s="101">
        <v>0</v>
      </c>
      <c r="K40" s="89">
        <v>60</v>
      </c>
      <c r="L40" s="89">
        <f>SUM(J40:K40)</f>
        <v>60</v>
      </c>
      <c r="V40" s="97"/>
      <c r="W40" s="175"/>
      <c r="X40" s="175"/>
      <c r="Y40" s="175"/>
      <c r="Z40" s="175"/>
      <c r="AA40" s="182"/>
      <c r="AB40" s="175"/>
      <c r="AC40" s="175"/>
      <c r="AD40" s="175"/>
      <c r="AE40" s="175"/>
      <c r="AF40" s="175"/>
    </row>
    <row r="41" spans="1:32" ht="15" customHeight="1">
      <c r="B41" s="5" t="s">
        <v>26</v>
      </c>
      <c r="C41" s="4" t="s">
        <v>22</v>
      </c>
      <c r="D41" s="101">
        <v>0</v>
      </c>
      <c r="E41" s="89">
        <v>124</v>
      </c>
      <c r="F41" s="101">
        <v>0</v>
      </c>
      <c r="G41" s="89">
        <v>150</v>
      </c>
      <c r="H41" s="101">
        <v>0</v>
      </c>
      <c r="I41" s="89">
        <v>150</v>
      </c>
      <c r="J41" s="101">
        <v>0</v>
      </c>
      <c r="K41" s="89">
        <v>150</v>
      </c>
      <c r="L41" s="89">
        <f>SUM(J41:K41)</f>
        <v>150</v>
      </c>
      <c r="V41" s="97"/>
      <c r="W41" s="175"/>
      <c r="X41" s="175"/>
      <c r="Y41" s="175"/>
      <c r="Z41" s="175"/>
      <c r="AA41" s="182"/>
      <c r="AB41" s="175"/>
      <c r="AC41" s="175"/>
      <c r="AD41" s="175"/>
      <c r="AE41" s="175"/>
      <c r="AF41" s="182"/>
    </row>
    <row r="42" spans="1:32" ht="15" customHeight="1">
      <c r="A42" s="7" t="s">
        <v>11</v>
      </c>
      <c r="B42" s="140">
        <v>45</v>
      </c>
      <c r="C42" s="139" t="s">
        <v>23</v>
      </c>
      <c r="D42" s="119">
        <f t="shared" ref="D42:L42" si="6">SUM(D39:D41)</f>
        <v>0</v>
      </c>
      <c r="E42" s="116">
        <f t="shared" si="6"/>
        <v>7368</v>
      </c>
      <c r="F42" s="119">
        <f t="shared" si="6"/>
        <v>0</v>
      </c>
      <c r="G42" s="116">
        <f t="shared" si="6"/>
        <v>8281</v>
      </c>
      <c r="H42" s="119">
        <f t="shared" si="6"/>
        <v>0</v>
      </c>
      <c r="I42" s="116">
        <f t="shared" si="6"/>
        <v>8281</v>
      </c>
      <c r="J42" s="119">
        <f t="shared" si="6"/>
        <v>0</v>
      </c>
      <c r="K42" s="116">
        <f t="shared" ref="K42" si="7">SUM(K39:K41)</f>
        <v>10261</v>
      </c>
      <c r="L42" s="116">
        <f t="shared" si="6"/>
        <v>10261</v>
      </c>
      <c r="Q42" s="151"/>
      <c r="V42" s="97"/>
      <c r="AA42" s="97"/>
    </row>
    <row r="43" spans="1:32" ht="15" customHeight="1">
      <c r="C43" s="4"/>
      <c r="D43" s="63"/>
      <c r="E43" s="10"/>
      <c r="F43" s="106"/>
      <c r="G43" s="10"/>
      <c r="H43" s="10"/>
      <c r="I43" s="10"/>
      <c r="J43" s="10"/>
      <c r="K43" s="10"/>
      <c r="L43" s="10"/>
      <c r="Q43" s="151"/>
      <c r="V43" s="97"/>
      <c r="AA43" s="97"/>
    </row>
    <row r="44" spans="1:32" ht="15" customHeight="1">
      <c r="B44" s="6">
        <v>46</v>
      </c>
      <c r="C44" s="4" t="s">
        <v>27</v>
      </c>
      <c r="D44" s="58"/>
      <c r="E44" s="59"/>
      <c r="F44" s="158"/>
      <c r="G44" s="59"/>
      <c r="H44" s="59"/>
      <c r="I44" s="59"/>
      <c r="J44" s="59"/>
      <c r="K44" s="59"/>
      <c r="L44" s="59"/>
      <c r="Q44" s="151"/>
      <c r="V44" s="97"/>
      <c r="AA44" s="97"/>
    </row>
    <row r="45" spans="1:32" ht="15" customHeight="1">
      <c r="B45" s="5" t="s">
        <v>28</v>
      </c>
      <c r="C45" s="4" t="s">
        <v>18</v>
      </c>
      <c r="D45" s="101">
        <v>0</v>
      </c>
      <c r="E45" s="89">
        <v>4679</v>
      </c>
      <c r="F45" s="101">
        <v>0</v>
      </c>
      <c r="G45" s="89">
        <v>4382</v>
      </c>
      <c r="H45" s="101">
        <v>0</v>
      </c>
      <c r="I45" s="89">
        <v>4382</v>
      </c>
      <c r="J45" s="101">
        <v>0</v>
      </c>
      <c r="K45" s="89">
        <v>6278</v>
      </c>
      <c r="L45" s="89">
        <f>SUM(J45:K45)</f>
        <v>6278</v>
      </c>
      <c r="M45" s="175"/>
      <c r="N45" s="175"/>
      <c r="O45" s="175"/>
      <c r="P45" s="175"/>
      <c r="Q45" s="176"/>
      <c r="V45" s="97"/>
      <c r="W45" s="175"/>
      <c r="X45" s="175"/>
      <c r="Y45" s="175"/>
      <c r="Z45" s="175"/>
      <c r="AA45" s="182"/>
    </row>
    <row r="46" spans="1:32" ht="15" customHeight="1">
      <c r="B46" s="5" t="s">
        <v>29</v>
      </c>
      <c r="C46" s="4" t="s">
        <v>20</v>
      </c>
      <c r="D46" s="101">
        <v>0</v>
      </c>
      <c r="E46" s="89">
        <v>59</v>
      </c>
      <c r="F46" s="101">
        <v>0</v>
      </c>
      <c r="G46" s="89">
        <v>60</v>
      </c>
      <c r="H46" s="101">
        <v>0</v>
      </c>
      <c r="I46" s="89">
        <v>60</v>
      </c>
      <c r="J46" s="101">
        <v>0</v>
      </c>
      <c r="K46" s="89">
        <v>60</v>
      </c>
      <c r="L46" s="89">
        <f>SUM(J46:K46)</f>
        <v>60</v>
      </c>
      <c r="V46" s="97"/>
      <c r="W46" s="175"/>
      <c r="X46" s="175"/>
      <c r="Y46" s="175"/>
      <c r="Z46" s="175"/>
      <c r="AA46" s="182"/>
      <c r="AB46" s="175"/>
      <c r="AC46" s="175"/>
      <c r="AD46" s="175"/>
      <c r="AE46" s="175"/>
      <c r="AF46" s="175"/>
    </row>
    <row r="47" spans="1:32" ht="15" customHeight="1">
      <c r="B47" s="5" t="s">
        <v>30</v>
      </c>
      <c r="C47" s="4" t="s">
        <v>22</v>
      </c>
      <c r="D47" s="101">
        <v>0</v>
      </c>
      <c r="E47" s="89">
        <v>120</v>
      </c>
      <c r="F47" s="101">
        <v>0</v>
      </c>
      <c r="G47" s="89">
        <v>120</v>
      </c>
      <c r="H47" s="101">
        <v>0</v>
      </c>
      <c r="I47" s="89">
        <v>120</v>
      </c>
      <c r="J47" s="101">
        <v>0</v>
      </c>
      <c r="K47" s="89">
        <v>120</v>
      </c>
      <c r="L47" s="89">
        <f>SUM(J47:K47)</f>
        <v>120</v>
      </c>
      <c r="V47" s="97"/>
      <c r="W47" s="175"/>
      <c r="X47" s="175"/>
      <c r="Y47" s="175"/>
      <c r="Z47" s="175"/>
      <c r="AA47" s="182"/>
      <c r="AB47" s="175"/>
      <c r="AC47" s="175"/>
      <c r="AD47" s="175"/>
      <c r="AE47" s="175"/>
      <c r="AF47" s="175"/>
    </row>
    <row r="48" spans="1:32" ht="15" customHeight="1">
      <c r="A48" s="14" t="s">
        <v>11</v>
      </c>
      <c r="B48" s="6">
        <v>46</v>
      </c>
      <c r="C48" s="4" t="s">
        <v>27</v>
      </c>
      <c r="D48" s="119">
        <f t="shared" ref="D48:L48" si="8">SUM(D44:D47)</f>
        <v>0</v>
      </c>
      <c r="E48" s="116">
        <f t="shared" si="8"/>
        <v>4858</v>
      </c>
      <c r="F48" s="119">
        <f t="shared" si="8"/>
        <v>0</v>
      </c>
      <c r="G48" s="116">
        <f t="shared" si="8"/>
        <v>4562</v>
      </c>
      <c r="H48" s="119">
        <f t="shared" si="8"/>
        <v>0</v>
      </c>
      <c r="I48" s="116">
        <f t="shared" si="8"/>
        <v>4562</v>
      </c>
      <c r="J48" s="119">
        <f t="shared" si="8"/>
        <v>0</v>
      </c>
      <c r="K48" s="116">
        <f t="shared" ref="K48" si="9">SUM(K44:K47)</f>
        <v>6458</v>
      </c>
      <c r="L48" s="116">
        <f t="shared" si="8"/>
        <v>6458</v>
      </c>
      <c r="Q48" s="151"/>
      <c r="V48" s="97"/>
      <c r="AA48" s="97"/>
    </row>
    <row r="49" spans="1:32" ht="15" customHeight="1">
      <c r="C49" s="4"/>
      <c r="D49" s="63"/>
      <c r="E49" s="10"/>
      <c r="F49" s="106"/>
      <c r="G49" s="10"/>
      <c r="H49" s="10"/>
      <c r="I49" s="10"/>
      <c r="J49" s="10"/>
      <c r="K49" s="10"/>
      <c r="L49" s="10"/>
      <c r="Q49" s="151"/>
      <c r="V49" s="97"/>
      <c r="AA49" s="97"/>
    </row>
    <row r="50" spans="1:32" ht="15" customHeight="1">
      <c r="B50" s="6">
        <v>47</v>
      </c>
      <c r="C50" s="4" t="s">
        <v>31</v>
      </c>
      <c r="D50" s="58"/>
      <c r="E50" s="59"/>
      <c r="F50" s="158"/>
      <c r="G50" s="59"/>
      <c r="H50" s="59"/>
      <c r="I50" s="59"/>
      <c r="J50" s="59"/>
      <c r="K50" s="59"/>
      <c r="L50" s="59"/>
      <c r="Q50" s="151"/>
      <c r="V50" s="97"/>
      <c r="AA50" s="97"/>
    </row>
    <row r="51" spans="1:32" ht="15" customHeight="1">
      <c r="B51" s="5" t="s">
        <v>32</v>
      </c>
      <c r="C51" s="4" t="s">
        <v>18</v>
      </c>
      <c r="D51" s="101">
        <v>0</v>
      </c>
      <c r="E51" s="89">
        <v>5813</v>
      </c>
      <c r="F51" s="101">
        <v>0</v>
      </c>
      <c r="G51" s="89">
        <v>6468</v>
      </c>
      <c r="H51" s="101">
        <v>0</v>
      </c>
      <c r="I51" s="89">
        <v>6468</v>
      </c>
      <c r="J51" s="101">
        <v>0</v>
      </c>
      <c r="K51" s="89">
        <v>8383</v>
      </c>
      <c r="L51" s="89">
        <f>SUM(J51:K51)</f>
        <v>8383</v>
      </c>
      <c r="M51" s="175"/>
      <c r="N51" s="175"/>
      <c r="O51" s="175"/>
      <c r="P51" s="175"/>
      <c r="Q51" s="176"/>
      <c r="V51" s="97"/>
      <c r="W51" s="175"/>
      <c r="X51" s="175"/>
      <c r="Y51" s="175"/>
      <c r="Z51" s="175"/>
      <c r="AA51" s="182"/>
    </row>
    <row r="52" spans="1:32" ht="15" customHeight="1">
      <c r="B52" s="5" t="s">
        <v>33</v>
      </c>
      <c r="C52" s="4" t="s">
        <v>20</v>
      </c>
      <c r="D52" s="101">
        <v>0</v>
      </c>
      <c r="E52" s="89">
        <v>60</v>
      </c>
      <c r="F52" s="101">
        <v>0</v>
      </c>
      <c r="G52" s="89">
        <v>60</v>
      </c>
      <c r="H52" s="101">
        <v>0</v>
      </c>
      <c r="I52" s="89">
        <v>60</v>
      </c>
      <c r="J52" s="101">
        <v>0</v>
      </c>
      <c r="K52" s="89">
        <v>60</v>
      </c>
      <c r="L52" s="89">
        <f>SUM(J52:K52)</f>
        <v>60</v>
      </c>
      <c r="V52" s="97"/>
      <c r="W52" s="175"/>
      <c r="X52" s="175"/>
      <c r="Y52" s="175"/>
      <c r="Z52" s="175"/>
      <c r="AA52" s="182"/>
      <c r="AB52" s="175"/>
      <c r="AC52" s="175"/>
      <c r="AD52" s="175"/>
      <c r="AE52" s="175"/>
      <c r="AF52" s="175"/>
    </row>
    <row r="53" spans="1:32" ht="15" customHeight="1">
      <c r="B53" s="5" t="s">
        <v>34</v>
      </c>
      <c r="C53" s="4" t="s">
        <v>22</v>
      </c>
      <c r="D53" s="101">
        <v>0</v>
      </c>
      <c r="E53" s="89">
        <v>122</v>
      </c>
      <c r="F53" s="101">
        <v>0</v>
      </c>
      <c r="G53" s="89">
        <v>120</v>
      </c>
      <c r="H53" s="101">
        <v>0</v>
      </c>
      <c r="I53" s="89">
        <v>120</v>
      </c>
      <c r="J53" s="101">
        <v>0</v>
      </c>
      <c r="K53" s="89">
        <v>120</v>
      </c>
      <c r="L53" s="89">
        <f>SUM(J53:K53)</f>
        <v>120</v>
      </c>
      <c r="V53" s="97"/>
      <c r="W53" s="175"/>
      <c r="X53" s="175"/>
      <c r="Y53" s="175"/>
      <c r="Z53" s="175"/>
      <c r="AA53" s="182"/>
      <c r="AB53" s="175"/>
      <c r="AC53" s="175"/>
      <c r="AD53" s="175"/>
      <c r="AE53" s="175"/>
      <c r="AF53" s="175"/>
    </row>
    <row r="54" spans="1:32" ht="15" customHeight="1">
      <c r="A54" s="14" t="s">
        <v>11</v>
      </c>
      <c r="B54" s="6">
        <v>47</v>
      </c>
      <c r="C54" s="4" t="s">
        <v>31</v>
      </c>
      <c r="D54" s="119">
        <f t="shared" ref="D54:L54" si="10">SUM(D51:D53)</f>
        <v>0</v>
      </c>
      <c r="E54" s="116">
        <f t="shared" si="10"/>
        <v>5995</v>
      </c>
      <c r="F54" s="119">
        <f t="shared" si="10"/>
        <v>0</v>
      </c>
      <c r="G54" s="116">
        <f t="shared" si="10"/>
        <v>6648</v>
      </c>
      <c r="H54" s="119">
        <f t="shared" si="10"/>
        <v>0</v>
      </c>
      <c r="I54" s="116">
        <f t="shared" si="10"/>
        <v>6648</v>
      </c>
      <c r="J54" s="119">
        <f t="shared" si="10"/>
        <v>0</v>
      </c>
      <c r="K54" s="116">
        <f t="shared" ref="K54" si="11">SUM(K51:K53)</f>
        <v>8563</v>
      </c>
      <c r="L54" s="116">
        <f t="shared" si="10"/>
        <v>8563</v>
      </c>
      <c r="Q54" s="151"/>
      <c r="V54" s="97"/>
      <c r="AA54" s="97"/>
    </row>
    <row r="55" spans="1:32" ht="15" customHeight="1">
      <c r="C55" s="4"/>
      <c r="D55" s="63"/>
      <c r="E55" s="10"/>
      <c r="F55" s="106"/>
      <c r="G55" s="10"/>
      <c r="H55" s="10"/>
      <c r="I55" s="10"/>
      <c r="J55" s="10"/>
      <c r="K55" s="10"/>
      <c r="L55" s="10"/>
      <c r="Q55" s="151"/>
      <c r="V55" s="97"/>
      <c r="AA55" s="97"/>
    </row>
    <row r="56" spans="1:32" ht="15" customHeight="1">
      <c r="B56" s="6">
        <v>48</v>
      </c>
      <c r="C56" s="4" t="s">
        <v>35</v>
      </c>
      <c r="D56" s="58"/>
      <c r="E56" s="59"/>
      <c r="F56" s="158"/>
      <c r="G56" s="59"/>
      <c r="H56" s="59"/>
      <c r="I56" s="59"/>
      <c r="J56" s="59"/>
      <c r="K56" s="59"/>
      <c r="L56" s="59"/>
      <c r="Q56" s="151"/>
      <c r="V56" s="97"/>
      <c r="AA56" s="97"/>
    </row>
    <row r="57" spans="1:32" ht="15" customHeight="1">
      <c r="B57" s="5" t="s">
        <v>36</v>
      </c>
      <c r="C57" s="4" t="s">
        <v>18</v>
      </c>
      <c r="D57" s="101">
        <v>0</v>
      </c>
      <c r="E57" s="89">
        <v>10152</v>
      </c>
      <c r="F57" s="101">
        <v>0</v>
      </c>
      <c r="G57" s="89">
        <v>11059</v>
      </c>
      <c r="H57" s="101">
        <v>0</v>
      </c>
      <c r="I57" s="89">
        <v>11059</v>
      </c>
      <c r="J57" s="101">
        <v>0</v>
      </c>
      <c r="K57" s="89">
        <v>11005</v>
      </c>
      <c r="L57" s="89">
        <f>SUM(J57:K57)</f>
        <v>11005</v>
      </c>
      <c r="M57" s="175"/>
      <c r="N57" s="175"/>
      <c r="O57" s="175"/>
      <c r="P57" s="175"/>
      <c r="Q57" s="176"/>
      <c r="V57" s="97"/>
      <c r="W57" s="175"/>
      <c r="X57" s="175"/>
      <c r="Y57" s="175"/>
      <c r="Z57" s="175"/>
      <c r="AA57" s="182"/>
    </row>
    <row r="58" spans="1:32" ht="15" customHeight="1">
      <c r="B58" s="5" t="s">
        <v>37</v>
      </c>
      <c r="C58" s="4" t="s">
        <v>20</v>
      </c>
      <c r="D58" s="101">
        <v>0</v>
      </c>
      <c r="E58" s="89">
        <v>60</v>
      </c>
      <c r="F58" s="101">
        <v>0</v>
      </c>
      <c r="G58" s="89">
        <v>60</v>
      </c>
      <c r="H58" s="101">
        <v>0</v>
      </c>
      <c r="I58" s="89">
        <v>60</v>
      </c>
      <c r="J58" s="101">
        <v>0</v>
      </c>
      <c r="K58" s="89">
        <v>60</v>
      </c>
      <c r="L58" s="89">
        <f>SUM(J58:K58)</f>
        <v>60</v>
      </c>
      <c r="V58" s="97"/>
      <c r="W58" s="175"/>
      <c r="X58" s="175"/>
      <c r="Y58" s="175"/>
      <c r="Z58" s="175"/>
      <c r="AA58" s="182"/>
      <c r="AB58" s="175"/>
      <c r="AC58" s="175"/>
      <c r="AD58" s="175"/>
      <c r="AE58" s="175"/>
      <c r="AF58" s="175"/>
    </row>
    <row r="59" spans="1:32" ht="15" customHeight="1">
      <c r="B59" s="5" t="s">
        <v>38</v>
      </c>
      <c r="C59" s="4" t="s">
        <v>22</v>
      </c>
      <c r="D59" s="101">
        <v>0</v>
      </c>
      <c r="E59" s="89">
        <v>120</v>
      </c>
      <c r="F59" s="101">
        <v>0</v>
      </c>
      <c r="G59" s="89">
        <v>120</v>
      </c>
      <c r="H59" s="101">
        <v>0</v>
      </c>
      <c r="I59" s="89">
        <v>120</v>
      </c>
      <c r="J59" s="101">
        <v>0</v>
      </c>
      <c r="K59" s="89">
        <v>120</v>
      </c>
      <c r="L59" s="89">
        <f>SUM(J59:K59)</f>
        <v>120</v>
      </c>
      <c r="V59" s="97"/>
      <c r="W59" s="175"/>
      <c r="X59" s="175"/>
      <c r="Y59" s="175"/>
      <c r="Z59" s="175"/>
      <c r="AA59" s="182"/>
      <c r="AB59" s="175"/>
      <c r="AC59" s="175"/>
      <c r="AD59" s="175"/>
      <c r="AE59" s="175"/>
      <c r="AF59" s="175"/>
    </row>
    <row r="60" spans="1:32" ht="15" customHeight="1">
      <c r="A60" s="14" t="s">
        <v>11</v>
      </c>
      <c r="B60" s="6">
        <v>48</v>
      </c>
      <c r="C60" s="4" t="s">
        <v>35</v>
      </c>
      <c r="D60" s="119">
        <f t="shared" ref="D60:L60" si="12">SUM(D57:D59)</f>
        <v>0</v>
      </c>
      <c r="E60" s="116">
        <f t="shared" si="12"/>
        <v>10332</v>
      </c>
      <c r="F60" s="119">
        <f t="shared" si="12"/>
        <v>0</v>
      </c>
      <c r="G60" s="116">
        <f t="shared" si="12"/>
        <v>11239</v>
      </c>
      <c r="H60" s="119">
        <f t="shared" si="12"/>
        <v>0</v>
      </c>
      <c r="I60" s="116">
        <f t="shared" si="12"/>
        <v>11239</v>
      </c>
      <c r="J60" s="119">
        <f t="shared" si="12"/>
        <v>0</v>
      </c>
      <c r="K60" s="116">
        <f t="shared" ref="K60" si="13">SUM(K57:K59)</f>
        <v>11185</v>
      </c>
      <c r="L60" s="116">
        <f t="shared" si="12"/>
        <v>11185</v>
      </c>
      <c r="Q60" s="151"/>
      <c r="V60" s="97"/>
      <c r="AA60" s="97"/>
    </row>
    <row r="61" spans="1:32" ht="15" customHeight="1">
      <c r="A61" s="14" t="s">
        <v>11</v>
      </c>
      <c r="B61" s="6">
        <v>13</v>
      </c>
      <c r="C61" s="4" t="s">
        <v>15</v>
      </c>
      <c r="D61" s="116">
        <f t="shared" ref="D61:L61" si="14">D60+D54+D48+D42+D36</f>
        <v>4999</v>
      </c>
      <c r="E61" s="116">
        <f t="shared" si="14"/>
        <v>33251</v>
      </c>
      <c r="F61" s="116">
        <f t="shared" si="14"/>
        <v>5800</v>
      </c>
      <c r="G61" s="116">
        <f t="shared" si="14"/>
        <v>35498</v>
      </c>
      <c r="H61" s="116">
        <f t="shared" si="14"/>
        <v>5800</v>
      </c>
      <c r="I61" s="116">
        <f t="shared" si="14"/>
        <v>35498</v>
      </c>
      <c r="J61" s="116">
        <f t="shared" si="14"/>
        <v>5375</v>
      </c>
      <c r="K61" s="116">
        <f t="shared" ref="K61" si="15">K60+K54+K48+K42+K36</f>
        <v>42438</v>
      </c>
      <c r="L61" s="116">
        <f t="shared" si="14"/>
        <v>47813</v>
      </c>
      <c r="Q61" s="151"/>
      <c r="V61" s="97"/>
      <c r="AA61" s="97"/>
    </row>
    <row r="62" spans="1:32" ht="15" customHeight="1">
      <c r="A62" s="28" t="s">
        <v>11</v>
      </c>
      <c r="B62" s="91">
        <v>1E-3</v>
      </c>
      <c r="C62" s="92" t="s">
        <v>14</v>
      </c>
      <c r="D62" s="118">
        <f t="shared" ref="D62:L62" si="16">D61</f>
        <v>4999</v>
      </c>
      <c r="E62" s="118">
        <f t="shared" si="16"/>
        <v>33251</v>
      </c>
      <c r="F62" s="118">
        <f t="shared" si="16"/>
        <v>5800</v>
      </c>
      <c r="G62" s="118">
        <f t="shared" si="16"/>
        <v>35498</v>
      </c>
      <c r="H62" s="118">
        <f t="shared" si="16"/>
        <v>5800</v>
      </c>
      <c r="I62" s="118">
        <f t="shared" si="16"/>
        <v>35498</v>
      </c>
      <c r="J62" s="118">
        <f t="shared" si="16"/>
        <v>5375</v>
      </c>
      <c r="K62" s="118">
        <f t="shared" ref="K62" si="17">K61</f>
        <v>42438</v>
      </c>
      <c r="L62" s="118">
        <f t="shared" si="16"/>
        <v>47813</v>
      </c>
      <c r="Q62" s="151"/>
      <c r="V62" s="97"/>
      <c r="AA62" s="97"/>
    </row>
    <row r="63" spans="1:32" ht="3" customHeight="1">
      <c r="B63" s="35"/>
      <c r="C63" s="25"/>
      <c r="D63" s="60"/>
      <c r="E63" s="60"/>
      <c r="F63" s="60"/>
      <c r="G63" s="60"/>
      <c r="H63" s="60"/>
      <c r="I63" s="60"/>
      <c r="J63" s="60"/>
      <c r="K63" s="60"/>
      <c r="L63" s="60"/>
      <c r="Q63" s="151"/>
      <c r="V63" s="97"/>
      <c r="AA63" s="97"/>
    </row>
    <row r="64" spans="1:32" ht="13.5" customHeight="1">
      <c r="B64" s="34">
        <v>0.10199999999999999</v>
      </c>
      <c r="C64" s="25" t="s">
        <v>39</v>
      </c>
      <c r="D64" s="59"/>
      <c r="E64" s="59"/>
      <c r="F64" s="59"/>
      <c r="G64" s="59"/>
      <c r="H64" s="59"/>
      <c r="I64" s="59"/>
      <c r="J64" s="59"/>
      <c r="K64" s="59"/>
      <c r="L64" s="59"/>
      <c r="Q64" s="151"/>
      <c r="V64" s="97"/>
      <c r="AA64" s="97"/>
    </row>
    <row r="65" spans="1:32" ht="13.5" customHeight="1">
      <c r="B65" s="6">
        <v>13</v>
      </c>
      <c r="C65" s="4" t="s">
        <v>15</v>
      </c>
      <c r="D65" s="59"/>
      <c r="E65" s="59"/>
      <c r="F65" s="59"/>
      <c r="G65" s="59"/>
      <c r="H65" s="59"/>
      <c r="I65" s="59"/>
      <c r="J65" s="59"/>
      <c r="K65" s="59"/>
      <c r="L65" s="59"/>
      <c r="Q65" s="151"/>
      <c r="V65" s="97"/>
      <c r="AA65" s="97"/>
    </row>
    <row r="66" spans="1:32" ht="13.5" customHeight="1">
      <c r="A66" s="7"/>
      <c r="B66" s="140">
        <v>45</v>
      </c>
      <c r="C66" s="139" t="s">
        <v>23</v>
      </c>
      <c r="D66" s="60"/>
      <c r="E66" s="60"/>
      <c r="F66" s="60"/>
      <c r="G66" s="60"/>
      <c r="H66" s="60"/>
      <c r="I66" s="60"/>
      <c r="J66" s="60"/>
      <c r="K66" s="60"/>
      <c r="L66" s="60"/>
      <c r="Q66" s="151"/>
      <c r="V66" s="97"/>
      <c r="AA66" s="97"/>
    </row>
    <row r="67" spans="1:32" ht="13.5" customHeight="1">
      <c r="A67" s="7"/>
      <c r="B67" s="29" t="s">
        <v>40</v>
      </c>
      <c r="C67" s="139" t="s">
        <v>41</v>
      </c>
      <c r="D67" s="87">
        <v>421</v>
      </c>
      <c r="E67" s="100">
        <v>0</v>
      </c>
      <c r="F67" s="87">
        <v>430</v>
      </c>
      <c r="G67" s="100">
        <v>0</v>
      </c>
      <c r="H67" s="87">
        <v>430</v>
      </c>
      <c r="I67" s="100">
        <v>0</v>
      </c>
      <c r="J67" s="87">
        <v>456</v>
      </c>
      <c r="K67" s="100">
        <v>0</v>
      </c>
      <c r="L67" s="87">
        <f>SUM(J67:K67)</f>
        <v>456</v>
      </c>
      <c r="Q67" s="151"/>
      <c r="V67" s="97"/>
      <c r="W67" s="175"/>
      <c r="X67" s="175"/>
      <c r="Y67" s="175"/>
      <c r="Z67" s="175"/>
      <c r="AA67" s="182"/>
      <c r="AB67" s="175"/>
      <c r="AC67" s="175"/>
      <c r="AD67" s="175"/>
      <c r="AE67" s="175"/>
      <c r="AF67" s="175"/>
    </row>
    <row r="68" spans="1:32" ht="13.5" customHeight="1">
      <c r="A68" s="7" t="s">
        <v>11</v>
      </c>
      <c r="B68" s="140">
        <v>45</v>
      </c>
      <c r="C68" s="139" t="s">
        <v>23</v>
      </c>
      <c r="D68" s="87">
        <f t="shared" ref="D68:J68" si="18">D67</f>
        <v>421</v>
      </c>
      <c r="E68" s="100">
        <f t="shared" si="18"/>
        <v>0</v>
      </c>
      <c r="F68" s="87">
        <f t="shared" si="18"/>
        <v>430</v>
      </c>
      <c r="G68" s="100">
        <f t="shared" si="18"/>
        <v>0</v>
      </c>
      <c r="H68" s="87">
        <f t="shared" si="18"/>
        <v>430</v>
      </c>
      <c r="I68" s="100">
        <f t="shared" si="18"/>
        <v>0</v>
      </c>
      <c r="J68" s="87">
        <f t="shared" si="18"/>
        <v>456</v>
      </c>
      <c r="K68" s="100">
        <f t="shared" ref="K68" si="19">K67</f>
        <v>0</v>
      </c>
      <c r="L68" s="87">
        <f>SUM(L67:L67)</f>
        <v>456</v>
      </c>
      <c r="Q68" s="151"/>
      <c r="V68" s="97"/>
      <c r="AA68" s="97"/>
    </row>
    <row r="69" spans="1:32" ht="13.5" customHeight="1">
      <c r="A69" s="7" t="s">
        <v>11</v>
      </c>
      <c r="B69" s="6">
        <v>13</v>
      </c>
      <c r="C69" s="4" t="s">
        <v>15</v>
      </c>
      <c r="D69" s="88">
        <f t="shared" ref="D69:L69" si="20">D68</f>
        <v>421</v>
      </c>
      <c r="E69" s="96">
        <f t="shared" si="20"/>
        <v>0</v>
      </c>
      <c r="F69" s="88">
        <f t="shared" si="20"/>
        <v>430</v>
      </c>
      <c r="G69" s="96">
        <f t="shared" si="20"/>
        <v>0</v>
      </c>
      <c r="H69" s="88">
        <f t="shared" si="20"/>
        <v>430</v>
      </c>
      <c r="I69" s="96">
        <f t="shared" si="20"/>
        <v>0</v>
      </c>
      <c r="J69" s="88">
        <f t="shared" si="20"/>
        <v>456</v>
      </c>
      <c r="K69" s="96">
        <f t="shared" ref="K69" si="21">K68</f>
        <v>0</v>
      </c>
      <c r="L69" s="88">
        <f t="shared" si="20"/>
        <v>456</v>
      </c>
      <c r="Q69" s="151"/>
      <c r="V69" s="97"/>
      <c r="AA69" s="97"/>
    </row>
    <row r="70" spans="1:32" ht="13.5" customHeight="1">
      <c r="A70" s="7"/>
      <c r="B70" s="140"/>
      <c r="C70" s="139"/>
      <c r="D70" s="10"/>
      <c r="E70" s="63"/>
      <c r="F70" s="10"/>
      <c r="G70" s="63"/>
      <c r="H70" s="10"/>
      <c r="I70" s="63"/>
      <c r="J70" s="10"/>
      <c r="K70" s="63"/>
      <c r="L70" s="10"/>
      <c r="Q70" s="151"/>
      <c r="V70" s="97"/>
      <c r="AA70" s="97"/>
    </row>
    <row r="71" spans="1:32" ht="13.5" customHeight="1">
      <c r="A71" s="7"/>
      <c r="B71" s="140">
        <v>46</v>
      </c>
      <c r="C71" s="139" t="s">
        <v>27</v>
      </c>
      <c r="D71" s="62"/>
      <c r="E71" s="62"/>
      <c r="F71" s="62"/>
      <c r="G71" s="62"/>
      <c r="H71" s="62"/>
      <c r="I71" s="62"/>
      <c r="J71" s="62"/>
      <c r="K71" s="62"/>
      <c r="L71" s="10"/>
      <c r="Q71" s="151"/>
      <c r="V71" s="97"/>
      <c r="AA71" s="97"/>
    </row>
    <row r="72" spans="1:32" ht="13.5" customHeight="1">
      <c r="A72" s="7"/>
      <c r="B72" s="29" t="s">
        <v>42</v>
      </c>
      <c r="C72" s="4" t="s">
        <v>41</v>
      </c>
      <c r="D72" s="87">
        <v>344</v>
      </c>
      <c r="E72" s="100">
        <v>0</v>
      </c>
      <c r="F72" s="87">
        <v>210</v>
      </c>
      <c r="G72" s="100">
        <v>0</v>
      </c>
      <c r="H72" s="87">
        <v>210</v>
      </c>
      <c r="I72" s="100">
        <v>0</v>
      </c>
      <c r="J72" s="87">
        <v>445</v>
      </c>
      <c r="K72" s="100">
        <v>0</v>
      </c>
      <c r="L72" s="87">
        <f>SUM(J72:K72)</f>
        <v>445</v>
      </c>
      <c r="Q72" s="151"/>
      <c r="V72" s="152"/>
      <c r="W72" s="175"/>
      <c r="X72" s="175"/>
      <c r="Y72" s="175"/>
      <c r="Z72" s="175"/>
      <c r="AA72" s="182"/>
      <c r="AB72" s="175"/>
      <c r="AC72" s="175"/>
      <c r="AD72" s="175"/>
      <c r="AE72" s="175"/>
      <c r="AF72" s="175"/>
    </row>
    <row r="73" spans="1:32" ht="13.5" customHeight="1">
      <c r="A73" s="7" t="s">
        <v>11</v>
      </c>
      <c r="B73" s="140">
        <v>46</v>
      </c>
      <c r="C73" s="139" t="s">
        <v>27</v>
      </c>
      <c r="D73" s="87">
        <f t="shared" ref="D73:L73" si="22">SUM(D72)</f>
        <v>344</v>
      </c>
      <c r="E73" s="100">
        <f t="shared" si="22"/>
        <v>0</v>
      </c>
      <c r="F73" s="87">
        <f t="shared" si="22"/>
        <v>210</v>
      </c>
      <c r="G73" s="100">
        <f t="shared" si="22"/>
        <v>0</v>
      </c>
      <c r="H73" s="87">
        <f t="shared" si="22"/>
        <v>210</v>
      </c>
      <c r="I73" s="100">
        <f t="shared" si="22"/>
        <v>0</v>
      </c>
      <c r="J73" s="87">
        <f t="shared" si="22"/>
        <v>445</v>
      </c>
      <c r="K73" s="100">
        <f t="shared" ref="K73" si="23">SUM(K72)</f>
        <v>0</v>
      </c>
      <c r="L73" s="87">
        <f t="shared" si="22"/>
        <v>445</v>
      </c>
      <c r="Q73" s="151"/>
      <c r="V73" s="97"/>
      <c r="AA73" s="97"/>
    </row>
    <row r="74" spans="1:32" ht="13.5" customHeight="1">
      <c r="A74" s="7"/>
      <c r="B74" s="140"/>
      <c r="C74" s="139"/>
      <c r="D74" s="62"/>
      <c r="E74" s="62"/>
      <c r="F74" s="62"/>
      <c r="G74" s="62"/>
      <c r="H74" s="62"/>
      <c r="I74" s="62"/>
      <c r="J74" s="62"/>
      <c r="K74" s="62"/>
      <c r="L74" s="10"/>
      <c r="Q74" s="151"/>
      <c r="V74" s="97"/>
      <c r="AA74" s="97"/>
    </row>
    <row r="75" spans="1:32" ht="13.5" customHeight="1">
      <c r="A75" s="7"/>
      <c r="B75" s="140">
        <v>47</v>
      </c>
      <c r="C75" s="139" t="s">
        <v>31</v>
      </c>
      <c r="D75" s="62"/>
      <c r="E75" s="62"/>
      <c r="F75" s="62"/>
      <c r="G75" s="62"/>
      <c r="H75" s="62"/>
      <c r="I75" s="62"/>
      <c r="J75" s="62"/>
      <c r="K75" s="62"/>
      <c r="L75" s="10"/>
      <c r="Q75" s="151"/>
      <c r="V75" s="97"/>
      <c r="AA75" s="97"/>
    </row>
    <row r="76" spans="1:32" ht="13.5" customHeight="1">
      <c r="B76" s="5" t="s">
        <v>43</v>
      </c>
      <c r="C76" s="4" t="s">
        <v>41</v>
      </c>
      <c r="D76" s="89">
        <v>300</v>
      </c>
      <c r="E76" s="101">
        <v>0</v>
      </c>
      <c r="F76" s="89">
        <v>310</v>
      </c>
      <c r="G76" s="101">
        <v>0</v>
      </c>
      <c r="H76" s="89">
        <v>310</v>
      </c>
      <c r="I76" s="101">
        <v>0</v>
      </c>
      <c r="J76" s="89">
        <v>1095</v>
      </c>
      <c r="K76" s="101">
        <v>0</v>
      </c>
      <c r="L76" s="88">
        <f>SUM(J76:K76)</f>
        <v>1095</v>
      </c>
      <c r="Q76" s="151"/>
      <c r="V76" s="97"/>
      <c r="W76" s="175"/>
      <c r="X76" s="175"/>
      <c r="Y76" s="175"/>
      <c r="Z76" s="175"/>
      <c r="AA76" s="182"/>
      <c r="AB76" s="175"/>
      <c r="AC76" s="175"/>
      <c r="AD76" s="175"/>
      <c r="AE76" s="175"/>
      <c r="AF76" s="175"/>
    </row>
    <row r="77" spans="1:32" ht="13.5" customHeight="1">
      <c r="A77" s="14" t="s">
        <v>11</v>
      </c>
      <c r="B77" s="6">
        <v>47</v>
      </c>
      <c r="C77" s="4" t="s">
        <v>31</v>
      </c>
      <c r="D77" s="116">
        <f t="shared" ref="D77:L77" si="24">SUM(D76)</f>
        <v>300</v>
      </c>
      <c r="E77" s="119">
        <f t="shared" si="24"/>
        <v>0</v>
      </c>
      <c r="F77" s="116">
        <f t="shared" si="24"/>
        <v>310</v>
      </c>
      <c r="G77" s="119">
        <f t="shared" si="24"/>
        <v>0</v>
      </c>
      <c r="H77" s="116">
        <f t="shared" si="24"/>
        <v>310</v>
      </c>
      <c r="I77" s="119">
        <f t="shared" si="24"/>
        <v>0</v>
      </c>
      <c r="J77" s="116">
        <f t="shared" si="24"/>
        <v>1095</v>
      </c>
      <c r="K77" s="119">
        <f t="shared" ref="K77" si="25">SUM(K76)</f>
        <v>0</v>
      </c>
      <c r="L77" s="116">
        <f t="shared" si="24"/>
        <v>1095</v>
      </c>
      <c r="Q77" s="151"/>
      <c r="V77" s="97"/>
      <c r="AA77" s="97"/>
    </row>
    <row r="78" spans="1:32" ht="13.5" customHeight="1">
      <c r="C78" s="4"/>
      <c r="D78" s="62"/>
      <c r="E78" s="62"/>
      <c r="F78" s="62"/>
      <c r="G78" s="62"/>
      <c r="H78" s="62"/>
      <c r="I78" s="62"/>
      <c r="J78" s="62"/>
      <c r="K78" s="62"/>
      <c r="L78" s="10"/>
      <c r="Q78" s="151"/>
      <c r="V78" s="97"/>
      <c r="AA78" s="97"/>
    </row>
    <row r="79" spans="1:32" ht="13.5" customHeight="1">
      <c r="B79" s="6">
        <v>48</v>
      </c>
      <c r="C79" s="4" t="s">
        <v>35</v>
      </c>
      <c r="D79" s="62"/>
      <c r="E79" s="62"/>
      <c r="F79" s="62"/>
      <c r="G79" s="62"/>
      <c r="H79" s="62"/>
      <c r="I79" s="62"/>
      <c r="J79" s="62"/>
      <c r="K79" s="62"/>
      <c r="L79" s="10"/>
      <c r="Q79" s="151"/>
      <c r="V79" s="97"/>
      <c r="AA79" s="97"/>
    </row>
    <row r="80" spans="1:32" ht="13.5" customHeight="1">
      <c r="B80" s="5" t="s">
        <v>44</v>
      </c>
      <c r="C80" s="4" t="s">
        <v>41</v>
      </c>
      <c r="D80" s="89">
        <v>50</v>
      </c>
      <c r="E80" s="101">
        <v>0</v>
      </c>
      <c r="F80" s="89">
        <v>50</v>
      </c>
      <c r="G80" s="101">
        <v>0</v>
      </c>
      <c r="H80" s="89">
        <v>50</v>
      </c>
      <c r="I80" s="101">
        <v>0</v>
      </c>
      <c r="J80" s="89">
        <v>146</v>
      </c>
      <c r="K80" s="101">
        <v>0</v>
      </c>
      <c r="L80" s="88">
        <f>SUM(J80:K80)</f>
        <v>146</v>
      </c>
      <c r="Q80" s="151"/>
      <c r="V80" s="97"/>
      <c r="W80" s="175"/>
      <c r="X80" s="175"/>
      <c r="Y80" s="175"/>
      <c r="Z80" s="175"/>
      <c r="AA80" s="182"/>
      <c r="AB80" s="175"/>
      <c r="AC80" s="175"/>
      <c r="AD80" s="175"/>
      <c r="AE80" s="175"/>
      <c r="AF80" s="175"/>
    </row>
    <row r="81" spans="1:27" ht="13.5" customHeight="1">
      <c r="A81" s="14" t="s">
        <v>11</v>
      </c>
      <c r="B81" s="6">
        <v>48</v>
      </c>
      <c r="C81" s="4" t="s">
        <v>35</v>
      </c>
      <c r="D81" s="116">
        <f t="shared" ref="D81:L81" si="26">SUM(D80)</f>
        <v>50</v>
      </c>
      <c r="E81" s="119">
        <f t="shared" si="26"/>
        <v>0</v>
      </c>
      <c r="F81" s="116">
        <f t="shared" si="26"/>
        <v>50</v>
      </c>
      <c r="G81" s="119">
        <f t="shared" si="26"/>
        <v>0</v>
      </c>
      <c r="H81" s="116">
        <f t="shared" si="26"/>
        <v>50</v>
      </c>
      <c r="I81" s="119">
        <f t="shared" si="26"/>
        <v>0</v>
      </c>
      <c r="J81" s="116">
        <f t="shared" si="26"/>
        <v>146</v>
      </c>
      <c r="K81" s="119">
        <f t="shared" ref="K81" si="27">SUM(K80)</f>
        <v>0</v>
      </c>
      <c r="L81" s="116">
        <f t="shared" si="26"/>
        <v>146</v>
      </c>
      <c r="Q81" s="151"/>
      <c r="V81" s="97"/>
      <c r="AA81" s="97"/>
    </row>
    <row r="82" spans="1:27" ht="13.5" customHeight="1">
      <c r="A82" s="7" t="s">
        <v>11</v>
      </c>
      <c r="B82" s="6">
        <v>13</v>
      </c>
      <c r="C82" s="4" t="s">
        <v>15</v>
      </c>
      <c r="D82" s="116">
        <f t="shared" ref="D82:L82" si="28">D81+D77+D73+D68</f>
        <v>1115</v>
      </c>
      <c r="E82" s="119">
        <f t="shared" si="28"/>
        <v>0</v>
      </c>
      <c r="F82" s="116">
        <f t="shared" si="28"/>
        <v>1000</v>
      </c>
      <c r="G82" s="119">
        <f t="shared" si="28"/>
        <v>0</v>
      </c>
      <c r="H82" s="116">
        <f t="shared" si="28"/>
        <v>1000</v>
      </c>
      <c r="I82" s="119">
        <f t="shared" si="28"/>
        <v>0</v>
      </c>
      <c r="J82" s="116">
        <f t="shared" si="28"/>
        <v>2142</v>
      </c>
      <c r="K82" s="119">
        <f t="shared" ref="K82" si="29">K81+K77+K73+K68</f>
        <v>0</v>
      </c>
      <c r="L82" s="116">
        <f t="shared" si="28"/>
        <v>2142</v>
      </c>
      <c r="Q82" s="151"/>
      <c r="V82" s="97"/>
      <c r="AA82" s="97"/>
    </row>
    <row r="83" spans="1:27" ht="13.5" customHeight="1">
      <c r="A83" s="7"/>
      <c r="C83" s="4"/>
      <c r="D83" s="114"/>
      <c r="E83" s="107"/>
      <c r="F83" s="114"/>
      <c r="G83" s="114"/>
      <c r="H83" s="114"/>
      <c r="I83" s="107"/>
      <c r="J83" s="114"/>
      <c r="K83" s="114"/>
      <c r="L83" s="114"/>
      <c r="Q83" s="151"/>
      <c r="V83" s="97"/>
      <c r="AA83" s="97"/>
    </row>
    <row r="84" spans="1:27" ht="25.5" customHeight="1">
      <c r="A84" s="7"/>
      <c r="B84" s="6">
        <v>38</v>
      </c>
      <c r="C84" s="4" t="s">
        <v>290</v>
      </c>
      <c r="D84" s="88"/>
      <c r="E84" s="96"/>
      <c r="F84" s="88"/>
      <c r="G84" s="88"/>
      <c r="H84" s="88"/>
      <c r="I84" s="96"/>
      <c r="J84" s="88"/>
      <c r="K84" s="88"/>
      <c r="L84" s="88"/>
      <c r="Q84" s="151"/>
      <c r="V84" s="97"/>
      <c r="AA84" s="97"/>
    </row>
    <row r="85" spans="1:27" ht="29.1" customHeight="1">
      <c r="A85" s="7"/>
      <c r="B85" s="6" t="s">
        <v>286</v>
      </c>
      <c r="C85" s="4" t="s">
        <v>289</v>
      </c>
      <c r="D85" s="96">
        <v>0</v>
      </c>
      <c r="E85" s="96">
        <v>0</v>
      </c>
      <c r="F85" s="88">
        <v>220000</v>
      </c>
      <c r="G85" s="96">
        <v>0</v>
      </c>
      <c r="H85" s="88">
        <v>220000</v>
      </c>
      <c r="I85" s="96">
        <v>0</v>
      </c>
      <c r="J85" s="88">
        <v>30800</v>
      </c>
      <c r="K85" s="96">
        <v>0</v>
      </c>
      <c r="L85" s="88">
        <f>SUM(J85:K85)</f>
        <v>30800</v>
      </c>
      <c r="M85" s="162"/>
      <c r="N85" s="164"/>
      <c r="O85" s="164"/>
      <c r="P85" s="162"/>
      <c r="Q85" s="163"/>
      <c r="V85" s="97"/>
      <c r="AA85" s="97"/>
    </row>
    <row r="86" spans="1:27" ht="30" customHeight="1">
      <c r="A86" s="7" t="s">
        <v>11</v>
      </c>
      <c r="B86" s="6">
        <v>38</v>
      </c>
      <c r="C86" s="4" t="s">
        <v>290</v>
      </c>
      <c r="D86" s="119">
        <f t="shared" ref="D86:L86" si="30">D85</f>
        <v>0</v>
      </c>
      <c r="E86" s="119">
        <f t="shared" si="30"/>
        <v>0</v>
      </c>
      <c r="F86" s="116">
        <f t="shared" si="30"/>
        <v>220000</v>
      </c>
      <c r="G86" s="119">
        <f t="shared" si="30"/>
        <v>0</v>
      </c>
      <c r="H86" s="116">
        <f t="shared" si="30"/>
        <v>220000</v>
      </c>
      <c r="I86" s="119">
        <f t="shared" si="30"/>
        <v>0</v>
      </c>
      <c r="J86" s="116">
        <f t="shared" si="30"/>
        <v>30800</v>
      </c>
      <c r="K86" s="119">
        <f t="shared" ref="K86" si="31">K85</f>
        <v>0</v>
      </c>
      <c r="L86" s="116">
        <f t="shared" si="30"/>
        <v>30800</v>
      </c>
      <c r="N86" s="146"/>
      <c r="O86" s="146"/>
      <c r="Q86" s="151"/>
      <c r="V86" s="97"/>
      <c r="AA86" s="97"/>
    </row>
    <row r="87" spans="1:27" ht="13.5" customHeight="1">
      <c r="A87" s="7" t="s">
        <v>11</v>
      </c>
      <c r="B87" s="36">
        <v>0.10199999999999999</v>
      </c>
      <c r="C87" s="26" t="s">
        <v>39</v>
      </c>
      <c r="D87" s="116">
        <f t="shared" ref="D87:L87" si="32">D82+D86</f>
        <v>1115</v>
      </c>
      <c r="E87" s="119">
        <f t="shared" si="32"/>
        <v>0</v>
      </c>
      <c r="F87" s="116">
        <f t="shared" si="32"/>
        <v>221000</v>
      </c>
      <c r="G87" s="119">
        <f t="shared" si="32"/>
        <v>0</v>
      </c>
      <c r="H87" s="116">
        <f t="shared" si="32"/>
        <v>221000</v>
      </c>
      <c r="I87" s="119">
        <f t="shared" si="32"/>
        <v>0</v>
      </c>
      <c r="J87" s="116">
        <f t="shared" si="32"/>
        <v>32942</v>
      </c>
      <c r="K87" s="119">
        <f t="shared" ref="K87" si="33">K82+K86</f>
        <v>0</v>
      </c>
      <c r="L87" s="116">
        <f t="shared" si="32"/>
        <v>32942</v>
      </c>
      <c r="Q87" s="151"/>
      <c r="V87" s="97"/>
      <c r="AA87" s="97"/>
    </row>
    <row r="88" spans="1:27" ht="13.5" customHeight="1">
      <c r="A88" s="21"/>
      <c r="B88" s="1"/>
      <c r="C88" s="2"/>
      <c r="D88" s="10"/>
      <c r="E88" s="10"/>
      <c r="F88" s="10"/>
      <c r="G88" s="10"/>
      <c r="H88" s="10"/>
      <c r="I88" s="10"/>
      <c r="J88" s="10"/>
      <c r="K88" s="10"/>
      <c r="L88" s="10"/>
      <c r="Q88" s="151"/>
      <c r="V88" s="97"/>
      <c r="AA88" s="97"/>
    </row>
    <row r="89" spans="1:27" ht="13.5" customHeight="1">
      <c r="A89" s="7"/>
      <c r="B89" s="46">
        <v>0.8</v>
      </c>
      <c r="C89" s="26" t="s">
        <v>45</v>
      </c>
      <c r="D89" s="60"/>
      <c r="E89" s="60"/>
      <c r="F89" s="60"/>
      <c r="G89" s="60"/>
      <c r="H89" s="60"/>
      <c r="I89" s="60"/>
      <c r="J89" s="60"/>
      <c r="K89" s="60"/>
      <c r="L89" s="60"/>
      <c r="Q89" s="151"/>
      <c r="V89" s="97"/>
      <c r="AA89" s="97"/>
    </row>
    <row r="90" spans="1:27" ht="13.5" customHeight="1">
      <c r="A90" s="7"/>
      <c r="B90" s="52">
        <v>44</v>
      </c>
      <c r="C90" s="139" t="s">
        <v>16</v>
      </c>
      <c r="D90" s="60"/>
      <c r="E90" s="60"/>
      <c r="F90" s="60"/>
      <c r="G90" s="60"/>
      <c r="H90" s="60"/>
      <c r="I90" s="60"/>
      <c r="J90" s="60"/>
      <c r="K90" s="60"/>
      <c r="L90" s="60"/>
      <c r="Q90" s="151"/>
      <c r="V90" s="97"/>
      <c r="AA90" s="97"/>
    </row>
    <row r="91" spans="1:27" ht="13.5" customHeight="1">
      <c r="A91" s="7"/>
      <c r="B91" s="143" t="s">
        <v>46</v>
      </c>
      <c r="C91" s="139" t="s">
        <v>47</v>
      </c>
      <c r="D91" s="90">
        <v>316</v>
      </c>
      <c r="E91" s="102">
        <v>0</v>
      </c>
      <c r="F91" s="90">
        <v>400</v>
      </c>
      <c r="G91" s="102">
        <v>0</v>
      </c>
      <c r="H91" s="90">
        <v>400</v>
      </c>
      <c r="I91" s="102">
        <v>0</v>
      </c>
      <c r="J91" s="90">
        <v>456</v>
      </c>
      <c r="K91" s="102">
        <v>0</v>
      </c>
      <c r="L91" s="90">
        <f>SUM(J91:K91)</f>
        <v>456</v>
      </c>
      <c r="M91" s="175"/>
      <c r="N91" s="175"/>
      <c r="O91" s="175"/>
      <c r="P91" s="175"/>
      <c r="Q91" s="176"/>
      <c r="R91" s="175"/>
      <c r="S91" s="175"/>
      <c r="T91" s="175"/>
      <c r="U91" s="175"/>
      <c r="V91" s="175"/>
      <c r="W91" s="175"/>
      <c r="X91" s="175"/>
      <c r="Y91" s="175"/>
      <c r="Z91" s="175"/>
      <c r="AA91" s="182"/>
    </row>
    <row r="92" spans="1:27" ht="13.5" customHeight="1">
      <c r="A92" s="28" t="s">
        <v>11</v>
      </c>
      <c r="B92" s="141">
        <v>44</v>
      </c>
      <c r="C92" s="54" t="s">
        <v>16</v>
      </c>
      <c r="D92" s="118">
        <f t="shared" ref="D92:L92" si="34">SUM(D91:D91)</f>
        <v>316</v>
      </c>
      <c r="E92" s="117">
        <f t="shared" si="34"/>
        <v>0</v>
      </c>
      <c r="F92" s="118">
        <f t="shared" si="34"/>
        <v>400</v>
      </c>
      <c r="G92" s="117">
        <f t="shared" si="34"/>
        <v>0</v>
      </c>
      <c r="H92" s="118">
        <f t="shared" si="34"/>
        <v>400</v>
      </c>
      <c r="I92" s="117">
        <f t="shared" si="34"/>
        <v>0</v>
      </c>
      <c r="J92" s="118">
        <f t="shared" si="34"/>
        <v>456</v>
      </c>
      <c r="K92" s="117">
        <f t="shared" ref="K92" si="35">SUM(K91:K91)</f>
        <v>0</v>
      </c>
      <c r="L92" s="118">
        <f t="shared" si="34"/>
        <v>456</v>
      </c>
      <c r="Q92" s="151"/>
      <c r="V92" s="97"/>
      <c r="AA92" s="97"/>
    </row>
    <row r="93" spans="1:27" ht="1.5" customHeight="1">
      <c r="A93" s="7"/>
      <c r="B93" s="52"/>
      <c r="C93" s="139"/>
      <c r="D93" s="60"/>
      <c r="E93" s="64"/>
      <c r="F93" s="60"/>
      <c r="G93" s="64"/>
      <c r="H93" s="60"/>
      <c r="I93" s="64"/>
      <c r="J93" s="60"/>
      <c r="K93" s="64"/>
      <c r="L93" s="60"/>
      <c r="Q93" s="151"/>
      <c r="V93" s="97"/>
      <c r="AA93" s="97"/>
    </row>
    <row r="94" spans="1:27">
      <c r="A94" s="7"/>
      <c r="B94" s="140">
        <v>61</v>
      </c>
      <c r="C94" s="139" t="s">
        <v>297</v>
      </c>
      <c r="D94" s="60"/>
      <c r="E94" s="60"/>
      <c r="F94" s="60"/>
      <c r="G94" s="60"/>
      <c r="H94" s="60"/>
      <c r="I94" s="60"/>
      <c r="J94" s="60"/>
      <c r="K94" s="60"/>
      <c r="L94" s="60"/>
      <c r="Q94" s="151"/>
      <c r="V94" s="97"/>
      <c r="AA94" s="97"/>
    </row>
    <row r="95" spans="1:27" ht="13.5" customHeight="1">
      <c r="A95" s="7"/>
      <c r="B95" s="29" t="s">
        <v>195</v>
      </c>
      <c r="C95" s="139" t="s">
        <v>48</v>
      </c>
      <c r="D95" s="87">
        <v>1000</v>
      </c>
      <c r="E95" s="100">
        <v>0</v>
      </c>
      <c r="F95" s="87">
        <v>1000</v>
      </c>
      <c r="G95" s="100">
        <v>0</v>
      </c>
      <c r="H95" s="87">
        <v>1000</v>
      </c>
      <c r="I95" s="100">
        <v>0</v>
      </c>
      <c r="J95" s="100">
        <v>0</v>
      </c>
      <c r="K95" s="100">
        <v>0</v>
      </c>
      <c r="L95" s="100">
        <f>SUM(J95:K95)</f>
        <v>0</v>
      </c>
      <c r="M95" s="175"/>
      <c r="N95" s="175"/>
      <c r="O95" s="175"/>
      <c r="P95" s="175"/>
      <c r="Q95" s="176"/>
      <c r="R95" s="175"/>
      <c r="S95" s="175"/>
      <c r="T95" s="175"/>
      <c r="U95" s="175"/>
      <c r="V95" s="175"/>
      <c r="W95" s="175"/>
      <c r="X95" s="175"/>
      <c r="Y95" s="175"/>
      <c r="Z95" s="175"/>
      <c r="AA95" s="182"/>
    </row>
    <row r="96" spans="1:27">
      <c r="A96" s="7" t="s">
        <v>11</v>
      </c>
      <c r="B96" s="140">
        <v>61</v>
      </c>
      <c r="C96" s="139" t="s">
        <v>297</v>
      </c>
      <c r="D96" s="87">
        <f t="shared" ref="D96:L96" si="36">D95</f>
        <v>1000</v>
      </c>
      <c r="E96" s="100">
        <f t="shared" si="36"/>
        <v>0</v>
      </c>
      <c r="F96" s="87">
        <f t="shared" si="36"/>
        <v>1000</v>
      </c>
      <c r="G96" s="100">
        <f t="shared" si="36"/>
        <v>0</v>
      </c>
      <c r="H96" s="87">
        <f t="shared" si="36"/>
        <v>1000</v>
      </c>
      <c r="I96" s="100">
        <f t="shared" si="36"/>
        <v>0</v>
      </c>
      <c r="J96" s="100">
        <f t="shared" si="36"/>
        <v>0</v>
      </c>
      <c r="K96" s="100">
        <f t="shared" ref="K96" si="37">K95</f>
        <v>0</v>
      </c>
      <c r="L96" s="100">
        <f t="shared" si="36"/>
        <v>0</v>
      </c>
      <c r="Q96" s="151"/>
      <c r="V96" s="97"/>
      <c r="AA96" s="97"/>
    </row>
    <row r="97" spans="1:32" ht="13.5" customHeight="1">
      <c r="A97" s="7" t="s">
        <v>11</v>
      </c>
      <c r="B97" s="46">
        <v>0.8</v>
      </c>
      <c r="C97" s="26" t="s">
        <v>45</v>
      </c>
      <c r="D97" s="116">
        <f t="shared" ref="D97:L97" si="38">D96+D92</f>
        <v>1316</v>
      </c>
      <c r="E97" s="119">
        <f t="shared" si="38"/>
        <v>0</v>
      </c>
      <c r="F97" s="116">
        <f t="shared" si="38"/>
        <v>1400</v>
      </c>
      <c r="G97" s="119">
        <f t="shared" si="38"/>
        <v>0</v>
      </c>
      <c r="H97" s="116">
        <f t="shared" si="38"/>
        <v>1400</v>
      </c>
      <c r="I97" s="119">
        <f t="shared" si="38"/>
        <v>0</v>
      </c>
      <c r="J97" s="116">
        <f t="shared" si="38"/>
        <v>456</v>
      </c>
      <c r="K97" s="119">
        <f t="shared" ref="K97" si="39">K96+K92</f>
        <v>0</v>
      </c>
      <c r="L97" s="116">
        <f t="shared" si="38"/>
        <v>456</v>
      </c>
      <c r="Q97" s="151"/>
      <c r="V97" s="97"/>
      <c r="AA97" s="97"/>
    </row>
    <row r="98" spans="1:32" ht="13.5" customHeight="1">
      <c r="A98" s="7" t="s">
        <v>11</v>
      </c>
      <c r="B98" s="37">
        <v>2402</v>
      </c>
      <c r="C98" s="26" t="s">
        <v>0</v>
      </c>
      <c r="D98" s="118">
        <f t="shared" ref="D98:L98" si="40">D97+D87+D62</f>
        <v>7430</v>
      </c>
      <c r="E98" s="118">
        <f t="shared" si="40"/>
        <v>33251</v>
      </c>
      <c r="F98" s="118">
        <f t="shared" si="40"/>
        <v>228200</v>
      </c>
      <c r="G98" s="118">
        <f t="shared" si="40"/>
        <v>35498</v>
      </c>
      <c r="H98" s="118">
        <f t="shared" si="40"/>
        <v>228200</v>
      </c>
      <c r="I98" s="118">
        <f t="shared" si="40"/>
        <v>35498</v>
      </c>
      <c r="J98" s="118">
        <f t="shared" si="40"/>
        <v>38773</v>
      </c>
      <c r="K98" s="118">
        <f t="shared" ref="K98" si="41">K97+K87+K62</f>
        <v>42438</v>
      </c>
      <c r="L98" s="118">
        <f t="shared" si="40"/>
        <v>81211</v>
      </c>
      <c r="Q98" s="151"/>
      <c r="V98" s="97"/>
      <c r="AA98" s="97"/>
    </row>
    <row r="99" spans="1:32">
      <c r="A99" s="7"/>
      <c r="B99" s="37"/>
      <c r="C99" s="26"/>
      <c r="D99" s="60"/>
      <c r="E99" s="60"/>
      <c r="F99" s="60"/>
      <c r="G99" s="60"/>
      <c r="H99" s="60"/>
      <c r="I99" s="60"/>
      <c r="J99" s="60"/>
      <c r="K99" s="60"/>
      <c r="L99" s="60"/>
      <c r="Q99" s="151"/>
      <c r="V99" s="97"/>
      <c r="AA99" s="97"/>
    </row>
    <row r="100" spans="1:32" ht="13.5" customHeight="1">
      <c r="A100" s="7" t="s">
        <v>13</v>
      </c>
      <c r="B100" s="37">
        <v>2406</v>
      </c>
      <c r="C100" s="26" t="s">
        <v>1</v>
      </c>
      <c r="D100" s="59"/>
      <c r="E100" s="59"/>
      <c r="F100" s="59"/>
      <c r="G100" s="59"/>
      <c r="H100" s="59"/>
      <c r="I100" s="59"/>
      <c r="J100" s="59"/>
      <c r="K100" s="59"/>
      <c r="L100" s="59"/>
      <c r="Q100" s="151"/>
      <c r="V100" s="97"/>
      <c r="AA100" s="97"/>
    </row>
    <row r="101" spans="1:32" ht="13.5" customHeight="1">
      <c r="A101" s="7"/>
      <c r="B101" s="47">
        <v>1</v>
      </c>
      <c r="C101" s="139" t="s">
        <v>222</v>
      </c>
      <c r="D101" s="59"/>
      <c r="E101" s="59"/>
      <c r="F101" s="59"/>
      <c r="G101" s="59"/>
      <c r="H101" s="59"/>
      <c r="I101" s="59"/>
      <c r="J101" s="59"/>
      <c r="K101" s="59"/>
      <c r="L101" s="59"/>
      <c r="Q101" s="151"/>
      <c r="V101" s="97"/>
      <c r="AA101" s="97"/>
    </row>
    <row r="102" spans="1:32" ht="13.5" customHeight="1">
      <c r="B102" s="36">
        <v>1.0009999999999999</v>
      </c>
      <c r="C102" s="26" t="s">
        <v>14</v>
      </c>
      <c r="D102" s="59"/>
      <c r="E102" s="59"/>
      <c r="F102" s="59"/>
      <c r="G102" s="59"/>
      <c r="H102" s="59"/>
      <c r="I102" s="59"/>
      <c r="J102" s="59"/>
      <c r="K102" s="59"/>
      <c r="L102" s="59"/>
      <c r="Q102" s="151"/>
      <c r="V102" s="97"/>
      <c r="AA102" s="97"/>
    </row>
    <row r="103" spans="1:32" ht="13.5" customHeight="1">
      <c r="B103" s="39">
        <v>0.45</v>
      </c>
      <c r="C103" s="4" t="s">
        <v>23</v>
      </c>
      <c r="D103" s="59"/>
      <c r="E103" s="59"/>
      <c r="F103" s="59"/>
      <c r="G103" s="59"/>
      <c r="H103" s="59"/>
      <c r="I103" s="59"/>
      <c r="J103" s="59"/>
      <c r="K103" s="59"/>
      <c r="L103" s="59"/>
      <c r="Q103" s="151"/>
      <c r="V103" s="97"/>
      <c r="AA103" s="97"/>
    </row>
    <row r="104" spans="1:32" ht="13.5" customHeight="1">
      <c r="B104" s="5" t="s">
        <v>58</v>
      </c>
      <c r="C104" s="4" t="s">
        <v>18</v>
      </c>
      <c r="D104" s="70">
        <v>7312</v>
      </c>
      <c r="E104" s="89">
        <v>54622</v>
      </c>
      <c r="F104" s="89">
        <v>6905</v>
      </c>
      <c r="G104" s="89">
        <v>57763</v>
      </c>
      <c r="H104" s="89">
        <v>6905</v>
      </c>
      <c r="I104" s="89">
        <v>57763</v>
      </c>
      <c r="J104" s="89">
        <v>21804</v>
      </c>
      <c r="K104" s="89">
        <v>63377</v>
      </c>
      <c r="L104" s="89">
        <f>SUM(J104:K104)</f>
        <v>85181</v>
      </c>
      <c r="M104" s="175"/>
      <c r="N104" s="175"/>
      <c r="O104" s="175"/>
      <c r="P104" s="175"/>
      <c r="Q104" s="176"/>
      <c r="V104" s="97"/>
      <c r="W104" s="175"/>
      <c r="X104" s="175"/>
      <c r="Y104" s="175"/>
      <c r="Z104" s="175"/>
      <c r="AA104" s="182"/>
    </row>
    <row r="105" spans="1:32" ht="13.5" customHeight="1">
      <c r="B105" s="5" t="s">
        <v>59</v>
      </c>
      <c r="C105" s="4" t="s">
        <v>20</v>
      </c>
      <c r="D105" s="101">
        <v>0</v>
      </c>
      <c r="E105" s="89">
        <v>360</v>
      </c>
      <c r="F105" s="101">
        <v>0</v>
      </c>
      <c r="G105" s="89">
        <v>360</v>
      </c>
      <c r="H105" s="101">
        <v>0</v>
      </c>
      <c r="I105" s="89">
        <v>360</v>
      </c>
      <c r="J105" s="101">
        <v>0</v>
      </c>
      <c r="K105" s="89">
        <v>360</v>
      </c>
      <c r="L105" s="89">
        <f>SUM(J105:K105)</f>
        <v>360</v>
      </c>
      <c r="M105" s="175"/>
      <c r="N105" s="175"/>
      <c r="O105" s="175"/>
      <c r="P105" s="175"/>
      <c r="Q105" s="176"/>
      <c r="R105" s="175"/>
      <c r="S105" s="175"/>
      <c r="T105" s="175"/>
      <c r="U105" s="175"/>
      <c r="V105" s="175"/>
      <c r="W105" s="175"/>
      <c r="X105" s="175"/>
      <c r="Y105" s="175"/>
      <c r="Z105" s="175"/>
      <c r="AA105" s="182"/>
      <c r="AB105" s="175"/>
      <c r="AC105" s="175"/>
      <c r="AD105" s="175"/>
      <c r="AE105" s="175"/>
      <c r="AF105" s="175"/>
    </row>
    <row r="106" spans="1:32" ht="13.5" customHeight="1">
      <c r="B106" s="5" t="s">
        <v>60</v>
      </c>
      <c r="C106" s="4" t="s">
        <v>22</v>
      </c>
      <c r="D106" s="101">
        <v>0</v>
      </c>
      <c r="E106" s="89">
        <v>427</v>
      </c>
      <c r="F106" s="101">
        <v>0</v>
      </c>
      <c r="G106" s="89">
        <v>410</v>
      </c>
      <c r="H106" s="101">
        <v>0</v>
      </c>
      <c r="I106" s="89">
        <v>410</v>
      </c>
      <c r="J106" s="101">
        <v>0</v>
      </c>
      <c r="K106" s="89">
        <v>410</v>
      </c>
      <c r="L106" s="89">
        <f>SUM(J106:K106)</f>
        <v>410</v>
      </c>
      <c r="M106" s="175"/>
      <c r="N106" s="175"/>
      <c r="O106" s="175"/>
      <c r="P106" s="175"/>
      <c r="Q106" s="176"/>
      <c r="R106" s="175"/>
      <c r="S106" s="175"/>
      <c r="T106" s="175"/>
      <c r="U106" s="175"/>
      <c r="V106" s="175"/>
      <c r="W106" s="175"/>
      <c r="X106" s="175"/>
      <c r="Y106" s="175"/>
      <c r="Z106" s="175"/>
      <c r="AA106" s="182"/>
      <c r="AB106" s="175"/>
      <c r="AC106" s="175"/>
      <c r="AD106" s="175"/>
      <c r="AE106" s="175"/>
      <c r="AF106" s="175"/>
    </row>
    <row r="107" spans="1:32" ht="13.5" customHeight="1">
      <c r="B107" s="5" t="s">
        <v>61</v>
      </c>
      <c r="C107" s="4" t="s">
        <v>55</v>
      </c>
      <c r="D107" s="101">
        <v>0</v>
      </c>
      <c r="E107" s="89">
        <v>407</v>
      </c>
      <c r="F107" s="101">
        <v>0</v>
      </c>
      <c r="G107" s="89">
        <v>410</v>
      </c>
      <c r="H107" s="101">
        <v>0</v>
      </c>
      <c r="I107" s="89">
        <v>410</v>
      </c>
      <c r="J107" s="101">
        <v>0</v>
      </c>
      <c r="K107" s="89">
        <v>410</v>
      </c>
      <c r="L107" s="89">
        <f>SUM(J107:K107)</f>
        <v>410</v>
      </c>
      <c r="M107" s="175"/>
      <c r="N107" s="175"/>
      <c r="O107" s="175"/>
      <c r="P107" s="175"/>
      <c r="Q107" s="176"/>
      <c r="R107" s="175"/>
      <c r="S107" s="175"/>
      <c r="T107" s="175"/>
      <c r="U107" s="175"/>
      <c r="V107" s="175"/>
      <c r="W107" s="175"/>
      <c r="X107" s="175"/>
      <c r="Y107" s="175"/>
      <c r="Z107" s="175"/>
      <c r="AA107" s="182"/>
      <c r="AB107" s="175"/>
      <c r="AC107" s="175"/>
      <c r="AD107" s="175"/>
      <c r="AE107" s="175"/>
      <c r="AF107" s="182"/>
    </row>
    <row r="108" spans="1:32" ht="13.5" customHeight="1">
      <c r="A108" s="14" t="s">
        <v>11</v>
      </c>
      <c r="B108" s="39">
        <v>0.45</v>
      </c>
      <c r="C108" s="4" t="s">
        <v>23</v>
      </c>
      <c r="D108" s="116">
        <f t="shared" ref="D108:L108" si="42">SUM(D104:D107)</f>
        <v>7312</v>
      </c>
      <c r="E108" s="116">
        <f t="shared" si="42"/>
        <v>55816</v>
      </c>
      <c r="F108" s="116">
        <f t="shared" si="42"/>
        <v>6905</v>
      </c>
      <c r="G108" s="116">
        <f t="shared" si="42"/>
        <v>58943</v>
      </c>
      <c r="H108" s="116">
        <f t="shared" si="42"/>
        <v>6905</v>
      </c>
      <c r="I108" s="116">
        <f t="shared" si="42"/>
        <v>58943</v>
      </c>
      <c r="J108" s="116">
        <f t="shared" si="42"/>
        <v>21804</v>
      </c>
      <c r="K108" s="116">
        <f t="shared" ref="K108" si="43">SUM(K104:K107)</f>
        <v>64557</v>
      </c>
      <c r="L108" s="116">
        <f t="shared" si="42"/>
        <v>86361</v>
      </c>
      <c r="Q108" s="151"/>
      <c r="V108" s="97"/>
      <c r="AA108" s="97"/>
    </row>
    <row r="109" spans="1:32" ht="13.5" customHeight="1">
      <c r="B109" s="39"/>
      <c r="C109" s="4"/>
      <c r="D109" s="10"/>
      <c r="E109" s="10"/>
      <c r="F109" s="10"/>
      <c r="G109" s="10"/>
      <c r="H109" s="10"/>
      <c r="I109" s="10"/>
      <c r="J109" s="10"/>
      <c r="K109" s="10"/>
      <c r="L109" s="10"/>
      <c r="Q109" s="151"/>
      <c r="V109" s="97"/>
      <c r="AA109" s="97"/>
    </row>
    <row r="110" spans="1:32" ht="13.5" customHeight="1">
      <c r="B110" s="39">
        <v>0.46</v>
      </c>
      <c r="C110" s="4" t="s">
        <v>27</v>
      </c>
      <c r="D110" s="59"/>
      <c r="E110" s="59"/>
      <c r="F110" s="59"/>
      <c r="G110" s="59"/>
      <c r="H110" s="59"/>
      <c r="I110" s="59"/>
      <c r="J110" s="59"/>
      <c r="K110" s="59"/>
      <c r="L110" s="59"/>
      <c r="Q110" s="151"/>
      <c r="V110" s="97"/>
      <c r="AA110" s="97"/>
    </row>
    <row r="111" spans="1:32" ht="13.5" customHeight="1">
      <c r="A111" s="7"/>
      <c r="B111" s="29" t="s">
        <v>62</v>
      </c>
      <c r="C111" s="139" t="s">
        <v>18</v>
      </c>
      <c r="D111" s="88">
        <v>6685</v>
      </c>
      <c r="E111" s="81">
        <v>25907</v>
      </c>
      <c r="F111" s="88">
        <v>7340</v>
      </c>
      <c r="G111" s="88">
        <v>28127</v>
      </c>
      <c r="H111" s="88">
        <v>7340</v>
      </c>
      <c r="I111" s="88">
        <v>28127</v>
      </c>
      <c r="J111" s="88">
        <v>9796</v>
      </c>
      <c r="K111" s="88">
        <v>43431</v>
      </c>
      <c r="L111" s="88">
        <f>SUM(J111:K111)</f>
        <v>53227</v>
      </c>
      <c r="M111" s="175"/>
      <c r="N111" s="175"/>
      <c r="O111" s="175"/>
      <c r="P111" s="175"/>
      <c r="Q111" s="176"/>
      <c r="V111" s="97"/>
      <c r="W111" s="175"/>
      <c r="X111" s="175"/>
      <c r="Y111" s="175"/>
      <c r="Z111" s="175"/>
      <c r="AA111" s="182"/>
    </row>
    <row r="112" spans="1:32" ht="13.5" customHeight="1">
      <c r="A112" s="7"/>
      <c r="B112" s="29" t="s">
        <v>63</v>
      </c>
      <c r="C112" s="139" t="s">
        <v>20</v>
      </c>
      <c r="D112" s="96">
        <v>0</v>
      </c>
      <c r="E112" s="81">
        <v>378</v>
      </c>
      <c r="F112" s="96">
        <v>0</v>
      </c>
      <c r="G112" s="88">
        <v>240</v>
      </c>
      <c r="H112" s="96">
        <v>0</v>
      </c>
      <c r="I112" s="88">
        <v>240</v>
      </c>
      <c r="J112" s="96">
        <v>0</v>
      </c>
      <c r="K112" s="88">
        <v>240</v>
      </c>
      <c r="L112" s="88">
        <f>SUM(J112:K112)</f>
        <v>240</v>
      </c>
      <c r="M112" s="175"/>
      <c r="N112" s="175"/>
      <c r="O112" s="175"/>
      <c r="P112" s="175"/>
      <c r="Q112" s="176"/>
      <c r="R112" s="175"/>
      <c r="S112" s="175"/>
      <c r="T112" s="175"/>
      <c r="U112" s="175"/>
      <c r="V112" s="175"/>
      <c r="W112" s="175"/>
      <c r="X112" s="175"/>
      <c r="Y112" s="175"/>
      <c r="Z112" s="175"/>
      <c r="AA112" s="182"/>
      <c r="AB112" s="175"/>
      <c r="AC112" s="175"/>
      <c r="AD112" s="175"/>
      <c r="AE112" s="175"/>
      <c r="AF112" s="175"/>
    </row>
    <row r="113" spans="1:32" ht="13.5" customHeight="1">
      <c r="A113" s="7"/>
      <c r="B113" s="29" t="s">
        <v>64</v>
      </c>
      <c r="C113" s="139" t="s">
        <v>22</v>
      </c>
      <c r="D113" s="96">
        <v>0</v>
      </c>
      <c r="E113" s="81">
        <v>463</v>
      </c>
      <c r="F113" s="96">
        <v>0</v>
      </c>
      <c r="G113" s="88">
        <v>360</v>
      </c>
      <c r="H113" s="96">
        <v>0</v>
      </c>
      <c r="I113" s="88">
        <v>360</v>
      </c>
      <c r="J113" s="96">
        <v>0</v>
      </c>
      <c r="K113" s="88">
        <v>360</v>
      </c>
      <c r="L113" s="88">
        <f>SUM(J113:K113)</f>
        <v>360</v>
      </c>
      <c r="M113" s="175"/>
      <c r="N113" s="175"/>
      <c r="O113" s="175"/>
      <c r="P113" s="175"/>
      <c r="Q113" s="176"/>
      <c r="R113" s="175"/>
      <c r="S113" s="175"/>
      <c r="T113" s="175"/>
      <c r="U113" s="175"/>
      <c r="V113" s="175"/>
      <c r="W113" s="175"/>
      <c r="X113" s="175"/>
      <c r="Y113" s="175"/>
      <c r="Z113" s="175"/>
      <c r="AA113" s="182"/>
      <c r="AB113" s="175"/>
      <c r="AC113" s="175"/>
      <c r="AD113" s="175"/>
      <c r="AE113" s="175"/>
      <c r="AF113" s="175"/>
    </row>
    <row r="114" spans="1:32" ht="13.5" customHeight="1">
      <c r="A114" s="7"/>
      <c r="B114" s="29" t="s">
        <v>65</v>
      </c>
      <c r="C114" s="139" t="s">
        <v>55</v>
      </c>
      <c r="D114" s="100">
        <v>0</v>
      </c>
      <c r="E114" s="170">
        <v>176</v>
      </c>
      <c r="F114" s="100">
        <v>0</v>
      </c>
      <c r="G114" s="87">
        <v>415</v>
      </c>
      <c r="H114" s="100">
        <v>0</v>
      </c>
      <c r="I114" s="87">
        <v>415</v>
      </c>
      <c r="J114" s="100">
        <v>0</v>
      </c>
      <c r="K114" s="87">
        <v>415</v>
      </c>
      <c r="L114" s="87">
        <f>SUM(J114:K114)</f>
        <v>415</v>
      </c>
      <c r="M114" s="175"/>
      <c r="N114" s="175"/>
      <c r="O114" s="175"/>
      <c r="P114" s="175"/>
      <c r="Q114" s="176"/>
      <c r="R114" s="175"/>
      <c r="S114" s="175"/>
      <c r="T114" s="175"/>
      <c r="U114" s="175"/>
      <c r="V114" s="175"/>
      <c r="W114" s="175"/>
      <c r="X114" s="175"/>
      <c r="Y114" s="175"/>
      <c r="Z114" s="175"/>
      <c r="AA114" s="182"/>
      <c r="AB114" s="175"/>
      <c r="AC114" s="175"/>
      <c r="AD114" s="175"/>
      <c r="AE114" s="175"/>
      <c r="AF114" s="182"/>
    </row>
    <row r="115" spans="1:32" ht="13.5" customHeight="1">
      <c r="A115" s="7" t="s">
        <v>11</v>
      </c>
      <c r="B115" s="40">
        <v>0.46</v>
      </c>
      <c r="C115" s="139" t="s">
        <v>27</v>
      </c>
      <c r="D115" s="87">
        <f t="shared" ref="D115:I115" si="44">SUM(D111:D114)</f>
        <v>6685</v>
      </c>
      <c r="E115" s="87">
        <f t="shared" si="44"/>
        <v>26924</v>
      </c>
      <c r="F115" s="87">
        <f t="shared" si="44"/>
        <v>7340</v>
      </c>
      <c r="G115" s="87">
        <f t="shared" si="44"/>
        <v>29142</v>
      </c>
      <c r="H115" s="87">
        <f t="shared" si="44"/>
        <v>7340</v>
      </c>
      <c r="I115" s="87">
        <f t="shared" si="44"/>
        <v>29142</v>
      </c>
      <c r="J115" s="87">
        <f>SUM(J111:J114)</f>
        <v>9796</v>
      </c>
      <c r="K115" s="87">
        <f t="shared" ref="K115" si="45">SUM(K111:K114)</f>
        <v>44446</v>
      </c>
      <c r="L115" s="87">
        <f>SUM(L111:L114)</f>
        <v>54242</v>
      </c>
      <c r="Q115" s="151"/>
      <c r="V115" s="97"/>
      <c r="AA115" s="97"/>
    </row>
    <row r="116" spans="1:32">
      <c r="A116" s="7"/>
      <c r="B116" s="40"/>
      <c r="C116" s="139"/>
      <c r="D116" s="10"/>
      <c r="E116" s="10"/>
      <c r="F116" s="10"/>
      <c r="G116" s="10"/>
      <c r="H116" s="10"/>
      <c r="I116" s="10"/>
      <c r="J116" s="10"/>
      <c r="K116" s="10"/>
      <c r="L116" s="10"/>
      <c r="Q116" s="151"/>
      <c r="V116" s="97"/>
      <c r="AA116" s="97"/>
    </row>
    <row r="117" spans="1:32" ht="13.5" customHeight="1">
      <c r="A117" s="7"/>
      <c r="B117" s="40">
        <v>0.47</v>
      </c>
      <c r="C117" s="139" t="s">
        <v>31</v>
      </c>
      <c r="D117" s="60"/>
      <c r="E117" s="60"/>
      <c r="F117" s="60"/>
      <c r="G117" s="60"/>
      <c r="H117" s="60"/>
      <c r="I117" s="60"/>
      <c r="J117" s="60"/>
      <c r="K117" s="60"/>
      <c r="L117" s="60"/>
      <c r="Q117" s="151"/>
      <c r="V117" s="97"/>
      <c r="AA117" s="97"/>
    </row>
    <row r="118" spans="1:32" ht="13.5" customHeight="1">
      <c r="A118" s="7"/>
      <c r="B118" s="29" t="s">
        <v>66</v>
      </c>
      <c r="C118" s="139" t="s">
        <v>18</v>
      </c>
      <c r="D118" s="88">
        <v>5776</v>
      </c>
      <c r="E118" s="89">
        <v>17234</v>
      </c>
      <c r="F118" s="88">
        <v>3650</v>
      </c>
      <c r="G118" s="88">
        <v>23529</v>
      </c>
      <c r="H118" s="88">
        <v>3650</v>
      </c>
      <c r="I118" s="88">
        <v>23529</v>
      </c>
      <c r="J118" s="88">
        <v>5616</v>
      </c>
      <c r="K118" s="88">
        <v>26644</v>
      </c>
      <c r="L118" s="88">
        <f>SUM(J118:K118)</f>
        <v>32260</v>
      </c>
      <c r="M118" s="175"/>
      <c r="N118" s="175"/>
      <c r="O118" s="175"/>
      <c r="P118" s="175"/>
      <c r="Q118" s="176"/>
      <c r="V118" s="97"/>
      <c r="W118" s="175"/>
      <c r="X118" s="175"/>
      <c r="Y118" s="175"/>
      <c r="Z118" s="175"/>
      <c r="AA118" s="182"/>
    </row>
    <row r="119" spans="1:32" ht="13.5" customHeight="1">
      <c r="A119" s="7"/>
      <c r="B119" s="29" t="s">
        <v>67</v>
      </c>
      <c r="C119" s="139" t="s">
        <v>20</v>
      </c>
      <c r="D119" s="96">
        <v>0</v>
      </c>
      <c r="E119" s="88">
        <v>195</v>
      </c>
      <c r="F119" s="96">
        <v>0</v>
      </c>
      <c r="G119" s="88">
        <v>195</v>
      </c>
      <c r="H119" s="96">
        <v>0</v>
      </c>
      <c r="I119" s="88">
        <v>195</v>
      </c>
      <c r="J119" s="96">
        <v>0</v>
      </c>
      <c r="K119" s="88">
        <v>195</v>
      </c>
      <c r="L119" s="88">
        <f>SUM(J119:K119)</f>
        <v>195</v>
      </c>
      <c r="M119" s="175"/>
      <c r="N119" s="175"/>
      <c r="O119" s="175"/>
      <c r="P119" s="175"/>
      <c r="Q119" s="176"/>
      <c r="R119" s="175"/>
      <c r="S119" s="175"/>
      <c r="T119" s="175"/>
      <c r="U119" s="175"/>
      <c r="V119" s="175"/>
      <c r="W119" s="175"/>
      <c r="X119" s="175"/>
      <c r="Y119" s="175"/>
      <c r="Z119" s="175"/>
      <c r="AA119" s="182"/>
      <c r="AB119" s="175"/>
      <c r="AC119" s="175"/>
      <c r="AD119" s="175"/>
      <c r="AE119" s="175"/>
      <c r="AF119" s="175"/>
    </row>
    <row r="120" spans="1:32" ht="13.5" customHeight="1">
      <c r="A120" s="7"/>
      <c r="B120" s="29" t="s">
        <v>68</v>
      </c>
      <c r="C120" s="139" t="s">
        <v>22</v>
      </c>
      <c r="D120" s="96">
        <v>0</v>
      </c>
      <c r="E120" s="88">
        <v>270</v>
      </c>
      <c r="F120" s="96">
        <v>0</v>
      </c>
      <c r="G120" s="88">
        <v>270</v>
      </c>
      <c r="H120" s="96">
        <v>0</v>
      </c>
      <c r="I120" s="88">
        <v>270</v>
      </c>
      <c r="J120" s="96">
        <v>0</v>
      </c>
      <c r="K120" s="88">
        <v>270</v>
      </c>
      <c r="L120" s="88">
        <f>SUM(J120:K120)</f>
        <v>270</v>
      </c>
      <c r="M120" s="175"/>
      <c r="N120" s="175"/>
      <c r="O120" s="175"/>
      <c r="P120" s="175"/>
      <c r="Q120" s="176"/>
      <c r="R120" s="175"/>
      <c r="S120" s="175"/>
      <c r="T120" s="175"/>
      <c r="U120" s="175"/>
      <c r="V120" s="175"/>
      <c r="W120" s="175"/>
      <c r="X120" s="175"/>
      <c r="Y120" s="175"/>
      <c r="Z120" s="175"/>
      <c r="AA120" s="182"/>
      <c r="AB120" s="175"/>
      <c r="AC120" s="175"/>
      <c r="AD120" s="175"/>
      <c r="AE120" s="175"/>
      <c r="AF120" s="175"/>
    </row>
    <row r="121" spans="1:32" ht="13.5" customHeight="1">
      <c r="A121" s="7"/>
      <c r="B121" s="29" t="s">
        <v>69</v>
      </c>
      <c r="C121" s="139" t="s">
        <v>55</v>
      </c>
      <c r="D121" s="96">
        <v>0</v>
      </c>
      <c r="E121" s="87">
        <v>280</v>
      </c>
      <c r="F121" s="96">
        <v>0</v>
      </c>
      <c r="G121" s="88">
        <v>280</v>
      </c>
      <c r="H121" s="96">
        <v>0</v>
      </c>
      <c r="I121" s="88">
        <v>280</v>
      </c>
      <c r="J121" s="96">
        <v>0</v>
      </c>
      <c r="K121" s="88">
        <f>280-80</f>
        <v>200</v>
      </c>
      <c r="L121" s="88">
        <f>SUM(J121:K121)</f>
        <v>200</v>
      </c>
      <c r="M121" s="175"/>
      <c r="N121" s="175"/>
      <c r="O121" s="175"/>
      <c r="P121" s="175"/>
      <c r="Q121" s="176"/>
      <c r="R121" s="175"/>
      <c r="S121" s="175"/>
      <c r="T121" s="175"/>
      <c r="U121" s="175"/>
      <c r="V121" s="175"/>
      <c r="W121" s="175"/>
      <c r="X121" s="175"/>
      <c r="Y121" s="175"/>
      <c r="Z121" s="175"/>
      <c r="AA121" s="182"/>
      <c r="AB121" s="175"/>
      <c r="AC121" s="175"/>
      <c r="AD121" s="175"/>
      <c r="AE121" s="175"/>
      <c r="AF121" s="182"/>
    </row>
    <row r="122" spans="1:32" ht="13.5" customHeight="1">
      <c r="A122" s="7" t="s">
        <v>11</v>
      </c>
      <c r="B122" s="40">
        <v>0.47</v>
      </c>
      <c r="C122" s="139" t="s">
        <v>31</v>
      </c>
      <c r="D122" s="116">
        <f t="shared" ref="D122:L122" si="46">SUM(D118:D121)</f>
        <v>5776</v>
      </c>
      <c r="E122" s="116">
        <f t="shared" si="46"/>
        <v>17979</v>
      </c>
      <c r="F122" s="116">
        <f t="shared" si="46"/>
        <v>3650</v>
      </c>
      <c r="G122" s="116">
        <f t="shared" si="46"/>
        <v>24274</v>
      </c>
      <c r="H122" s="116">
        <f t="shared" si="46"/>
        <v>3650</v>
      </c>
      <c r="I122" s="116">
        <f t="shared" si="46"/>
        <v>24274</v>
      </c>
      <c r="J122" s="116">
        <f t="shared" si="46"/>
        <v>5616</v>
      </c>
      <c r="K122" s="116">
        <f t="shared" ref="K122" si="47">SUM(K118:K121)</f>
        <v>27309</v>
      </c>
      <c r="L122" s="116">
        <f t="shared" si="46"/>
        <v>32925</v>
      </c>
      <c r="Q122" s="151"/>
      <c r="V122" s="97"/>
      <c r="AA122" s="97"/>
    </row>
    <row r="123" spans="1:32">
      <c r="A123" s="7"/>
      <c r="B123" s="40"/>
      <c r="C123" s="139"/>
      <c r="D123" s="10"/>
      <c r="E123" s="10"/>
      <c r="F123" s="10"/>
      <c r="G123" s="10"/>
      <c r="H123" s="10"/>
      <c r="I123" s="10"/>
      <c r="J123" s="10"/>
      <c r="K123" s="10"/>
      <c r="L123" s="10"/>
      <c r="Q123" s="151"/>
      <c r="V123" s="97"/>
      <c r="AA123" s="97"/>
    </row>
    <row r="124" spans="1:32" ht="13.35" customHeight="1">
      <c r="A124" s="7"/>
      <c r="B124" s="40">
        <v>0.48</v>
      </c>
      <c r="C124" s="139" t="s">
        <v>35</v>
      </c>
      <c r="D124" s="60"/>
      <c r="E124" s="60"/>
      <c r="F124" s="60"/>
      <c r="G124" s="60"/>
      <c r="H124" s="60"/>
      <c r="I124" s="60"/>
      <c r="J124" s="60"/>
      <c r="K124" s="60"/>
      <c r="L124" s="60"/>
      <c r="Q124" s="151"/>
      <c r="V124" s="97"/>
      <c r="AA124" s="97"/>
    </row>
    <row r="125" spans="1:32" ht="13.35" customHeight="1">
      <c r="A125" s="28"/>
      <c r="B125" s="142" t="s">
        <v>70</v>
      </c>
      <c r="C125" s="54" t="s">
        <v>18</v>
      </c>
      <c r="D125" s="87">
        <v>5000</v>
      </c>
      <c r="E125" s="87">
        <v>35565</v>
      </c>
      <c r="F125" s="87">
        <v>7120</v>
      </c>
      <c r="G125" s="87">
        <v>33443</v>
      </c>
      <c r="H125" s="87">
        <v>7120</v>
      </c>
      <c r="I125" s="87">
        <v>33443</v>
      </c>
      <c r="J125" s="87">
        <v>13556</v>
      </c>
      <c r="K125" s="87">
        <v>33296</v>
      </c>
      <c r="L125" s="87">
        <f>SUM(J125:K125)</f>
        <v>46852</v>
      </c>
      <c r="M125" s="175"/>
      <c r="N125" s="175"/>
      <c r="O125" s="175"/>
      <c r="P125" s="175"/>
      <c r="Q125" s="176"/>
      <c r="V125" s="97"/>
      <c r="W125" s="175"/>
      <c r="X125" s="175"/>
      <c r="Y125" s="175"/>
      <c r="Z125" s="175"/>
      <c r="AA125" s="182"/>
    </row>
    <row r="126" spans="1:32" ht="13.35" customHeight="1">
      <c r="B126" s="5" t="s">
        <v>71</v>
      </c>
      <c r="C126" s="4" t="s">
        <v>20</v>
      </c>
      <c r="D126" s="101">
        <v>0</v>
      </c>
      <c r="E126" s="89">
        <v>249</v>
      </c>
      <c r="F126" s="101">
        <v>0</v>
      </c>
      <c r="G126" s="89">
        <v>250</v>
      </c>
      <c r="H126" s="101">
        <v>0</v>
      </c>
      <c r="I126" s="89">
        <v>250</v>
      </c>
      <c r="J126" s="101">
        <v>0</v>
      </c>
      <c r="K126" s="89">
        <v>250</v>
      </c>
      <c r="L126" s="89">
        <f>SUM(J126:K126)</f>
        <v>250</v>
      </c>
      <c r="M126" s="175"/>
      <c r="N126" s="175"/>
      <c r="O126" s="175"/>
      <c r="P126" s="175"/>
      <c r="Q126" s="176"/>
      <c r="R126" s="175"/>
      <c r="S126" s="175"/>
      <c r="T126" s="175"/>
      <c r="U126" s="175"/>
      <c r="V126" s="175"/>
      <c r="W126" s="175"/>
      <c r="X126" s="175"/>
      <c r="Y126" s="175"/>
      <c r="Z126" s="175"/>
      <c r="AA126" s="182"/>
      <c r="AB126" s="175"/>
      <c r="AC126" s="175"/>
      <c r="AD126" s="175"/>
      <c r="AE126" s="175"/>
      <c r="AF126" s="175"/>
    </row>
    <row r="127" spans="1:32" ht="13.35" customHeight="1">
      <c r="B127" s="5" t="s">
        <v>72</v>
      </c>
      <c r="C127" s="4" t="s">
        <v>22</v>
      </c>
      <c r="D127" s="101">
        <v>0</v>
      </c>
      <c r="E127" s="89">
        <v>269</v>
      </c>
      <c r="F127" s="101">
        <v>0</v>
      </c>
      <c r="G127" s="89">
        <v>270</v>
      </c>
      <c r="H127" s="101">
        <v>0</v>
      </c>
      <c r="I127" s="89">
        <v>270</v>
      </c>
      <c r="J127" s="101">
        <v>0</v>
      </c>
      <c r="K127" s="89">
        <v>270</v>
      </c>
      <c r="L127" s="89">
        <f>SUM(J127:K127)</f>
        <v>270</v>
      </c>
      <c r="M127" s="175"/>
      <c r="N127" s="175"/>
      <c r="O127" s="175"/>
      <c r="P127" s="175"/>
      <c r="Q127" s="176"/>
      <c r="R127" s="175"/>
      <c r="S127" s="175"/>
      <c r="T127" s="175"/>
      <c r="U127" s="175"/>
      <c r="V127" s="175"/>
      <c r="W127" s="175"/>
      <c r="X127" s="175"/>
      <c r="Y127" s="175"/>
      <c r="Z127" s="175"/>
      <c r="AA127" s="182"/>
      <c r="AB127" s="175"/>
      <c r="AC127" s="175"/>
      <c r="AD127" s="175"/>
      <c r="AE127" s="175"/>
      <c r="AF127" s="175"/>
    </row>
    <row r="128" spans="1:32" ht="13.35" customHeight="1">
      <c r="B128" s="5" t="s">
        <v>73</v>
      </c>
      <c r="C128" s="4" t="s">
        <v>55</v>
      </c>
      <c r="D128" s="101">
        <v>0</v>
      </c>
      <c r="E128" s="89">
        <v>318</v>
      </c>
      <c r="F128" s="101">
        <v>0</v>
      </c>
      <c r="G128" s="89">
        <v>318</v>
      </c>
      <c r="H128" s="101">
        <v>0</v>
      </c>
      <c r="I128" s="89">
        <v>318</v>
      </c>
      <c r="J128" s="101">
        <v>0</v>
      </c>
      <c r="K128" s="89">
        <v>318</v>
      </c>
      <c r="L128" s="89">
        <f>SUM(J128:K128)</f>
        <v>318</v>
      </c>
      <c r="M128" s="175"/>
      <c r="N128" s="175"/>
      <c r="O128" s="175"/>
      <c r="P128" s="175"/>
      <c r="Q128" s="176"/>
      <c r="R128" s="175"/>
      <c r="S128" s="175"/>
      <c r="T128" s="175"/>
      <c r="U128" s="175"/>
      <c r="V128" s="175"/>
      <c r="W128" s="175"/>
      <c r="X128" s="175"/>
      <c r="Y128" s="175"/>
      <c r="Z128" s="175"/>
      <c r="AA128" s="182"/>
      <c r="AB128" s="175"/>
      <c r="AC128" s="175"/>
      <c r="AD128" s="175"/>
      <c r="AE128" s="175"/>
      <c r="AF128" s="182"/>
    </row>
    <row r="129" spans="1:32" ht="13.35" customHeight="1">
      <c r="A129" s="7" t="s">
        <v>11</v>
      </c>
      <c r="B129" s="40">
        <v>0.48</v>
      </c>
      <c r="C129" s="139" t="s">
        <v>35</v>
      </c>
      <c r="D129" s="116">
        <f t="shared" ref="D129:L129" si="48">SUM(D125:D128)</f>
        <v>5000</v>
      </c>
      <c r="E129" s="116">
        <f t="shared" si="48"/>
        <v>36401</v>
      </c>
      <c r="F129" s="116">
        <f t="shared" si="48"/>
        <v>7120</v>
      </c>
      <c r="G129" s="116">
        <f t="shared" si="48"/>
        <v>34281</v>
      </c>
      <c r="H129" s="116">
        <f t="shared" si="48"/>
        <v>7120</v>
      </c>
      <c r="I129" s="116">
        <f t="shared" si="48"/>
        <v>34281</v>
      </c>
      <c r="J129" s="116">
        <f t="shared" si="48"/>
        <v>13556</v>
      </c>
      <c r="K129" s="116">
        <f t="shared" ref="K129" si="49">SUM(K125:K128)</f>
        <v>34134</v>
      </c>
      <c r="L129" s="116">
        <f t="shared" si="48"/>
        <v>47690</v>
      </c>
      <c r="Q129" s="151"/>
      <c r="V129" s="97"/>
      <c r="AA129" s="97"/>
    </row>
    <row r="130" spans="1:32">
      <c r="A130" s="7"/>
      <c r="B130" s="40"/>
      <c r="C130" s="139"/>
      <c r="D130" s="114"/>
      <c r="E130" s="114"/>
      <c r="F130" s="114"/>
      <c r="G130" s="114"/>
      <c r="H130" s="114"/>
      <c r="I130" s="114"/>
      <c r="J130" s="114"/>
      <c r="K130" s="114"/>
      <c r="L130" s="114"/>
      <c r="Q130" s="151"/>
      <c r="V130" s="97"/>
      <c r="AA130" s="97"/>
    </row>
    <row r="131" spans="1:32" ht="13.5" customHeight="1">
      <c r="B131" s="39">
        <v>0.6</v>
      </c>
      <c r="C131" s="4" t="s">
        <v>49</v>
      </c>
      <c r="D131" s="59"/>
      <c r="E131" s="59"/>
      <c r="F131" s="59"/>
      <c r="G131" s="59"/>
      <c r="H131" s="59"/>
      <c r="I131" s="59"/>
      <c r="J131" s="59"/>
      <c r="K131" s="59"/>
      <c r="L131" s="59"/>
      <c r="Q131" s="151"/>
      <c r="V131" s="97"/>
      <c r="AA131" s="97"/>
    </row>
    <row r="132" spans="1:32" ht="13.5" customHeight="1">
      <c r="B132" s="5" t="s">
        <v>50</v>
      </c>
      <c r="C132" s="4" t="s">
        <v>18</v>
      </c>
      <c r="D132" s="86">
        <v>16360</v>
      </c>
      <c r="E132" s="89">
        <v>63572</v>
      </c>
      <c r="F132" s="86">
        <v>29730</v>
      </c>
      <c r="G132" s="89">
        <v>75016</v>
      </c>
      <c r="H132" s="86">
        <v>29730</v>
      </c>
      <c r="I132" s="89">
        <v>75016</v>
      </c>
      <c r="J132" s="86">
        <v>40725</v>
      </c>
      <c r="K132" s="89">
        <v>74520</v>
      </c>
      <c r="L132" s="89">
        <f t="shared" ref="L132:L137" si="50">SUM(J132:K132)</f>
        <v>115245</v>
      </c>
      <c r="M132" s="175"/>
      <c r="N132" s="175"/>
      <c r="O132" s="175"/>
      <c r="P132" s="175"/>
      <c r="Q132" s="176"/>
      <c r="V132" s="97"/>
      <c r="W132" s="175"/>
      <c r="X132" s="175"/>
      <c r="Y132" s="175"/>
      <c r="Z132" s="175"/>
      <c r="AA132" s="182"/>
    </row>
    <row r="133" spans="1:32" ht="13.5" customHeight="1">
      <c r="B133" s="5" t="s">
        <v>51</v>
      </c>
      <c r="C133" s="4" t="s">
        <v>20</v>
      </c>
      <c r="D133" s="86">
        <v>387</v>
      </c>
      <c r="E133" s="89">
        <v>170</v>
      </c>
      <c r="F133" s="86">
        <v>400</v>
      </c>
      <c r="G133" s="89">
        <v>170</v>
      </c>
      <c r="H133" s="86">
        <v>400</v>
      </c>
      <c r="I133" s="89">
        <v>170</v>
      </c>
      <c r="J133" s="86">
        <v>400</v>
      </c>
      <c r="K133" s="89">
        <v>170</v>
      </c>
      <c r="L133" s="89">
        <f t="shared" si="50"/>
        <v>570</v>
      </c>
      <c r="M133" s="175"/>
      <c r="N133" s="175"/>
      <c r="O133" s="175"/>
      <c r="P133" s="175"/>
      <c r="Q133" s="176"/>
      <c r="R133" s="175"/>
      <c r="S133" s="175"/>
      <c r="T133" s="175"/>
      <c r="U133" s="175"/>
      <c r="V133" s="175"/>
      <c r="W133" s="175"/>
      <c r="X133" s="175"/>
      <c r="Y133" s="175"/>
      <c r="Z133" s="175"/>
      <c r="AA133" s="182"/>
      <c r="AB133" s="175"/>
      <c r="AC133" s="175"/>
      <c r="AD133" s="175"/>
      <c r="AE133" s="175"/>
      <c r="AF133" s="175"/>
    </row>
    <row r="134" spans="1:32" ht="13.5" customHeight="1">
      <c r="B134" s="5" t="s">
        <v>52</v>
      </c>
      <c r="C134" s="4" t="s">
        <v>22</v>
      </c>
      <c r="D134" s="86">
        <v>826</v>
      </c>
      <c r="E134" s="89">
        <v>1321</v>
      </c>
      <c r="F134" s="86">
        <v>920</v>
      </c>
      <c r="G134" s="89">
        <v>1400</v>
      </c>
      <c r="H134" s="86">
        <v>920</v>
      </c>
      <c r="I134" s="89">
        <v>1400</v>
      </c>
      <c r="J134" s="86">
        <f>528+850</f>
        <v>1378</v>
      </c>
      <c r="K134" s="89">
        <v>1400</v>
      </c>
      <c r="L134" s="89">
        <f t="shared" si="50"/>
        <v>2778</v>
      </c>
      <c r="M134" s="175"/>
      <c r="N134" s="175"/>
      <c r="O134" s="175"/>
      <c r="P134" s="181"/>
      <c r="Q134" s="176"/>
      <c r="R134" s="175"/>
      <c r="S134" s="175"/>
      <c r="T134" s="175"/>
      <c r="U134" s="181"/>
      <c r="V134" s="182"/>
      <c r="W134" s="175"/>
      <c r="X134" s="175"/>
      <c r="Y134" s="175"/>
      <c r="Z134" s="175"/>
      <c r="AA134" s="182"/>
      <c r="AB134" s="175"/>
      <c r="AC134" s="175"/>
      <c r="AD134" s="175"/>
      <c r="AE134" s="175"/>
      <c r="AF134" s="175"/>
    </row>
    <row r="135" spans="1:32" ht="13.5" customHeight="1">
      <c r="B135" s="5" t="s">
        <v>53</v>
      </c>
      <c r="C135" s="4" t="s">
        <v>176</v>
      </c>
      <c r="D135" s="101">
        <v>0</v>
      </c>
      <c r="E135" s="70">
        <v>3134</v>
      </c>
      <c r="F135" s="99">
        <v>0</v>
      </c>
      <c r="G135" s="89">
        <v>4000</v>
      </c>
      <c r="H135" s="99">
        <v>0</v>
      </c>
      <c r="I135" s="89">
        <v>4000</v>
      </c>
      <c r="J135" s="99">
        <v>0</v>
      </c>
      <c r="K135" s="89">
        <v>4000</v>
      </c>
      <c r="L135" s="89">
        <f t="shared" si="50"/>
        <v>4000</v>
      </c>
      <c r="M135" s="175"/>
      <c r="N135" s="175"/>
      <c r="O135" s="175"/>
      <c r="P135" s="175"/>
      <c r="Q135" s="176"/>
      <c r="R135" s="175"/>
      <c r="S135" s="175"/>
      <c r="T135" s="175"/>
      <c r="U135" s="175"/>
      <c r="V135" s="175"/>
      <c r="W135" s="175"/>
      <c r="X135" s="175"/>
      <c r="Y135" s="175"/>
      <c r="Z135" s="175"/>
      <c r="AA135" s="182"/>
      <c r="AB135" s="175"/>
      <c r="AC135" s="175"/>
      <c r="AD135" s="175"/>
      <c r="AE135" s="175"/>
      <c r="AF135" s="175"/>
    </row>
    <row r="136" spans="1:32" ht="13.5" customHeight="1">
      <c r="B136" s="5" t="s">
        <v>54</v>
      </c>
      <c r="C136" s="4" t="s">
        <v>55</v>
      </c>
      <c r="D136" s="99">
        <v>0</v>
      </c>
      <c r="E136" s="89">
        <v>646</v>
      </c>
      <c r="F136" s="99">
        <v>0</v>
      </c>
      <c r="G136" s="86">
        <v>650</v>
      </c>
      <c r="H136" s="99">
        <v>0</v>
      </c>
      <c r="I136" s="86">
        <v>650</v>
      </c>
      <c r="J136" s="99">
        <v>0</v>
      </c>
      <c r="K136" s="86">
        <f>650-200</f>
        <v>450</v>
      </c>
      <c r="L136" s="89">
        <f t="shared" si="50"/>
        <v>450</v>
      </c>
      <c r="M136" s="175"/>
      <c r="N136" s="175"/>
      <c r="O136" s="175"/>
      <c r="P136" s="175"/>
      <c r="Q136" s="176"/>
      <c r="R136" s="175"/>
      <c r="S136" s="175"/>
      <c r="T136" s="175"/>
      <c r="U136" s="175"/>
      <c r="V136" s="175"/>
      <c r="W136" s="175"/>
      <c r="X136" s="175"/>
      <c r="Y136" s="175"/>
      <c r="Z136" s="175"/>
      <c r="AA136" s="182"/>
      <c r="AB136" s="175"/>
      <c r="AC136" s="175"/>
      <c r="AD136" s="175"/>
      <c r="AE136" s="175"/>
      <c r="AF136" s="182"/>
    </row>
    <row r="137" spans="1:32" ht="13.5" customHeight="1">
      <c r="B137" s="5" t="s">
        <v>56</v>
      </c>
      <c r="C137" s="4" t="s">
        <v>57</v>
      </c>
      <c r="D137" s="99">
        <v>0</v>
      </c>
      <c r="E137" s="89">
        <v>580</v>
      </c>
      <c r="F137" s="99">
        <v>0</v>
      </c>
      <c r="G137" s="89">
        <v>590</v>
      </c>
      <c r="H137" s="99">
        <v>0</v>
      </c>
      <c r="I137" s="89">
        <v>590</v>
      </c>
      <c r="J137" s="99">
        <v>0</v>
      </c>
      <c r="K137" s="89">
        <v>590</v>
      </c>
      <c r="L137" s="89">
        <f t="shared" si="50"/>
        <v>590</v>
      </c>
      <c r="M137" s="175"/>
      <c r="N137" s="175"/>
      <c r="O137" s="175"/>
      <c r="P137" s="175"/>
      <c r="Q137" s="176"/>
      <c r="R137" s="175"/>
      <c r="S137" s="175"/>
      <c r="T137" s="175"/>
      <c r="U137" s="175"/>
      <c r="V137" s="175"/>
      <c r="W137" s="175"/>
      <c r="X137" s="175"/>
      <c r="Y137" s="175"/>
      <c r="Z137" s="175"/>
      <c r="AA137" s="182"/>
      <c r="AB137" s="175"/>
      <c r="AC137" s="175"/>
      <c r="AD137" s="175"/>
      <c r="AE137" s="175"/>
      <c r="AF137" s="175"/>
    </row>
    <row r="138" spans="1:32" ht="13.5" customHeight="1">
      <c r="A138" s="7" t="s">
        <v>11</v>
      </c>
      <c r="B138" s="40">
        <v>0.6</v>
      </c>
      <c r="C138" s="139" t="s">
        <v>49</v>
      </c>
      <c r="D138" s="116">
        <f t="shared" ref="D138:L138" si="51">SUM(D132:D137)</f>
        <v>17573</v>
      </c>
      <c r="E138" s="116">
        <f t="shared" si="51"/>
        <v>69423</v>
      </c>
      <c r="F138" s="116">
        <f t="shared" si="51"/>
        <v>31050</v>
      </c>
      <c r="G138" s="116">
        <f t="shared" si="51"/>
        <v>81826</v>
      </c>
      <c r="H138" s="116">
        <f t="shared" si="51"/>
        <v>31050</v>
      </c>
      <c r="I138" s="116">
        <f t="shared" si="51"/>
        <v>81826</v>
      </c>
      <c r="J138" s="116">
        <f t="shared" si="51"/>
        <v>42503</v>
      </c>
      <c r="K138" s="116">
        <f t="shared" ref="K138" si="52">SUM(K132:K137)</f>
        <v>81130</v>
      </c>
      <c r="L138" s="116">
        <f t="shared" si="51"/>
        <v>123633</v>
      </c>
      <c r="Q138" s="151"/>
      <c r="V138" s="97"/>
      <c r="AA138" s="97"/>
    </row>
    <row r="139" spans="1:32" ht="13.35" customHeight="1">
      <c r="A139" s="7" t="s">
        <v>11</v>
      </c>
      <c r="B139" s="36">
        <v>1.0009999999999999</v>
      </c>
      <c r="C139" s="26" t="s">
        <v>14</v>
      </c>
      <c r="D139" s="116">
        <f t="shared" ref="D139:L139" si="53">D129+D122+D115+D108+D138</f>
        <v>42346</v>
      </c>
      <c r="E139" s="116">
        <f t="shared" si="53"/>
        <v>206543</v>
      </c>
      <c r="F139" s="116">
        <f t="shared" si="53"/>
        <v>56065</v>
      </c>
      <c r="G139" s="116">
        <f t="shared" si="53"/>
        <v>228466</v>
      </c>
      <c r="H139" s="116">
        <f t="shared" si="53"/>
        <v>56065</v>
      </c>
      <c r="I139" s="116">
        <f t="shared" si="53"/>
        <v>228466</v>
      </c>
      <c r="J139" s="116">
        <f t="shared" si="53"/>
        <v>93275</v>
      </c>
      <c r="K139" s="116">
        <f t="shared" ref="K139" si="54">K129+K122+K115+K108+K138</f>
        <v>251576</v>
      </c>
      <c r="L139" s="116">
        <f t="shared" si="53"/>
        <v>344851</v>
      </c>
      <c r="Q139" s="151"/>
      <c r="V139" s="97"/>
      <c r="AA139" s="97"/>
    </row>
    <row r="140" spans="1:32">
      <c r="A140" s="7"/>
      <c r="B140" s="122"/>
      <c r="C140" s="26"/>
      <c r="D140" s="10"/>
      <c r="E140" s="10"/>
      <c r="F140" s="10"/>
      <c r="G140" s="10"/>
      <c r="H140" s="10"/>
      <c r="I140" s="10"/>
      <c r="J140" s="10"/>
      <c r="K140" s="10"/>
      <c r="L140" s="10"/>
      <c r="Q140" s="151"/>
      <c r="V140" s="97"/>
      <c r="AA140" s="97"/>
    </row>
    <row r="141" spans="1:32">
      <c r="A141" s="7"/>
      <c r="B141" s="36">
        <v>1.004</v>
      </c>
      <c r="C141" s="26" t="s">
        <v>74</v>
      </c>
      <c r="D141" s="59"/>
      <c r="E141" s="59"/>
      <c r="F141" s="59"/>
      <c r="G141" s="59"/>
      <c r="H141" s="59"/>
      <c r="I141" s="59"/>
      <c r="J141" s="59"/>
      <c r="K141" s="59"/>
      <c r="L141" s="59"/>
      <c r="Q141" s="151"/>
      <c r="V141" s="97"/>
      <c r="AA141" s="97"/>
    </row>
    <row r="142" spans="1:32">
      <c r="B142" s="27">
        <v>60</v>
      </c>
      <c r="C142" s="4" t="s">
        <v>75</v>
      </c>
      <c r="D142" s="59"/>
      <c r="E142" s="59"/>
      <c r="F142" s="59"/>
      <c r="G142" s="59"/>
      <c r="H142" s="59"/>
      <c r="I142" s="59"/>
      <c r="J142" s="59"/>
      <c r="K142" s="59"/>
      <c r="L142" s="59"/>
      <c r="Q142" s="151"/>
      <c r="V142" s="97"/>
      <c r="AA142" s="97"/>
    </row>
    <row r="143" spans="1:32">
      <c r="B143" s="5" t="s">
        <v>76</v>
      </c>
      <c r="C143" s="4" t="s">
        <v>18</v>
      </c>
      <c r="D143" s="89">
        <v>10347</v>
      </c>
      <c r="E143" s="101">
        <v>0</v>
      </c>
      <c r="F143" s="86">
        <v>9080</v>
      </c>
      <c r="G143" s="101">
        <v>0</v>
      </c>
      <c r="H143" s="86">
        <v>9080</v>
      </c>
      <c r="I143" s="101">
        <v>0</v>
      </c>
      <c r="J143" s="86">
        <v>11159</v>
      </c>
      <c r="K143" s="101">
        <v>0</v>
      </c>
      <c r="L143" s="89">
        <f>SUM(J143:K143)</f>
        <v>11159</v>
      </c>
      <c r="M143" s="175"/>
      <c r="N143" s="175"/>
      <c r="O143" s="175"/>
      <c r="P143" s="175"/>
      <c r="Q143" s="176"/>
      <c r="V143" s="97"/>
      <c r="W143" s="175"/>
      <c r="X143" s="175"/>
      <c r="Y143" s="175"/>
      <c r="Z143" s="175"/>
      <c r="AA143" s="182"/>
    </row>
    <row r="144" spans="1:32">
      <c r="A144" s="7" t="s">
        <v>11</v>
      </c>
      <c r="B144" s="27">
        <v>60</v>
      </c>
      <c r="C144" s="4" t="s">
        <v>75</v>
      </c>
      <c r="D144" s="116">
        <f t="shared" ref="D144:L144" si="55">SUM(D143:D143)</f>
        <v>10347</v>
      </c>
      <c r="E144" s="119">
        <f t="shared" si="55"/>
        <v>0</v>
      </c>
      <c r="F144" s="116">
        <f t="shared" si="55"/>
        <v>9080</v>
      </c>
      <c r="G144" s="119">
        <f t="shared" si="55"/>
        <v>0</v>
      </c>
      <c r="H144" s="116">
        <f t="shared" si="55"/>
        <v>9080</v>
      </c>
      <c r="I144" s="119">
        <f t="shared" si="55"/>
        <v>0</v>
      </c>
      <c r="J144" s="116">
        <f t="shared" si="55"/>
        <v>11159</v>
      </c>
      <c r="K144" s="119">
        <f t="shared" ref="K144" si="56">SUM(K143:K143)</f>
        <v>0</v>
      </c>
      <c r="L144" s="116">
        <f t="shared" si="55"/>
        <v>11159</v>
      </c>
      <c r="Q144" s="151"/>
      <c r="V144" s="97"/>
      <c r="AA144" s="97"/>
    </row>
    <row r="145" spans="1:32">
      <c r="B145" s="3"/>
      <c r="C145" s="4"/>
      <c r="D145" s="62"/>
      <c r="E145" s="61"/>
      <c r="F145" s="59"/>
      <c r="G145" s="61"/>
      <c r="H145" s="59"/>
      <c r="I145" s="61"/>
      <c r="J145" s="59"/>
      <c r="K145" s="61"/>
      <c r="L145" s="62"/>
      <c r="Q145" s="151"/>
      <c r="V145" s="97"/>
      <c r="AA145" s="97"/>
    </row>
    <row r="146" spans="1:32">
      <c r="B146" s="27">
        <v>61</v>
      </c>
      <c r="C146" s="4" t="s">
        <v>227</v>
      </c>
      <c r="D146" s="62"/>
      <c r="E146" s="61"/>
      <c r="F146" s="59"/>
      <c r="G146" s="61"/>
      <c r="H146" s="59"/>
      <c r="I146" s="61"/>
      <c r="J146" s="59"/>
      <c r="K146" s="61"/>
      <c r="L146" s="62"/>
      <c r="Q146" s="151"/>
      <c r="V146" s="97"/>
      <c r="AA146" s="97"/>
    </row>
    <row r="147" spans="1:32">
      <c r="A147" s="7"/>
      <c r="B147" s="29" t="s">
        <v>77</v>
      </c>
      <c r="C147" s="139" t="s">
        <v>78</v>
      </c>
      <c r="D147" s="89">
        <v>355</v>
      </c>
      <c r="E147" s="101">
        <v>0</v>
      </c>
      <c r="F147" s="89">
        <v>495</v>
      </c>
      <c r="G147" s="101">
        <v>0</v>
      </c>
      <c r="H147" s="89">
        <v>495</v>
      </c>
      <c r="I147" s="101">
        <v>0</v>
      </c>
      <c r="J147" s="89">
        <v>456</v>
      </c>
      <c r="K147" s="101">
        <v>0</v>
      </c>
      <c r="L147" s="89">
        <f>SUM(J147:K147)</f>
        <v>456</v>
      </c>
      <c r="M147" s="175"/>
      <c r="N147" s="175"/>
      <c r="O147" s="175"/>
      <c r="P147" s="175"/>
      <c r="Q147" s="176"/>
      <c r="R147" s="175"/>
      <c r="S147" s="175"/>
      <c r="T147" s="175"/>
      <c r="U147" s="175"/>
      <c r="V147" s="182"/>
      <c r="W147" s="175"/>
      <c r="X147" s="175"/>
      <c r="Y147" s="175"/>
      <c r="Z147" s="175"/>
      <c r="AA147" s="182"/>
      <c r="AB147" s="175"/>
      <c r="AC147" s="175"/>
      <c r="AD147" s="175"/>
      <c r="AE147" s="175"/>
      <c r="AF147" s="175"/>
    </row>
    <row r="148" spans="1:32">
      <c r="A148" s="7" t="s">
        <v>11</v>
      </c>
      <c r="B148" s="41">
        <v>61</v>
      </c>
      <c r="C148" s="139" t="s">
        <v>227</v>
      </c>
      <c r="D148" s="116">
        <f t="shared" ref="D148:L148" si="57">SUM(D147:D147)</f>
        <v>355</v>
      </c>
      <c r="E148" s="119">
        <f t="shared" si="57"/>
        <v>0</v>
      </c>
      <c r="F148" s="116">
        <f t="shared" si="57"/>
        <v>495</v>
      </c>
      <c r="G148" s="119">
        <f t="shared" si="57"/>
        <v>0</v>
      </c>
      <c r="H148" s="116">
        <f t="shared" si="57"/>
        <v>495</v>
      </c>
      <c r="I148" s="119">
        <f t="shared" si="57"/>
        <v>0</v>
      </c>
      <c r="J148" s="116">
        <f t="shared" si="57"/>
        <v>456</v>
      </c>
      <c r="K148" s="119">
        <f t="shared" ref="K148" si="58">SUM(K147:K147)</f>
        <v>0</v>
      </c>
      <c r="L148" s="116">
        <f t="shared" si="57"/>
        <v>456</v>
      </c>
      <c r="Q148" s="151"/>
      <c r="V148" s="97"/>
      <c r="AA148" s="97"/>
    </row>
    <row r="149" spans="1:32">
      <c r="A149" s="7"/>
      <c r="B149" s="41"/>
      <c r="C149" s="139"/>
      <c r="D149" s="65"/>
      <c r="E149" s="66"/>
      <c r="F149" s="65"/>
      <c r="G149" s="66"/>
      <c r="H149" s="65"/>
      <c r="I149" s="66"/>
      <c r="J149" s="65"/>
      <c r="K149" s="66"/>
      <c r="L149" s="65"/>
      <c r="Q149" s="151"/>
      <c r="V149" s="97"/>
      <c r="AA149" s="97"/>
    </row>
    <row r="150" spans="1:32">
      <c r="A150" s="7"/>
      <c r="B150" s="41">
        <v>62</v>
      </c>
      <c r="C150" s="139" t="s">
        <v>80</v>
      </c>
      <c r="D150" s="10"/>
      <c r="E150" s="63"/>
      <c r="F150" s="10"/>
      <c r="G150" s="63"/>
      <c r="H150" s="10"/>
      <c r="I150" s="63"/>
      <c r="J150" s="10"/>
      <c r="K150" s="63"/>
      <c r="L150" s="10"/>
      <c r="Q150" s="151"/>
      <c r="V150" s="97"/>
      <c r="AA150" s="97"/>
    </row>
    <row r="151" spans="1:32">
      <c r="A151" s="7"/>
      <c r="B151" s="41" t="s">
        <v>81</v>
      </c>
      <c r="C151" s="139" t="s">
        <v>82</v>
      </c>
      <c r="D151" s="88">
        <v>70</v>
      </c>
      <c r="E151" s="96">
        <v>0</v>
      </c>
      <c r="F151" s="88">
        <v>100</v>
      </c>
      <c r="G151" s="96">
        <v>0</v>
      </c>
      <c r="H151" s="88">
        <v>100</v>
      </c>
      <c r="I151" s="96">
        <v>0</v>
      </c>
      <c r="J151" s="88">
        <v>146</v>
      </c>
      <c r="K151" s="96">
        <v>0</v>
      </c>
      <c r="L151" s="88">
        <f>SUM(J151:K151)</f>
        <v>146</v>
      </c>
      <c r="M151" s="175"/>
      <c r="N151" s="175"/>
      <c r="O151" s="175"/>
      <c r="P151" s="175"/>
      <c r="Q151" s="176"/>
      <c r="R151" s="175"/>
      <c r="S151" s="175"/>
      <c r="T151" s="175"/>
      <c r="U151" s="175"/>
      <c r="V151" s="182"/>
      <c r="W151" s="175"/>
      <c r="X151" s="175"/>
      <c r="Y151" s="175"/>
      <c r="Z151" s="175"/>
      <c r="AA151" s="182"/>
      <c r="AB151" s="175"/>
      <c r="AC151" s="175"/>
      <c r="AD151" s="175"/>
      <c r="AE151" s="175"/>
      <c r="AF151" s="175"/>
    </row>
    <row r="152" spans="1:32">
      <c r="A152" s="7" t="s">
        <v>11</v>
      </c>
      <c r="B152" s="41">
        <v>62</v>
      </c>
      <c r="C152" s="139" t="s">
        <v>80</v>
      </c>
      <c r="D152" s="116">
        <f t="shared" ref="D152:L152" si="59">SUM(D151:D151)</f>
        <v>70</v>
      </c>
      <c r="E152" s="119">
        <f t="shared" si="59"/>
        <v>0</v>
      </c>
      <c r="F152" s="116">
        <f t="shared" si="59"/>
        <v>100</v>
      </c>
      <c r="G152" s="119">
        <f t="shared" si="59"/>
        <v>0</v>
      </c>
      <c r="H152" s="116">
        <f t="shared" si="59"/>
        <v>100</v>
      </c>
      <c r="I152" s="119">
        <f t="shared" si="59"/>
        <v>0</v>
      </c>
      <c r="J152" s="116">
        <f t="shared" si="59"/>
        <v>146</v>
      </c>
      <c r="K152" s="119">
        <f t="shared" ref="K152" si="60">SUM(K151:K151)</f>
        <v>0</v>
      </c>
      <c r="L152" s="116">
        <f t="shared" si="59"/>
        <v>146</v>
      </c>
      <c r="Q152" s="151"/>
      <c r="V152" s="97"/>
      <c r="AA152" s="97"/>
    </row>
    <row r="153" spans="1:32">
      <c r="A153" s="7" t="s">
        <v>11</v>
      </c>
      <c r="B153" s="34">
        <v>1.004</v>
      </c>
      <c r="C153" s="56" t="s">
        <v>74</v>
      </c>
      <c r="D153" s="116">
        <f t="shared" ref="D153:L153" si="61">D152+D148+D144</f>
        <v>10772</v>
      </c>
      <c r="E153" s="119">
        <f t="shared" si="61"/>
        <v>0</v>
      </c>
      <c r="F153" s="116">
        <f t="shared" si="61"/>
        <v>9675</v>
      </c>
      <c r="G153" s="119">
        <f t="shared" si="61"/>
        <v>0</v>
      </c>
      <c r="H153" s="116">
        <f t="shared" si="61"/>
        <v>9675</v>
      </c>
      <c r="I153" s="119">
        <f t="shared" si="61"/>
        <v>0</v>
      </c>
      <c r="J153" s="116">
        <f t="shared" si="61"/>
        <v>11761</v>
      </c>
      <c r="K153" s="119">
        <f t="shared" ref="K153" si="62">K152+K148+K144</f>
        <v>0</v>
      </c>
      <c r="L153" s="116">
        <f t="shared" si="61"/>
        <v>11761</v>
      </c>
      <c r="Q153" s="151"/>
      <c r="V153" s="97"/>
      <c r="AA153" s="97"/>
    </row>
    <row r="154" spans="1:32">
      <c r="A154" s="7"/>
      <c r="B154" s="55"/>
      <c r="C154" s="56"/>
      <c r="D154" s="10"/>
      <c r="E154" s="63"/>
      <c r="F154" s="10"/>
      <c r="G154" s="63"/>
      <c r="H154" s="10"/>
      <c r="I154" s="63"/>
      <c r="J154" s="10"/>
      <c r="K154" s="63"/>
      <c r="L154" s="10"/>
      <c r="Q154" s="151"/>
      <c r="V154" s="97"/>
      <c r="AA154" s="97"/>
    </row>
    <row r="155" spans="1:32">
      <c r="A155" s="7"/>
      <c r="B155" s="36">
        <v>1.0049999999999999</v>
      </c>
      <c r="C155" s="26" t="s">
        <v>300</v>
      </c>
      <c r="D155" s="60"/>
      <c r="E155" s="64"/>
      <c r="F155" s="60"/>
      <c r="G155" s="64"/>
      <c r="H155" s="60"/>
      <c r="I155" s="64"/>
      <c r="J155" s="60"/>
      <c r="K155" s="64"/>
      <c r="L155" s="60"/>
      <c r="Q155" s="151"/>
      <c r="V155" s="97"/>
      <c r="AA155" s="97"/>
    </row>
    <row r="156" spans="1:32">
      <c r="A156" s="7"/>
      <c r="B156" s="43">
        <v>63</v>
      </c>
      <c r="C156" s="139" t="s">
        <v>83</v>
      </c>
      <c r="D156" s="60"/>
      <c r="E156" s="64"/>
      <c r="F156" s="60"/>
      <c r="G156" s="64"/>
      <c r="H156" s="60"/>
      <c r="I156" s="64"/>
      <c r="J156" s="60"/>
      <c r="K156" s="64"/>
      <c r="L156" s="60"/>
      <c r="Q156" s="151"/>
      <c r="V156" s="97"/>
      <c r="AA156" s="97"/>
    </row>
    <row r="157" spans="1:32">
      <c r="A157" s="7"/>
      <c r="B157" s="29" t="s">
        <v>84</v>
      </c>
      <c r="C157" s="139" t="s">
        <v>18</v>
      </c>
      <c r="D157" s="88">
        <v>4798</v>
      </c>
      <c r="E157" s="96">
        <v>0</v>
      </c>
      <c r="F157" s="90">
        <v>3580</v>
      </c>
      <c r="G157" s="96">
        <v>0</v>
      </c>
      <c r="H157" s="90">
        <v>3580</v>
      </c>
      <c r="I157" s="96">
        <v>0</v>
      </c>
      <c r="J157" s="90">
        <v>5350</v>
      </c>
      <c r="K157" s="96">
        <v>0</v>
      </c>
      <c r="L157" s="88">
        <f>SUM(J157:K157)</f>
        <v>5350</v>
      </c>
      <c r="M157" s="175"/>
      <c r="N157" s="175"/>
      <c r="O157" s="175"/>
      <c r="P157" s="175"/>
      <c r="Q157" s="176"/>
      <c r="V157" s="97"/>
      <c r="W157" s="175"/>
      <c r="X157" s="175"/>
      <c r="Y157" s="175"/>
      <c r="Z157" s="175"/>
      <c r="AA157" s="182"/>
    </row>
    <row r="158" spans="1:32" ht="14.45" customHeight="1">
      <c r="A158" s="28"/>
      <c r="B158" s="142" t="s">
        <v>85</v>
      </c>
      <c r="C158" s="54" t="s">
        <v>20</v>
      </c>
      <c r="D158" s="115">
        <v>94</v>
      </c>
      <c r="E158" s="100">
        <v>0</v>
      </c>
      <c r="F158" s="115">
        <v>50</v>
      </c>
      <c r="G158" s="100">
        <v>0</v>
      </c>
      <c r="H158" s="115">
        <v>50</v>
      </c>
      <c r="I158" s="100">
        <v>0</v>
      </c>
      <c r="J158" s="115">
        <v>50</v>
      </c>
      <c r="K158" s="100">
        <v>0</v>
      </c>
      <c r="L158" s="87">
        <f>SUM(J158:K158)</f>
        <v>50</v>
      </c>
      <c r="M158" s="175"/>
      <c r="N158" s="175"/>
      <c r="O158" s="175"/>
      <c r="P158" s="175"/>
      <c r="Q158" s="176"/>
      <c r="R158" s="175"/>
      <c r="S158" s="175"/>
      <c r="T158" s="175"/>
      <c r="U158" s="175"/>
      <c r="V158" s="175"/>
      <c r="W158" s="175"/>
      <c r="X158" s="175"/>
      <c r="Y158" s="175"/>
      <c r="Z158" s="175"/>
      <c r="AA158" s="182"/>
      <c r="AB158" s="175"/>
      <c r="AC158" s="175"/>
      <c r="AD158" s="175"/>
      <c r="AE158" s="175"/>
      <c r="AF158" s="175"/>
    </row>
    <row r="159" spans="1:32" ht="14.45" customHeight="1">
      <c r="A159" s="7"/>
      <c r="B159" s="29" t="s">
        <v>86</v>
      </c>
      <c r="C159" s="139" t="s">
        <v>22</v>
      </c>
      <c r="D159" s="88">
        <v>239</v>
      </c>
      <c r="E159" s="96">
        <v>0</v>
      </c>
      <c r="F159" s="90">
        <v>240</v>
      </c>
      <c r="G159" s="96">
        <v>0</v>
      </c>
      <c r="H159" s="90">
        <v>240</v>
      </c>
      <c r="I159" s="96">
        <v>0</v>
      </c>
      <c r="J159" s="90">
        <f>183+50</f>
        <v>233</v>
      </c>
      <c r="K159" s="96">
        <v>0</v>
      </c>
      <c r="L159" s="88">
        <f>SUM(J159:K159)</f>
        <v>233</v>
      </c>
      <c r="M159" s="175"/>
      <c r="N159" s="175"/>
      <c r="O159" s="175"/>
      <c r="P159" s="181"/>
      <c r="Q159" s="176"/>
      <c r="R159" s="175"/>
      <c r="S159" s="175"/>
      <c r="T159" s="175"/>
      <c r="U159" s="181"/>
      <c r="V159" s="182"/>
      <c r="W159" s="175"/>
      <c r="X159" s="175"/>
      <c r="Y159" s="175"/>
      <c r="Z159" s="175"/>
      <c r="AA159" s="182"/>
      <c r="AB159" s="175"/>
      <c r="AC159" s="175"/>
      <c r="AD159" s="175"/>
      <c r="AE159" s="175"/>
      <c r="AF159" s="175"/>
    </row>
    <row r="160" spans="1:32" ht="14.45" customHeight="1">
      <c r="A160" s="7" t="s">
        <v>11</v>
      </c>
      <c r="B160" s="140">
        <v>63</v>
      </c>
      <c r="C160" s="139" t="s">
        <v>83</v>
      </c>
      <c r="D160" s="116">
        <f t="shared" ref="D160:L160" si="63">SUM(D157:D159)</f>
        <v>5131</v>
      </c>
      <c r="E160" s="119">
        <f t="shared" si="63"/>
        <v>0</v>
      </c>
      <c r="F160" s="116">
        <f t="shared" si="63"/>
        <v>3870</v>
      </c>
      <c r="G160" s="119">
        <f t="shared" si="63"/>
        <v>0</v>
      </c>
      <c r="H160" s="116">
        <f t="shared" si="63"/>
        <v>3870</v>
      </c>
      <c r="I160" s="119">
        <f t="shared" si="63"/>
        <v>0</v>
      </c>
      <c r="J160" s="116">
        <f t="shared" si="63"/>
        <v>5633</v>
      </c>
      <c r="K160" s="119">
        <f t="shared" ref="K160" si="64">SUM(K157:K159)</f>
        <v>0</v>
      </c>
      <c r="L160" s="116">
        <f t="shared" si="63"/>
        <v>5633</v>
      </c>
      <c r="Q160" s="151"/>
      <c r="V160" s="97"/>
      <c r="AA160" s="97"/>
    </row>
    <row r="161" spans="1:32" ht="14.45" customHeight="1">
      <c r="A161" s="7"/>
      <c r="B161" s="140"/>
      <c r="C161" s="139"/>
      <c r="D161" s="10"/>
      <c r="E161" s="66"/>
      <c r="F161" s="10"/>
      <c r="G161" s="66"/>
      <c r="H161" s="10"/>
      <c r="I161" s="65"/>
      <c r="J161" s="10"/>
      <c r="K161" s="66"/>
      <c r="L161" s="10"/>
      <c r="Q161" s="151"/>
      <c r="V161" s="97"/>
      <c r="AA161" s="97"/>
    </row>
    <row r="162" spans="1:32">
      <c r="A162" s="7"/>
      <c r="B162" s="43">
        <v>64</v>
      </c>
      <c r="C162" s="139" t="s">
        <v>87</v>
      </c>
      <c r="D162" s="10"/>
      <c r="E162" s="10"/>
      <c r="F162" s="10"/>
      <c r="G162" s="10"/>
      <c r="H162" s="10"/>
      <c r="I162" s="10"/>
      <c r="J162" s="10"/>
      <c r="K162" s="10"/>
      <c r="L162" s="10"/>
      <c r="Q162" s="151"/>
      <c r="V162" s="97"/>
      <c r="AA162" s="97"/>
    </row>
    <row r="163" spans="1:32">
      <c r="A163" s="7"/>
      <c r="B163" s="29" t="s">
        <v>88</v>
      </c>
      <c r="C163" s="139" t="s">
        <v>18</v>
      </c>
      <c r="D163" s="88">
        <v>18420</v>
      </c>
      <c r="E163" s="96">
        <v>0</v>
      </c>
      <c r="F163" s="88">
        <v>17780</v>
      </c>
      <c r="G163" s="96">
        <v>0</v>
      </c>
      <c r="H163" s="88">
        <v>17780</v>
      </c>
      <c r="I163" s="96">
        <v>0</v>
      </c>
      <c r="J163" s="88">
        <v>23552</v>
      </c>
      <c r="K163" s="96">
        <v>0</v>
      </c>
      <c r="L163" s="88">
        <f>SUM(J163:K163)</f>
        <v>23552</v>
      </c>
      <c r="M163" s="175"/>
      <c r="N163" s="175"/>
      <c r="O163" s="175"/>
      <c r="P163" s="175"/>
      <c r="Q163" s="176"/>
      <c r="V163" s="97"/>
      <c r="W163" s="175"/>
      <c r="X163" s="175"/>
      <c r="Y163" s="175"/>
      <c r="Z163" s="175"/>
      <c r="AA163" s="182"/>
    </row>
    <row r="164" spans="1:32">
      <c r="A164" s="7"/>
      <c r="B164" s="29" t="s">
        <v>89</v>
      </c>
      <c r="C164" s="139" t="s">
        <v>47</v>
      </c>
      <c r="D164" s="88">
        <v>154</v>
      </c>
      <c r="E164" s="96">
        <v>0</v>
      </c>
      <c r="F164" s="88">
        <v>210</v>
      </c>
      <c r="G164" s="96">
        <v>0</v>
      </c>
      <c r="H164" s="88">
        <v>210</v>
      </c>
      <c r="I164" s="96">
        <v>0</v>
      </c>
      <c r="J164" s="88">
        <v>164</v>
      </c>
      <c r="K164" s="96">
        <v>0</v>
      </c>
      <c r="L164" s="88">
        <f>SUM(J164:K164)</f>
        <v>164</v>
      </c>
      <c r="M164" s="175"/>
      <c r="N164" s="175"/>
      <c r="O164" s="175"/>
      <c r="P164" s="175"/>
      <c r="Q164" s="176"/>
      <c r="R164" s="175"/>
      <c r="S164" s="175"/>
      <c r="T164" s="175"/>
      <c r="U164" s="175"/>
      <c r="V164" s="175"/>
      <c r="W164" s="175"/>
      <c r="X164" s="175"/>
      <c r="Y164" s="175"/>
      <c r="Z164" s="175"/>
      <c r="AA164" s="182"/>
    </row>
    <row r="165" spans="1:32">
      <c r="A165" s="7"/>
      <c r="B165" s="29" t="s">
        <v>90</v>
      </c>
      <c r="C165" s="139" t="s">
        <v>20</v>
      </c>
      <c r="D165" s="88">
        <v>50</v>
      </c>
      <c r="E165" s="96">
        <v>0</v>
      </c>
      <c r="F165" s="88">
        <v>50</v>
      </c>
      <c r="G165" s="96">
        <v>0</v>
      </c>
      <c r="H165" s="88">
        <v>50</v>
      </c>
      <c r="I165" s="96">
        <v>0</v>
      </c>
      <c r="J165" s="88">
        <v>50</v>
      </c>
      <c r="K165" s="96">
        <v>0</v>
      </c>
      <c r="L165" s="88">
        <f>SUM(J165:K165)</f>
        <v>50</v>
      </c>
      <c r="M165" s="175"/>
      <c r="N165" s="175"/>
      <c r="O165" s="175"/>
      <c r="P165" s="175"/>
      <c r="Q165" s="176"/>
      <c r="R165" s="175"/>
      <c r="S165" s="175"/>
      <c r="T165" s="175"/>
      <c r="U165" s="175"/>
      <c r="V165" s="175"/>
      <c r="W165" s="175"/>
      <c r="X165" s="175"/>
      <c r="Y165" s="175"/>
      <c r="Z165" s="175"/>
      <c r="AA165" s="182"/>
      <c r="AB165" s="175"/>
      <c r="AC165" s="175"/>
      <c r="AD165" s="175"/>
      <c r="AE165" s="175"/>
      <c r="AF165" s="175"/>
    </row>
    <row r="166" spans="1:32">
      <c r="B166" s="5" t="s">
        <v>91</v>
      </c>
      <c r="C166" s="4" t="s">
        <v>22</v>
      </c>
      <c r="D166" s="88">
        <v>50</v>
      </c>
      <c r="E166" s="96">
        <v>0</v>
      </c>
      <c r="F166" s="88">
        <v>50</v>
      </c>
      <c r="G166" s="96">
        <v>0</v>
      </c>
      <c r="H166" s="88">
        <v>50</v>
      </c>
      <c r="I166" s="96">
        <v>0</v>
      </c>
      <c r="J166" s="88">
        <v>50</v>
      </c>
      <c r="K166" s="96">
        <v>0</v>
      </c>
      <c r="L166" s="89">
        <f>SUM(J166:K166)</f>
        <v>50</v>
      </c>
      <c r="M166" s="175"/>
      <c r="N166" s="175"/>
      <c r="O166" s="175"/>
      <c r="P166" s="175"/>
      <c r="Q166" s="176"/>
      <c r="R166" s="175"/>
      <c r="S166" s="175"/>
      <c r="T166" s="175"/>
      <c r="U166" s="175"/>
      <c r="V166" s="175"/>
      <c r="W166" s="175"/>
      <c r="X166" s="175"/>
      <c r="Y166" s="175"/>
      <c r="Z166" s="175"/>
      <c r="AA166" s="182"/>
      <c r="AB166" s="175"/>
      <c r="AC166" s="175"/>
      <c r="AD166" s="175"/>
      <c r="AE166" s="175"/>
      <c r="AF166" s="175"/>
    </row>
    <row r="167" spans="1:32">
      <c r="A167" s="14" t="s">
        <v>11</v>
      </c>
      <c r="B167" s="42">
        <v>64</v>
      </c>
      <c r="C167" s="4" t="s">
        <v>87</v>
      </c>
      <c r="D167" s="116">
        <f t="shared" ref="D167:L167" si="65">SUM(D162:D166)</f>
        <v>18674</v>
      </c>
      <c r="E167" s="119">
        <f t="shared" si="65"/>
        <v>0</v>
      </c>
      <c r="F167" s="116">
        <f t="shared" si="65"/>
        <v>18090</v>
      </c>
      <c r="G167" s="119">
        <f t="shared" si="65"/>
        <v>0</v>
      </c>
      <c r="H167" s="116">
        <f t="shared" si="65"/>
        <v>18090</v>
      </c>
      <c r="I167" s="119">
        <f t="shared" si="65"/>
        <v>0</v>
      </c>
      <c r="J167" s="116">
        <f t="shared" si="65"/>
        <v>23816</v>
      </c>
      <c r="K167" s="119">
        <f t="shared" ref="K167" si="66">SUM(K162:K166)</f>
        <v>0</v>
      </c>
      <c r="L167" s="116">
        <f t="shared" si="65"/>
        <v>23816</v>
      </c>
      <c r="Q167" s="151"/>
      <c r="V167" s="97"/>
      <c r="AA167" s="97"/>
    </row>
    <row r="168" spans="1:32" ht="25.5">
      <c r="A168" s="7" t="s">
        <v>11</v>
      </c>
      <c r="B168" s="36">
        <v>1.0049999999999999</v>
      </c>
      <c r="C168" s="26" t="s">
        <v>304</v>
      </c>
      <c r="D168" s="116">
        <f t="shared" ref="D168:L168" si="67">D167+D160</f>
        <v>23805</v>
      </c>
      <c r="E168" s="119">
        <f t="shared" si="67"/>
        <v>0</v>
      </c>
      <c r="F168" s="116">
        <f t="shared" si="67"/>
        <v>21960</v>
      </c>
      <c r="G168" s="119">
        <f t="shared" si="67"/>
        <v>0</v>
      </c>
      <c r="H168" s="116">
        <f t="shared" si="67"/>
        <v>21960</v>
      </c>
      <c r="I168" s="119">
        <f t="shared" si="67"/>
        <v>0</v>
      </c>
      <c r="J168" s="116">
        <f t="shared" si="67"/>
        <v>29449</v>
      </c>
      <c r="K168" s="119">
        <f t="shared" ref="K168" si="68">K167+K160</f>
        <v>0</v>
      </c>
      <c r="L168" s="116">
        <f t="shared" si="67"/>
        <v>29449</v>
      </c>
      <c r="Q168" s="151"/>
      <c r="V168" s="97"/>
      <c r="AA168" s="97"/>
    </row>
    <row r="169" spans="1:32">
      <c r="A169" s="7"/>
      <c r="B169" s="122"/>
      <c r="C169" s="26"/>
      <c r="D169" s="10"/>
      <c r="E169" s="10"/>
      <c r="F169" s="10"/>
      <c r="G169" s="10"/>
      <c r="H169" s="10"/>
      <c r="I169" s="10"/>
      <c r="J169" s="10"/>
      <c r="K169" s="10"/>
      <c r="L169" s="10"/>
      <c r="Q169" s="151"/>
      <c r="V169" s="97"/>
      <c r="AA169" s="97"/>
    </row>
    <row r="170" spans="1:32">
      <c r="A170" s="7"/>
      <c r="B170" s="36">
        <v>1.0129999999999999</v>
      </c>
      <c r="C170" s="26" t="s">
        <v>228</v>
      </c>
      <c r="D170" s="59"/>
      <c r="E170" s="59"/>
      <c r="F170" s="59"/>
      <c r="G170" s="59"/>
      <c r="H170" s="59"/>
      <c r="I170" s="59"/>
      <c r="J170" s="59"/>
      <c r="K170" s="59"/>
      <c r="L170" s="59"/>
      <c r="Q170" s="151"/>
      <c r="V170" s="97"/>
      <c r="AA170" s="97"/>
    </row>
    <row r="171" spans="1:32">
      <c r="B171" s="6">
        <v>65</v>
      </c>
      <c r="C171" s="4" t="s">
        <v>92</v>
      </c>
      <c r="D171" s="59"/>
      <c r="E171" s="59"/>
      <c r="F171" s="59"/>
      <c r="G171" s="59"/>
      <c r="H171" s="59"/>
      <c r="I171" s="59"/>
      <c r="J171" s="59"/>
      <c r="K171" s="59"/>
      <c r="L171" s="59"/>
      <c r="Q171" s="151"/>
      <c r="V171" s="97"/>
      <c r="AA171" s="97"/>
    </row>
    <row r="172" spans="1:32">
      <c r="B172" s="5" t="s">
        <v>93</v>
      </c>
      <c r="C172" s="4" t="s">
        <v>18</v>
      </c>
      <c r="D172" s="86">
        <v>5291</v>
      </c>
      <c r="E172" s="101">
        <v>0</v>
      </c>
      <c r="F172" s="86">
        <v>4925</v>
      </c>
      <c r="G172" s="101">
        <v>0</v>
      </c>
      <c r="H172" s="86">
        <v>4925</v>
      </c>
      <c r="I172" s="101">
        <v>0</v>
      </c>
      <c r="J172" s="86">
        <v>5984</v>
      </c>
      <c r="K172" s="101">
        <v>0</v>
      </c>
      <c r="L172" s="89">
        <f>SUM(J172:K172)</f>
        <v>5984</v>
      </c>
      <c r="M172" s="175"/>
      <c r="N172" s="175"/>
      <c r="O172" s="175"/>
      <c r="P172" s="175"/>
      <c r="Q172" s="176"/>
      <c r="V172" s="97"/>
      <c r="W172" s="175"/>
      <c r="X172" s="175"/>
      <c r="Y172" s="175"/>
      <c r="Z172" s="175"/>
      <c r="AA172" s="182"/>
    </row>
    <row r="173" spans="1:32">
      <c r="A173" s="7" t="s">
        <v>11</v>
      </c>
      <c r="B173" s="140">
        <v>65</v>
      </c>
      <c r="C173" s="139" t="s">
        <v>92</v>
      </c>
      <c r="D173" s="118">
        <f t="shared" ref="D173:L173" si="69">SUM(D172:D172)</f>
        <v>5291</v>
      </c>
      <c r="E173" s="117">
        <f t="shared" si="69"/>
        <v>0</v>
      </c>
      <c r="F173" s="118">
        <f t="shared" si="69"/>
        <v>4925</v>
      </c>
      <c r="G173" s="117">
        <f t="shared" si="69"/>
        <v>0</v>
      </c>
      <c r="H173" s="118">
        <f t="shared" si="69"/>
        <v>4925</v>
      </c>
      <c r="I173" s="117">
        <f t="shared" si="69"/>
        <v>0</v>
      </c>
      <c r="J173" s="118">
        <f t="shared" si="69"/>
        <v>5984</v>
      </c>
      <c r="K173" s="117">
        <f t="shared" ref="K173" si="70">SUM(K172:K172)</f>
        <v>0</v>
      </c>
      <c r="L173" s="118">
        <f t="shared" si="69"/>
        <v>5984</v>
      </c>
      <c r="Q173" s="151"/>
      <c r="V173" s="97"/>
      <c r="AA173" s="97"/>
    </row>
    <row r="174" spans="1:32">
      <c r="A174" s="7" t="s">
        <v>11</v>
      </c>
      <c r="B174" s="36">
        <v>1.0129999999999999</v>
      </c>
      <c r="C174" s="26" t="s">
        <v>228</v>
      </c>
      <c r="D174" s="116">
        <f t="shared" ref="D174:L174" si="71">D173</f>
        <v>5291</v>
      </c>
      <c r="E174" s="119">
        <f t="shared" si="71"/>
        <v>0</v>
      </c>
      <c r="F174" s="116">
        <f t="shared" si="71"/>
        <v>4925</v>
      </c>
      <c r="G174" s="119">
        <f t="shared" si="71"/>
        <v>0</v>
      </c>
      <c r="H174" s="116">
        <f t="shared" si="71"/>
        <v>4925</v>
      </c>
      <c r="I174" s="119">
        <f t="shared" si="71"/>
        <v>0</v>
      </c>
      <c r="J174" s="116">
        <f t="shared" si="71"/>
        <v>5984</v>
      </c>
      <c r="K174" s="119">
        <f t="shared" ref="K174" si="72">K173</f>
        <v>0</v>
      </c>
      <c r="L174" s="116">
        <f t="shared" si="71"/>
        <v>5984</v>
      </c>
      <c r="Q174" s="151"/>
      <c r="V174" s="97"/>
      <c r="AA174" s="97"/>
    </row>
    <row r="175" spans="1:32">
      <c r="A175" s="7"/>
      <c r="B175" s="36"/>
      <c r="C175" s="26"/>
      <c r="D175" s="10"/>
      <c r="E175" s="63"/>
      <c r="F175" s="10"/>
      <c r="G175" s="63"/>
      <c r="H175" s="10"/>
      <c r="I175" s="63"/>
      <c r="J175" s="10"/>
      <c r="K175" s="63"/>
      <c r="L175" s="10"/>
      <c r="Q175" s="151"/>
      <c r="V175" s="97"/>
      <c r="AA175" s="97"/>
    </row>
    <row r="176" spans="1:32" ht="27" customHeight="1">
      <c r="B176" s="38">
        <v>1.101</v>
      </c>
      <c r="C176" s="26" t="s">
        <v>104</v>
      </c>
      <c r="D176" s="59"/>
      <c r="E176" s="59"/>
      <c r="F176" s="59"/>
      <c r="G176" s="59"/>
      <c r="H176" s="59"/>
      <c r="I176" s="59"/>
      <c r="J176" s="59"/>
      <c r="K176" s="59"/>
      <c r="L176" s="59"/>
      <c r="Q176" s="151"/>
      <c r="V176" s="97"/>
      <c r="AA176" s="97"/>
    </row>
    <row r="177" spans="1:32" ht="25.5">
      <c r="A177" s="7"/>
      <c r="B177" s="140">
        <v>11</v>
      </c>
      <c r="C177" s="139" t="s">
        <v>292</v>
      </c>
      <c r="D177" s="90"/>
      <c r="E177" s="102"/>
      <c r="F177" s="90"/>
      <c r="G177" s="90"/>
      <c r="H177" s="90"/>
      <c r="I177" s="102"/>
      <c r="J177" s="90"/>
      <c r="K177" s="90"/>
      <c r="L177" s="90"/>
      <c r="Q177" s="151"/>
      <c r="V177" s="97"/>
      <c r="AA177" s="97"/>
    </row>
    <row r="178" spans="1:32" ht="25.5">
      <c r="A178" s="7"/>
      <c r="B178" s="140" t="s">
        <v>280</v>
      </c>
      <c r="C178" s="139" t="s">
        <v>294</v>
      </c>
      <c r="D178" s="102">
        <v>0</v>
      </c>
      <c r="E178" s="102">
        <v>0</v>
      </c>
      <c r="F178" s="90">
        <v>100000</v>
      </c>
      <c r="G178" s="102">
        <v>0</v>
      </c>
      <c r="H178" s="90">
        <v>100000</v>
      </c>
      <c r="I178" s="102">
        <v>0</v>
      </c>
      <c r="J178" s="90">
        <v>100000</v>
      </c>
      <c r="K178" s="102">
        <v>0</v>
      </c>
      <c r="L178" s="90">
        <f>SUM(J178:K178)</f>
        <v>100000</v>
      </c>
      <c r="M178" s="162"/>
      <c r="N178" s="165"/>
      <c r="O178" s="165"/>
      <c r="P178" s="162"/>
      <c r="Q178" s="163"/>
      <c r="V178" s="97"/>
      <c r="AA178" s="97"/>
    </row>
    <row r="179" spans="1:32">
      <c r="A179" s="7"/>
      <c r="B179" s="140" t="s">
        <v>293</v>
      </c>
      <c r="C179" s="139" t="s">
        <v>295</v>
      </c>
      <c r="D179" s="102">
        <v>0</v>
      </c>
      <c r="E179" s="102">
        <v>0</v>
      </c>
      <c r="F179" s="90">
        <v>20000</v>
      </c>
      <c r="G179" s="102">
        <v>0</v>
      </c>
      <c r="H179" s="90">
        <v>20000</v>
      </c>
      <c r="I179" s="102">
        <v>0</v>
      </c>
      <c r="J179" s="90">
        <v>207080</v>
      </c>
      <c r="K179" s="102">
        <v>0</v>
      </c>
      <c r="L179" s="90">
        <f>SUM(J179:K179)</f>
        <v>207080</v>
      </c>
      <c r="M179" s="162"/>
      <c r="N179" s="165"/>
      <c r="O179" s="165"/>
      <c r="P179" s="162"/>
      <c r="Q179" s="163"/>
      <c r="V179" s="97"/>
      <c r="AA179" s="97"/>
    </row>
    <row r="180" spans="1:32" ht="25.5">
      <c r="A180" s="7" t="s">
        <v>11</v>
      </c>
      <c r="B180" s="140">
        <v>11</v>
      </c>
      <c r="C180" s="139" t="s">
        <v>292</v>
      </c>
      <c r="D180" s="117">
        <f t="shared" ref="D180:L180" si="73">SUM(D178:D179)</f>
        <v>0</v>
      </c>
      <c r="E180" s="117">
        <f t="shared" si="73"/>
        <v>0</v>
      </c>
      <c r="F180" s="118">
        <f t="shared" si="73"/>
        <v>120000</v>
      </c>
      <c r="G180" s="117">
        <f t="shared" si="73"/>
        <v>0</v>
      </c>
      <c r="H180" s="118">
        <f t="shared" si="73"/>
        <v>120000</v>
      </c>
      <c r="I180" s="117">
        <f t="shared" si="73"/>
        <v>0</v>
      </c>
      <c r="J180" s="118">
        <f t="shared" si="73"/>
        <v>307080</v>
      </c>
      <c r="K180" s="117">
        <f t="shared" ref="K180" si="74">SUM(K178:K179)</f>
        <v>0</v>
      </c>
      <c r="L180" s="118">
        <f t="shared" si="73"/>
        <v>307080</v>
      </c>
      <c r="Q180" s="151"/>
      <c r="V180" s="97"/>
      <c r="AA180" s="97"/>
    </row>
    <row r="181" spans="1:32">
      <c r="A181" s="7"/>
      <c r="B181" s="140"/>
      <c r="C181" s="139"/>
      <c r="D181" s="102"/>
      <c r="E181" s="102"/>
      <c r="F181" s="90"/>
      <c r="G181" s="90"/>
      <c r="H181" s="90"/>
      <c r="I181" s="102"/>
      <c r="J181" s="102"/>
      <c r="K181" s="90"/>
      <c r="L181" s="102"/>
      <c r="Q181" s="151"/>
      <c r="V181" s="97"/>
      <c r="AA181" s="97"/>
    </row>
    <row r="182" spans="1:32" ht="25.5">
      <c r="A182" s="7"/>
      <c r="B182" s="140">
        <v>12</v>
      </c>
      <c r="C182" s="139" t="s">
        <v>298</v>
      </c>
      <c r="D182" s="90"/>
      <c r="E182" s="102"/>
      <c r="F182" s="90"/>
      <c r="G182" s="90"/>
      <c r="H182" s="90"/>
      <c r="I182" s="102"/>
      <c r="J182" s="90"/>
      <c r="K182" s="90"/>
      <c r="L182" s="90"/>
      <c r="Q182" s="151"/>
      <c r="V182" s="97"/>
      <c r="AA182" s="97"/>
    </row>
    <row r="183" spans="1:32">
      <c r="A183" s="7"/>
      <c r="B183" s="140">
        <v>67</v>
      </c>
      <c r="C183" s="139" t="s">
        <v>101</v>
      </c>
      <c r="D183" s="90"/>
      <c r="E183" s="102"/>
      <c r="F183" s="90"/>
      <c r="G183" s="90"/>
      <c r="H183" s="90"/>
      <c r="I183" s="102"/>
      <c r="J183" s="90"/>
      <c r="K183" s="90"/>
      <c r="L183" s="90"/>
      <c r="Q183" s="151"/>
      <c r="V183" s="97"/>
      <c r="AA183" s="97"/>
    </row>
    <row r="184" spans="1:32" ht="25.5">
      <c r="A184" s="28"/>
      <c r="B184" s="142" t="s">
        <v>279</v>
      </c>
      <c r="C184" s="54" t="s">
        <v>103</v>
      </c>
      <c r="D184" s="103">
        <v>0</v>
      </c>
      <c r="E184" s="103">
        <v>0</v>
      </c>
      <c r="F184" s="115">
        <v>10000</v>
      </c>
      <c r="G184" s="103">
        <v>0</v>
      </c>
      <c r="H184" s="115">
        <v>10000</v>
      </c>
      <c r="I184" s="103">
        <v>0</v>
      </c>
      <c r="J184" s="115">
        <v>7160</v>
      </c>
      <c r="K184" s="103">
        <v>0</v>
      </c>
      <c r="L184" s="87">
        <f>SUM(J184:K184)</f>
        <v>7160</v>
      </c>
      <c r="M184" s="162"/>
      <c r="N184" s="165"/>
      <c r="O184" s="162"/>
      <c r="P184" s="162"/>
      <c r="Q184" s="166"/>
      <c r="V184" s="97"/>
      <c r="AA184" s="97"/>
    </row>
    <row r="185" spans="1:32" ht="25.5">
      <c r="A185" s="7" t="s">
        <v>11</v>
      </c>
      <c r="B185" s="140">
        <v>12</v>
      </c>
      <c r="C185" s="139" t="s">
        <v>298</v>
      </c>
      <c r="D185" s="103">
        <f t="shared" ref="D185:L185" si="75">D184</f>
        <v>0</v>
      </c>
      <c r="E185" s="103">
        <f t="shared" si="75"/>
        <v>0</v>
      </c>
      <c r="F185" s="115">
        <f t="shared" si="75"/>
        <v>10000</v>
      </c>
      <c r="G185" s="103">
        <f t="shared" si="75"/>
        <v>0</v>
      </c>
      <c r="H185" s="115">
        <f t="shared" si="75"/>
        <v>10000</v>
      </c>
      <c r="I185" s="103">
        <f t="shared" si="75"/>
        <v>0</v>
      </c>
      <c r="J185" s="115">
        <f t="shared" si="75"/>
        <v>7160</v>
      </c>
      <c r="K185" s="103">
        <f t="shared" ref="K185" si="76">K184</f>
        <v>0</v>
      </c>
      <c r="L185" s="115">
        <f t="shared" si="75"/>
        <v>7160</v>
      </c>
      <c r="Q185" s="151"/>
      <c r="V185" s="97"/>
      <c r="AA185" s="97"/>
    </row>
    <row r="186" spans="1:32">
      <c r="B186" s="38"/>
      <c r="C186" s="26"/>
      <c r="D186" s="59"/>
      <c r="E186" s="59"/>
      <c r="F186" s="59"/>
      <c r="G186" s="59"/>
      <c r="H186" s="59"/>
      <c r="I186" s="59"/>
      <c r="J186" s="59"/>
      <c r="K186" s="59"/>
      <c r="L186" s="59"/>
      <c r="Q186" s="151"/>
      <c r="V186" s="97"/>
      <c r="AA186" s="97"/>
    </row>
    <row r="187" spans="1:32" ht="14.45" customHeight="1">
      <c r="B187" s="6">
        <v>66</v>
      </c>
      <c r="C187" s="4" t="s">
        <v>94</v>
      </c>
      <c r="D187" s="59"/>
      <c r="E187" s="59"/>
      <c r="F187" s="59"/>
      <c r="G187" s="59"/>
      <c r="H187" s="59"/>
      <c r="I187" s="59"/>
      <c r="J187" s="59"/>
      <c r="K187" s="59"/>
      <c r="L187" s="59"/>
      <c r="Q187" s="151"/>
      <c r="V187" s="97"/>
      <c r="AA187" s="97"/>
    </row>
    <row r="188" spans="1:32" ht="14.45" customHeight="1">
      <c r="B188" s="6">
        <v>44</v>
      </c>
      <c r="C188" s="4" t="s">
        <v>16</v>
      </c>
      <c r="D188" s="59"/>
      <c r="E188" s="59"/>
      <c r="F188" s="59"/>
      <c r="G188" s="59"/>
      <c r="H188" s="59"/>
      <c r="I188" s="59"/>
      <c r="J188" s="59"/>
      <c r="K188" s="59"/>
      <c r="L188" s="59"/>
      <c r="Q188" s="151"/>
      <c r="V188" s="97"/>
      <c r="AA188" s="97"/>
    </row>
    <row r="189" spans="1:32" ht="14.45" customHeight="1">
      <c r="A189" s="7"/>
      <c r="B189" s="29" t="s">
        <v>208</v>
      </c>
      <c r="C189" s="139" t="s">
        <v>247</v>
      </c>
      <c r="D189" s="90">
        <v>122</v>
      </c>
      <c r="E189" s="102">
        <v>0</v>
      </c>
      <c r="F189" s="90">
        <v>180</v>
      </c>
      <c r="G189" s="102">
        <v>0</v>
      </c>
      <c r="H189" s="90">
        <v>180</v>
      </c>
      <c r="I189" s="102">
        <v>0</v>
      </c>
      <c r="J189" s="90">
        <v>164</v>
      </c>
      <c r="K189" s="102">
        <v>0</v>
      </c>
      <c r="L189" s="90">
        <f>SUM(J189:K189)</f>
        <v>164</v>
      </c>
      <c r="M189" s="175"/>
      <c r="N189" s="175"/>
      <c r="O189" s="175"/>
      <c r="P189" s="175"/>
      <c r="Q189" s="176"/>
      <c r="R189" s="175"/>
      <c r="S189" s="175"/>
      <c r="T189" s="175"/>
      <c r="U189" s="175"/>
      <c r="V189" s="182"/>
      <c r="W189" s="175"/>
      <c r="X189" s="175"/>
      <c r="Y189" s="175"/>
      <c r="Z189" s="175"/>
      <c r="AA189" s="182"/>
      <c r="AB189" s="175"/>
      <c r="AC189" s="175"/>
      <c r="AD189" s="175"/>
      <c r="AE189" s="175"/>
      <c r="AF189" s="175"/>
    </row>
    <row r="190" spans="1:32" ht="14.45" customHeight="1">
      <c r="A190" s="7"/>
      <c r="B190" s="29" t="s">
        <v>95</v>
      </c>
      <c r="C190" s="139" t="s">
        <v>96</v>
      </c>
      <c r="D190" s="90">
        <v>262</v>
      </c>
      <c r="E190" s="96">
        <v>0</v>
      </c>
      <c r="F190" s="90">
        <v>370</v>
      </c>
      <c r="G190" s="96">
        <v>0</v>
      </c>
      <c r="H190" s="90">
        <v>370</v>
      </c>
      <c r="I190" s="96">
        <v>0</v>
      </c>
      <c r="J190" s="90">
        <v>274</v>
      </c>
      <c r="K190" s="96">
        <v>0</v>
      </c>
      <c r="L190" s="88">
        <f>SUM(J190:K190)</f>
        <v>274</v>
      </c>
      <c r="M190" s="175"/>
      <c r="N190" s="175"/>
      <c r="O190" s="175"/>
      <c r="P190" s="175"/>
      <c r="Q190" s="176"/>
      <c r="R190" s="175"/>
      <c r="S190" s="175"/>
      <c r="T190" s="175"/>
      <c r="U190" s="175"/>
      <c r="V190" s="182"/>
      <c r="W190" s="175"/>
      <c r="X190" s="175"/>
      <c r="Y190" s="175"/>
      <c r="Z190" s="175"/>
      <c r="AA190" s="182"/>
      <c r="AB190" s="175"/>
      <c r="AC190" s="175"/>
      <c r="AD190" s="175"/>
      <c r="AE190" s="175"/>
      <c r="AF190" s="175"/>
    </row>
    <row r="191" spans="1:32" ht="25.5">
      <c r="A191" s="7"/>
      <c r="B191" s="29" t="s">
        <v>225</v>
      </c>
      <c r="C191" s="139" t="s">
        <v>244</v>
      </c>
      <c r="D191" s="90">
        <v>152994</v>
      </c>
      <c r="E191" s="96">
        <v>0</v>
      </c>
      <c r="F191" s="90">
        <v>691000</v>
      </c>
      <c r="G191" s="96">
        <v>0</v>
      </c>
      <c r="H191" s="90">
        <v>691000</v>
      </c>
      <c r="I191" s="96">
        <v>0</v>
      </c>
      <c r="J191" s="102">
        <v>0</v>
      </c>
      <c r="K191" s="96">
        <v>0</v>
      </c>
      <c r="L191" s="96">
        <f>SUM(J191:K191)</f>
        <v>0</v>
      </c>
      <c r="Q191" s="151"/>
      <c r="V191" s="97"/>
      <c r="AA191" s="97"/>
    </row>
    <row r="192" spans="1:32" ht="25.5">
      <c r="A192" s="7"/>
      <c r="B192" s="29" t="s">
        <v>251</v>
      </c>
      <c r="C192" s="139" t="s">
        <v>250</v>
      </c>
      <c r="D192" s="90">
        <v>10000</v>
      </c>
      <c r="E192" s="96">
        <v>0</v>
      </c>
      <c r="F192" s="102">
        <v>0</v>
      </c>
      <c r="G192" s="96">
        <v>0</v>
      </c>
      <c r="H192" s="102">
        <v>0</v>
      </c>
      <c r="I192" s="96">
        <v>0</v>
      </c>
      <c r="J192" s="102">
        <v>0</v>
      </c>
      <c r="K192" s="96">
        <v>0</v>
      </c>
      <c r="L192" s="96">
        <f>SUM(J192:K192)</f>
        <v>0</v>
      </c>
      <c r="M192" s="175"/>
      <c r="N192" s="175"/>
      <c r="O192" s="175"/>
      <c r="P192" s="175"/>
      <c r="Q192" s="176"/>
      <c r="R192" s="175"/>
      <c r="S192" s="175"/>
      <c r="T192" s="175"/>
      <c r="U192" s="175"/>
      <c r="V192" s="183"/>
      <c r="AA192" s="97"/>
    </row>
    <row r="193" spans="1:37" ht="25.5">
      <c r="A193" s="7"/>
      <c r="B193" s="144" t="s">
        <v>239</v>
      </c>
      <c r="C193" s="139" t="s">
        <v>243</v>
      </c>
      <c r="D193" s="87">
        <v>127950</v>
      </c>
      <c r="E193" s="87">
        <v>25265</v>
      </c>
      <c r="F193" s="115">
        <v>76000</v>
      </c>
      <c r="G193" s="87">
        <v>25350</v>
      </c>
      <c r="H193" s="115">
        <v>76000</v>
      </c>
      <c r="I193" s="87">
        <v>25350</v>
      </c>
      <c r="J193" s="115">
        <v>50</v>
      </c>
      <c r="K193" s="87">
        <v>85</v>
      </c>
      <c r="L193" s="87">
        <f>SUM(J193:K193)</f>
        <v>135</v>
      </c>
      <c r="M193" s="162"/>
      <c r="N193" s="162"/>
      <c r="O193" s="162"/>
      <c r="P193" s="162"/>
      <c r="Q193" s="163"/>
      <c r="V193" s="97"/>
      <c r="AA193" s="151"/>
      <c r="AG193" s="137" t="s">
        <v>265</v>
      </c>
      <c r="AH193" s="137" t="s">
        <v>241</v>
      </c>
      <c r="AI193" s="137" t="s">
        <v>242</v>
      </c>
      <c r="AJ193" s="137">
        <v>100</v>
      </c>
      <c r="AK193" s="137">
        <v>12224421</v>
      </c>
    </row>
    <row r="194" spans="1:37">
      <c r="A194" s="7" t="s">
        <v>11</v>
      </c>
      <c r="B194" s="140">
        <v>44</v>
      </c>
      <c r="C194" s="139" t="s">
        <v>16</v>
      </c>
      <c r="D194" s="118">
        <f t="shared" ref="D194:I194" si="77">SUM(D189:D193)</f>
        <v>291328</v>
      </c>
      <c r="E194" s="118">
        <f t="shared" si="77"/>
        <v>25265</v>
      </c>
      <c r="F194" s="118">
        <f t="shared" si="77"/>
        <v>767550</v>
      </c>
      <c r="G194" s="118">
        <f t="shared" si="77"/>
        <v>25350</v>
      </c>
      <c r="H194" s="118">
        <f t="shared" si="77"/>
        <v>767550</v>
      </c>
      <c r="I194" s="118">
        <f t="shared" si="77"/>
        <v>25350</v>
      </c>
      <c r="J194" s="118">
        <f>SUM(J189:J193)</f>
        <v>488</v>
      </c>
      <c r="K194" s="118">
        <f t="shared" ref="K194" si="78">SUM(K189:K193)</f>
        <v>85</v>
      </c>
      <c r="L194" s="118">
        <f>SUM(L189:L193)</f>
        <v>573</v>
      </c>
      <c r="Q194" s="151"/>
      <c r="V194" s="97"/>
      <c r="AA194" s="97"/>
    </row>
    <row r="195" spans="1:37">
      <c r="A195" s="7"/>
      <c r="B195" s="140"/>
      <c r="C195" s="139"/>
      <c r="D195" s="10"/>
      <c r="E195" s="10"/>
      <c r="F195" s="60"/>
      <c r="G195" s="10"/>
      <c r="H195" s="60"/>
      <c r="I195" s="10"/>
      <c r="J195" s="60"/>
      <c r="K195" s="10"/>
      <c r="L195" s="10"/>
      <c r="Q195" s="151"/>
      <c r="V195" s="97"/>
      <c r="AA195" s="97"/>
    </row>
    <row r="196" spans="1:37">
      <c r="A196" s="7"/>
      <c r="B196" s="140">
        <v>45</v>
      </c>
      <c r="C196" s="139" t="s">
        <v>23</v>
      </c>
      <c r="D196" s="10"/>
      <c r="E196" s="10"/>
      <c r="F196" s="60"/>
      <c r="G196" s="10"/>
      <c r="H196" s="60"/>
      <c r="I196" s="10"/>
      <c r="J196" s="60"/>
      <c r="K196" s="10"/>
      <c r="L196" s="10"/>
      <c r="Q196" s="151"/>
      <c r="V196" s="97"/>
      <c r="AA196" s="97"/>
    </row>
    <row r="197" spans="1:37">
      <c r="A197" s="7"/>
      <c r="B197" s="29" t="s">
        <v>97</v>
      </c>
      <c r="C197" s="139" t="s">
        <v>96</v>
      </c>
      <c r="D197" s="88">
        <v>322</v>
      </c>
      <c r="E197" s="96">
        <v>0</v>
      </c>
      <c r="F197" s="86">
        <v>760</v>
      </c>
      <c r="G197" s="96">
        <v>0</v>
      </c>
      <c r="H197" s="86">
        <v>760</v>
      </c>
      <c r="I197" s="96">
        <v>0</v>
      </c>
      <c r="J197" s="86">
        <v>1067</v>
      </c>
      <c r="K197" s="96">
        <v>0</v>
      </c>
      <c r="L197" s="89">
        <f>SUM(J197:K197)</f>
        <v>1067</v>
      </c>
      <c r="M197" s="175"/>
      <c r="N197" s="175"/>
      <c r="O197" s="175"/>
      <c r="P197" s="175"/>
      <c r="Q197" s="176"/>
      <c r="R197" s="175"/>
      <c r="S197" s="175"/>
      <c r="T197" s="175"/>
      <c r="U197" s="175"/>
      <c r="V197" s="182"/>
      <c r="W197" s="175"/>
      <c r="X197" s="175"/>
      <c r="Y197" s="175"/>
      <c r="Z197" s="175"/>
      <c r="AA197" s="182"/>
      <c r="AB197" s="175"/>
      <c r="AC197" s="175"/>
      <c r="AD197" s="175"/>
      <c r="AE197" s="175"/>
      <c r="AF197" s="175"/>
    </row>
    <row r="198" spans="1:37">
      <c r="A198" s="7"/>
      <c r="B198" s="3"/>
      <c r="C198" s="4"/>
      <c r="D198" s="10"/>
      <c r="E198" s="10"/>
      <c r="F198" s="59"/>
      <c r="G198" s="10"/>
      <c r="H198" s="59"/>
      <c r="I198" s="10"/>
      <c r="J198" s="59"/>
      <c r="K198" s="10"/>
      <c r="L198" s="109"/>
      <c r="Q198" s="151"/>
      <c r="V198" s="97"/>
      <c r="AA198" s="97"/>
    </row>
    <row r="199" spans="1:37">
      <c r="A199" s="7"/>
      <c r="B199" s="6">
        <v>46</v>
      </c>
      <c r="C199" s="4" t="s">
        <v>27</v>
      </c>
      <c r="D199" s="10"/>
      <c r="E199" s="10"/>
      <c r="F199" s="59"/>
      <c r="G199" s="10"/>
      <c r="H199" s="59"/>
      <c r="I199" s="10"/>
      <c r="J199" s="59"/>
      <c r="K199" s="10"/>
      <c r="L199" s="109"/>
      <c r="Q199" s="151"/>
      <c r="V199" s="97"/>
      <c r="AA199" s="97"/>
    </row>
    <row r="200" spans="1:37">
      <c r="A200" s="7"/>
      <c r="B200" s="29" t="s">
        <v>98</v>
      </c>
      <c r="C200" s="139" t="s">
        <v>96</v>
      </c>
      <c r="D200" s="88">
        <v>418</v>
      </c>
      <c r="E200" s="96">
        <v>0</v>
      </c>
      <c r="F200" s="90">
        <v>580</v>
      </c>
      <c r="G200" s="96">
        <v>0</v>
      </c>
      <c r="H200" s="90">
        <v>580</v>
      </c>
      <c r="I200" s="96">
        <v>0</v>
      </c>
      <c r="J200" s="90">
        <v>840</v>
      </c>
      <c r="K200" s="96">
        <v>0</v>
      </c>
      <c r="L200" s="88">
        <f>SUM(J200:K200)</f>
        <v>840</v>
      </c>
      <c r="M200" s="175"/>
      <c r="N200" s="175"/>
      <c r="O200" s="175"/>
      <c r="P200" s="175"/>
      <c r="Q200" s="176"/>
      <c r="R200" s="175"/>
      <c r="S200" s="175"/>
      <c r="T200" s="175"/>
      <c r="U200" s="175"/>
      <c r="V200" s="182"/>
      <c r="W200" s="175"/>
      <c r="X200" s="175"/>
      <c r="Y200" s="175"/>
      <c r="Z200" s="175"/>
      <c r="AA200" s="182"/>
      <c r="AB200" s="175"/>
      <c r="AC200" s="175"/>
      <c r="AD200" s="175"/>
      <c r="AE200" s="175"/>
      <c r="AF200" s="175"/>
    </row>
    <row r="201" spans="1:37" ht="11.1" customHeight="1">
      <c r="A201" s="7"/>
      <c r="B201" s="29"/>
      <c r="C201" s="139"/>
      <c r="D201" s="10"/>
      <c r="E201" s="10"/>
      <c r="F201" s="60"/>
      <c r="G201" s="10"/>
      <c r="H201" s="60"/>
      <c r="I201" s="10"/>
      <c r="J201" s="60"/>
      <c r="K201" s="10"/>
      <c r="L201" s="108"/>
      <c r="Q201" s="151"/>
      <c r="V201" s="97"/>
      <c r="AA201" s="97"/>
    </row>
    <row r="202" spans="1:37">
      <c r="A202" s="7"/>
      <c r="B202" s="140">
        <v>47</v>
      </c>
      <c r="C202" s="139" t="s">
        <v>31</v>
      </c>
      <c r="D202" s="10"/>
      <c r="E202" s="10"/>
      <c r="F202" s="60"/>
      <c r="G202" s="10"/>
      <c r="H202" s="60"/>
      <c r="I202" s="10"/>
      <c r="J202" s="60"/>
      <c r="K202" s="10"/>
      <c r="L202" s="108"/>
      <c r="Q202" s="151"/>
      <c r="V202" s="97"/>
      <c r="AA202" s="97"/>
    </row>
    <row r="203" spans="1:37">
      <c r="A203" s="7"/>
      <c r="B203" s="29" t="s">
        <v>99</v>
      </c>
      <c r="C203" s="139" t="s">
        <v>96</v>
      </c>
      <c r="D203" s="88">
        <v>130</v>
      </c>
      <c r="E203" s="96">
        <v>0</v>
      </c>
      <c r="F203" s="90">
        <v>180</v>
      </c>
      <c r="G203" s="96">
        <v>0</v>
      </c>
      <c r="H203" s="90">
        <v>180</v>
      </c>
      <c r="I203" s="96">
        <v>0</v>
      </c>
      <c r="J203" s="90">
        <v>164</v>
      </c>
      <c r="K203" s="96">
        <v>0</v>
      </c>
      <c r="L203" s="88">
        <f>SUM(J203:K203)</f>
        <v>164</v>
      </c>
      <c r="M203" s="175"/>
      <c r="N203" s="175"/>
      <c r="O203" s="175"/>
      <c r="P203" s="175"/>
      <c r="Q203" s="176"/>
      <c r="R203" s="175"/>
      <c r="S203" s="175"/>
      <c r="T203" s="175"/>
      <c r="U203" s="175"/>
      <c r="V203" s="182"/>
      <c r="W203" s="175"/>
      <c r="X203" s="175"/>
      <c r="Y203" s="175"/>
      <c r="Z203" s="175"/>
      <c r="AA203" s="182"/>
      <c r="AB203" s="175"/>
      <c r="AC203" s="175"/>
      <c r="AD203" s="175"/>
      <c r="AE203" s="175"/>
      <c r="AF203" s="175"/>
    </row>
    <row r="204" spans="1:37">
      <c r="A204" s="7"/>
      <c r="B204" s="29"/>
      <c r="C204" s="139"/>
      <c r="D204" s="10"/>
      <c r="E204" s="10"/>
      <c r="F204" s="59"/>
      <c r="G204" s="10"/>
      <c r="H204" s="59"/>
      <c r="I204" s="10"/>
      <c r="J204" s="59"/>
      <c r="K204" s="10"/>
      <c r="L204" s="109"/>
      <c r="Q204" s="151"/>
      <c r="V204" s="97"/>
      <c r="AA204" s="97"/>
    </row>
    <row r="205" spans="1:37">
      <c r="A205" s="7"/>
      <c r="B205" s="140">
        <v>48</v>
      </c>
      <c r="C205" s="139" t="s">
        <v>35</v>
      </c>
      <c r="D205" s="10"/>
      <c r="E205" s="10"/>
      <c r="F205" s="60"/>
      <c r="G205" s="10"/>
      <c r="H205" s="60"/>
      <c r="I205" s="10"/>
      <c r="J205" s="60"/>
      <c r="K205" s="10"/>
      <c r="L205" s="108"/>
      <c r="Q205" s="151"/>
      <c r="V205" s="97"/>
      <c r="AA205" s="97"/>
    </row>
    <row r="206" spans="1:37">
      <c r="A206" s="7"/>
      <c r="B206" s="29" t="s">
        <v>100</v>
      </c>
      <c r="C206" s="139" t="s">
        <v>96</v>
      </c>
      <c r="D206" s="88">
        <v>80</v>
      </c>
      <c r="E206" s="96">
        <v>0</v>
      </c>
      <c r="F206" s="90">
        <v>110</v>
      </c>
      <c r="G206" s="96">
        <v>0</v>
      </c>
      <c r="H206" s="90">
        <v>110</v>
      </c>
      <c r="I206" s="96">
        <v>0</v>
      </c>
      <c r="J206" s="90">
        <v>164</v>
      </c>
      <c r="K206" s="96">
        <v>0</v>
      </c>
      <c r="L206" s="88">
        <f>SUM(J206:K206)</f>
        <v>164</v>
      </c>
      <c r="M206" s="175"/>
      <c r="N206" s="175"/>
      <c r="O206" s="175"/>
      <c r="P206" s="175"/>
      <c r="Q206" s="176"/>
      <c r="R206" s="175"/>
      <c r="S206" s="175"/>
      <c r="T206" s="175"/>
      <c r="U206" s="175"/>
      <c r="V206" s="182"/>
      <c r="W206" s="175"/>
      <c r="X206" s="175"/>
      <c r="Y206" s="175"/>
      <c r="Z206" s="175"/>
      <c r="AA206" s="182"/>
      <c r="AB206" s="175"/>
      <c r="AC206" s="175"/>
      <c r="AD206" s="175"/>
      <c r="AE206" s="175"/>
      <c r="AF206" s="175"/>
    </row>
    <row r="207" spans="1:37">
      <c r="A207" s="7" t="s">
        <v>11</v>
      </c>
      <c r="B207" s="140">
        <v>66</v>
      </c>
      <c r="C207" s="139" t="s">
        <v>94</v>
      </c>
      <c r="D207" s="118">
        <f t="shared" ref="D207:L207" si="79">D206+D203+D200+D197+D194</f>
        <v>292278</v>
      </c>
      <c r="E207" s="118">
        <f t="shared" si="79"/>
        <v>25265</v>
      </c>
      <c r="F207" s="118">
        <f t="shared" si="79"/>
        <v>769180</v>
      </c>
      <c r="G207" s="118">
        <f t="shared" si="79"/>
        <v>25350</v>
      </c>
      <c r="H207" s="118">
        <f t="shared" si="79"/>
        <v>769180</v>
      </c>
      <c r="I207" s="118">
        <f t="shared" si="79"/>
        <v>25350</v>
      </c>
      <c r="J207" s="118">
        <f t="shared" si="79"/>
        <v>2723</v>
      </c>
      <c r="K207" s="118">
        <f t="shared" ref="K207" si="80">K206+K203+K200+K197+K194</f>
        <v>85</v>
      </c>
      <c r="L207" s="118">
        <f t="shared" si="79"/>
        <v>2808</v>
      </c>
      <c r="Q207" s="151"/>
      <c r="V207" s="97"/>
      <c r="AA207" s="97"/>
    </row>
    <row r="208" spans="1:37">
      <c r="A208" s="7"/>
      <c r="B208" s="29"/>
      <c r="C208" s="139"/>
      <c r="D208" s="60"/>
      <c r="E208" s="10"/>
      <c r="F208" s="60"/>
      <c r="G208" s="10"/>
      <c r="H208" s="60"/>
      <c r="I208" s="10"/>
      <c r="J208" s="60"/>
      <c r="K208" s="10"/>
      <c r="L208" s="10"/>
      <c r="Q208" s="151"/>
      <c r="V208" s="97"/>
      <c r="AA208" s="97"/>
    </row>
    <row r="209" spans="1:32">
      <c r="A209" s="7"/>
      <c r="B209" s="140">
        <v>67</v>
      </c>
      <c r="C209" s="139" t="s">
        <v>101</v>
      </c>
      <c r="D209" s="60"/>
      <c r="E209" s="10"/>
      <c r="F209" s="60"/>
      <c r="G209" s="10"/>
      <c r="H209" s="60"/>
      <c r="I209" s="10"/>
      <c r="J209" s="60"/>
      <c r="K209" s="10"/>
      <c r="L209" s="10"/>
      <c r="Q209" s="151"/>
      <c r="V209" s="97"/>
      <c r="AA209" s="97"/>
    </row>
    <row r="210" spans="1:32" ht="25.5">
      <c r="B210" s="5" t="s">
        <v>102</v>
      </c>
      <c r="C210" s="4" t="s">
        <v>103</v>
      </c>
      <c r="D210" s="86">
        <v>9999</v>
      </c>
      <c r="E210" s="102">
        <v>0</v>
      </c>
      <c r="F210" s="99">
        <v>0</v>
      </c>
      <c r="G210" s="102">
        <v>0</v>
      </c>
      <c r="H210" s="99">
        <v>0</v>
      </c>
      <c r="I210" s="102">
        <v>0</v>
      </c>
      <c r="J210" s="99">
        <v>0</v>
      </c>
      <c r="K210" s="102">
        <v>0</v>
      </c>
      <c r="L210" s="101">
        <f>SUM(J210:K210)</f>
        <v>0</v>
      </c>
      <c r="M210" s="162"/>
      <c r="N210" s="162"/>
      <c r="O210" s="162"/>
      <c r="P210" s="162"/>
      <c r="Q210" s="166"/>
      <c r="V210" s="97"/>
      <c r="AA210" s="97"/>
    </row>
    <row r="211" spans="1:32">
      <c r="A211" s="7" t="s">
        <v>11</v>
      </c>
      <c r="B211" s="140">
        <v>67</v>
      </c>
      <c r="C211" s="139" t="s">
        <v>101</v>
      </c>
      <c r="D211" s="118">
        <f t="shared" ref="D211:L211" si="81">SUM(D210:D210)</f>
        <v>9999</v>
      </c>
      <c r="E211" s="117">
        <f t="shared" si="81"/>
        <v>0</v>
      </c>
      <c r="F211" s="117">
        <f t="shared" si="81"/>
        <v>0</v>
      </c>
      <c r="G211" s="117">
        <f t="shared" si="81"/>
        <v>0</v>
      </c>
      <c r="H211" s="117">
        <f t="shared" si="81"/>
        <v>0</v>
      </c>
      <c r="I211" s="117">
        <f t="shared" si="81"/>
        <v>0</v>
      </c>
      <c r="J211" s="117">
        <f t="shared" si="81"/>
        <v>0</v>
      </c>
      <c r="K211" s="117">
        <f t="shared" ref="K211" si="82">SUM(K210:K210)</f>
        <v>0</v>
      </c>
      <c r="L211" s="117">
        <f t="shared" si="81"/>
        <v>0</v>
      </c>
      <c r="Q211" s="151"/>
      <c r="V211" s="97"/>
      <c r="AA211" s="97"/>
    </row>
    <row r="212" spans="1:32" ht="25.5">
      <c r="A212" s="28" t="s">
        <v>11</v>
      </c>
      <c r="B212" s="150">
        <v>1.101</v>
      </c>
      <c r="C212" s="92" t="s">
        <v>104</v>
      </c>
      <c r="D212" s="87">
        <f t="shared" ref="D212:L212" si="83">D211+D207+D185+D180</f>
        <v>302277</v>
      </c>
      <c r="E212" s="87">
        <f t="shared" si="83"/>
        <v>25265</v>
      </c>
      <c r="F212" s="87">
        <f t="shared" si="83"/>
        <v>899180</v>
      </c>
      <c r="G212" s="87">
        <f t="shared" si="83"/>
        <v>25350</v>
      </c>
      <c r="H212" s="87">
        <f t="shared" si="83"/>
        <v>899180</v>
      </c>
      <c r="I212" s="87">
        <f t="shared" si="83"/>
        <v>25350</v>
      </c>
      <c r="J212" s="87">
        <f t="shared" si="83"/>
        <v>316963</v>
      </c>
      <c r="K212" s="87">
        <f t="shared" ref="K212" si="84">K211+K207+K185+K180</f>
        <v>85</v>
      </c>
      <c r="L212" s="87">
        <f t="shared" si="83"/>
        <v>317048</v>
      </c>
      <c r="Q212" s="151"/>
      <c r="V212" s="97"/>
      <c r="AA212" s="97"/>
    </row>
    <row r="213" spans="1:32" ht="2.25" customHeight="1">
      <c r="A213" s="7"/>
      <c r="B213" s="37"/>
      <c r="C213" s="26"/>
      <c r="D213" s="10"/>
      <c r="E213" s="63"/>
      <c r="F213" s="10"/>
      <c r="G213" s="10"/>
      <c r="H213" s="10"/>
      <c r="I213" s="10"/>
      <c r="J213" s="10"/>
      <c r="K213" s="10"/>
      <c r="L213" s="10"/>
      <c r="Q213" s="151"/>
      <c r="V213" s="97"/>
      <c r="AA213" s="97"/>
    </row>
    <row r="214" spans="1:32">
      <c r="B214" s="38">
        <v>1.1020000000000001</v>
      </c>
      <c r="C214" s="25" t="s">
        <v>105</v>
      </c>
      <c r="D214" s="59"/>
      <c r="E214" s="59"/>
      <c r="F214" s="59"/>
      <c r="G214" s="59"/>
      <c r="H214" s="59"/>
      <c r="I214" s="59"/>
      <c r="J214" s="59"/>
      <c r="K214" s="59"/>
      <c r="L214" s="59"/>
      <c r="Q214" s="151"/>
      <c r="V214" s="97"/>
      <c r="AA214" s="97"/>
    </row>
    <row r="215" spans="1:32" ht="25.5">
      <c r="A215" s="7"/>
      <c r="B215" s="140">
        <v>48</v>
      </c>
      <c r="C215" s="139" t="s">
        <v>284</v>
      </c>
      <c r="D215" s="88"/>
      <c r="E215" s="96"/>
      <c r="F215" s="88"/>
      <c r="G215" s="88"/>
      <c r="H215" s="88"/>
      <c r="I215" s="96"/>
      <c r="J215" s="88"/>
      <c r="K215" s="88"/>
      <c r="L215" s="88"/>
      <c r="Q215" s="151"/>
      <c r="V215" s="97"/>
      <c r="AA215" s="97"/>
    </row>
    <row r="216" spans="1:32" ht="27.6" customHeight="1">
      <c r="A216" s="7"/>
      <c r="B216" s="140" t="s">
        <v>285</v>
      </c>
      <c r="C216" s="139" t="s">
        <v>310</v>
      </c>
      <c r="D216" s="96">
        <v>0</v>
      </c>
      <c r="E216" s="96">
        <v>0</v>
      </c>
      <c r="F216" s="88">
        <v>20000</v>
      </c>
      <c r="G216" s="96">
        <v>0</v>
      </c>
      <c r="H216" s="88">
        <v>20000</v>
      </c>
      <c r="I216" s="96">
        <v>0</v>
      </c>
      <c r="J216" s="88">
        <v>20000</v>
      </c>
      <c r="K216" s="96">
        <v>0</v>
      </c>
      <c r="L216" s="88">
        <f>SUM(J216:K216)</f>
        <v>20000</v>
      </c>
      <c r="M216" s="162"/>
      <c r="N216" s="165"/>
      <c r="O216" s="165"/>
      <c r="P216" s="162"/>
      <c r="Q216" s="163"/>
      <c r="V216" s="97"/>
      <c r="AA216" s="97"/>
    </row>
    <row r="217" spans="1:32" ht="25.5">
      <c r="A217" s="7" t="s">
        <v>11</v>
      </c>
      <c r="B217" s="140">
        <v>48</v>
      </c>
      <c r="C217" s="139" t="s">
        <v>284</v>
      </c>
      <c r="D217" s="119">
        <f t="shared" ref="D217:L217" si="85">+D216</f>
        <v>0</v>
      </c>
      <c r="E217" s="119">
        <f t="shared" si="85"/>
        <v>0</v>
      </c>
      <c r="F217" s="116">
        <f t="shared" si="85"/>
        <v>20000</v>
      </c>
      <c r="G217" s="119">
        <f t="shared" si="85"/>
        <v>0</v>
      </c>
      <c r="H217" s="116">
        <f t="shared" si="85"/>
        <v>20000</v>
      </c>
      <c r="I217" s="119">
        <f t="shared" si="85"/>
        <v>0</v>
      </c>
      <c r="J217" s="116">
        <f t="shared" si="85"/>
        <v>20000</v>
      </c>
      <c r="K217" s="119">
        <f t="shared" ref="K217" si="86">+K216</f>
        <v>0</v>
      </c>
      <c r="L217" s="116">
        <f t="shared" si="85"/>
        <v>20000</v>
      </c>
      <c r="Q217" s="151"/>
      <c r="V217" s="97"/>
      <c r="AA217" s="97"/>
    </row>
    <row r="218" spans="1:32" ht="12.95" customHeight="1">
      <c r="B218" s="38"/>
      <c r="C218" s="25"/>
      <c r="D218" s="59"/>
      <c r="E218" s="59"/>
      <c r="F218" s="59"/>
      <c r="G218" s="59"/>
      <c r="H218" s="59"/>
      <c r="I218" s="59"/>
      <c r="J218" s="59"/>
      <c r="K218" s="59"/>
      <c r="L218" s="59"/>
      <c r="Q218" s="151"/>
      <c r="V218" s="97"/>
      <c r="AA218" s="97"/>
    </row>
    <row r="219" spans="1:32" ht="12.95" customHeight="1">
      <c r="B219" s="6">
        <v>69</v>
      </c>
      <c r="C219" s="4" t="s">
        <v>106</v>
      </c>
      <c r="D219" s="59"/>
      <c r="E219" s="59"/>
      <c r="F219" s="59"/>
      <c r="G219" s="59"/>
      <c r="H219" s="59"/>
      <c r="I219" s="59"/>
      <c r="J219" s="59"/>
      <c r="K219" s="59"/>
      <c r="L219" s="59"/>
      <c r="Q219" s="151"/>
      <c r="V219" s="97"/>
      <c r="AA219" s="97"/>
    </row>
    <row r="220" spans="1:32" ht="12.95" customHeight="1">
      <c r="A220" s="7"/>
      <c r="B220" s="140">
        <v>45</v>
      </c>
      <c r="C220" s="139" t="s">
        <v>23</v>
      </c>
      <c r="D220" s="60"/>
      <c r="E220" s="60"/>
      <c r="F220" s="60"/>
      <c r="G220" s="60"/>
      <c r="H220" s="60"/>
      <c r="I220" s="60"/>
      <c r="J220" s="60"/>
      <c r="K220" s="60"/>
      <c r="L220" s="60"/>
      <c r="Q220" s="151"/>
      <c r="V220" s="97"/>
      <c r="AA220" s="97"/>
    </row>
    <row r="221" spans="1:32" ht="12.95" customHeight="1">
      <c r="A221" s="7"/>
      <c r="B221" s="29" t="s">
        <v>107</v>
      </c>
      <c r="C221" s="139" t="s">
        <v>18</v>
      </c>
      <c r="D221" s="96">
        <v>0</v>
      </c>
      <c r="E221" s="88">
        <v>8097</v>
      </c>
      <c r="F221" s="96">
        <v>0</v>
      </c>
      <c r="G221" s="90">
        <v>9317</v>
      </c>
      <c r="H221" s="96">
        <v>0</v>
      </c>
      <c r="I221" s="90">
        <v>9317</v>
      </c>
      <c r="J221" s="96">
        <v>0</v>
      </c>
      <c r="K221" s="90">
        <v>11871</v>
      </c>
      <c r="L221" s="88">
        <f>SUM(J221:K221)</f>
        <v>11871</v>
      </c>
      <c r="M221" s="177"/>
      <c r="N221" s="175"/>
      <c r="O221" s="175"/>
      <c r="P221" s="175"/>
      <c r="Q221" s="176"/>
      <c r="V221" s="97"/>
      <c r="W221" s="175"/>
      <c r="X221" s="175"/>
      <c r="Y221" s="175"/>
      <c r="Z221" s="175"/>
      <c r="AA221" s="182"/>
    </row>
    <row r="222" spans="1:32" ht="12.95" customHeight="1">
      <c r="A222" s="7"/>
      <c r="B222" s="5" t="s">
        <v>108</v>
      </c>
      <c r="C222" s="4" t="s">
        <v>20</v>
      </c>
      <c r="D222" s="96">
        <v>0</v>
      </c>
      <c r="E222" s="88">
        <v>95</v>
      </c>
      <c r="F222" s="96">
        <v>0</v>
      </c>
      <c r="G222" s="86">
        <v>95</v>
      </c>
      <c r="H222" s="96">
        <v>0</v>
      </c>
      <c r="I222" s="86">
        <v>95</v>
      </c>
      <c r="J222" s="96">
        <v>0</v>
      </c>
      <c r="K222" s="86">
        <v>95</v>
      </c>
      <c r="L222" s="89">
        <f>SUM(J222:K222)</f>
        <v>95</v>
      </c>
      <c r="M222" s="175"/>
      <c r="N222" s="175"/>
      <c r="O222" s="175"/>
      <c r="P222" s="175"/>
      <c r="Q222" s="176"/>
      <c r="R222" s="175"/>
      <c r="S222" s="175"/>
      <c r="T222" s="175"/>
      <c r="U222" s="175"/>
      <c r="V222" s="175"/>
      <c r="W222" s="175"/>
      <c r="X222" s="175"/>
      <c r="Y222" s="175"/>
      <c r="Z222" s="175"/>
      <c r="AA222" s="182"/>
      <c r="AB222" s="175"/>
      <c r="AC222" s="175"/>
      <c r="AD222" s="175"/>
      <c r="AE222" s="175"/>
      <c r="AF222" s="175"/>
    </row>
    <row r="223" spans="1:32" ht="12.95" customHeight="1">
      <c r="A223" s="7"/>
      <c r="B223" s="29" t="s">
        <v>109</v>
      </c>
      <c r="C223" s="139" t="s">
        <v>22</v>
      </c>
      <c r="D223" s="96">
        <v>0</v>
      </c>
      <c r="E223" s="88">
        <v>195</v>
      </c>
      <c r="F223" s="96">
        <v>0</v>
      </c>
      <c r="G223" s="86">
        <v>220</v>
      </c>
      <c r="H223" s="96">
        <v>0</v>
      </c>
      <c r="I223" s="86">
        <v>220</v>
      </c>
      <c r="J223" s="96">
        <v>0</v>
      </c>
      <c r="K223" s="86">
        <v>220</v>
      </c>
      <c r="L223" s="89">
        <f>SUM(J223:K223)</f>
        <v>220</v>
      </c>
      <c r="M223" s="175"/>
      <c r="N223" s="175"/>
      <c r="O223" s="175"/>
      <c r="P223" s="175"/>
      <c r="Q223" s="176"/>
      <c r="R223" s="175"/>
      <c r="S223" s="175"/>
      <c r="T223" s="175"/>
      <c r="U223" s="175"/>
      <c r="V223" s="175"/>
      <c r="W223" s="175"/>
      <c r="X223" s="175"/>
      <c r="Y223" s="175"/>
      <c r="Z223" s="175"/>
      <c r="AA223" s="182"/>
      <c r="AB223" s="175"/>
      <c r="AC223" s="175"/>
      <c r="AD223" s="175"/>
      <c r="AE223" s="175"/>
      <c r="AF223" s="175"/>
    </row>
    <row r="224" spans="1:32" ht="12.95" customHeight="1">
      <c r="A224" s="7" t="s">
        <v>11</v>
      </c>
      <c r="B224" s="140">
        <v>45</v>
      </c>
      <c r="C224" s="139" t="s">
        <v>23</v>
      </c>
      <c r="D224" s="119">
        <f t="shared" ref="D224:L224" si="87">SUM(D221:D223)</f>
        <v>0</v>
      </c>
      <c r="E224" s="116">
        <f t="shared" si="87"/>
        <v>8387</v>
      </c>
      <c r="F224" s="119">
        <f t="shared" si="87"/>
        <v>0</v>
      </c>
      <c r="G224" s="116">
        <f t="shared" si="87"/>
        <v>9632</v>
      </c>
      <c r="H224" s="119">
        <f t="shared" si="87"/>
        <v>0</v>
      </c>
      <c r="I224" s="116">
        <f t="shared" si="87"/>
        <v>9632</v>
      </c>
      <c r="J224" s="119">
        <f t="shared" si="87"/>
        <v>0</v>
      </c>
      <c r="K224" s="116">
        <f t="shared" ref="K224" si="88">SUM(K221:K223)</f>
        <v>12186</v>
      </c>
      <c r="L224" s="116">
        <f t="shared" si="87"/>
        <v>12186</v>
      </c>
      <c r="Q224" s="151"/>
      <c r="V224" s="97"/>
      <c r="AA224" s="97"/>
    </row>
    <row r="225" spans="1:32" ht="12.95" customHeight="1">
      <c r="A225" s="7"/>
      <c r="B225" s="140"/>
      <c r="C225" s="139"/>
      <c r="D225" s="10"/>
      <c r="E225" s="10"/>
      <c r="F225" s="10"/>
      <c r="G225" s="60"/>
      <c r="H225" s="63"/>
      <c r="I225" s="60"/>
      <c r="J225" s="10"/>
      <c r="K225" s="60"/>
      <c r="L225" s="60"/>
      <c r="Q225" s="151"/>
      <c r="V225" s="97"/>
      <c r="AA225" s="97"/>
    </row>
    <row r="226" spans="1:32" ht="12.95" customHeight="1">
      <c r="A226" s="7"/>
      <c r="B226" s="43">
        <v>46</v>
      </c>
      <c r="C226" s="139" t="s">
        <v>27</v>
      </c>
      <c r="D226" s="59"/>
      <c r="E226" s="59"/>
      <c r="F226" s="59"/>
      <c r="G226" s="59"/>
      <c r="H226" s="59"/>
      <c r="I226" s="59"/>
      <c r="J226" s="59"/>
      <c r="K226" s="59"/>
      <c r="L226" s="59"/>
      <c r="Q226" s="151"/>
      <c r="V226" s="97"/>
      <c r="AA226" s="97"/>
    </row>
    <row r="227" spans="1:32" ht="12.95" customHeight="1">
      <c r="B227" s="29" t="s">
        <v>110</v>
      </c>
      <c r="C227" s="139" t="s">
        <v>18</v>
      </c>
      <c r="D227" s="96">
        <v>0</v>
      </c>
      <c r="E227" s="88">
        <v>4025</v>
      </c>
      <c r="F227" s="96">
        <v>0</v>
      </c>
      <c r="G227" s="86">
        <v>4773</v>
      </c>
      <c r="H227" s="96">
        <v>0</v>
      </c>
      <c r="I227" s="86">
        <v>4773</v>
      </c>
      <c r="J227" s="96">
        <v>0</v>
      </c>
      <c r="K227" s="86">
        <v>6002</v>
      </c>
      <c r="L227" s="89">
        <f>SUM(J227:K227)</f>
        <v>6002</v>
      </c>
      <c r="M227" s="175"/>
      <c r="N227" s="175"/>
      <c r="O227" s="175"/>
      <c r="P227" s="175"/>
      <c r="Q227" s="176"/>
      <c r="V227" s="97"/>
      <c r="W227" s="175"/>
      <c r="X227" s="175"/>
      <c r="Y227" s="175"/>
      <c r="Z227" s="175"/>
      <c r="AA227" s="182"/>
    </row>
    <row r="228" spans="1:32" ht="12.95" customHeight="1">
      <c r="B228" s="5" t="s">
        <v>111</v>
      </c>
      <c r="C228" s="4" t="s">
        <v>20</v>
      </c>
      <c r="D228" s="96">
        <v>0</v>
      </c>
      <c r="E228" s="88">
        <v>29</v>
      </c>
      <c r="F228" s="96">
        <v>0</v>
      </c>
      <c r="G228" s="86">
        <v>55</v>
      </c>
      <c r="H228" s="96">
        <v>0</v>
      </c>
      <c r="I228" s="86">
        <v>55</v>
      </c>
      <c r="J228" s="96">
        <v>0</v>
      </c>
      <c r="K228" s="86">
        <v>55</v>
      </c>
      <c r="L228" s="89">
        <f>SUM(J228:K228)</f>
        <v>55</v>
      </c>
      <c r="M228" s="175"/>
      <c r="N228" s="175"/>
      <c r="O228" s="175"/>
      <c r="P228" s="175"/>
      <c r="Q228" s="176"/>
      <c r="R228" s="175"/>
      <c r="S228" s="175"/>
      <c r="T228" s="175"/>
      <c r="U228" s="175"/>
      <c r="V228" s="175"/>
      <c r="W228" s="175"/>
      <c r="X228" s="175"/>
      <c r="Y228" s="175"/>
      <c r="Z228" s="175"/>
      <c r="AA228" s="182"/>
      <c r="AB228" s="175"/>
      <c r="AC228" s="175"/>
      <c r="AD228" s="175"/>
      <c r="AE228" s="175"/>
      <c r="AF228" s="175"/>
    </row>
    <row r="229" spans="1:32" ht="12.95" customHeight="1">
      <c r="B229" s="5" t="s">
        <v>112</v>
      </c>
      <c r="C229" s="4" t="s">
        <v>22</v>
      </c>
      <c r="D229" s="96">
        <v>0</v>
      </c>
      <c r="E229" s="88">
        <v>131</v>
      </c>
      <c r="F229" s="96">
        <v>0</v>
      </c>
      <c r="G229" s="86">
        <v>130</v>
      </c>
      <c r="H229" s="96">
        <v>0</v>
      </c>
      <c r="I229" s="86">
        <v>130</v>
      </c>
      <c r="J229" s="96">
        <v>0</v>
      </c>
      <c r="K229" s="86">
        <v>130</v>
      </c>
      <c r="L229" s="89">
        <f>SUM(J229:K229)</f>
        <v>130</v>
      </c>
      <c r="M229" s="175"/>
      <c r="N229" s="175"/>
      <c r="O229" s="175"/>
      <c r="P229" s="175"/>
      <c r="Q229" s="176"/>
      <c r="R229" s="175"/>
      <c r="S229" s="175"/>
      <c r="T229" s="175"/>
      <c r="U229" s="175"/>
      <c r="V229" s="175"/>
      <c r="W229" s="175"/>
      <c r="X229" s="175"/>
      <c r="Y229" s="175"/>
      <c r="Z229" s="175"/>
      <c r="AA229" s="182"/>
      <c r="AB229" s="175"/>
      <c r="AC229" s="175"/>
      <c r="AD229" s="175"/>
      <c r="AE229" s="175"/>
      <c r="AF229" s="175"/>
    </row>
    <row r="230" spans="1:32" ht="12.95" customHeight="1">
      <c r="A230" s="7" t="s">
        <v>11</v>
      </c>
      <c r="B230" s="43">
        <v>46</v>
      </c>
      <c r="C230" s="139" t="s">
        <v>27</v>
      </c>
      <c r="D230" s="119">
        <f t="shared" ref="D230:L230" si="89">SUM(D227:D229)</f>
        <v>0</v>
      </c>
      <c r="E230" s="116">
        <f t="shared" si="89"/>
        <v>4185</v>
      </c>
      <c r="F230" s="119">
        <f t="shared" si="89"/>
        <v>0</v>
      </c>
      <c r="G230" s="116">
        <f t="shared" si="89"/>
        <v>4958</v>
      </c>
      <c r="H230" s="119">
        <f t="shared" si="89"/>
        <v>0</v>
      </c>
      <c r="I230" s="116">
        <f t="shared" si="89"/>
        <v>4958</v>
      </c>
      <c r="J230" s="119">
        <f t="shared" si="89"/>
        <v>0</v>
      </c>
      <c r="K230" s="116">
        <f t="shared" ref="K230" si="90">SUM(K227:K229)</f>
        <v>6187</v>
      </c>
      <c r="L230" s="116">
        <f t="shared" si="89"/>
        <v>6187</v>
      </c>
      <c r="Q230" s="151"/>
      <c r="V230" s="97"/>
      <c r="AA230" s="97"/>
    </row>
    <row r="231" spans="1:32" ht="12.95" customHeight="1">
      <c r="A231" s="7"/>
      <c r="B231" s="43"/>
      <c r="C231" s="139"/>
      <c r="D231" s="10"/>
      <c r="E231" s="10"/>
      <c r="F231" s="10"/>
      <c r="G231" s="10"/>
      <c r="H231" s="10"/>
      <c r="I231" s="10"/>
      <c r="J231" s="10"/>
      <c r="K231" s="10"/>
      <c r="L231" s="10"/>
      <c r="Q231" s="151"/>
      <c r="V231" s="97"/>
      <c r="AA231" s="97"/>
    </row>
    <row r="232" spans="1:32" ht="12.95" customHeight="1">
      <c r="B232" s="43">
        <v>47</v>
      </c>
      <c r="C232" s="139" t="s">
        <v>31</v>
      </c>
      <c r="D232" s="59"/>
      <c r="E232" s="59"/>
      <c r="F232" s="59"/>
      <c r="G232" s="59"/>
      <c r="H232" s="59"/>
      <c r="I232" s="59"/>
      <c r="J232" s="59"/>
      <c r="K232" s="59"/>
      <c r="L232" s="59"/>
      <c r="Q232" s="151"/>
      <c r="V232" s="97"/>
      <c r="AA232" s="97"/>
    </row>
    <row r="233" spans="1:32" ht="12.95" customHeight="1">
      <c r="B233" s="5" t="s">
        <v>113</v>
      </c>
      <c r="C233" s="4" t="s">
        <v>18</v>
      </c>
      <c r="D233" s="96">
        <v>0</v>
      </c>
      <c r="E233" s="88">
        <v>2691</v>
      </c>
      <c r="F233" s="96">
        <v>0</v>
      </c>
      <c r="G233" s="86">
        <v>2599</v>
      </c>
      <c r="H233" s="96">
        <v>0</v>
      </c>
      <c r="I233" s="86">
        <v>2599</v>
      </c>
      <c r="J233" s="96">
        <v>0</v>
      </c>
      <c r="K233" s="86">
        <v>3516</v>
      </c>
      <c r="L233" s="89">
        <f>SUM(J233:K233)</f>
        <v>3516</v>
      </c>
      <c r="M233" s="175"/>
      <c r="N233" s="175"/>
      <c r="O233" s="175"/>
      <c r="P233" s="175"/>
      <c r="Q233" s="176"/>
      <c r="V233" s="97"/>
      <c r="W233" s="175"/>
      <c r="X233" s="175"/>
      <c r="Y233" s="175"/>
      <c r="Z233" s="175"/>
      <c r="AA233" s="182"/>
    </row>
    <row r="234" spans="1:32" ht="12.95" customHeight="1">
      <c r="B234" s="5" t="s">
        <v>114</v>
      </c>
      <c r="C234" s="4" t="s">
        <v>20</v>
      </c>
      <c r="D234" s="96">
        <v>0</v>
      </c>
      <c r="E234" s="88">
        <v>55</v>
      </c>
      <c r="F234" s="96">
        <v>0</v>
      </c>
      <c r="G234" s="86">
        <v>55</v>
      </c>
      <c r="H234" s="96">
        <v>0</v>
      </c>
      <c r="I234" s="86">
        <v>55</v>
      </c>
      <c r="J234" s="96">
        <v>0</v>
      </c>
      <c r="K234" s="86">
        <v>55</v>
      </c>
      <c r="L234" s="89">
        <f>SUM(J234:K234)</f>
        <v>55</v>
      </c>
      <c r="M234" s="175"/>
      <c r="N234" s="175"/>
      <c r="O234" s="175"/>
      <c r="P234" s="175"/>
      <c r="Q234" s="176"/>
      <c r="R234" s="175"/>
      <c r="S234" s="175"/>
      <c r="T234" s="175"/>
      <c r="U234" s="175"/>
      <c r="V234" s="175"/>
      <c r="W234" s="175"/>
      <c r="X234" s="175"/>
      <c r="Y234" s="175"/>
      <c r="Z234" s="175"/>
      <c r="AA234" s="182"/>
      <c r="AB234" s="175"/>
      <c r="AC234" s="175"/>
      <c r="AD234" s="175"/>
      <c r="AE234" s="175"/>
      <c r="AF234" s="175"/>
    </row>
    <row r="235" spans="1:32" ht="12.95" customHeight="1">
      <c r="A235" s="7"/>
      <c r="B235" s="29" t="s">
        <v>115</v>
      </c>
      <c r="C235" s="139" t="s">
        <v>22</v>
      </c>
      <c r="D235" s="96">
        <v>0</v>
      </c>
      <c r="E235" s="88">
        <v>130</v>
      </c>
      <c r="F235" s="96">
        <v>0</v>
      </c>
      <c r="G235" s="90">
        <v>130</v>
      </c>
      <c r="H235" s="96">
        <v>0</v>
      </c>
      <c r="I235" s="90">
        <v>130</v>
      </c>
      <c r="J235" s="96">
        <v>0</v>
      </c>
      <c r="K235" s="90">
        <v>130</v>
      </c>
      <c r="L235" s="88">
        <f>SUM(J235:K235)</f>
        <v>130</v>
      </c>
      <c r="M235" s="175"/>
      <c r="N235" s="175"/>
      <c r="O235" s="175"/>
      <c r="P235" s="175"/>
      <c r="Q235" s="176"/>
      <c r="R235" s="175"/>
      <c r="S235" s="175"/>
      <c r="T235" s="175"/>
      <c r="U235" s="175"/>
      <c r="V235" s="175"/>
      <c r="W235" s="175"/>
      <c r="X235" s="175"/>
      <c r="Y235" s="175"/>
      <c r="Z235" s="175"/>
      <c r="AA235" s="182"/>
      <c r="AB235" s="175"/>
      <c r="AC235" s="175"/>
      <c r="AD235" s="175"/>
      <c r="AE235" s="175"/>
      <c r="AF235" s="175"/>
    </row>
    <row r="236" spans="1:32" ht="12.95" customHeight="1">
      <c r="A236" s="7" t="s">
        <v>11</v>
      </c>
      <c r="B236" s="43">
        <v>47</v>
      </c>
      <c r="C236" s="139" t="s">
        <v>31</v>
      </c>
      <c r="D236" s="119">
        <f t="shared" ref="D236:L236" si="91">SUM(D233:D235)</f>
        <v>0</v>
      </c>
      <c r="E236" s="116">
        <f t="shared" si="91"/>
        <v>2876</v>
      </c>
      <c r="F236" s="119">
        <f t="shared" si="91"/>
        <v>0</v>
      </c>
      <c r="G236" s="116">
        <f t="shared" si="91"/>
        <v>2784</v>
      </c>
      <c r="H236" s="119">
        <f t="shared" si="91"/>
        <v>0</v>
      </c>
      <c r="I236" s="116">
        <f t="shared" si="91"/>
        <v>2784</v>
      </c>
      <c r="J236" s="119">
        <f t="shared" si="91"/>
        <v>0</v>
      </c>
      <c r="K236" s="116">
        <f t="shared" ref="K236" si="92">SUM(K233:K235)</f>
        <v>3701</v>
      </c>
      <c r="L236" s="116">
        <f t="shared" si="91"/>
        <v>3701</v>
      </c>
      <c r="Q236" s="151"/>
      <c r="V236" s="97"/>
      <c r="AA236" s="97"/>
    </row>
    <row r="237" spans="1:32" ht="12.95" customHeight="1">
      <c r="B237" s="42"/>
      <c r="C237" s="4"/>
      <c r="D237" s="10"/>
      <c r="E237" s="10"/>
      <c r="F237" s="10"/>
      <c r="G237" s="60"/>
      <c r="H237" s="10"/>
      <c r="I237" s="60"/>
      <c r="J237" s="10"/>
      <c r="K237" s="60"/>
      <c r="L237" s="60"/>
      <c r="Q237" s="151"/>
      <c r="V237" s="97"/>
      <c r="AA237" s="97"/>
    </row>
    <row r="238" spans="1:32" ht="12.95" customHeight="1">
      <c r="A238" s="7"/>
      <c r="B238" s="43">
        <v>48</v>
      </c>
      <c r="C238" s="139" t="s">
        <v>35</v>
      </c>
      <c r="D238" s="60"/>
      <c r="E238" s="60"/>
      <c r="F238" s="60"/>
      <c r="G238" s="60"/>
      <c r="H238" s="60"/>
      <c r="I238" s="60"/>
      <c r="J238" s="60"/>
      <c r="K238" s="60"/>
      <c r="L238" s="60"/>
      <c r="Q238" s="151"/>
      <c r="V238" s="97"/>
      <c r="AA238" s="97"/>
    </row>
    <row r="239" spans="1:32" ht="12.95" customHeight="1">
      <c r="A239" s="7"/>
      <c r="B239" s="29" t="s">
        <v>116</v>
      </c>
      <c r="C239" s="139" t="s">
        <v>18</v>
      </c>
      <c r="D239" s="96">
        <v>0</v>
      </c>
      <c r="E239" s="88">
        <v>4847</v>
      </c>
      <c r="F239" s="96">
        <v>0</v>
      </c>
      <c r="G239" s="90">
        <v>5420</v>
      </c>
      <c r="H239" s="96">
        <v>0</v>
      </c>
      <c r="I239" s="90">
        <v>5420</v>
      </c>
      <c r="J239" s="96">
        <v>0</v>
      </c>
      <c r="K239" s="90">
        <v>6650</v>
      </c>
      <c r="L239" s="88">
        <f>SUM(J239:K239)</f>
        <v>6650</v>
      </c>
      <c r="M239" s="175"/>
      <c r="N239" s="175"/>
      <c r="O239" s="175"/>
      <c r="P239" s="175"/>
      <c r="Q239" s="176"/>
      <c r="V239" s="97"/>
      <c r="W239" s="175"/>
      <c r="X239" s="175"/>
      <c r="Y239" s="175"/>
      <c r="Z239" s="175"/>
      <c r="AA239" s="182"/>
    </row>
    <row r="240" spans="1:32" ht="12.95" customHeight="1">
      <c r="A240" s="7"/>
      <c r="B240" s="29" t="s">
        <v>117</v>
      </c>
      <c r="C240" s="139" t="s">
        <v>20</v>
      </c>
      <c r="D240" s="96">
        <v>0</v>
      </c>
      <c r="E240" s="88">
        <v>55</v>
      </c>
      <c r="F240" s="96">
        <v>0</v>
      </c>
      <c r="G240" s="90">
        <v>55</v>
      </c>
      <c r="H240" s="96">
        <v>0</v>
      </c>
      <c r="I240" s="90">
        <v>55</v>
      </c>
      <c r="J240" s="96">
        <v>0</v>
      </c>
      <c r="K240" s="90">
        <v>55</v>
      </c>
      <c r="L240" s="88">
        <f>SUM(J240:K240)</f>
        <v>55</v>
      </c>
      <c r="M240" s="175"/>
      <c r="N240" s="175"/>
      <c r="O240" s="175"/>
      <c r="P240" s="175"/>
      <c r="Q240" s="176"/>
      <c r="R240" s="175"/>
      <c r="S240" s="175"/>
      <c r="T240" s="175"/>
      <c r="U240" s="175"/>
      <c r="V240" s="175"/>
      <c r="W240" s="175"/>
      <c r="X240" s="175"/>
      <c r="Y240" s="175"/>
      <c r="Z240" s="175"/>
      <c r="AA240" s="182"/>
      <c r="AB240" s="175"/>
      <c r="AC240" s="175"/>
      <c r="AD240" s="175"/>
      <c r="AE240" s="175"/>
      <c r="AF240" s="175"/>
    </row>
    <row r="241" spans="1:32" ht="12.95" customHeight="1">
      <c r="A241" s="7"/>
      <c r="B241" s="29" t="s">
        <v>118</v>
      </c>
      <c r="C241" s="139" t="s">
        <v>22</v>
      </c>
      <c r="D241" s="100">
        <v>0</v>
      </c>
      <c r="E241" s="87">
        <v>130</v>
      </c>
      <c r="F241" s="100">
        <v>0</v>
      </c>
      <c r="G241" s="115">
        <v>130</v>
      </c>
      <c r="H241" s="100">
        <v>0</v>
      </c>
      <c r="I241" s="115">
        <v>130</v>
      </c>
      <c r="J241" s="100">
        <v>0</v>
      </c>
      <c r="K241" s="115">
        <v>130</v>
      </c>
      <c r="L241" s="87">
        <f>SUM(J241:K241)</f>
        <v>130</v>
      </c>
      <c r="M241" s="175"/>
      <c r="N241" s="175"/>
      <c r="O241" s="175"/>
      <c r="P241" s="175"/>
      <c r="Q241" s="176"/>
      <c r="R241" s="175"/>
      <c r="S241" s="175"/>
      <c r="T241" s="175"/>
      <c r="U241" s="175"/>
      <c r="V241" s="175"/>
      <c r="W241" s="175"/>
      <c r="X241" s="175"/>
      <c r="Y241" s="175"/>
      <c r="Z241" s="175"/>
      <c r="AA241" s="182"/>
      <c r="AB241" s="175"/>
      <c r="AC241" s="175"/>
      <c r="AD241" s="175"/>
      <c r="AE241" s="175"/>
      <c r="AF241" s="175"/>
    </row>
    <row r="242" spans="1:32" ht="12.95" customHeight="1">
      <c r="A242" s="7" t="s">
        <v>11</v>
      </c>
      <c r="B242" s="43">
        <v>48</v>
      </c>
      <c r="C242" s="139" t="s">
        <v>35</v>
      </c>
      <c r="D242" s="100">
        <f t="shared" ref="D242:L242" si="93">SUM(D239:D241)</f>
        <v>0</v>
      </c>
      <c r="E242" s="87">
        <f t="shared" si="93"/>
        <v>5032</v>
      </c>
      <c r="F242" s="100">
        <f t="shared" si="93"/>
        <v>0</v>
      </c>
      <c r="G242" s="87">
        <f t="shared" si="93"/>
        <v>5605</v>
      </c>
      <c r="H242" s="100">
        <f t="shared" si="93"/>
        <v>0</v>
      </c>
      <c r="I242" s="87">
        <f t="shared" si="93"/>
        <v>5605</v>
      </c>
      <c r="J242" s="100">
        <f t="shared" si="93"/>
        <v>0</v>
      </c>
      <c r="K242" s="87">
        <f t="shared" ref="K242" si="94">SUM(K239:K241)</f>
        <v>6835</v>
      </c>
      <c r="L242" s="87">
        <f t="shared" si="93"/>
        <v>6835</v>
      </c>
      <c r="Q242" s="151"/>
      <c r="V242" s="97"/>
      <c r="AA242" s="97"/>
    </row>
    <row r="243" spans="1:32" ht="12.95" customHeight="1">
      <c r="A243" s="28" t="s">
        <v>11</v>
      </c>
      <c r="B243" s="172">
        <v>69</v>
      </c>
      <c r="C243" s="54" t="s">
        <v>106</v>
      </c>
      <c r="D243" s="119">
        <f t="shared" ref="D243:L243" si="95">D242+D236+D230+D224</f>
        <v>0</v>
      </c>
      <c r="E243" s="116">
        <f t="shared" si="95"/>
        <v>20480</v>
      </c>
      <c r="F243" s="119">
        <f t="shared" si="95"/>
        <v>0</v>
      </c>
      <c r="G243" s="116">
        <f t="shared" si="95"/>
        <v>22979</v>
      </c>
      <c r="H243" s="119">
        <f t="shared" si="95"/>
        <v>0</v>
      </c>
      <c r="I243" s="116">
        <f t="shared" si="95"/>
        <v>22979</v>
      </c>
      <c r="J243" s="119">
        <f t="shared" si="95"/>
        <v>0</v>
      </c>
      <c r="K243" s="116">
        <f t="shared" ref="K243" si="96">K242+K236+K230+K224</f>
        <v>28909</v>
      </c>
      <c r="L243" s="116">
        <f t="shared" si="95"/>
        <v>28909</v>
      </c>
      <c r="Q243" s="151"/>
      <c r="V243" s="97"/>
      <c r="AA243" s="97"/>
    </row>
    <row r="244" spans="1:32" ht="1.5" customHeight="1">
      <c r="A244" s="7"/>
      <c r="B244" s="43"/>
      <c r="C244" s="139"/>
      <c r="D244" s="10"/>
      <c r="E244" s="10"/>
      <c r="F244" s="10"/>
      <c r="G244" s="60"/>
      <c r="H244" s="10"/>
      <c r="I244" s="60"/>
      <c r="J244" s="10"/>
      <c r="K244" s="60"/>
      <c r="L244" s="60"/>
      <c r="Q244" s="151"/>
      <c r="V244" s="97"/>
      <c r="AA244" s="97"/>
    </row>
    <row r="245" spans="1:32" ht="13.35" customHeight="1">
      <c r="A245" s="7"/>
      <c r="B245" s="140">
        <v>70</v>
      </c>
      <c r="C245" s="7" t="s">
        <v>229</v>
      </c>
      <c r="D245" s="10"/>
      <c r="E245" s="10"/>
      <c r="F245" s="10"/>
      <c r="G245" s="60"/>
      <c r="H245" s="10"/>
      <c r="I245" s="60"/>
      <c r="J245" s="10"/>
      <c r="K245" s="60"/>
      <c r="L245" s="60"/>
      <c r="Q245" s="151"/>
      <c r="V245" s="97"/>
      <c r="AA245" s="97"/>
    </row>
    <row r="246" spans="1:32" ht="13.35" customHeight="1">
      <c r="B246" s="43">
        <v>45</v>
      </c>
      <c r="C246" s="139" t="s">
        <v>23</v>
      </c>
      <c r="D246" s="10"/>
      <c r="E246" s="10"/>
      <c r="F246" s="60"/>
      <c r="G246" s="10"/>
      <c r="H246" s="60"/>
      <c r="I246" s="10"/>
      <c r="J246" s="60"/>
      <c r="K246" s="10"/>
      <c r="L246" s="10"/>
      <c r="Q246" s="151"/>
      <c r="V246" s="97"/>
      <c r="AA246" s="97"/>
    </row>
    <row r="247" spans="1:32" ht="13.35" customHeight="1">
      <c r="B247" s="5" t="s">
        <v>126</v>
      </c>
      <c r="C247" s="4" t="s">
        <v>125</v>
      </c>
      <c r="D247" s="89">
        <v>436</v>
      </c>
      <c r="E247" s="101">
        <v>0</v>
      </c>
      <c r="F247" s="86">
        <v>1090</v>
      </c>
      <c r="G247" s="101">
        <v>0</v>
      </c>
      <c r="H247" s="86">
        <v>1090</v>
      </c>
      <c r="I247" s="101">
        <v>0</v>
      </c>
      <c r="J247" s="86">
        <v>951</v>
      </c>
      <c r="K247" s="101">
        <v>0</v>
      </c>
      <c r="L247" s="89">
        <f>SUM(J247:K247)</f>
        <v>951</v>
      </c>
      <c r="M247" s="175"/>
      <c r="N247" s="175"/>
      <c r="O247" s="175"/>
      <c r="P247" s="175"/>
      <c r="Q247" s="176"/>
      <c r="R247" s="175"/>
      <c r="S247" s="175"/>
      <c r="T247" s="175"/>
      <c r="U247" s="175"/>
      <c r="V247" s="182"/>
      <c r="W247" s="175"/>
      <c r="X247" s="175"/>
      <c r="Y247" s="175"/>
      <c r="Z247" s="175"/>
      <c r="AA247" s="182"/>
      <c r="AB247" s="175"/>
      <c r="AC247" s="175"/>
      <c r="AD247" s="175"/>
      <c r="AE247" s="175"/>
      <c r="AF247" s="175"/>
    </row>
    <row r="248" spans="1:32" ht="13.35" customHeight="1">
      <c r="A248" s="14" t="s">
        <v>11</v>
      </c>
      <c r="B248" s="43">
        <v>45</v>
      </c>
      <c r="C248" s="139" t="s">
        <v>23</v>
      </c>
      <c r="D248" s="116">
        <f t="shared" ref="D248:L248" si="97">SUM(D247)</f>
        <v>436</v>
      </c>
      <c r="E248" s="119">
        <f t="shared" si="97"/>
        <v>0</v>
      </c>
      <c r="F248" s="116">
        <f t="shared" si="97"/>
        <v>1090</v>
      </c>
      <c r="G248" s="119">
        <f t="shared" si="97"/>
        <v>0</v>
      </c>
      <c r="H248" s="116">
        <f t="shared" si="97"/>
        <v>1090</v>
      </c>
      <c r="I248" s="119">
        <f t="shared" si="97"/>
        <v>0</v>
      </c>
      <c r="J248" s="116">
        <f t="shared" si="97"/>
        <v>951</v>
      </c>
      <c r="K248" s="119">
        <f t="shared" ref="K248" si="98">SUM(K247)</f>
        <v>0</v>
      </c>
      <c r="L248" s="116">
        <f t="shared" si="97"/>
        <v>951</v>
      </c>
      <c r="Q248" s="151"/>
      <c r="V248" s="97"/>
      <c r="AA248" s="97"/>
    </row>
    <row r="249" spans="1:32" ht="13.35" customHeight="1">
      <c r="A249" s="7"/>
      <c r="B249" s="29"/>
      <c r="C249" s="139"/>
      <c r="D249" s="10"/>
      <c r="E249" s="63"/>
      <c r="F249" s="60"/>
      <c r="G249" s="106"/>
      <c r="H249" s="60"/>
      <c r="I249" s="63"/>
      <c r="J249" s="60"/>
      <c r="K249" s="63"/>
      <c r="L249" s="10"/>
      <c r="Q249" s="151"/>
      <c r="V249" s="97"/>
      <c r="AA249" s="97"/>
    </row>
    <row r="250" spans="1:32" ht="13.35" customHeight="1">
      <c r="A250" s="7"/>
      <c r="B250" s="43">
        <v>46</v>
      </c>
      <c r="C250" s="139" t="s">
        <v>27</v>
      </c>
      <c r="D250" s="10"/>
      <c r="E250" s="63"/>
      <c r="F250" s="60"/>
      <c r="G250" s="106"/>
      <c r="H250" s="60"/>
      <c r="I250" s="63"/>
      <c r="J250" s="60"/>
      <c r="K250" s="63"/>
      <c r="L250" s="10"/>
      <c r="Q250" s="151"/>
      <c r="V250" s="97"/>
      <c r="AA250" s="97"/>
    </row>
    <row r="251" spans="1:32" ht="13.35" customHeight="1">
      <c r="A251" s="7"/>
      <c r="B251" s="29" t="s">
        <v>127</v>
      </c>
      <c r="C251" s="139" t="s">
        <v>125</v>
      </c>
      <c r="D251" s="87">
        <v>503</v>
      </c>
      <c r="E251" s="100">
        <v>0</v>
      </c>
      <c r="F251" s="115">
        <v>630</v>
      </c>
      <c r="G251" s="100">
        <v>0</v>
      </c>
      <c r="H251" s="115">
        <v>630</v>
      </c>
      <c r="I251" s="100">
        <v>0</v>
      </c>
      <c r="J251" s="115">
        <v>19</v>
      </c>
      <c r="K251" s="100">
        <v>0</v>
      </c>
      <c r="L251" s="87">
        <f>SUM(J251:K251)</f>
        <v>19</v>
      </c>
      <c r="M251" s="175"/>
      <c r="N251" s="175"/>
      <c r="O251" s="175"/>
      <c r="P251" s="175"/>
      <c r="Q251" s="176"/>
      <c r="R251" s="175"/>
      <c r="S251" s="175"/>
      <c r="T251" s="175"/>
      <c r="U251" s="175"/>
      <c r="V251" s="182"/>
      <c r="W251" s="175"/>
      <c r="X251" s="175"/>
      <c r="Y251" s="175"/>
      <c r="Z251" s="175"/>
      <c r="AA251" s="182"/>
      <c r="AB251" s="175"/>
      <c r="AC251" s="175"/>
      <c r="AD251" s="175"/>
      <c r="AE251" s="175"/>
      <c r="AF251" s="175"/>
    </row>
    <row r="252" spans="1:32" ht="13.35" customHeight="1">
      <c r="A252" s="7" t="s">
        <v>11</v>
      </c>
      <c r="B252" s="43">
        <v>46</v>
      </c>
      <c r="C252" s="139" t="s">
        <v>27</v>
      </c>
      <c r="D252" s="115">
        <f t="shared" ref="D252:L252" si="99">SUM(D251:D251)</f>
        <v>503</v>
      </c>
      <c r="E252" s="103">
        <f t="shared" si="99"/>
        <v>0</v>
      </c>
      <c r="F252" s="115">
        <f t="shared" si="99"/>
        <v>630</v>
      </c>
      <c r="G252" s="103">
        <f t="shared" si="99"/>
        <v>0</v>
      </c>
      <c r="H252" s="115">
        <f t="shared" si="99"/>
        <v>630</v>
      </c>
      <c r="I252" s="103">
        <f t="shared" si="99"/>
        <v>0</v>
      </c>
      <c r="J252" s="115">
        <f t="shared" si="99"/>
        <v>19</v>
      </c>
      <c r="K252" s="103">
        <f t="shared" ref="K252" si="100">SUM(K251:K251)</f>
        <v>0</v>
      </c>
      <c r="L252" s="115">
        <f t="shared" si="99"/>
        <v>19</v>
      </c>
      <c r="Q252" s="151"/>
      <c r="V252" s="97"/>
      <c r="AA252" s="97"/>
    </row>
    <row r="253" spans="1:32" ht="13.35" customHeight="1">
      <c r="B253" s="5"/>
      <c r="C253" s="4"/>
      <c r="D253" s="62"/>
      <c r="E253" s="61"/>
      <c r="F253" s="59"/>
      <c r="G253" s="160"/>
      <c r="H253" s="59"/>
      <c r="I253" s="61"/>
      <c r="J253" s="59"/>
      <c r="K253" s="61"/>
      <c r="L253" s="62"/>
      <c r="Q253" s="151"/>
      <c r="V253" s="97"/>
      <c r="AA253" s="97"/>
    </row>
    <row r="254" spans="1:32" ht="13.35" customHeight="1">
      <c r="B254" s="43">
        <v>47</v>
      </c>
      <c r="C254" s="4" t="s">
        <v>31</v>
      </c>
      <c r="D254" s="62"/>
      <c r="E254" s="61"/>
      <c r="F254" s="59"/>
      <c r="G254" s="160"/>
      <c r="H254" s="59"/>
      <c r="I254" s="61"/>
      <c r="J254" s="59"/>
      <c r="K254" s="61"/>
      <c r="L254" s="62"/>
      <c r="Q254" s="151"/>
      <c r="V254" s="97"/>
      <c r="AA254" s="97"/>
    </row>
    <row r="255" spans="1:32" ht="13.35" customHeight="1">
      <c r="B255" s="29" t="s">
        <v>128</v>
      </c>
      <c r="C255" s="139" t="s">
        <v>125</v>
      </c>
      <c r="D255" s="89">
        <v>446</v>
      </c>
      <c r="E255" s="101">
        <v>0</v>
      </c>
      <c r="F255" s="86">
        <v>570</v>
      </c>
      <c r="G255" s="101">
        <v>0</v>
      </c>
      <c r="H255" s="86">
        <v>570</v>
      </c>
      <c r="I255" s="101">
        <v>0</v>
      </c>
      <c r="J255" s="86">
        <v>584</v>
      </c>
      <c r="K255" s="101">
        <v>0</v>
      </c>
      <c r="L255" s="89">
        <f>SUM(J255:K255)</f>
        <v>584</v>
      </c>
      <c r="M255" s="175"/>
      <c r="N255" s="175"/>
      <c r="O255" s="175"/>
      <c r="P255" s="175"/>
      <c r="Q255" s="176"/>
      <c r="R255" s="175"/>
      <c r="S255" s="175"/>
      <c r="T255" s="175"/>
      <c r="U255" s="175"/>
      <c r="V255" s="182"/>
      <c r="W255" s="175"/>
      <c r="X255" s="175"/>
      <c r="Y255" s="175"/>
      <c r="Z255" s="175"/>
      <c r="AA255" s="182"/>
      <c r="AB255" s="175"/>
      <c r="AC255" s="175"/>
      <c r="AD255" s="175"/>
      <c r="AE255" s="175"/>
      <c r="AF255" s="175"/>
    </row>
    <row r="256" spans="1:32" ht="13.35" customHeight="1">
      <c r="A256" s="7" t="s">
        <v>11</v>
      </c>
      <c r="B256" s="43">
        <v>47</v>
      </c>
      <c r="C256" s="139" t="s">
        <v>31</v>
      </c>
      <c r="D256" s="116">
        <f t="shared" ref="D256:L256" si="101">SUM(D255)</f>
        <v>446</v>
      </c>
      <c r="E256" s="119">
        <f t="shared" si="101"/>
        <v>0</v>
      </c>
      <c r="F256" s="116">
        <f t="shared" si="101"/>
        <v>570</v>
      </c>
      <c r="G256" s="119">
        <f t="shared" si="101"/>
        <v>0</v>
      </c>
      <c r="H256" s="116">
        <f t="shared" si="101"/>
        <v>570</v>
      </c>
      <c r="I256" s="119">
        <f t="shared" si="101"/>
        <v>0</v>
      </c>
      <c r="J256" s="116">
        <f t="shared" si="101"/>
        <v>584</v>
      </c>
      <c r="K256" s="119">
        <f t="shared" ref="K256" si="102">SUM(K255)</f>
        <v>0</v>
      </c>
      <c r="L256" s="116">
        <f t="shared" si="101"/>
        <v>584</v>
      </c>
      <c r="Q256" s="151"/>
      <c r="V256" s="97"/>
      <c r="AA256" s="97"/>
    </row>
    <row r="257" spans="1:32" ht="13.35" customHeight="1">
      <c r="A257" s="7"/>
      <c r="B257" s="43"/>
      <c r="C257" s="139"/>
      <c r="D257" s="10"/>
      <c r="E257" s="63"/>
      <c r="F257" s="60"/>
      <c r="G257" s="106"/>
      <c r="H257" s="60"/>
      <c r="I257" s="10"/>
      <c r="J257" s="60"/>
      <c r="K257" s="63"/>
      <c r="L257" s="10"/>
      <c r="Q257" s="151"/>
      <c r="V257" s="97"/>
      <c r="AA257" s="97"/>
    </row>
    <row r="258" spans="1:32" ht="13.35" customHeight="1">
      <c r="B258" s="43">
        <v>48</v>
      </c>
      <c r="C258" s="4" t="s">
        <v>35</v>
      </c>
      <c r="D258" s="62"/>
      <c r="E258" s="62"/>
      <c r="F258" s="59"/>
      <c r="G258" s="160"/>
      <c r="H258" s="59"/>
      <c r="I258" s="62"/>
      <c r="J258" s="59"/>
      <c r="K258" s="62"/>
      <c r="L258" s="62"/>
      <c r="Q258" s="151"/>
      <c r="V258" s="97"/>
      <c r="AA258" s="97"/>
    </row>
    <row r="259" spans="1:32" ht="13.35" customHeight="1">
      <c r="B259" s="5" t="s">
        <v>129</v>
      </c>
      <c r="C259" s="4" t="s">
        <v>125</v>
      </c>
      <c r="D259" s="89">
        <v>120</v>
      </c>
      <c r="E259" s="101">
        <v>0</v>
      </c>
      <c r="F259" s="86">
        <v>110</v>
      </c>
      <c r="G259" s="101">
        <v>0</v>
      </c>
      <c r="H259" s="86">
        <v>110</v>
      </c>
      <c r="I259" s="101">
        <v>0</v>
      </c>
      <c r="J259" s="99">
        <v>0</v>
      </c>
      <c r="K259" s="101">
        <v>0</v>
      </c>
      <c r="L259" s="101">
        <f>SUM(J259:K259)</f>
        <v>0</v>
      </c>
      <c r="M259" s="175"/>
      <c r="N259" s="175"/>
      <c r="O259" s="175"/>
      <c r="P259" s="175"/>
      <c r="Q259" s="176"/>
      <c r="R259" s="175"/>
      <c r="S259" s="175"/>
      <c r="T259" s="175"/>
      <c r="U259" s="175"/>
      <c r="V259" s="182"/>
      <c r="W259" s="175"/>
      <c r="X259" s="175"/>
      <c r="Y259" s="175"/>
      <c r="Z259" s="175"/>
      <c r="AA259" s="182"/>
      <c r="AB259" s="175"/>
      <c r="AC259" s="175"/>
      <c r="AD259" s="175"/>
      <c r="AE259" s="175"/>
      <c r="AF259" s="175"/>
    </row>
    <row r="260" spans="1:32" ht="13.35" customHeight="1">
      <c r="A260" s="14" t="s">
        <v>11</v>
      </c>
      <c r="B260" s="43">
        <v>48</v>
      </c>
      <c r="C260" s="4" t="s">
        <v>35</v>
      </c>
      <c r="D260" s="116">
        <f t="shared" ref="D260:L260" si="103">SUM(D259)</f>
        <v>120</v>
      </c>
      <c r="E260" s="119">
        <f t="shared" si="103"/>
        <v>0</v>
      </c>
      <c r="F260" s="116">
        <f t="shared" si="103"/>
        <v>110</v>
      </c>
      <c r="G260" s="119">
        <f t="shared" si="103"/>
        <v>0</v>
      </c>
      <c r="H260" s="116">
        <f t="shared" si="103"/>
        <v>110</v>
      </c>
      <c r="I260" s="119">
        <f t="shared" si="103"/>
        <v>0</v>
      </c>
      <c r="J260" s="119">
        <f t="shared" si="103"/>
        <v>0</v>
      </c>
      <c r="K260" s="119">
        <f t="shared" ref="K260" si="104">SUM(K259)</f>
        <v>0</v>
      </c>
      <c r="L260" s="119">
        <f t="shared" si="103"/>
        <v>0</v>
      </c>
      <c r="Q260" s="151"/>
      <c r="V260" s="97"/>
      <c r="AA260" s="97"/>
    </row>
    <row r="261" spans="1:32" ht="13.35" customHeight="1">
      <c r="B261" s="43"/>
      <c r="C261" s="4"/>
      <c r="D261" s="114"/>
      <c r="E261" s="107"/>
      <c r="F261" s="114"/>
      <c r="G261" s="107"/>
      <c r="H261" s="114"/>
      <c r="I261" s="107"/>
      <c r="J261" s="114"/>
      <c r="K261" s="114"/>
      <c r="L261" s="114"/>
      <c r="Q261" s="151"/>
      <c r="V261" s="97"/>
      <c r="AA261" s="97"/>
    </row>
    <row r="262" spans="1:32" ht="13.35" customHeight="1">
      <c r="A262" s="7"/>
      <c r="B262" s="43">
        <v>61</v>
      </c>
      <c r="C262" s="139" t="s">
        <v>119</v>
      </c>
      <c r="D262" s="60"/>
      <c r="E262" s="10"/>
      <c r="F262" s="10"/>
      <c r="G262" s="106"/>
      <c r="H262" s="10"/>
      <c r="I262" s="10"/>
      <c r="J262" s="10"/>
      <c r="K262" s="10"/>
      <c r="L262" s="10"/>
      <c r="Q262" s="151"/>
      <c r="V262" s="97"/>
      <c r="AA262" s="97"/>
    </row>
    <row r="263" spans="1:32" ht="13.35" customHeight="1">
      <c r="A263" s="7"/>
      <c r="B263" s="29" t="s">
        <v>120</v>
      </c>
      <c r="C263" s="139" t="s">
        <v>18</v>
      </c>
      <c r="D263" s="88">
        <v>6549</v>
      </c>
      <c r="E263" s="96">
        <v>0</v>
      </c>
      <c r="F263" s="88">
        <v>5740</v>
      </c>
      <c r="G263" s="96">
        <v>0</v>
      </c>
      <c r="H263" s="90">
        <v>5740</v>
      </c>
      <c r="I263" s="96">
        <v>0</v>
      </c>
      <c r="J263" s="88">
        <v>7683</v>
      </c>
      <c r="K263" s="96">
        <v>0</v>
      </c>
      <c r="L263" s="88">
        <f>SUM(J263:K263)</f>
        <v>7683</v>
      </c>
      <c r="M263" s="175"/>
      <c r="N263" s="175"/>
      <c r="O263" s="175"/>
      <c r="P263" s="175"/>
      <c r="Q263" s="176"/>
      <c r="V263" s="97"/>
      <c r="W263" s="175"/>
      <c r="X263" s="175"/>
      <c r="Y263" s="175"/>
      <c r="Z263" s="175"/>
      <c r="AA263" s="182"/>
    </row>
    <row r="264" spans="1:32" ht="13.35" customHeight="1">
      <c r="B264" s="5" t="s">
        <v>121</v>
      </c>
      <c r="C264" s="4" t="s">
        <v>20</v>
      </c>
      <c r="D264" s="96">
        <v>0</v>
      </c>
      <c r="E264" s="96">
        <v>0</v>
      </c>
      <c r="F264" s="96">
        <v>0</v>
      </c>
      <c r="G264" s="96">
        <v>0</v>
      </c>
      <c r="H264" s="102">
        <v>0</v>
      </c>
      <c r="I264" s="96">
        <v>0</v>
      </c>
      <c r="J264" s="96">
        <v>0</v>
      </c>
      <c r="K264" s="96">
        <v>0</v>
      </c>
      <c r="L264" s="101">
        <f>SUM(J264:K264)</f>
        <v>0</v>
      </c>
      <c r="M264" s="175"/>
      <c r="N264" s="175"/>
      <c r="O264" s="175"/>
      <c r="P264" s="175"/>
      <c r="Q264" s="176"/>
      <c r="R264" s="175"/>
      <c r="S264" s="175"/>
      <c r="T264" s="175"/>
      <c r="U264" s="175"/>
      <c r="V264" s="175"/>
      <c r="W264" s="175"/>
      <c r="X264" s="175"/>
      <c r="Y264" s="175"/>
      <c r="Z264" s="175"/>
      <c r="AA264" s="182"/>
      <c r="AB264" s="175"/>
      <c r="AC264" s="175"/>
      <c r="AD264" s="175"/>
      <c r="AE264" s="175"/>
      <c r="AF264" s="175"/>
    </row>
    <row r="265" spans="1:32" ht="13.35" customHeight="1">
      <c r="A265" s="7"/>
      <c r="B265" s="29" t="s">
        <v>122</v>
      </c>
      <c r="C265" s="139" t="s">
        <v>22</v>
      </c>
      <c r="D265" s="96">
        <v>0</v>
      </c>
      <c r="E265" s="96">
        <v>0</v>
      </c>
      <c r="F265" s="96">
        <v>0</v>
      </c>
      <c r="G265" s="96">
        <v>0</v>
      </c>
      <c r="H265" s="102">
        <v>0</v>
      </c>
      <c r="I265" s="96">
        <v>0</v>
      </c>
      <c r="J265" s="96">
        <v>0</v>
      </c>
      <c r="K265" s="96">
        <v>0</v>
      </c>
      <c r="L265" s="96">
        <f>SUM(J265:K265)</f>
        <v>0</v>
      </c>
      <c r="M265" s="175"/>
      <c r="N265" s="175"/>
      <c r="O265" s="175"/>
      <c r="P265" s="175"/>
      <c r="Q265" s="176"/>
      <c r="R265" s="175"/>
      <c r="S265" s="175"/>
      <c r="T265" s="175"/>
      <c r="U265" s="175"/>
      <c r="V265" s="175"/>
      <c r="W265" s="175"/>
      <c r="X265" s="175"/>
      <c r="Y265" s="175"/>
      <c r="Z265" s="175"/>
      <c r="AA265" s="182"/>
      <c r="AB265" s="175"/>
      <c r="AC265" s="175"/>
      <c r="AD265" s="175"/>
      <c r="AE265" s="175"/>
      <c r="AF265" s="175"/>
    </row>
    <row r="266" spans="1:32" ht="13.35" customHeight="1">
      <c r="A266" s="7"/>
      <c r="B266" s="29" t="s">
        <v>123</v>
      </c>
      <c r="C266" s="139" t="s">
        <v>124</v>
      </c>
      <c r="D266" s="88">
        <v>1122</v>
      </c>
      <c r="E266" s="96">
        <v>0</v>
      </c>
      <c r="F266" s="90">
        <v>1580</v>
      </c>
      <c r="G266" s="96">
        <v>0</v>
      </c>
      <c r="H266" s="90">
        <v>1580</v>
      </c>
      <c r="I266" s="96">
        <v>0</v>
      </c>
      <c r="J266" s="90">
        <v>1784</v>
      </c>
      <c r="K266" s="96">
        <v>0</v>
      </c>
      <c r="L266" s="88">
        <f>SUM(J266:K266)</f>
        <v>1784</v>
      </c>
      <c r="M266" s="175"/>
      <c r="N266" s="175"/>
      <c r="O266" s="175"/>
      <c r="P266" s="175"/>
      <c r="Q266" s="176"/>
      <c r="R266" s="175"/>
      <c r="S266" s="175"/>
      <c r="T266" s="175"/>
      <c r="U266" s="175"/>
      <c r="V266" s="182"/>
      <c r="W266" s="175"/>
      <c r="X266" s="175"/>
      <c r="Y266" s="175"/>
      <c r="Z266" s="175"/>
      <c r="AA266" s="182"/>
      <c r="AB266" s="175"/>
      <c r="AC266" s="175"/>
      <c r="AD266" s="175"/>
      <c r="AE266" s="175"/>
      <c r="AF266" s="175"/>
    </row>
    <row r="267" spans="1:32" ht="13.35" customHeight="1">
      <c r="A267" s="7" t="s">
        <v>11</v>
      </c>
      <c r="B267" s="43">
        <v>61</v>
      </c>
      <c r="C267" s="139" t="s">
        <v>119</v>
      </c>
      <c r="D267" s="118">
        <f t="shared" ref="D267:L267" si="105">SUM(D262:D266)</f>
        <v>7671</v>
      </c>
      <c r="E267" s="117">
        <f t="shared" si="105"/>
        <v>0</v>
      </c>
      <c r="F267" s="118">
        <f t="shared" si="105"/>
        <v>7320</v>
      </c>
      <c r="G267" s="117">
        <f t="shared" si="105"/>
        <v>0</v>
      </c>
      <c r="H267" s="118">
        <f t="shared" si="105"/>
        <v>7320</v>
      </c>
      <c r="I267" s="117">
        <f t="shared" si="105"/>
        <v>0</v>
      </c>
      <c r="J267" s="118">
        <f t="shared" si="105"/>
        <v>9467</v>
      </c>
      <c r="K267" s="117">
        <f t="shared" ref="K267" si="106">SUM(K262:K266)</f>
        <v>0</v>
      </c>
      <c r="L267" s="118">
        <f t="shared" si="105"/>
        <v>9467</v>
      </c>
      <c r="Q267" s="151"/>
      <c r="V267" s="97"/>
      <c r="AA267" s="97"/>
    </row>
    <row r="268" spans="1:32" ht="13.35" customHeight="1">
      <c r="A268" s="7" t="s">
        <v>11</v>
      </c>
      <c r="B268" s="140">
        <v>70</v>
      </c>
      <c r="C268" s="7" t="s">
        <v>229</v>
      </c>
      <c r="D268" s="116">
        <f t="shared" ref="D268:L268" si="107">D260+D256+D252+D248+D267</f>
        <v>9176</v>
      </c>
      <c r="E268" s="119">
        <f t="shared" si="107"/>
        <v>0</v>
      </c>
      <c r="F268" s="116">
        <f t="shared" si="107"/>
        <v>9720</v>
      </c>
      <c r="G268" s="119">
        <f t="shared" si="107"/>
        <v>0</v>
      </c>
      <c r="H268" s="116">
        <f t="shared" si="107"/>
        <v>9720</v>
      </c>
      <c r="I268" s="119">
        <f t="shared" si="107"/>
        <v>0</v>
      </c>
      <c r="J268" s="116">
        <f t="shared" si="107"/>
        <v>11021</v>
      </c>
      <c r="K268" s="119">
        <f t="shared" ref="K268" si="108">K260+K256+K252+K248+K267</f>
        <v>0</v>
      </c>
      <c r="L268" s="116">
        <f t="shared" si="107"/>
        <v>11021</v>
      </c>
      <c r="Q268" s="151"/>
      <c r="V268" s="97"/>
      <c r="AA268" s="97"/>
    </row>
    <row r="269" spans="1:32" ht="13.35" customHeight="1">
      <c r="A269" s="7"/>
      <c r="B269" s="140"/>
      <c r="C269" s="7"/>
      <c r="D269" s="10"/>
      <c r="E269" s="88"/>
      <c r="F269" s="10"/>
      <c r="G269" s="96"/>
      <c r="H269" s="10"/>
      <c r="I269" s="88"/>
      <c r="J269" s="10"/>
      <c r="K269" s="88"/>
      <c r="L269" s="10"/>
      <c r="Q269" s="151"/>
      <c r="V269" s="97"/>
      <c r="AA269" s="97"/>
    </row>
    <row r="270" spans="1:32" ht="13.35" customHeight="1">
      <c r="B270" s="6">
        <v>71</v>
      </c>
      <c r="C270" s="4" t="s">
        <v>130</v>
      </c>
      <c r="D270" s="59"/>
      <c r="E270" s="59"/>
      <c r="F270" s="59"/>
      <c r="G270" s="158"/>
      <c r="H270" s="59"/>
      <c r="I270" s="59"/>
      <c r="J270" s="59"/>
      <c r="K270" s="59"/>
      <c r="L270" s="59"/>
      <c r="Q270" s="151"/>
      <c r="V270" s="97"/>
      <c r="AA270" s="97"/>
    </row>
    <row r="271" spans="1:32" ht="13.35" customHeight="1">
      <c r="A271" s="7"/>
      <c r="B271" s="140">
        <v>44</v>
      </c>
      <c r="C271" s="139" t="s">
        <v>16</v>
      </c>
      <c r="D271" s="60"/>
      <c r="E271" s="60"/>
      <c r="F271" s="60"/>
      <c r="G271" s="161"/>
      <c r="H271" s="60"/>
      <c r="I271" s="60"/>
      <c r="J271" s="60"/>
      <c r="K271" s="60"/>
      <c r="L271" s="60"/>
      <c r="Q271" s="151"/>
      <c r="V271" s="97"/>
      <c r="AA271" s="97"/>
    </row>
    <row r="272" spans="1:32" ht="13.35" customHeight="1">
      <c r="A272" s="7"/>
      <c r="B272" s="29" t="s">
        <v>132</v>
      </c>
      <c r="C272" s="139" t="s">
        <v>133</v>
      </c>
      <c r="D272" s="90">
        <v>487</v>
      </c>
      <c r="E272" s="96">
        <v>0</v>
      </c>
      <c r="F272" s="90">
        <v>720</v>
      </c>
      <c r="G272" s="96">
        <v>0</v>
      </c>
      <c r="H272" s="90">
        <v>720</v>
      </c>
      <c r="I272" s="96">
        <v>0</v>
      </c>
      <c r="J272" s="90">
        <v>846</v>
      </c>
      <c r="K272" s="96">
        <v>0</v>
      </c>
      <c r="L272" s="88">
        <f>SUM(J272:K272)</f>
        <v>846</v>
      </c>
      <c r="M272" s="175"/>
      <c r="N272" s="175"/>
      <c r="O272" s="175"/>
      <c r="P272" s="175"/>
      <c r="Q272" s="176"/>
      <c r="R272" s="175"/>
      <c r="S272" s="175"/>
      <c r="T272" s="175"/>
      <c r="U272" s="175"/>
      <c r="V272" s="182"/>
      <c r="W272" s="175"/>
      <c r="X272" s="175"/>
      <c r="Y272" s="175"/>
      <c r="Z272" s="175"/>
      <c r="AA272" s="182"/>
      <c r="AB272" s="175"/>
      <c r="AC272" s="175"/>
      <c r="AD272" s="175"/>
      <c r="AE272" s="175"/>
      <c r="AF272" s="175"/>
    </row>
    <row r="273" spans="1:32" ht="12.75" customHeight="1">
      <c r="A273" s="7" t="s">
        <v>11</v>
      </c>
      <c r="B273" s="140">
        <v>44</v>
      </c>
      <c r="C273" s="139" t="s">
        <v>16</v>
      </c>
      <c r="D273" s="118">
        <f t="shared" ref="D273:L273" si="109">SUM(D272:D272)</f>
        <v>487</v>
      </c>
      <c r="E273" s="117">
        <f t="shared" si="109"/>
        <v>0</v>
      </c>
      <c r="F273" s="118">
        <f t="shared" si="109"/>
        <v>720</v>
      </c>
      <c r="G273" s="117">
        <f t="shared" si="109"/>
        <v>0</v>
      </c>
      <c r="H273" s="118">
        <f t="shared" si="109"/>
        <v>720</v>
      </c>
      <c r="I273" s="117">
        <f t="shared" si="109"/>
        <v>0</v>
      </c>
      <c r="J273" s="118">
        <f t="shared" si="109"/>
        <v>846</v>
      </c>
      <c r="K273" s="117">
        <f t="shared" ref="K273" si="110">SUM(K272:K272)</f>
        <v>0</v>
      </c>
      <c r="L273" s="118">
        <f t="shared" si="109"/>
        <v>846</v>
      </c>
      <c r="Q273" s="151"/>
      <c r="V273" s="97"/>
      <c r="AA273" s="97"/>
    </row>
    <row r="274" spans="1:32">
      <c r="A274" s="7"/>
      <c r="B274" s="29"/>
      <c r="C274" s="139"/>
      <c r="D274" s="10"/>
      <c r="E274" s="10"/>
      <c r="F274" s="60"/>
      <c r="G274" s="106"/>
      <c r="H274" s="60"/>
      <c r="I274" s="10"/>
      <c r="J274" s="60"/>
      <c r="K274" s="10"/>
      <c r="L274" s="108"/>
      <c r="Q274" s="151"/>
      <c r="V274" s="97"/>
      <c r="AA274" s="97"/>
    </row>
    <row r="275" spans="1:32" ht="12.95" customHeight="1">
      <c r="A275" s="7"/>
      <c r="B275" s="140">
        <v>45</v>
      </c>
      <c r="C275" s="139" t="s">
        <v>23</v>
      </c>
      <c r="D275" s="10"/>
      <c r="E275" s="10"/>
      <c r="F275" s="60"/>
      <c r="G275" s="106"/>
      <c r="H275" s="60"/>
      <c r="I275" s="10"/>
      <c r="J275" s="60"/>
      <c r="K275" s="10"/>
      <c r="L275" s="10"/>
      <c r="Q275" s="151"/>
      <c r="V275" s="97"/>
      <c r="AA275" s="97"/>
    </row>
    <row r="276" spans="1:32" ht="15.6" customHeight="1">
      <c r="A276" s="7"/>
      <c r="B276" s="29" t="s">
        <v>134</v>
      </c>
      <c r="C276" s="139" t="s">
        <v>131</v>
      </c>
      <c r="D276" s="88">
        <v>1974</v>
      </c>
      <c r="E276" s="96">
        <v>0</v>
      </c>
      <c r="F276" s="90">
        <v>2810</v>
      </c>
      <c r="G276" s="96">
        <v>0</v>
      </c>
      <c r="H276" s="90">
        <v>2810</v>
      </c>
      <c r="I276" s="96">
        <v>0</v>
      </c>
      <c r="J276" s="90">
        <v>4030</v>
      </c>
      <c r="K276" s="96">
        <v>0</v>
      </c>
      <c r="L276" s="88">
        <f>SUM(J276:K276)</f>
        <v>4030</v>
      </c>
      <c r="M276" s="175"/>
      <c r="N276" s="175"/>
      <c r="O276" s="175"/>
      <c r="P276" s="175"/>
      <c r="Q276" s="176"/>
      <c r="R276" s="175"/>
      <c r="S276" s="175"/>
      <c r="T276" s="175"/>
      <c r="U276" s="175"/>
      <c r="V276" s="182"/>
      <c r="W276" s="175"/>
      <c r="X276" s="175"/>
      <c r="Y276" s="175"/>
      <c r="Z276" s="175"/>
      <c r="AA276" s="182"/>
      <c r="AB276" s="175"/>
      <c r="AC276" s="175"/>
      <c r="AD276" s="175"/>
      <c r="AE276" s="175"/>
      <c r="AF276" s="175"/>
    </row>
    <row r="277" spans="1:32" ht="12.95" customHeight="1">
      <c r="A277" s="28" t="s">
        <v>11</v>
      </c>
      <c r="B277" s="53">
        <v>45</v>
      </c>
      <c r="C277" s="54" t="s">
        <v>23</v>
      </c>
      <c r="D277" s="118">
        <f t="shared" ref="D277:L277" si="111">SUM(D276:D276)</f>
        <v>1974</v>
      </c>
      <c r="E277" s="117">
        <f t="shared" si="111"/>
        <v>0</v>
      </c>
      <c r="F277" s="118">
        <f t="shared" si="111"/>
        <v>2810</v>
      </c>
      <c r="G277" s="117">
        <f t="shared" si="111"/>
        <v>0</v>
      </c>
      <c r="H277" s="118">
        <f t="shared" si="111"/>
        <v>2810</v>
      </c>
      <c r="I277" s="117">
        <f t="shared" si="111"/>
        <v>0</v>
      </c>
      <c r="J277" s="118">
        <f t="shared" si="111"/>
        <v>4030</v>
      </c>
      <c r="K277" s="117">
        <f t="shared" ref="K277" si="112">SUM(K276:K276)</f>
        <v>0</v>
      </c>
      <c r="L277" s="118">
        <f t="shared" si="111"/>
        <v>4030</v>
      </c>
      <c r="Q277" s="151"/>
      <c r="V277" s="97"/>
      <c r="AA277" s="97"/>
    </row>
    <row r="278" spans="1:32" ht="1.5" customHeight="1">
      <c r="A278" s="7"/>
      <c r="B278" s="29"/>
      <c r="C278" s="139"/>
      <c r="D278" s="10"/>
      <c r="E278" s="63"/>
      <c r="F278" s="60"/>
      <c r="G278" s="63"/>
      <c r="H278" s="60"/>
      <c r="I278" s="63"/>
      <c r="J278" s="60"/>
      <c r="K278" s="63"/>
      <c r="L278" s="10"/>
      <c r="Q278" s="151"/>
      <c r="V278" s="97"/>
      <c r="AA278" s="97"/>
    </row>
    <row r="279" spans="1:32" ht="14.1" customHeight="1">
      <c r="A279" s="7"/>
      <c r="B279" s="140">
        <v>46</v>
      </c>
      <c r="C279" s="139" t="s">
        <v>27</v>
      </c>
      <c r="D279" s="10"/>
      <c r="E279" s="63"/>
      <c r="F279" s="60"/>
      <c r="G279" s="63"/>
      <c r="H279" s="60"/>
      <c r="I279" s="63"/>
      <c r="J279" s="60"/>
      <c r="K279" s="63"/>
      <c r="L279" s="10"/>
      <c r="Q279" s="151"/>
      <c r="V279" s="97"/>
      <c r="AA279" s="97"/>
    </row>
    <row r="280" spans="1:32" ht="14.1" customHeight="1">
      <c r="A280" s="7"/>
      <c r="B280" s="29" t="s">
        <v>135</v>
      </c>
      <c r="C280" s="139" t="s">
        <v>131</v>
      </c>
      <c r="D280" s="87">
        <v>695</v>
      </c>
      <c r="E280" s="100">
        <v>0</v>
      </c>
      <c r="F280" s="115">
        <v>1010</v>
      </c>
      <c r="G280" s="100">
        <v>0</v>
      </c>
      <c r="H280" s="115">
        <v>1010</v>
      </c>
      <c r="I280" s="100">
        <v>0</v>
      </c>
      <c r="J280" s="115">
        <v>694</v>
      </c>
      <c r="K280" s="100">
        <v>0</v>
      </c>
      <c r="L280" s="87">
        <f>SUM(J280:K280)</f>
        <v>694</v>
      </c>
      <c r="M280" s="175"/>
      <c r="N280" s="175"/>
      <c r="O280" s="175"/>
      <c r="P280" s="175"/>
      <c r="Q280" s="176"/>
      <c r="R280" s="175"/>
      <c r="S280" s="175"/>
      <c r="T280" s="175"/>
      <c r="U280" s="175"/>
      <c r="V280" s="182"/>
      <c r="W280" s="175"/>
      <c r="X280" s="175"/>
      <c r="Y280" s="175"/>
      <c r="Z280" s="175"/>
      <c r="AA280" s="182"/>
      <c r="AB280" s="175"/>
      <c r="AC280" s="175"/>
      <c r="AD280" s="175"/>
      <c r="AE280" s="175"/>
      <c r="AF280" s="175"/>
    </row>
    <row r="281" spans="1:32" ht="14.1" customHeight="1">
      <c r="A281" s="7" t="s">
        <v>11</v>
      </c>
      <c r="B281" s="140">
        <v>46</v>
      </c>
      <c r="C281" s="139" t="s">
        <v>27</v>
      </c>
      <c r="D281" s="87">
        <f t="shared" ref="D281:L281" si="113">SUM(D280:D280)</f>
        <v>695</v>
      </c>
      <c r="E281" s="100">
        <f t="shared" si="113"/>
        <v>0</v>
      </c>
      <c r="F281" s="87">
        <f t="shared" si="113"/>
        <v>1010</v>
      </c>
      <c r="G281" s="100">
        <f t="shared" si="113"/>
        <v>0</v>
      </c>
      <c r="H281" s="87">
        <f t="shared" si="113"/>
        <v>1010</v>
      </c>
      <c r="I281" s="100">
        <f t="shared" si="113"/>
        <v>0</v>
      </c>
      <c r="J281" s="87">
        <f t="shared" si="113"/>
        <v>694</v>
      </c>
      <c r="K281" s="100">
        <f t="shared" ref="K281" si="114">SUM(K280:K280)</f>
        <v>0</v>
      </c>
      <c r="L281" s="87">
        <f t="shared" si="113"/>
        <v>694</v>
      </c>
      <c r="Q281" s="151"/>
      <c r="V281" s="97"/>
      <c r="AA281" s="97"/>
    </row>
    <row r="282" spans="1:32" ht="14.1" customHeight="1">
      <c r="A282" s="7"/>
      <c r="B282" s="29"/>
      <c r="C282" s="139"/>
      <c r="D282" s="10"/>
      <c r="E282" s="63"/>
      <c r="F282" s="60"/>
      <c r="G282" s="63"/>
      <c r="H282" s="60"/>
      <c r="I282" s="63"/>
      <c r="J282" s="60"/>
      <c r="K282" s="63"/>
      <c r="L282" s="10"/>
      <c r="Q282" s="151"/>
      <c r="V282" s="97"/>
      <c r="AA282" s="97"/>
    </row>
    <row r="283" spans="1:32" ht="14.1" customHeight="1">
      <c r="A283" s="7"/>
      <c r="B283" s="140">
        <v>47</v>
      </c>
      <c r="C283" s="139" t="s">
        <v>31</v>
      </c>
      <c r="D283" s="10"/>
      <c r="E283" s="63"/>
      <c r="F283" s="60"/>
      <c r="G283" s="63"/>
      <c r="H283" s="60"/>
      <c r="I283" s="63"/>
      <c r="J283" s="60"/>
      <c r="K283" s="63"/>
      <c r="L283" s="10"/>
      <c r="Q283" s="151"/>
      <c r="V283" s="97"/>
      <c r="AA283" s="97"/>
    </row>
    <row r="284" spans="1:32" ht="14.1" customHeight="1">
      <c r="A284" s="7"/>
      <c r="B284" s="29" t="s">
        <v>136</v>
      </c>
      <c r="C284" s="139" t="s">
        <v>137</v>
      </c>
      <c r="D284" s="87">
        <v>80</v>
      </c>
      <c r="E284" s="100">
        <v>0</v>
      </c>
      <c r="F284" s="115">
        <v>110</v>
      </c>
      <c r="G284" s="100">
        <v>0</v>
      </c>
      <c r="H284" s="115">
        <v>110</v>
      </c>
      <c r="I284" s="100">
        <v>0</v>
      </c>
      <c r="J284" s="115">
        <v>183</v>
      </c>
      <c r="K284" s="100">
        <v>0</v>
      </c>
      <c r="L284" s="87">
        <f>SUM(J284:K284)</f>
        <v>183</v>
      </c>
      <c r="M284" s="175"/>
      <c r="N284" s="175"/>
      <c r="O284" s="175"/>
      <c r="P284" s="175"/>
      <c r="Q284" s="176"/>
      <c r="R284" s="175"/>
      <c r="S284" s="175"/>
      <c r="T284" s="175"/>
      <c r="U284" s="175"/>
      <c r="V284" s="182"/>
      <c r="W284" s="175"/>
      <c r="X284" s="175"/>
      <c r="Y284" s="175"/>
      <c r="Z284" s="175"/>
      <c r="AA284" s="182"/>
      <c r="AB284" s="175"/>
      <c r="AC284" s="175"/>
      <c r="AD284" s="175"/>
      <c r="AE284" s="175"/>
      <c r="AF284" s="175"/>
    </row>
    <row r="285" spans="1:32" ht="14.1" customHeight="1">
      <c r="A285" s="7" t="s">
        <v>11</v>
      </c>
      <c r="B285" s="140">
        <v>47</v>
      </c>
      <c r="C285" s="139" t="s">
        <v>31</v>
      </c>
      <c r="D285" s="115">
        <f t="shared" ref="D285:L285" si="115">D284</f>
        <v>80</v>
      </c>
      <c r="E285" s="103">
        <f t="shared" si="115"/>
        <v>0</v>
      </c>
      <c r="F285" s="115">
        <f t="shared" si="115"/>
        <v>110</v>
      </c>
      <c r="G285" s="103">
        <f t="shared" si="115"/>
        <v>0</v>
      </c>
      <c r="H285" s="115">
        <f t="shared" si="115"/>
        <v>110</v>
      </c>
      <c r="I285" s="103">
        <f t="shared" si="115"/>
        <v>0</v>
      </c>
      <c r="J285" s="115">
        <f t="shared" si="115"/>
        <v>183</v>
      </c>
      <c r="K285" s="103">
        <f t="shared" ref="K285" si="116">K284</f>
        <v>0</v>
      </c>
      <c r="L285" s="115">
        <f t="shared" si="115"/>
        <v>183</v>
      </c>
      <c r="Q285" s="151"/>
      <c r="V285" s="97"/>
      <c r="AA285" s="97"/>
    </row>
    <row r="286" spans="1:32" ht="14.1" customHeight="1">
      <c r="B286" s="29"/>
      <c r="C286" s="139"/>
      <c r="D286" s="10"/>
      <c r="E286" s="63"/>
      <c r="F286" s="60"/>
      <c r="G286" s="63"/>
      <c r="H286" s="60"/>
      <c r="I286" s="63"/>
      <c r="J286" s="60"/>
      <c r="K286" s="63"/>
      <c r="L286" s="10"/>
      <c r="Q286" s="151"/>
      <c r="V286" s="97"/>
      <c r="AA286" s="97"/>
    </row>
    <row r="287" spans="1:32" ht="14.1" customHeight="1">
      <c r="B287" s="6">
        <v>48</v>
      </c>
      <c r="C287" s="139" t="s">
        <v>35</v>
      </c>
      <c r="D287" s="10"/>
      <c r="E287" s="63"/>
      <c r="F287" s="60"/>
      <c r="G287" s="63"/>
      <c r="H287" s="60"/>
      <c r="I287" s="63"/>
      <c r="J287" s="60"/>
      <c r="K287" s="63"/>
      <c r="L287" s="10"/>
      <c r="Q287" s="151"/>
      <c r="V287" s="97"/>
      <c r="AA287" s="97"/>
    </row>
    <row r="288" spans="1:32" ht="14.1" customHeight="1">
      <c r="B288" s="5" t="s">
        <v>138</v>
      </c>
      <c r="C288" s="4" t="s">
        <v>131</v>
      </c>
      <c r="D288" s="88">
        <v>119</v>
      </c>
      <c r="E288" s="96">
        <v>0</v>
      </c>
      <c r="F288" s="90">
        <v>280</v>
      </c>
      <c r="G288" s="96">
        <v>0</v>
      </c>
      <c r="H288" s="90">
        <v>280</v>
      </c>
      <c r="I288" s="96">
        <v>0</v>
      </c>
      <c r="J288" s="90">
        <v>164</v>
      </c>
      <c r="K288" s="96">
        <v>0</v>
      </c>
      <c r="L288" s="88">
        <f>SUM(J288:K288)</f>
        <v>164</v>
      </c>
      <c r="M288" s="175"/>
      <c r="N288" s="175"/>
      <c r="O288" s="175"/>
      <c r="P288" s="175"/>
      <c r="Q288" s="176"/>
      <c r="R288" s="175"/>
      <c r="S288" s="175"/>
      <c r="T288" s="175"/>
      <c r="U288" s="175"/>
      <c r="V288" s="182"/>
      <c r="W288" s="175"/>
      <c r="X288" s="175"/>
      <c r="Y288" s="175"/>
      <c r="Z288" s="175"/>
      <c r="AA288" s="182"/>
      <c r="AB288" s="175"/>
      <c r="AC288" s="175"/>
      <c r="AD288" s="175"/>
      <c r="AE288" s="175"/>
      <c r="AF288" s="175"/>
    </row>
    <row r="289" spans="1:27" ht="14.1" customHeight="1">
      <c r="A289" s="14" t="s">
        <v>11</v>
      </c>
      <c r="B289" s="6">
        <v>48</v>
      </c>
      <c r="C289" s="139" t="s">
        <v>35</v>
      </c>
      <c r="D289" s="116">
        <f t="shared" ref="D289:L289" si="117">SUM(D288:D288)</f>
        <v>119</v>
      </c>
      <c r="E289" s="119">
        <f t="shared" si="117"/>
        <v>0</v>
      </c>
      <c r="F289" s="116">
        <f t="shared" si="117"/>
        <v>280</v>
      </c>
      <c r="G289" s="119">
        <f t="shared" si="117"/>
        <v>0</v>
      </c>
      <c r="H289" s="116">
        <f t="shared" si="117"/>
        <v>280</v>
      </c>
      <c r="I289" s="119">
        <f t="shared" si="117"/>
        <v>0</v>
      </c>
      <c r="J289" s="116">
        <f t="shared" si="117"/>
        <v>164</v>
      </c>
      <c r="K289" s="119">
        <f t="shared" ref="K289" si="118">SUM(K288:K288)</f>
        <v>0</v>
      </c>
      <c r="L289" s="116">
        <f t="shared" si="117"/>
        <v>164</v>
      </c>
      <c r="Q289" s="151"/>
      <c r="V289" s="97"/>
      <c r="AA289" s="97"/>
    </row>
    <row r="290" spans="1:27" ht="14.1" customHeight="1">
      <c r="A290" s="7" t="s">
        <v>11</v>
      </c>
      <c r="B290" s="140">
        <v>71</v>
      </c>
      <c r="C290" s="139" t="s">
        <v>130</v>
      </c>
      <c r="D290" s="116">
        <f t="shared" ref="D290:L290" si="119">D289+D285+D281+D277+D273</f>
        <v>3355</v>
      </c>
      <c r="E290" s="119">
        <f t="shared" si="119"/>
        <v>0</v>
      </c>
      <c r="F290" s="116">
        <f t="shared" si="119"/>
        <v>4930</v>
      </c>
      <c r="G290" s="119">
        <f t="shared" si="119"/>
        <v>0</v>
      </c>
      <c r="H290" s="116">
        <f t="shared" si="119"/>
        <v>4930</v>
      </c>
      <c r="I290" s="119">
        <f t="shared" si="119"/>
        <v>0</v>
      </c>
      <c r="J290" s="116">
        <f t="shared" si="119"/>
        <v>5917</v>
      </c>
      <c r="K290" s="119">
        <f t="shared" ref="K290" si="120">K289+K285+K281+K277+K273</f>
        <v>0</v>
      </c>
      <c r="L290" s="116">
        <f t="shared" si="119"/>
        <v>5917</v>
      </c>
      <c r="Q290" s="151"/>
      <c r="V290" s="97"/>
      <c r="AA290" s="97"/>
    </row>
    <row r="291" spans="1:27" ht="14.1" customHeight="1">
      <c r="A291" s="7" t="s">
        <v>11</v>
      </c>
      <c r="B291" s="46">
        <v>1.1020000000000001</v>
      </c>
      <c r="C291" s="26" t="s">
        <v>105</v>
      </c>
      <c r="D291" s="116">
        <f t="shared" ref="D291:L291" si="121">D268+D290+D243+D217</f>
        <v>12531</v>
      </c>
      <c r="E291" s="116">
        <f t="shared" si="121"/>
        <v>20480</v>
      </c>
      <c r="F291" s="116">
        <f t="shared" si="121"/>
        <v>34650</v>
      </c>
      <c r="G291" s="116">
        <f t="shared" si="121"/>
        <v>22979</v>
      </c>
      <c r="H291" s="116">
        <f t="shared" si="121"/>
        <v>34650</v>
      </c>
      <c r="I291" s="116">
        <f t="shared" si="121"/>
        <v>22979</v>
      </c>
      <c r="J291" s="116">
        <f t="shared" si="121"/>
        <v>36938</v>
      </c>
      <c r="K291" s="116">
        <f t="shared" ref="K291" si="122">K268+K290+K243+K217</f>
        <v>28909</v>
      </c>
      <c r="L291" s="116">
        <f t="shared" si="121"/>
        <v>65847</v>
      </c>
      <c r="Q291" s="151"/>
      <c r="V291" s="97"/>
      <c r="AA291" s="97"/>
    </row>
    <row r="292" spans="1:27" ht="14.1" customHeight="1">
      <c r="B292" s="32"/>
      <c r="C292" s="25"/>
      <c r="D292" s="10"/>
      <c r="E292" s="10"/>
      <c r="F292" s="10"/>
      <c r="G292" s="10"/>
      <c r="H292" s="10"/>
      <c r="I292" s="10"/>
      <c r="J292" s="10"/>
      <c r="K292" s="10"/>
      <c r="L292" s="10"/>
      <c r="Q292" s="151"/>
      <c r="V292" s="97"/>
      <c r="AA292" s="97"/>
    </row>
    <row r="293" spans="1:27" ht="14.1" customHeight="1">
      <c r="B293" s="38">
        <v>1.105</v>
      </c>
      <c r="C293" s="25" t="s">
        <v>139</v>
      </c>
      <c r="D293" s="59"/>
      <c r="E293" s="59"/>
      <c r="F293" s="59"/>
      <c r="G293" s="59"/>
      <c r="H293" s="59"/>
      <c r="I293" s="59"/>
      <c r="J293" s="59"/>
      <c r="K293" s="59"/>
      <c r="L293" s="59"/>
      <c r="Q293" s="151"/>
      <c r="V293" s="97"/>
      <c r="AA293" s="97"/>
    </row>
    <row r="294" spans="1:27" ht="25.5">
      <c r="A294" s="7"/>
      <c r="B294" s="47">
        <v>8</v>
      </c>
      <c r="C294" s="139" t="s">
        <v>288</v>
      </c>
      <c r="D294" s="96"/>
      <c r="E294" s="96"/>
      <c r="F294" s="88"/>
      <c r="G294" s="88"/>
      <c r="H294" s="96"/>
      <c r="I294" s="96"/>
      <c r="J294" s="96"/>
      <c r="K294" s="88"/>
      <c r="L294" s="96"/>
      <c r="Q294" s="151"/>
      <c r="V294" s="97"/>
      <c r="AA294" s="97"/>
    </row>
    <row r="295" spans="1:27" ht="14.1" customHeight="1">
      <c r="A295" s="7"/>
      <c r="B295" s="140" t="s">
        <v>283</v>
      </c>
      <c r="C295" s="139" t="s">
        <v>287</v>
      </c>
      <c r="D295" s="96">
        <v>0</v>
      </c>
      <c r="E295" s="96">
        <v>0</v>
      </c>
      <c r="F295" s="88">
        <v>15000</v>
      </c>
      <c r="G295" s="96">
        <v>0</v>
      </c>
      <c r="H295" s="88">
        <v>15000</v>
      </c>
      <c r="I295" s="96">
        <v>0</v>
      </c>
      <c r="J295" s="88">
        <f>13+22500</f>
        <v>22513</v>
      </c>
      <c r="K295" s="96">
        <v>0</v>
      </c>
      <c r="L295" s="88">
        <f>SUM(J295:K295)</f>
        <v>22513</v>
      </c>
      <c r="M295" s="162"/>
      <c r="N295" s="165"/>
      <c r="O295" s="165"/>
      <c r="P295" s="162"/>
      <c r="Q295" s="163"/>
      <c r="V295" s="97"/>
      <c r="AA295" s="97"/>
    </row>
    <row r="296" spans="1:27" ht="25.5">
      <c r="A296" s="7" t="s">
        <v>11</v>
      </c>
      <c r="B296" s="47">
        <v>8</v>
      </c>
      <c r="C296" s="139" t="s">
        <v>288</v>
      </c>
      <c r="D296" s="119">
        <f t="shared" ref="D296:L296" si="123">D295</f>
        <v>0</v>
      </c>
      <c r="E296" s="119">
        <f t="shared" si="123"/>
        <v>0</v>
      </c>
      <c r="F296" s="116">
        <f t="shared" si="123"/>
        <v>15000</v>
      </c>
      <c r="G296" s="119">
        <f t="shared" si="123"/>
        <v>0</v>
      </c>
      <c r="H296" s="116">
        <f t="shared" si="123"/>
        <v>15000</v>
      </c>
      <c r="I296" s="119">
        <f t="shared" si="123"/>
        <v>0</v>
      </c>
      <c r="J296" s="116">
        <f t="shared" si="123"/>
        <v>22513</v>
      </c>
      <c r="K296" s="119">
        <f t="shared" ref="K296" si="124">K295</f>
        <v>0</v>
      </c>
      <c r="L296" s="116">
        <f t="shared" si="123"/>
        <v>22513</v>
      </c>
      <c r="Q296" s="151"/>
      <c r="V296" s="97"/>
      <c r="AA296" s="97"/>
    </row>
    <row r="297" spans="1:27" ht="14.1" customHeight="1">
      <c r="B297" s="38"/>
      <c r="C297" s="25"/>
      <c r="D297" s="59"/>
      <c r="E297" s="59"/>
      <c r="F297" s="59"/>
      <c r="G297" s="59"/>
      <c r="H297" s="59"/>
      <c r="I297" s="59"/>
      <c r="J297" s="59"/>
      <c r="K297" s="59"/>
      <c r="L297" s="59"/>
      <c r="Q297" s="151"/>
      <c r="V297" s="97"/>
      <c r="AA297" s="97"/>
    </row>
    <row r="298" spans="1:27" ht="25.5">
      <c r="A298" s="7"/>
      <c r="B298" s="140">
        <v>17</v>
      </c>
      <c r="C298" s="139" t="s">
        <v>281</v>
      </c>
      <c r="D298" s="96"/>
      <c r="E298" s="88"/>
      <c r="F298" s="88"/>
      <c r="G298" s="88"/>
      <c r="H298" s="88"/>
      <c r="I298" s="88"/>
      <c r="J298" s="96"/>
      <c r="K298" s="88"/>
      <c r="L298" s="88"/>
      <c r="N298" s="147"/>
      <c r="Q298" s="151"/>
      <c r="V298" s="97"/>
      <c r="AA298" s="97"/>
    </row>
    <row r="299" spans="1:27" ht="12.95" customHeight="1">
      <c r="A299" s="7"/>
      <c r="B299" s="140" t="s">
        <v>282</v>
      </c>
      <c r="C299" s="139" t="s">
        <v>291</v>
      </c>
      <c r="D299" s="96">
        <v>0</v>
      </c>
      <c r="E299" s="96">
        <v>0</v>
      </c>
      <c r="F299" s="88">
        <v>20000</v>
      </c>
      <c r="G299" s="96">
        <v>0</v>
      </c>
      <c r="H299" s="88">
        <v>20000</v>
      </c>
      <c r="I299" s="96">
        <v>0</v>
      </c>
      <c r="J299" s="96">
        <v>0</v>
      </c>
      <c r="K299" s="96">
        <v>0</v>
      </c>
      <c r="L299" s="96">
        <f>SUM(J299:K299)</f>
        <v>0</v>
      </c>
      <c r="M299" s="162"/>
      <c r="N299" s="165"/>
      <c r="O299" s="165"/>
      <c r="P299" s="162"/>
      <c r="Q299" s="163"/>
      <c r="V299" s="97"/>
      <c r="AA299" s="97"/>
    </row>
    <row r="300" spans="1:27" ht="25.5">
      <c r="A300" s="7" t="s">
        <v>11</v>
      </c>
      <c r="B300" s="140">
        <v>17</v>
      </c>
      <c r="C300" s="139" t="s">
        <v>281</v>
      </c>
      <c r="D300" s="119">
        <f t="shared" ref="D300:L300" si="125">D299</f>
        <v>0</v>
      </c>
      <c r="E300" s="119">
        <f t="shared" si="125"/>
        <v>0</v>
      </c>
      <c r="F300" s="116">
        <f t="shared" si="125"/>
        <v>20000</v>
      </c>
      <c r="G300" s="119">
        <f t="shared" si="125"/>
        <v>0</v>
      </c>
      <c r="H300" s="116">
        <f t="shared" si="125"/>
        <v>20000</v>
      </c>
      <c r="I300" s="119">
        <f t="shared" si="125"/>
        <v>0</v>
      </c>
      <c r="J300" s="119">
        <f t="shared" si="125"/>
        <v>0</v>
      </c>
      <c r="K300" s="119">
        <f t="shared" ref="K300" si="126">K299</f>
        <v>0</v>
      </c>
      <c r="L300" s="119">
        <f t="shared" si="125"/>
        <v>0</v>
      </c>
      <c r="Q300" s="151"/>
      <c r="V300" s="97"/>
      <c r="AA300" s="97"/>
    </row>
    <row r="301" spans="1:27" ht="14.1" customHeight="1">
      <c r="B301" s="38"/>
      <c r="C301" s="25"/>
      <c r="D301" s="59"/>
      <c r="E301" s="59"/>
      <c r="F301" s="59"/>
      <c r="G301" s="59"/>
      <c r="H301" s="59"/>
      <c r="I301" s="59"/>
      <c r="J301" s="59"/>
      <c r="K301" s="59"/>
      <c r="L301" s="59"/>
      <c r="Q301" s="151"/>
      <c r="V301" s="97"/>
      <c r="AA301" s="97"/>
    </row>
    <row r="302" spans="1:27" ht="14.1" customHeight="1">
      <c r="B302" s="140">
        <v>73</v>
      </c>
      <c r="C302" s="4" t="s">
        <v>140</v>
      </c>
      <c r="D302" s="59"/>
      <c r="E302" s="59"/>
      <c r="F302" s="59"/>
      <c r="G302" s="59"/>
      <c r="H302" s="59"/>
      <c r="I302" s="59"/>
      <c r="J302" s="59"/>
      <c r="K302" s="59"/>
      <c r="L302" s="59"/>
      <c r="Q302" s="151"/>
      <c r="V302" s="97"/>
      <c r="AA302" s="97"/>
    </row>
    <row r="303" spans="1:27" ht="14.1" customHeight="1">
      <c r="A303" s="7"/>
      <c r="B303" s="140">
        <v>45</v>
      </c>
      <c r="C303" s="139" t="s">
        <v>23</v>
      </c>
      <c r="D303" s="60"/>
      <c r="E303" s="60"/>
      <c r="F303" s="60"/>
      <c r="G303" s="60"/>
      <c r="H303" s="60"/>
      <c r="I303" s="60"/>
      <c r="J303" s="60"/>
      <c r="K303" s="60"/>
      <c r="L303" s="60"/>
      <c r="Q303" s="151"/>
      <c r="V303" s="97"/>
      <c r="AA303" s="97"/>
    </row>
    <row r="304" spans="1:27" ht="14.1" customHeight="1">
      <c r="B304" s="5" t="s">
        <v>141</v>
      </c>
      <c r="C304" s="4" t="s">
        <v>18</v>
      </c>
      <c r="D304" s="102">
        <v>0</v>
      </c>
      <c r="E304" s="89">
        <v>9271</v>
      </c>
      <c r="F304" s="101">
        <v>0</v>
      </c>
      <c r="G304" s="89">
        <v>9785</v>
      </c>
      <c r="H304" s="101">
        <v>0</v>
      </c>
      <c r="I304" s="89">
        <v>9785</v>
      </c>
      <c r="J304" s="101">
        <v>0</v>
      </c>
      <c r="K304" s="89">
        <v>11711</v>
      </c>
      <c r="L304" s="89">
        <f>SUM(J304:K304)</f>
        <v>11711</v>
      </c>
      <c r="M304" s="175"/>
      <c r="N304" s="175"/>
      <c r="O304" s="175"/>
      <c r="P304" s="175"/>
      <c r="Q304" s="176"/>
      <c r="V304" s="97"/>
      <c r="W304" s="175"/>
      <c r="X304" s="175"/>
      <c r="Y304" s="175"/>
      <c r="Z304" s="175"/>
      <c r="AA304" s="182"/>
    </row>
    <row r="305" spans="1:32" ht="14.1" customHeight="1">
      <c r="A305" s="7"/>
      <c r="B305" s="5" t="s">
        <v>142</v>
      </c>
      <c r="C305" s="4" t="s">
        <v>20</v>
      </c>
      <c r="D305" s="102">
        <v>0</v>
      </c>
      <c r="E305" s="70">
        <v>65</v>
      </c>
      <c r="F305" s="101">
        <v>0</v>
      </c>
      <c r="G305" s="89">
        <v>65</v>
      </c>
      <c r="H305" s="101">
        <v>0</v>
      </c>
      <c r="I305" s="89">
        <v>65</v>
      </c>
      <c r="J305" s="101">
        <v>0</v>
      </c>
      <c r="K305" s="89">
        <v>65</v>
      </c>
      <c r="L305" s="89">
        <f>SUM(J305:K305)</f>
        <v>65</v>
      </c>
      <c r="M305" s="175"/>
      <c r="N305" s="175"/>
      <c r="O305" s="175"/>
      <c r="P305" s="175"/>
      <c r="Q305" s="176"/>
      <c r="R305" s="175"/>
      <c r="S305" s="175"/>
      <c r="T305" s="175"/>
      <c r="U305" s="175"/>
      <c r="V305" s="175"/>
      <c r="W305" s="175"/>
      <c r="X305" s="175"/>
      <c r="Y305" s="175"/>
      <c r="Z305" s="175"/>
      <c r="AA305" s="182"/>
      <c r="AB305" s="175"/>
      <c r="AC305" s="175"/>
      <c r="AD305" s="175"/>
      <c r="AE305" s="175"/>
      <c r="AF305" s="175"/>
    </row>
    <row r="306" spans="1:32" ht="14.1" customHeight="1">
      <c r="A306" s="28"/>
      <c r="B306" s="142" t="s">
        <v>143</v>
      </c>
      <c r="C306" s="54" t="s">
        <v>22</v>
      </c>
      <c r="D306" s="103">
        <v>0</v>
      </c>
      <c r="E306" s="87">
        <v>160</v>
      </c>
      <c r="F306" s="100">
        <v>0</v>
      </c>
      <c r="G306" s="87">
        <v>165</v>
      </c>
      <c r="H306" s="100">
        <v>0</v>
      </c>
      <c r="I306" s="87">
        <v>165</v>
      </c>
      <c r="J306" s="100">
        <v>0</v>
      </c>
      <c r="K306" s="87">
        <v>165</v>
      </c>
      <c r="L306" s="87">
        <f>SUM(J306:K306)</f>
        <v>165</v>
      </c>
      <c r="M306" s="175"/>
      <c r="N306" s="175"/>
      <c r="O306" s="175"/>
      <c r="P306" s="175"/>
      <c r="Q306" s="176"/>
      <c r="R306" s="175"/>
      <c r="S306" s="175"/>
      <c r="T306" s="175"/>
      <c r="U306" s="175"/>
      <c r="V306" s="175"/>
      <c r="W306" s="175"/>
      <c r="X306" s="175"/>
      <c r="Y306" s="175"/>
      <c r="Z306" s="175"/>
      <c r="AA306" s="182"/>
      <c r="AB306" s="175"/>
      <c r="AC306" s="175"/>
      <c r="AD306" s="175"/>
      <c r="AE306" s="175"/>
      <c r="AF306" s="175"/>
    </row>
    <row r="307" spans="1:32" ht="12.95" customHeight="1">
      <c r="A307" s="7"/>
      <c r="B307" s="29" t="s">
        <v>144</v>
      </c>
      <c r="C307" s="139" t="s">
        <v>230</v>
      </c>
      <c r="D307" s="100">
        <v>0</v>
      </c>
      <c r="E307" s="87">
        <v>3163</v>
      </c>
      <c r="F307" s="100">
        <v>0</v>
      </c>
      <c r="G307" s="87">
        <v>3175</v>
      </c>
      <c r="H307" s="100">
        <v>0</v>
      </c>
      <c r="I307" s="87">
        <v>3175</v>
      </c>
      <c r="J307" s="100">
        <v>0</v>
      </c>
      <c r="K307" s="87">
        <v>3175</v>
      </c>
      <c r="L307" s="87">
        <f>SUM(J307:K307)</f>
        <v>3175</v>
      </c>
      <c r="M307" s="175"/>
      <c r="N307" s="175"/>
      <c r="O307" s="175"/>
      <c r="P307" s="175"/>
      <c r="Q307" s="176"/>
      <c r="R307" s="175"/>
      <c r="S307" s="175"/>
      <c r="T307" s="175"/>
      <c r="U307" s="175"/>
      <c r="V307" s="175"/>
      <c r="W307" s="175"/>
      <c r="X307" s="175"/>
      <c r="Y307" s="175"/>
      <c r="Z307" s="175"/>
      <c r="AA307" s="182"/>
      <c r="AB307" s="175"/>
      <c r="AC307" s="175"/>
      <c r="AD307" s="175"/>
      <c r="AE307" s="175"/>
      <c r="AF307" s="182"/>
    </row>
    <row r="308" spans="1:32" ht="12.95" customHeight="1">
      <c r="A308" s="7" t="s">
        <v>11</v>
      </c>
      <c r="B308" s="140">
        <v>73</v>
      </c>
      <c r="C308" s="139" t="s">
        <v>140</v>
      </c>
      <c r="D308" s="100">
        <f t="shared" ref="D308:L308" si="127">SUM(D304:D307)</f>
        <v>0</v>
      </c>
      <c r="E308" s="87">
        <f t="shared" si="127"/>
        <v>12659</v>
      </c>
      <c r="F308" s="100">
        <f t="shared" si="127"/>
        <v>0</v>
      </c>
      <c r="G308" s="87">
        <f t="shared" si="127"/>
        <v>13190</v>
      </c>
      <c r="H308" s="100">
        <f t="shared" si="127"/>
        <v>0</v>
      </c>
      <c r="I308" s="87">
        <f t="shared" si="127"/>
        <v>13190</v>
      </c>
      <c r="J308" s="100">
        <f t="shared" si="127"/>
        <v>0</v>
      </c>
      <c r="K308" s="87">
        <f t="shared" ref="K308" si="128">SUM(K304:K307)</f>
        <v>15116</v>
      </c>
      <c r="L308" s="87">
        <f t="shared" si="127"/>
        <v>15116</v>
      </c>
      <c r="Q308" s="151"/>
      <c r="V308" s="97"/>
      <c r="AA308" s="97"/>
    </row>
    <row r="309" spans="1:32" ht="12.95" customHeight="1">
      <c r="A309" s="7" t="s">
        <v>11</v>
      </c>
      <c r="B309" s="46">
        <v>1.105</v>
      </c>
      <c r="C309" s="26" t="s">
        <v>139</v>
      </c>
      <c r="D309" s="100">
        <f t="shared" ref="D309:L309" si="129">D308+D300+D295</f>
        <v>0</v>
      </c>
      <c r="E309" s="87">
        <f t="shared" si="129"/>
        <v>12659</v>
      </c>
      <c r="F309" s="87">
        <f t="shared" si="129"/>
        <v>35000</v>
      </c>
      <c r="G309" s="87">
        <f t="shared" si="129"/>
        <v>13190</v>
      </c>
      <c r="H309" s="87">
        <f t="shared" si="129"/>
        <v>35000</v>
      </c>
      <c r="I309" s="87">
        <f t="shared" si="129"/>
        <v>13190</v>
      </c>
      <c r="J309" s="87">
        <f t="shared" si="129"/>
        <v>22513</v>
      </c>
      <c r="K309" s="87">
        <f t="shared" ref="K309" si="130">K308+K300+K295</f>
        <v>15116</v>
      </c>
      <c r="L309" s="87">
        <f t="shared" si="129"/>
        <v>37629</v>
      </c>
      <c r="Q309" s="151"/>
      <c r="V309" s="97"/>
      <c r="AA309" s="97"/>
    </row>
    <row r="310" spans="1:32" ht="9.9499999999999993" customHeight="1">
      <c r="B310" s="37"/>
      <c r="C310" s="26"/>
      <c r="D310" s="10"/>
      <c r="E310" s="10"/>
      <c r="F310" s="10"/>
      <c r="G310" s="10"/>
      <c r="H310" s="10"/>
      <c r="I310" s="10"/>
      <c r="J310" s="10"/>
      <c r="K310" s="10"/>
      <c r="L310" s="10"/>
      <c r="Q310" s="151"/>
      <c r="V310" s="97"/>
      <c r="AA310" s="97"/>
    </row>
    <row r="311" spans="1:32" ht="12.95" customHeight="1">
      <c r="A311" s="7"/>
      <c r="B311" s="46">
        <v>1.8</v>
      </c>
      <c r="C311" s="26" t="s">
        <v>45</v>
      </c>
      <c r="D311" s="59"/>
      <c r="E311" s="59"/>
      <c r="F311" s="59"/>
      <c r="G311" s="59"/>
      <c r="H311" s="59"/>
      <c r="I311" s="59"/>
      <c r="J311" s="59"/>
      <c r="K311" s="59"/>
      <c r="L311" s="59"/>
      <c r="Q311" s="151"/>
      <c r="V311" s="97"/>
      <c r="AA311" s="97"/>
    </row>
    <row r="312" spans="1:32" ht="12.95" customHeight="1">
      <c r="A312" s="7"/>
      <c r="B312" s="140">
        <v>44</v>
      </c>
      <c r="C312" s="139" t="s">
        <v>16</v>
      </c>
      <c r="D312" s="60"/>
      <c r="E312" s="60"/>
      <c r="F312" s="60"/>
      <c r="G312" s="60"/>
      <c r="H312" s="60"/>
      <c r="I312" s="60"/>
      <c r="J312" s="60"/>
      <c r="K312" s="60"/>
      <c r="L312" s="60"/>
      <c r="Q312" s="151"/>
      <c r="V312" s="97"/>
      <c r="AA312" s="97"/>
    </row>
    <row r="313" spans="1:32" ht="12.95" customHeight="1">
      <c r="A313" s="7"/>
      <c r="B313" s="29" t="s">
        <v>146</v>
      </c>
      <c r="C313" s="139" t="s">
        <v>57</v>
      </c>
      <c r="D313" s="88">
        <v>8056</v>
      </c>
      <c r="E313" s="102">
        <v>0</v>
      </c>
      <c r="F313" s="88">
        <v>6035</v>
      </c>
      <c r="G313" s="96">
        <v>0</v>
      </c>
      <c r="H313" s="88">
        <v>6035</v>
      </c>
      <c r="I313" s="96">
        <v>0</v>
      </c>
      <c r="J313" s="88">
        <f>2241</f>
        <v>2241</v>
      </c>
      <c r="K313" s="96">
        <v>0</v>
      </c>
      <c r="L313" s="88">
        <f>SUM(J313:K313)</f>
        <v>2241</v>
      </c>
      <c r="M313" s="175"/>
      <c r="N313" s="175"/>
      <c r="O313" s="175"/>
      <c r="P313" s="175"/>
      <c r="Q313" s="176"/>
      <c r="R313" s="175"/>
      <c r="S313" s="175"/>
      <c r="T313" s="175"/>
      <c r="U313" s="181"/>
      <c r="V313" s="182"/>
      <c r="W313" s="175"/>
      <c r="X313" s="175"/>
      <c r="Y313" s="175"/>
      <c r="Z313" s="175"/>
      <c r="AA313" s="182"/>
      <c r="AB313" s="175"/>
      <c r="AC313" s="175"/>
      <c r="AD313" s="175"/>
      <c r="AE313" s="175"/>
      <c r="AF313" s="175"/>
    </row>
    <row r="314" spans="1:32" ht="12.95" customHeight="1">
      <c r="A314" s="7" t="s">
        <v>11</v>
      </c>
      <c r="B314" s="46">
        <v>1.8</v>
      </c>
      <c r="C314" s="26" t="s">
        <v>45</v>
      </c>
      <c r="D314" s="116">
        <f t="shared" ref="D314:L314" si="131">SUM(D313,D312:D312)</f>
        <v>8056</v>
      </c>
      <c r="E314" s="119">
        <f t="shared" si="131"/>
        <v>0</v>
      </c>
      <c r="F314" s="116">
        <f t="shared" si="131"/>
        <v>6035</v>
      </c>
      <c r="G314" s="119">
        <f t="shared" si="131"/>
        <v>0</v>
      </c>
      <c r="H314" s="116">
        <f t="shared" si="131"/>
        <v>6035</v>
      </c>
      <c r="I314" s="119">
        <f t="shared" si="131"/>
        <v>0</v>
      </c>
      <c r="J314" s="116">
        <f t="shared" si="131"/>
        <v>2241</v>
      </c>
      <c r="K314" s="119">
        <f t="shared" ref="K314" si="132">SUM(K313,K312:K312)</f>
        <v>0</v>
      </c>
      <c r="L314" s="116">
        <f t="shared" si="131"/>
        <v>2241</v>
      </c>
      <c r="Q314" s="151"/>
      <c r="V314" s="97"/>
      <c r="AA314" s="97"/>
    </row>
    <row r="315" spans="1:32" ht="12.95" customHeight="1">
      <c r="A315" s="7" t="s">
        <v>11</v>
      </c>
      <c r="B315" s="47">
        <v>1</v>
      </c>
      <c r="C315" s="139" t="s">
        <v>222</v>
      </c>
      <c r="D315" s="116">
        <f t="shared" ref="D315:L315" si="133">D314+D309+D291+D212+D174+D168+D153+D139</f>
        <v>405078</v>
      </c>
      <c r="E315" s="116">
        <f t="shared" si="133"/>
        <v>264947</v>
      </c>
      <c r="F315" s="116">
        <f t="shared" si="133"/>
        <v>1067490</v>
      </c>
      <c r="G315" s="116">
        <f t="shared" si="133"/>
        <v>289985</v>
      </c>
      <c r="H315" s="116">
        <f t="shared" si="133"/>
        <v>1067490</v>
      </c>
      <c r="I315" s="116">
        <f t="shared" si="133"/>
        <v>289985</v>
      </c>
      <c r="J315" s="116">
        <f t="shared" si="133"/>
        <v>519124</v>
      </c>
      <c r="K315" s="116">
        <f t="shared" ref="K315" si="134">K314+K309+K291+K212+K174+K168+K153+K139</f>
        <v>295686</v>
      </c>
      <c r="L315" s="116">
        <f t="shared" si="133"/>
        <v>814810</v>
      </c>
      <c r="Q315" s="151"/>
      <c r="V315" s="97"/>
      <c r="AA315" s="97"/>
    </row>
    <row r="316" spans="1:32" ht="9.9499999999999993" customHeight="1">
      <c r="A316" s="7"/>
      <c r="B316" s="47"/>
      <c r="C316" s="139"/>
      <c r="D316" s="73"/>
      <c r="E316" s="73"/>
      <c r="F316" s="10"/>
      <c r="G316" s="10"/>
      <c r="H316" s="10"/>
      <c r="I316" s="10"/>
      <c r="J316" s="10"/>
      <c r="K316" s="10"/>
      <c r="L316" s="10"/>
      <c r="Q316" s="151"/>
      <c r="V316" s="97"/>
      <c r="AA316" s="97"/>
    </row>
    <row r="317" spans="1:32">
      <c r="A317" s="7"/>
      <c r="B317" s="47">
        <v>2</v>
      </c>
      <c r="C317" s="139" t="s">
        <v>231</v>
      </c>
      <c r="D317" s="59"/>
      <c r="E317" s="59"/>
      <c r="F317" s="59"/>
      <c r="G317" s="59"/>
      <c r="H317" s="59"/>
      <c r="I317" s="59"/>
      <c r="J317" s="59"/>
      <c r="K317" s="59"/>
      <c r="L317" s="59"/>
      <c r="Q317" s="151"/>
      <c r="V317" s="97"/>
      <c r="AA317" s="97"/>
    </row>
    <row r="318" spans="1:32">
      <c r="A318" s="7"/>
      <c r="B318" s="46">
        <v>2.11</v>
      </c>
      <c r="C318" s="26" t="s">
        <v>147</v>
      </c>
      <c r="D318" s="60"/>
      <c r="E318" s="60"/>
      <c r="F318" s="60"/>
      <c r="G318" s="60"/>
      <c r="H318" s="60"/>
      <c r="I318" s="60"/>
      <c r="J318" s="60"/>
      <c r="K318" s="60"/>
      <c r="L318" s="60"/>
      <c r="Q318" s="151"/>
      <c r="V318" s="97"/>
      <c r="AA318" s="97"/>
    </row>
    <row r="319" spans="1:32">
      <c r="A319" s="7"/>
      <c r="B319" s="45">
        <v>0.38</v>
      </c>
      <c r="C319" s="139" t="s">
        <v>148</v>
      </c>
      <c r="D319" s="60"/>
      <c r="E319" s="60"/>
      <c r="F319" s="60"/>
      <c r="G319" s="60"/>
      <c r="H319" s="60"/>
      <c r="I319" s="60"/>
      <c r="J319" s="60"/>
      <c r="K319" s="60"/>
      <c r="L319" s="60"/>
      <c r="Q319" s="151"/>
      <c r="V319" s="97"/>
      <c r="AA319" s="97"/>
    </row>
    <row r="320" spans="1:32">
      <c r="A320" s="7"/>
      <c r="B320" s="29" t="s">
        <v>149</v>
      </c>
      <c r="C320" s="139" t="s">
        <v>18</v>
      </c>
      <c r="D320" s="102">
        <v>0</v>
      </c>
      <c r="E320" s="88">
        <v>5383</v>
      </c>
      <c r="F320" s="102">
        <v>0</v>
      </c>
      <c r="G320" s="88">
        <v>4954</v>
      </c>
      <c r="H320" s="102">
        <v>0</v>
      </c>
      <c r="I320" s="88">
        <v>4954</v>
      </c>
      <c r="J320" s="102">
        <v>0</v>
      </c>
      <c r="K320" s="88">
        <v>7010</v>
      </c>
      <c r="L320" s="88">
        <f>SUM(J320:K320)</f>
        <v>7010</v>
      </c>
      <c r="M320" s="175"/>
      <c r="N320" s="175"/>
      <c r="O320" s="175"/>
      <c r="P320" s="175"/>
      <c r="Q320" s="176"/>
      <c r="V320" s="97"/>
      <c r="W320" s="175"/>
      <c r="X320" s="175"/>
      <c r="Y320" s="175"/>
      <c r="Z320" s="175"/>
      <c r="AA320" s="182"/>
    </row>
    <row r="321" spans="1:32" ht="13.5" customHeight="1">
      <c r="A321" s="7"/>
      <c r="B321" s="29" t="s">
        <v>150</v>
      </c>
      <c r="C321" s="139" t="s">
        <v>20</v>
      </c>
      <c r="D321" s="102">
        <v>0</v>
      </c>
      <c r="E321" s="88">
        <v>20</v>
      </c>
      <c r="F321" s="102">
        <v>0</v>
      </c>
      <c r="G321" s="88">
        <v>20</v>
      </c>
      <c r="H321" s="102">
        <v>0</v>
      </c>
      <c r="I321" s="88">
        <v>20</v>
      </c>
      <c r="J321" s="102">
        <v>0</v>
      </c>
      <c r="K321" s="88">
        <v>20</v>
      </c>
      <c r="L321" s="88">
        <f>SUM(J321:K321)</f>
        <v>20</v>
      </c>
      <c r="M321" s="175"/>
      <c r="N321" s="175"/>
      <c r="O321" s="175"/>
      <c r="P321" s="175"/>
      <c r="Q321" s="176"/>
      <c r="R321" s="175"/>
      <c r="S321" s="175"/>
      <c r="T321" s="175"/>
      <c r="U321" s="175"/>
      <c r="V321" s="175"/>
      <c r="W321" s="175"/>
      <c r="X321" s="175"/>
      <c r="Y321" s="175"/>
      <c r="Z321" s="175"/>
      <c r="AA321" s="182"/>
      <c r="AB321" s="175"/>
      <c r="AC321" s="175"/>
      <c r="AD321" s="175"/>
      <c r="AE321" s="175"/>
      <c r="AF321" s="175"/>
    </row>
    <row r="322" spans="1:32" ht="13.5" customHeight="1">
      <c r="A322" s="7"/>
      <c r="B322" s="29" t="s">
        <v>151</v>
      </c>
      <c r="C322" s="139" t="s">
        <v>22</v>
      </c>
      <c r="D322" s="90">
        <v>44</v>
      </c>
      <c r="E322" s="88">
        <v>63</v>
      </c>
      <c r="F322" s="90">
        <v>110</v>
      </c>
      <c r="G322" s="88">
        <v>130</v>
      </c>
      <c r="H322" s="90">
        <v>110</v>
      </c>
      <c r="I322" s="88">
        <v>130</v>
      </c>
      <c r="J322" s="90">
        <f>91+50</f>
        <v>141</v>
      </c>
      <c r="K322" s="88">
        <v>130</v>
      </c>
      <c r="L322" s="88">
        <f>SUM(J322:K322)</f>
        <v>271</v>
      </c>
      <c r="M322" s="175"/>
      <c r="N322" s="175"/>
      <c r="O322" s="175"/>
      <c r="P322" s="175"/>
      <c r="Q322" s="176"/>
      <c r="R322" s="175"/>
      <c r="S322" s="175"/>
      <c r="T322" s="175"/>
      <c r="U322" s="181"/>
      <c r="V322" s="182"/>
      <c r="W322" s="175"/>
      <c r="X322" s="175"/>
      <c r="Y322" s="175"/>
      <c r="Z322" s="175"/>
      <c r="AA322" s="182"/>
      <c r="AB322" s="175"/>
      <c r="AC322" s="175"/>
      <c r="AD322" s="175"/>
      <c r="AE322" s="175"/>
      <c r="AF322" s="175"/>
    </row>
    <row r="323" spans="1:32" ht="13.5" customHeight="1">
      <c r="A323" s="7" t="s">
        <v>11</v>
      </c>
      <c r="B323" s="45">
        <v>0.38</v>
      </c>
      <c r="C323" s="139" t="s">
        <v>148</v>
      </c>
      <c r="D323" s="116">
        <f t="shared" ref="D323:L323" si="135">SUM(D319:D322)</f>
        <v>44</v>
      </c>
      <c r="E323" s="116">
        <f t="shared" si="135"/>
        <v>5466</v>
      </c>
      <c r="F323" s="116">
        <f t="shared" si="135"/>
        <v>110</v>
      </c>
      <c r="G323" s="116">
        <f t="shared" si="135"/>
        <v>5104</v>
      </c>
      <c r="H323" s="116">
        <f t="shared" si="135"/>
        <v>110</v>
      </c>
      <c r="I323" s="116">
        <f t="shared" si="135"/>
        <v>5104</v>
      </c>
      <c r="J323" s="116">
        <f t="shared" si="135"/>
        <v>141</v>
      </c>
      <c r="K323" s="116">
        <f t="shared" ref="K323" si="136">SUM(K319:K322)</f>
        <v>7160</v>
      </c>
      <c r="L323" s="116">
        <f t="shared" si="135"/>
        <v>7301</v>
      </c>
      <c r="Q323" s="151"/>
      <c r="V323" s="97"/>
      <c r="AA323" s="97"/>
    </row>
    <row r="324" spans="1:32" ht="9.9499999999999993" customHeight="1">
      <c r="A324" s="7"/>
      <c r="B324" s="45"/>
      <c r="C324" s="139"/>
      <c r="D324" s="10"/>
      <c r="E324" s="10"/>
      <c r="F324" s="10"/>
      <c r="G324" s="10"/>
      <c r="H324" s="10"/>
      <c r="I324" s="10"/>
      <c r="J324" s="10"/>
      <c r="K324" s="10"/>
      <c r="L324" s="10"/>
      <c r="Q324" s="151"/>
      <c r="V324" s="97"/>
      <c r="AA324" s="97"/>
    </row>
    <row r="325" spans="1:32" ht="13.5" customHeight="1">
      <c r="A325" s="7"/>
      <c r="B325" s="44">
        <v>0.45</v>
      </c>
      <c r="C325" s="139" t="s">
        <v>23</v>
      </c>
      <c r="D325" s="10"/>
      <c r="E325" s="10"/>
      <c r="F325" s="10"/>
      <c r="G325" s="10"/>
      <c r="H325" s="10"/>
      <c r="I325" s="10"/>
      <c r="J325" s="10"/>
      <c r="K325" s="10"/>
      <c r="L325" s="10"/>
      <c r="Q325" s="151"/>
      <c r="V325" s="97"/>
      <c r="AA325" s="97"/>
    </row>
    <row r="326" spans="1:32" ht="13.5" customHeight="1">
      <c r="A326" s="7"/>
      <c r="B326" s="5" t="s">
        <v>58</v>
      </c>
      <c r="C326" s="4" t="s">
        <v>18</v>
      </c>
      <c r="D326" s="88">
        <v>7942</v>
      </c>
      <c r="E326" s="88">
        <v>6034</v>
      </c>
      <c r="F326" s="88">
        <v>6355</v>
      </c>
      <c r="G326" s="88">
        <v>6088</v>
      </c>
      <c r="H326" s="88">
        <v>6355</v>
      </c>
      <c r="I326" s="88">
        <v>6088</v>
      </c>
      <c r="J326" s="88">
        <v>11171</v>
      </c>
      <c r="K326" s="88">
        <v>6128</v>
      </c>
      <c r="L326" s="88">
        <f t="shared" ref="L326:L332" si="137">SUM(J326:K326)</f>
        <v>17299</v>
      </c>
      <c r="M326" s="175"/>
      <c r="N326" s="175"/>
      <c r="O326" s="175"/>
      <c r="P326" s="175"/>
      <c r="Q326" s="176"/>
      <c r="V326" s="97"/>
      <c r="W326" s="175"/>
      <c r="X326" s="175"/>
      <c r="Y326" s="175"/>
      <c r="Z326" s="175"/>
      <c r="AA326" s="182"/>
    </row>
    <row r="327" spans="1:32" ht="13.5" customHeight="1">
      <c r="A327" s="7"/>
      <c r="B327" s="29" t="s">
        <v>59</v>
      </c>
      <c r="C327" s="139" t="s">
        <v>20</v>
      </c>
      <c r="D327" s="86">
        <v>50</v>
      </c>
      <c r="E327" s="89">
        <v>25</v>
      </c>
      <c r="F327" s="88">
        <v>50</v>
      </c>
      <c r="G327" s="88">
        <v>25</v>
      </c>
      <c r="H327" s="88">
        <v>50</v>
      </c>
      <c r="I327" s="88">
        <v>25</v>
      </c>
      <c r="J327" s="88">
        <v>50</v>
      </c>
      <c r="K327" s="88">
        <v>25</v>
      </c>
      <c r="L327" s="88">
        <f t="shared" si="137"/>
        <v>75</v>
      </c>
      <c r="M327" s="175"/>
      <c r="N327" s="175"/>
      <c r="O327" s="175"/>
      <c r="P327" s="175"/>
      <c r="Q327" s="176"/>
      <c r="R327" s="175"/>
      <c r="S327" s="175"/>
      <c r="T327" s="175"/>
      <c r="U327" s="175"/>
      <c r="V327" s="175"/>
      <c r="W327" s="175"/>
      <c r="X327" s="175"/>
      <c r="Y327" s="175"/>
      <c r="Z327" s="175"/>
      <c r="AA327" s="182"/>
      <c r="AB327" s="175"/>
      <c r="AC327" s="175"/>
      <c r="AD327" s="175"/>
      <c r="AE327" s="175"/>
      <c r="AF327" s="175"/>
    </row>
    <row r="328" spans="1:32" ht="13.5" customHeight="1">
      <c r="A328" s="7"/>
      <c r="B328" s="29" t="s">
        <v>60</v>
      </c>
      <c r="C328" s="139" t="s">
        <v>22</v>
      </c>
      <c r="D328" s="88">
        <v>50</v>
      </c>
      <c r="E328" s="89">
        <v>35</v>
      </c>
      <c r="F328" s="88">
        <v>50</v>
      </c>
      <c r="G328" s="88">
        <v>50</v>
      </c>
      <c r="H328" s="88">
        <v>50</v>
      </c>
      <c r="I328" s="88">
        <v>50</v>
      </c>
      <c r="J328" s="88">
        <v>50</v>
      </c>
      <c r="K328" s="88">
        <v>50</v>
      </c>
      <c r="L328" s="88">
        <f t="shared" si="137"/>
        <v>100</v>
      </c>
      <c r="M328" s="175"/>
      <c r="N328" s="175"/>
      <c r="O328" s="175"/>
      <c r="P328" s="175"/>
      <c r="Q328" s="176"/>
      <c r="R328" s="175"/>
      <c r="S328" s="175"/>
      <c r="T328" s="175"/>
      <c r="U328" s="175"/>
      <c r="V328" s="175"/>
      <c r="W328" s="175"/>
      <c r="X328" s="175"/>
      <c r="Y328" s="175"/>
      <c r="Z328" s="175"/>
      <c r="AA328" s="182"/>
      <c r="AB328" s="175"/>
      <c r="AC328" s="175"/>
      <c r="AD328" s="175"/>
      <c r="AE328" s="175"/>
      <c r="AF328" s="175"/>
    </row>
    <row r="329" spans="1:32" ht="27" customHeight="1">
      <c r="A329" s="7"/>
      <c r="B329" s="29" t="s">
        <v>152</v>
      </c>
      <c r="C329" s="139" t="s">
        <v>153</v>
      </c>
      <c r="D329" s="88">
        <v>778</v>
      </c>
      <c r="E329" s="101">
        <v>0</v>
      </c>
      <c r="F329" s="90">
        <v>1130</v>
      </c>
      <c r="G329" s="96">
        <v>0</v>
      </c>
      <c r="H329" s="90">
        <v>1130</v>
      </c>
      <c r="I329" s="96">
        <v>0</v>
      </c>
      <c r="J329" s="90">
        <v>737</v>
      </c>
      <c r="K329" s="96">
        <v>0</v>
      </c>
      <c r="L329" s="88">
        <f t="shared" si="137"/>
        <v>737</v>
      </c>
      <c r="M329" s="175"/>
      <c r="N329" s="175"/>
      <c r="O329" s="175"/>
      <c r="P329" s="175"/>
      <c r="Q329" s="176"/>
      <c r="R329" s="175"/>
      <c r="S329" s="175"/>
      <c r="T329" s="175"/>
      <c r="U329" s="175"/>
      <c r="V329" s="182"/>
      <c r="W329" s="175"/>
      <c r="X329" s="175"/>
      <c r="Y329" s="175"/>
      <c r="Z329" s="175"/>
      <c r="AA329" s="182"/>
      <c r="AB329" s="175"/>
      <c r="AC329" s="175"/>
      <c r="AD329" s="175"/>
      <c r="AE329" s="175"/>
      <c r="AF329" s="175"/>
    </row>
    <row r="330" spans="1:32" ht="27" customHeight="1">
      <c r="A330" s="7"/>
      <c r="B330" s="29" t="s">
        <v>154</v>
      </c>
      <c r="C330" s="139" t="s">
        <v>252</v>
      </c>
      <c r="D330" s="90">
        <v>1294</v>
      </c>
      <c r="E330" s="101">
        <v>0</v>
      </c>
      <c r="F330" s="102">
        <v>0</v>
      </c>
      <c r="G330" s="96">
        <v>0</v>
      </c>
      <c r="H330" s="102">
        <v>0</v>
      </c>
      <c r="I330" s="96">
        <v>0</v>
      </c>
      <c r="J330" s="102">
        <v>0</v>
      </c>
      <c r="K330" s="96">
        <v>0</v>
      </c>
      <c r="L330" s="96">
        <f t="shared" si="137"/>
        <v>0</v>
      </c>
      <c r="M330" s="162"/>
      <c r="N330" s="162"/>
      <c r="O330" s="162"/>
      <c r="P330" s="162"/>
      <c r="Q330" s="166"/>
      <c r="V330" s="97"/>
      <c r="AA330" s="97"/>
    </row>
    <row r="331" spans="1:32" ht="27" customHeight="1">
      <c r="A331" s="7"/>
      <c r="B331" s="29" t="s">
        <v>196</v>
      </c>
      <c r="C331" s="139" t="s">
        <v>220</v>
      </c>
      <c r="D331" s="86">
        <v>1147</v>
      </c>
      <c r="E331" s="101">
        <v>0</v>
      </c>
      <c r="F331" s="99">
        <v>0</v>
      </c>
      <c r="G331" s="101">
        <v>0</v>
      </c>
      <c r="H331" s="99">
        <v>0</v>
      </c>
      <c r="I331" s="101">
        <v>0</v>
      </c>
      <c r="J331" s="99">
        <v>0</v>
      </c>
      <c r="K331" s="101">
        <v>0</v>
      </c>
      <c r="L331" s="101">
        <f t="shared" si="137"/>
        <v>0</v>
      </c>
      <c r="M331" s="162"/>
      <c r="N331" s="162"/>
      <c r="O331" s="162"/>
      <c r="P331" s="162"/>
      <c r="Q331" s="166"/>
      <c r="V331" s="97"/>
      <c r="AA331" s="97"/>
    </row>
    <row r="332" spans="1:32" ht="27" customHeight="1">
      <c r="A332" s="7"/>
      <c r="B332" s="29" t="s">
        <v>155</v>
      </c>
      <c r="C332" s="139" t="s">
        <v>205</v>
      </c>
      <c r="D332" s="115">
        <v>1588</v>
      </c>
      <c r="E332" s="100">
        <v>0</v>
      </c>
      <c r="F332" s="103">
        <v>0</v>
      </c>
      <c r="G332" s="100">
        <v>0</v>
      </c>
      <c r="H332" s="103">
        <v>0</v>
      </c>
      <c r="I332" s="100">
        <v>0</v>
      </c>
      <c r="J332" s="103">
        <v>0</v>
      </c>
      <c r="K332" s="100">
        <v>0</v>
      </c>
      <c r="L332" s="100">
        <f t="shared" si="137"/>
        <v>0</v>
      </c>
      <c r="M332" s="162"/>
      <c r="N332" s="162"/>
      <c r="O332" s="162"/>
      <c r="P332" s="162"/>
      <c r="Q332" s="166"/>
      <c r="V332" s="97"/>
      <c r="AA332" s="97"/>
    </row>
    <row r="333" spans="1:32" ht="13.5" customHeight="1">
      <c r="A333" s="7" t="s">
        <v>11</v>
      </c>
      <c r="B333" s="45">
        <v>0.45</v>
      </c>
      <c r="C333" s="139" t="s">
        <v>23</v>
      </c>
      <c r="D333" s="115">
        <f t="shared" ref="D333:L333" si="138">SUM(D326:D332)</f>
        <v>12849</v>
      </c>
      <c r="E333" s="115">
        <f t="shared" si="138"/>
        <v>6094</v>
      </c>
      <c r="F333" s="115">
        <f t="shared" si="138"/>
        <v>7585</v>
      </c>
      <c r="G333" s="115">
        <f t="shared" si="138"/>
        <v>6163</v>
      </c>
      <c r="H333" s="115">
        <f t="shared" si="138"/>
        <v>7585</v>
      </c>
      <c r="I333" s="115">
        <f t="shared" si="138"/>
        <v>6163</v>
      </c>
      <c r="J333" s="115">
        <f t="shared" si="138"/>
        <v>12008</v>
      </c>
      <c r="K333" s="115">
        <f t="shared" ref="K333" si="139">SUM(K326:K332)</f>
        <v>6203</v>
      </c>
      <c r="L333" s="115">
        <f t="shared" si="138"/>
        <v>18211</v>
      </c>
      <c r="Q333" s="151"/>
      <c r="V333" s="97"/>
      <c r="AA333" s="97"/>
    </row>
    <row r="334" spans="1:32" ht="9.9499999999999993" customHeight="1">
      <c r="A334" s="7"/>
      <c r="B334" s="5"/>
      <c r="C334" s="4"/>
      <c r="D334" s="10"/>
      <c r="E334" s="10"/>
      <c r="F334" s="10"/>
      <c r="G334" s="10"/>
      <c r="H334" s="10"/>
      <c r="I334" s="10"/>
      <c r="J334" s="10"/>
      <c r="K334" s="10"/>
      <c r="L334" s="10"/>
      <c r="Q334" s="151"/>
      <c r="V334" s="97"/>
      <c r="AA334" s="97"/>
    </row>
    <row r="335" spans="1:32" ht="13.5" customHeight="1">
      <c r="A335" s="7"/>
      <c r="B335" s="45">
        <v>0.46</v>
      </c>
      <c r="C335" s="139" t="s">
        <v>27</v>
      </c>
      <c r="D335" s="10"/>
      <c r="E335" s="10"/>
      <c r="F335" s="10"/>
      <c r="G335" s="10"/>
      <c r="H335" s="10"/>
      <c r="I335" s="10"/>
      <c r="J335" s="10"/>
      <c r="K335" s="10"/>
      <c r="L335" s="10"/>
      <c r="Q335" s="151"/>
      <c r="V335" s="97"/>
      <c r="AA335" s="97"/>
    </row>
    <row r="336" spans="1:32" ht="13.5" customHeight="1">
      <c r="A336" s="28"/>
      <c r="B336" s="142" t="s">
        <v>62</v>
      </c>
      <c r="C336" s="54" t="s">
        <v>18</v>
      </c>
      <c r="D336" s="87">
        <v>7000</v>
      </c>
      <c r="E336" s="100">
        <v>0</v>
      </c>
      <c r="F336" s="87">
        <v>4935</v>
      </c>
      <c r="G336" s="100">
        <v>0</v>
      </c>
      <c r="H336" s="87">
        <v>4935</v>
      </c>
      <c r="I336" s="100">
        <v>0</v>
      </c>
      <c r="J336" s="87">
        <v>8731</v>
      </c>
      <c r="K336" s="100">
        <v>0</v>
      </c>
      <c r="L336" s="87">
        <f t="shared" ref="L336:L341" si="140">SUM(J336:K336)</f>
        <v>8731</v>
      </c>
      <c r="M336" s="175"/>
      <c r="N336" s="175"/>
      <c r="O336" s="175"/>
      <c r="P336" s="175"/>
      <c r="Q336" s="176"/>
      <c r="V336" s="97"/>
      <c r="W336" s="175"/>
      <c r="X336" s="175"/>
      <c r="Y336" s="175"/>
      <c r="Z336" s="175"/>
      <c r="AA336" s="182"/>
    </row>
    <row r="337" spans="1:32" ht="13.5" customHeight="1">
      <c r="A337" s="7"/>
      <c r="B337" s="29" t="s">
        <v>63</v>
      </c>
      <c r="C337" s="139" t="s">
        <v>20</v>
      </c>
      <c r="D337" s="88">
        <v>50</v>
      </c>
      <c r="E337" s="96">
        <v>0</v>
      </c>
      <c r="F337" s="88">
        <v>50</v>
      </c>
      <c r="G337" s="96">
        <v>0</v>
      </c>
      <c r="H337" s="88">
        <v>50</v>
      </c>
      <c r="I337" s="96">
        <v>0</v>
      </c>
      <c r="J337" s="88">
        <v>50</v>
      </c>
      <c r="K337" s="96">
        <v>0</v>
      </c>
      <c r="L337" s="88">
        <f t="shared" si="140"/>
        <v>50</v>
      </c>
      <c r="M337" s="175"/>
      <c r="N337" s="175"/>
      <c r="O337" s="175"/>
      <c r="P337" s="175"/>
      <c r="Q337" s="176"/>
      <c r="R337" s="175"/>
      <c r="S337" s="175"/>
      <c r="T337" s="175"/>
      <c r="U337" s="175"/>
      <c r="V337" s="175"/>
      <c r="W337" s="175"/>
      <c r="X337" s="175"/>
      <c r="Y337" s="175"/>
      <c r="Z337" s="175"/>
      <c r="AA337" s="182"/>
      <c r="AB337" s="175"/>
      <c r="AC337" s="175"/>
      <c r="AD337" s="175"/>
      <c r="AE337" s="175"/>
      <c r="AF337" s="175"/>
    </row>
    <row r="338" spans="1:32" ht="13.5" customHeight="1">
      <c r="A338" s="7"/>
      <c r="B338" s="29" t="s">
        <v>64</v>
      </c>
      <c r="C338" s="139" t="s">
        <v>22</v>
      </c>
      <c r="D338" s="88">
        <v>50</v>
      </c>
      <c r="E338" s="96">
        <v>0</v>
      </c>
      <c r="F338" s="88">
        <v>50</v>
      </c>
      <c r="G338" s="96">
        <v>0</v>
      </c>
      <c r="H338" s="88">
        <v>50</v>
      </c>
      <c r="I338" s="96">
        <v>0</v>
      </c>
      <c r="J338" s="88">
        <v>50</v>
      </c>
      <c r="K338" s="96">
        <v>0</v>
      </c>
      <c r="L338" s="88">
        <f t="shared" si="140"/>
        <v>50</v>
      </c>
      <c r="M338" s="175"/>
      <c r="N338" s="175"/>
      <c r="O338" s="175"/>
      <c r="P338" s="175"/>
      <c r="Q338" s="176"/>
      <c r="R338" s="175"/>
      <c r="S338" s="175"/>
      <c r="T338" s="175"/>
      <c r="U338" s="175"/>
      <c r="V338" s="175"/>
      <c r="W338" s="175"/>
      <c r="X338" s="175"/>
      <c r="Y338" s="175"/>
      <c r="Z338" s="175"/>
      <c r="AA338" s="182"/>
      <c r="AB338" s="175"/>
      <c r="AC338" s="175"/>
      <c r="AD338" s="175"/>
      <c r="AE338" s="175"/>
      <c r="AF338" s="175"/>
    </row>
    <row r="339" spans="1:32" ht="27" customHeight="1">
      <c r="A339" s="7"/>
      <c r="B339" s="29" t="s">
        <v>156</v>
      </c>
      <c r="C339" s="139" t="s">
        <v>153</v>
      </c>
      <c r="D339" s="86">
        <v>388</v>
      </c>
      <c r="E339" s="96">
        <v>0</v>
      </c>
      <c r="F339" s="88">
        <v>480</v>
      </c>
      <c r="G339" s="96">
        <v>0</v>
      </c>
      <c r="H339" s="88">
        <v>480</v>
      </c>
      <c r="I339" s="96">
        <v>0</v>
      </c>
      <c r="J339" s="88">
        <v>256</v>
      </c>
      <c r="K339" s="96">
        <v>0</v>
      </c>
      <c r="L339" s="88">
        <f t="shared" si="140"/>
        <v>256</v>
      </c>
      <c r="M339" s="175"/>
      <c r="N339" s="175"/>
      <c r="O339" s="175"/>
      <c r="P339" s="175"/>
      <c r="Q339" s="176"/>
      <c r="R339" s="175"/>
      <c r="S339" s="175"/>
      <c r="T339" s="175"/>
      <c r="U339" s="175"/>
      <c r="V339" s="182"/>
      <c r="W339" s="175"/>
      <c r="X339" s="175"/>
      <c r="Y339" s="175"/>
      <c r="Z339" s="175"/>
      <c r="AA339" s="182"/>
      <c r="AB339" s="175"/>
      <c r="AC339" s="175"/>
      <c r="AD339" s="175"/>
      <c r="AE339" s="175"/>
      <c r="AF339" s="175"/>
    </row>
    <row r="340" spans="1:32" ht="27" customHeight="1">
      <c r="A340" s="7"/>
      <c r="B340" s="29" t="s">
        <v>157</v>
      </c>
      <c r="C340" s="139" t="s">
        <v>219</v>
      </c>
      <c r="D340" s="81">
        <v>2117</v>
      </c>
      <c r="E340" s="96">
        <v>0</v>
      </c>
      <c r="F340" s="102">
        <v>0</v>
      </c>
      <c r="G340" s="96">
        <v>0</v>
      </c>
      <c r="H340" s="102">
        <v>0</v>
      </c>
      <c r="I340" s="96">
        <v>0</v>
      </c>
      <c r="J340" s="102">
        <v>0</v>
      </c>
      <c r="K340" s="96">
        <v>0</v>
      </c>
      <c r="L340" s="96">
        <f t="shared" si="140"/>
        <v>0</v>
      </c>
      <c r="M340" s="162"/>
      <c r="N340" s="162"/>
      <c r="O340" s="162"/>
      <c r="P340" s="162"/>
      <c r="Q340" s="166"/>
      <c r="V340" s="97"/>
      <c r="AA340" s="97"/>
    </row>
    <row r="341" spans="1:32" ht="38.25">
      <c r="A341" s="140"/>
      <c r="B341" s="29" t="s">
        <v>240</v>
      </c>
      <c r="C341" s="139" t="s">
        <v>261</v>
      </c>
      <c r="D341" s="90">
        <v>7000</v>
      </c>
      <c r="E341" s="96">
        <v>0</v>
      </c>
      <c r="F341" s="90">
        <v>4000</v>
      </c>
      <c r="G341" s="96">
        <v>0</v>
      </c>
      <c r="H341" s="81">
        <v>4000</v>
      </c>
      <c r="I341" s="96">
        <v>0</v>
      </c>
      <c r="J341" s="90">
        <f>33+4000</f>
        <v>4033</v>
      </c>
      <c r="K341" s="96">
        <v>0</v>
      </c>
      <c r="L341" s="88">
        <f t="shared" si="140"/>
        <v>4033</v>
      </c>
      <c r="M341" s="162"/>
      <c r="N341" s="162"/>
      <c r="O341" s="162"/>
      <c r="P341" s="162"/>
      <c r="Q341" s="163"/>
      <c r="AA341" s="97"/>
    </row>
    <row r="342" spans="1:32" ht="14.45" customHeight="1">
      <c r="A342" s="7" t="s">
        <v>11</v>
      </c>
      <c r="B342" s="45">
        <v>0.46</v>
      </c>
      <c r="C342" s="139" t="s">
        <v>27</v>
      </c>
      <c r="D342" s="118">
        <f t="shared" ref="D342:L342" si="141">SUM(D336:D341)</f>
        <v>16605</v>
      </c>
      <c r="E342" s="117">
        <f t="shared" si="141"/>
        <v>0</v>
      </c>
      <c r="F342" s="118">
        <f t="shared" si="141"/>
        <v>9515</v>
      </c>
      <c r="G342" s="117">
        <f t="shared" si="141"/>
        <v>0</v>
      </c>
      <c r="H342" s="118">
        <f t="shared" si="141"/>
        <v>9515</v>
      </c>
      <c r="I342" s="117">
        <f t="shared" si="141"/>
        <v>0</v>
      </c>
      <c r="J342" s="118">
        <f t="shared" si="141"/>
        <v>13120</v>
      </c>
      <c r="K342" s="117">
        <f t="shared" ref="K342" si="142">SUM(K336:K341)</f>
        <v>0</v>
      </c>
      <c r="L342" s="118">
        <f t="shared" si="141"/>
        <v>13120</v>
      </c>
      <c r="Q342" s="151"/>
      <c r="V342" s="97"/>
      <c r="AA342" s="97"/>
    </row>
    <row r="343" spans="1:32">
      <c r="A343" s="7"/>
      <c r="B343" s="45"/>
      <c r="C343" s="139"/>
      <c r="D343" s="60"/>
      <c r="E343" s="10"/>
      <c r="F343" s="60"/>
      <c r="G343" s="10"/>
      <c r="H343" s="60"/>
      <c r="I343" s="10"/>
      <c r="J343" s="60"/>
      <c r="K343" s="10"/>
      <c r="L343" s="10"/>
      <c r="Q343" s="151"/>
      <c r="V343" s="97"/>
      <c r="AA343" s="97"/>
    </row>
    <row r="344" spans="1:32" ht="14.45" customHeight="1">
      <c r="A344" s="7"/>
      <c r="B344" s="45">
        <v>0.47</v>
      </c>
      <c r="C344" s="139" t="s">
        <v>31</v>
      </c>
      <c r="D344" s="60"/>
      <c r="E344" s="60"/>
      <c r="F344" s="60"/>
      <c r="G344" s="60"/>
      <c r="H344" s="60"/>
      <c r="I344" s="60"/>
      <c r="J344" s="60"/>
      <c r="K344" s="60"/>
      <c r="L344" s="60"/>
      <c r="Q344" s="151"/>
      <c r="V344" s="97"/>
      <c r="AA344" s="97"/>
    </row>
    <row r="345" spans="1:32" ht="14.45" customHeight="1">
      <c r="A345" s="7"/>
      <c r="B345" s="29" t="s">
        <v>66</v>
      </c>
      <c r="C345" s="139" t="s">
        <v>18</v>
      </c>
      <c r="D345" s="90">
        <v>4017</v>
      </c>
      <c r="E345" s="96">
        <v>0</v>
      </c>
      <c r="F345" s="90">
        <v>3175</v>
      </c>
      <c r="G345" s="96">
        <v>0</v>
      </c>
      <c r="H345" s="90">
        <v>3175</v>
      </c>
      <c r="I345" s="96">
        <v>0</v>
      </c>
      <c r="J345" s="90">
        <v>5593</v>
      </c>
      <c r="K345" s="96">
        <v>0</v>
      </c>
      <c r="L345" s="88">
        <f>SUM(J345:K345)</f>
        <v>5593</v>
      </c>
      <c r="M345" s="175"/>
      <c r="N345" s="175"/>
      <c r="O345" s="175"/>
      <c r="P345" s="175"/>
      <c r="Q345" s="176"/>
      <c r="V345" s="97"/>
      <c r="W345" s="175"/>
      <c r="X345" s="175"/>
      <c r="Y345" s="175"/>
      <c r="Z345" s="175"/>
      <c r="AA345" s="182"/>
    </row>
    <row r="346" spans="1:32" ht="14.45" customHeight="1">
      <c r="A346" s="7"/>
      <c r="B346" s="29" t="s">
        <v>67</v>
      </c>
      <c r="C346" s="139" t="s">
        <v>20</v>
      </c>
      <c r="D346" s="90">
        <v>50</v>
      </c>
      <c r="E346" s="96">
        <v>0</v>
      </c>
      <c r="F346" s="90">
        <v>50</v>
      </c>
      <c r="G346" s="96">
        <v>0</v>
      </c>
      <c r="H346" s="90">
        <v>50</v>
      </c>
      <c r="I346" s="96">
        <v>0</v>
      </c>
      <c r="J346" s="90">
        <v>50</v>
      </c>
      <c r="K346" s="96">
        <v>0</v>
      </c>
      <c r="L346" s="88">
        <f>SUM(J346:K346)</f>
        <v>50</v>
      </c>
      <c r="M346" s="175"/>
      <c r="N346" s="175"/>
      <c r="O346" s="175"/>
      <c r="P346" s="175"/>
      <c r="Q346" s="176"/>
      <c r="R346" s="175"/>
      <c r="S346" s="175"/>
      <c r="T346" s="175"/>
      <c r="U346" s="175"/>
      <c r="V346" s="175"/>
      <c r="W346" s="175"/>
      <c r="X346" s="175"/>
      <c r="Y346" s="175"/>
      <c r="Z346" s="175"/>
      <c r="AA346" s="182"/>
      <c r="AB346" s="175"/>
      <c r="AC346" s="175"/>
      <c r="AD346" s="175"/>
      <c r="AE346" s="175"/>
      <c r="AF346" s="175"/>
    </row>
    <row r="347" spans="1:32" ht="14.45" customHeight="1">
      <c r="A347" s="7"/>
      <c r="B347" s="29" t="s">
        <v>68</v>
      </c>
      <c r="C347" s="139" t="s">
        <v>22</v>
      </c>
      <c r="D347" s="90">
        <v>50</v>
      </c>
      <c r="E347" s="96">
        <v>0</v>
      </c>
      <c r="F347" s="90">
        <v>50</v>
      </c>
      <c r="G347" s="96">
        <v>0</v>
      </c>
      <c r="H347" s="90">
        <v>50</v>
      </c>
      <c r="I347" s="96">
        <v>0</v>
      </c>
      <c r="J347" s="90">
        <v>50</v>
      </c>
      <c r="K347" s="96">
        <v>0</v>
      </c>
      <c r="L347" s="88">
        <f>SUM(J347:K347)</f>
        <v>50</v>
      </c>
      <c r="M347" s="175"/>
      <c r="N347" s="175"/>
      <c r="O347" s="175"/>
      <c r="P347" s="175"/>
      <c r="Q347" s="176"/>
      <c r="R347" s="175"/>
      <c r="S347" s="175"/>
      <c r="T347" s="175"/>
      <c r="U347" s="175"/>
      <c r="V347" s="175"/>
      <c r="W347" s="175"/>
      <c r="X347" s="175"/>
      <c r="Y347" s="175"/>
      <c r="Z347" s="175"/>
      <c r="AA347" s="182"/>
      <c r="AB347" s="175"/>
      <c r="AC347" s="175"/>
      <c r="AD347" s="175"/>
      <c r="AE347" s="175"/>
      <c r="AF347" s="175"/>
    </row>
    <row r="348" spans="1:32" ht="27" customHeight="1">
      <c r="A348" s="7"/>
      <c r="B348" s="29" t="s">
        <v>158</v>
      </c>
      <c r="C348" s="139" t="s">
        <v>153</v>
      </c>
      <c r="D348" s="90">
        <v>437</v>
      </c>
      <c r="E348" s="96">
        <v>0</v>
      </c>
      <c r="F348" s="90">
        <v>590</v>
      </c>
      <c r="G348" s="96">
        <v>0</v>
      </c>
      <c r="H348" s="90">
        <v>590</v>
      </c>
      <c r="I348" s="96">
        <v>0</v>
      </c>
      <c r="J348" s="90">
        <v>183</v>
      </c>
      <c r="K348" s="96">
        <v>0</v>
      </c>
      <c r="L348" s="88">
        <f>SUM(J348:K348)</f>
        <v>183</v>
      </c>
      <c r="M348" s="175"/>
      <c r="N348" s="175"/>
      <c r="O348" s="175"/>
      <c r="P348" s="175"/>
      <c r="Q348" s="176"/>
      <c r="R348" s="175"/>
      <c r="S348" s="175"/>
      <c r="T348" s="175"/>
      <c r="U348" s="175"/>
      <c r="V348" s="182"/>
      <c r="W348" s="175"/>
      <c r="X348" s="175"/>
      <c r="Y348" s="175"/>
      <c r="Z348" s="175"/>
      <c r="AA348" s="182"/>
      <c r="AB348" s="175"/>
      <c r="AC348" s="175"/>
      <c r="AD348" s="175"/>
      <c r="AE348" s="175"/>
      <c r="AF348" s="175"/>
    </row>
    <row r="349" spans="1:32" ht="27" customHeight="1">
      <c r="A349" s="7"/>
      <c r="B349" s="5" t="s">
        <v>159</v>
      </c>
      <c r="C349" s="4" t="s">
        <v>160</v>
      </c>
      <c r="D349" s="86">
        <v>1046</v>
      </c>
      <c r="E349" s="101">
        <v>0</v>
      </c>
      <c r="F349" s="99">
        <v>0</v>
      </c>
      <c r="G349" s="101">
        <v>0</v>
      </c>
      <c r="H349" s="99">
        <v>0</v>
      </c>
      <c r="I349" s="101">
        <v>0</v>
      </c>
      <c r="J349" s="99">
        <v>0</v>
      </c>
      <c r="K349" s="101">
        <v>0</v>
      </c>
      <c r="L349" s="101">
        <f>SUM(J349:K349)</f>
        <v>0</v>
      </c>
      <c r="M349" s="162"/>
      <c r="N349" s="162"/>
      <c r="O349" s="162"/>
      <c r="P349" s="162"/>
      <c r="Q349" s="166"/>
      <c r="V349" s="97"/>
      <c r="AA349" s="97"/>
    </row>
    <row r="350" spans="1:32" ht="14.45" customHeight="1">
      <c r="A350" s="7" t="s">
        <v>11</v>
      </c>
      <c r="B350" s="45">
        <v>0.47</v>
      </c>
      <c r="C350" s="4" t="s">
        <v>31</v>
      </c>
      <c r="D350" s="116">
        <f t="shared" ref="D350:L350" si="143">SUM(D345:D349)</f>
        <v>5600</v>
      </c>
      <c r="E350" s="119">
        <f t="shared" si="143"/>
        <v>0</v>
      </c>
      <c r="F350" s="116">
        <f t="shared" si="143"/>
        <v>3865</v>
      </c>
      <c r="G350" s="119">
        <f t="shared" si="143"/>
        <v>0</v>
      </c>
      <c r="H350" s="116">
        <f t="shared" si="143"/>
        <v>3865</v>
      </c>
      <c r="I350" s="119">
        <f t="shared" si="143"/>
        <v>0</v>
      </c>
      <c r="J350" s="116">
        <f t="shared" si="143"/>
        <v>5876</v>
      </c>
      <c r="K350" s="119">
        <f t="shared" ref="K350" si="144">SUM(K345:K349)</f>
        <v>0</v>
      </c>
      <c r="L350" s="116">
        <f t="shared" si="143"/>
        <v>5876</v>
      </c>
      <c r="Q350" s="151"/>
      <c r="V350" s="97"/>
      <c r="AA350" s="97"/>
    </row>
    <row r="351" spans="1:32" ht="14.45" customHeight="1">
      <c r="A351" s="7"/>
      <c r="B351" s="44"/>
      <c r="C351" s="139"/>
      <c r="D351" s="60"/>
      <c r="E351" s="10"/>
      <c r="F351" s="60"/>
      <c r="G351" s="10"/>
      <c r="H351" s="60"/>
      <c r="I351" s="10"/>
      <c r="J351" s="60"/>
      <c r="K351" s="10"/>
      <c r="L351" s="10"/>
      <c r="Q351" s="151"/>
      <c r="V351" s="97"/>
      <c r="AA351" s="97"/>
    </row>
    <row r="352" spans="1:32" ht="14.45" customHeight="1">
      <c r="B352" s="45">
        <v>0.48</v>
      </c>
      <c r="C352" s="4" t="s">
        <v>35</v>
      </c>
      <c r="D352" s="59"/>
      <c r="E352" s="59"/>
      <c r="F352" s="59"/>
      <c r="G352" s="59"/>
      <c r="H352" s="59"/>
      <c r="I352" s="59"/>
      <c r="J352" s="59"/>
      <c r="K352" s="59"/>
      <c r="L352" s="59"/>
      <c r="Q352" s="151"/>
      <c r="V352" s="97"/>
      <c r="AA352" s="97"/>
    </row>
    <row r="353" spans="1:32" ht="14.45" customHeight="1">
      <c r="B353" s="5" t="s">
        <v>70</v>
      </c>
      <c r="C353" s="4" t="s">
        <v>18</v>
      </c>
      <c r="D353" s="88">
        <v>7293</v>
      </c>
      <c r="E353" s="96">
        <v>0</v>
      </c>
      <c r="F353" s="90">
        <v>6085</v>
      </c>
      <c r="G353" s="96">
        <v>0</v>
      </c>
      <c r="H353" s="90">
        <v>6085</v>
      </c>
      <c r="I353" s="96">
        <v>0</v>
      </c>
      <c r="J353" s="90">
        <v>10570</v>
      </c>
      <c r="K353" s="96">
        <v>0</v>
      </c>
      <c r="L353" s="88">
        <f t="shared" ref="L353:L359" si="145">SUM(J353:K353)</f>
        <v>10570</v>
      </c>
      <c r="M353" s="175"/>
      <c r="N353" s="175"/>
      <c r="O353" s="175"/>
      <c r="P353" s="175"/>
      <c r="Q353" s="176"/>
      <c r="V353" s="97"/>
      <c r="W353" s="175"/>
      <c r="X353" s="175"/>
      <c r="Y353" s="175"/>
      <c r="Z353" s="175"/>
      <c r="AA353" s="182"/>
    </row>
    <row r="354" spans="1:32" ht="14.45" customHeight="1">
      <c r="A354" s="7"/>
      <c r="B354" s="29" t="s">
        <v>71</v>
      </c>
      <c r="C354" s="139" t="s">
        <v>20</v>
      </c>
      <c r="D354" s="88">
        <v>50</v>
      </c>
      <c r="E354" s="96">
        <v>0</v>
      </c>
      <c r="F354" s="90">
        <v>50</v>
      </c>
      <c r="G354" s="96">
        <v>0</v>
      </c>
      <c r="H354" s="90">
        <v>50</v>
      </c>
      <c r="I354" s="96">
        <v>0</v>
      </c>
      <c r="J354" s="90">
        <v>50</v>
      </c>
      <c r="K354" s="96">
        <v>0</v>
      </c>
      <c r="L354" s="88">
        <f t="shared" si="145"/>
        <v>50</v>
      </c>
      <c r="M354" s="175"/>
      <c r="N354" s="175"/>
      <c r="O354" s="175"/>
      <c r="P354" s="175"/>
      <c r="Q354" s="176"/>
      <c r="R354" s="175"/>
      <c r="S354" s="175"/>
      <c r="T354" s="175"/>
      <c r="U354" s="175"/>
      <c r="V354" s="175"/>
      <c r="W354" s="175"/>
      <c r="X354" s="175"/>
      <c r="Y354" s="175"/>
      <c r="Z354" s="175"/>
      <c r="AA354" s="182"/>
      <c r="AB354" s="175"/>
      <c r="AC354" s="175"/>
      <c r="AD354" s="175"/>
      <c r="AE354" s="175"/>
      <c r="AF354" s="175"/>
    </row>
    <row r="355" spans="1:32" ht="14.45" customHeight="1">
      <c r="A355" s="7"/>
      <c r="B355" s="29" t="s">
        <v>72</v>
      </c>
      <c r="C355" s="139" t="s">
        <v>22</v>
      </c>
      <c r="D355" s="88">
        <v>50</v>
      </c>
      <c r="E355" s="96">
        <v>0</v>
      </c>
      <c r="F355" s="90">
        <v>50</v>
      </c>
      <c r="G355" s="96">
        <v>0</v>
      </c>
      <c r="H355" s="90">
        <v>50</v>
      </c>
      <c r="I355" s="96">
        <v>0</v>
      </c>
      <c r="J355" s="90">
        <v>50</v>
      </c>
      <c r="K355" s="96">
        <v>0</v>
      </c>
      <c r="L355" s="88">
        <f t="shared" si="145"/>
        <v>50</v>
      </c>
      <c r="M355" s="175"/>
      <c r="N355" s="175"/>
      <c r="O355" s="175"/>
      <c r="P355" s="175"/>
      <c r="Q355" s="176"/>
      <c r="R355" s="175"/>
      <c r="S355" s="175"/>
      <c r="T355" s="175"/>
      <c r="U355" s="175"/>
      <c r="V355" s="175"/>
      <c r="W355" s="175"/>
      <c r="X355" s="175"/>
      <c r="Y355" s="175"/>
      <c r="Z355" s="175"/>
      <c r="AA355" s="182"/>
      <c r="AB355" s="175"/>
      <c r="AC355" s="175"/>
      <c r="AD355" s="175"/>
      <c r="AE355" s="175"/>
      <c r="AF355" s="175"/>
    </row>
    <row r="356" spans="1:32" ht="27.95" customHeight="1">
      <c r="A356" s="7"/>
      <c r="B356" s="29" t="s">
        <v>162</v>
      </c>
      <c r="C356" s="139" t="s">
        <v>153</v>
      </c>
      <c r="D356" s="90">
        <v>240</v>
      </c>
      <c r="E356" s="96">
        <v>0</v>
      </c>
      <c r="F356" s="90">
        <v>330</v>
      </c>
      <c r="G356" s="96">
        <v>0</v>
      </c>
      <c r="H356" s="90">
        <v>330</v>
      </c>
      <c r="I356" s="96">
        <v>0</v>
      </c>
      <c r="J356" s="90">
        <v>101</v>
      </c>
      <c r="K356" s="96">
        <v>0</v>
      </c>
      <c r="L356" s="88">
        <f t="shared" si="145"/>
        <v>101</v>
      </c>
      <c r="M356" s="175"/>
      <c r="N356" s="175"/>
      <c r="O356" s="175"/>
      <c r="P356" s="175"/>
      <c r="Q356" s="176"/>
      <c r="R356" s="175"/>
      <c r="S356" s="175"/>
      <c r="T356" s="175"/>
      <c r="U356" s="175"/>
      <c r="V356" s="182"/>
      <c r="W356" s="175"/>
      <c r="X356" s="175"/>
      <c r="Y356" s="175"/>
      <c r="Z356" s="175"/>
      <c r="AA356" s="182"/>
      <c r="AB356" s="175"/>
      <c r="AC356" s="175"/>
      <c r="AD356" s="175"/>
      <c r="AE356" s="175"/>
      <c r="AF356" s="175"/>
    </row>
    <row r="357" spans="1:32" ht="27.95" customHeight="1">
      <c r="A357" s="7"/>
      <c r="B357" s="29" t="s">
        <v>163</v>
      </c>
      <c r="C357" s="139" t="s">
        <v>245</v>
      </c>
      <c r="D357" s="90">
        <v>1636</v>
      </c>
      <c r="E357" s="96">
        <v>0</v>
      </c>
      <c r="F357" s="102">
        <v>0</v>
      </c>
      <c r="G357" s="96">
        <v>0</v>
      </c>
      <c r="H357" s="102">
        <v>0</v>
      </c>
      <c r="I357" s="96">
        <v>0</v>
      </c>
      <c r="J357" s="102">
        <v>0</v>
      </c>
      <c r="K357" s="96">
        <v>0</v>
      </c>
      <c r="L357" s="96">
        <f t="shared" si="145"/>
        <v>0</v>
      </c>
      <c r="M357" s="162"/>
      <c r="N357" s="162"/>
      <c r="O357" s="162"/>
      <c r="P357" s="162"/>
      <c r="Q357" s="166"/>
      <c r="V357" s="97"/>
      <c r="AA357" s="97"/>
    </row>
    <row r="358" spans="1:32" ht="27.95" customHeight="1">
      <c r="A358" s="28"/>
      <c r="B358" s="142" t="s">
        <v>209</v>
      </c>
      <c r="C358" s="54" t="s">
        <v>253</v>
      </c>
      <c r="D358" s="115">
        <v>614</v>
      </c>
      <c r="E358" s="100">
        <v>0</v>
      </c>
      <c r="F358" s="103">
        <v>0</v>
      </c>
      <c r="G358" s="100">
        <v>0</v>
      </c>
      <c r="H358" s="103">
        <v>0</v>
      </c>
      <c r="I358" s="100">
        <v>0</v>
      </c>
      <c r="J358" s="103">
        <v>0</v>
      </c>
      <c r="K358" s="100">
        <v>0</v>
      </c>
      <c r="L358" s="100">
        <f t="shared" si="145"/>
        <v>0</v>
      </c>
      <c r="M358" s="162"/>
      <c r="N358" s="162"/>
      <c r="O358" s="162"/>
      <c r="P358" s="162"/>
      <c r="Q358" s="166"/>
      <c r="V358" s="97"/>
      <c r="AA358" s="97"/>
    </row>
    <row r="359" spans="1:32" ht="27.95" customHeight="1">
      <c r="A359" s="7"/>
      <c r="B359" s="29" t="s">
        <v>263</v>
      </c>
      <c r="C359" s="139" t="s">
        <v>264</v>
      </c>
      <c r="D359" s="90">
        <v>5543</v>
      </c>
      <c r="E359" s="96">
        <v>0</v>
      </c>
      <c r="F359" s="90">
        <v>35000</v>
      </c>
      <c r="G359" s="96">
        <v>0</v>
      </c>
      <c r="H359" s="90">
        <v>35000</v>
      </c>
      <c r="I359" s="96">
        <v>0</v>
      </c>
      <c r="J359" s="90">
        <f>33+35000</f>
        <v>35033</v>
      </c>
      <c r="K359" s="96">
        <v>0</v>
      </c>
      <c r="L359" s="88">
        <f t="shared" si="145"/>
        <v>35033</v>
      </c>
      <c r="M359" s="162"/>
      <c r="N359" s="162"/>
      <c r="O359" s="162"/>
      <c r="P359" s="162"/>
      <c r="Q359" s="163"/>
      <c r="V359" s="97"/>
      <c r="X359" s="138"/>
      <c r="Y359" s="155"/>
      <c r="Z359" s="138"/>
      <c r="AA359" s="156"/>
      <c r="AB359" s="138"/>
      <c r="AC359" s="138"/>
    </row>
    <row r="360" spans="1:32" ht="14.45" customHeight="1">
      <c r="A360" s="7" t="s">
        <v>11</v>
      </c>
      <c r="B360" s="45">
        <v>0.48</v>
      </c>
      <c r="C360" s="139" t="s">
        <v>35</v>
      </c>
      <c r="D360" s="116">
        <f t="shared" ref="D360:L360" si="146">SUM(D353:D359)</f>
        <v>15426</v>
      </c>
      <c r="E360" s="119">
        <f t="shared" si="146"/>
        <v>0</v>
      </c>
      <c r="F360" s="116">
        <f t="shared" si="146"/>
        <v>41515</v>
      </c>
      <c r="G360" s="119">
        <f t="shared" si="146"/>
        <v>0</v>
      </c>
      <c r="H360" s="116">
        <f t="shared" si="146"/>
        <v>41515</v>
      </c>
      <c r="I360" s="119">
        <f t="shared" si="146"/>
        <v>0</v>
      </c>
      <c r="J360" s="116">
        <f t="shared" si="146"/>
        <v>45804</v>
      </c>
      <c r="K360" s="119">
        <f t="shared" ref="K360" si="147">SUM(K353:K359)</f>
        <v>0</v>
      </c>
      <c r="L360" s="116">
        <f t="shared" si="146"/>
        <v>45804</v>
      </c>
      <c r="Q360" s="151"/>
      <c r="V360" s="97"/>
      <c r="AA360" s="97"/>
    </row>
    <row r="361" spans="1:32" ht="9" customHeight="1">
      <c r="A361" s="7"/>
      <c r="B361" s="140"/>
      <c r="C361" s="139"/>
      <c r="D361" s="10"/>
      <c r="E361" s="10"/>
      <c r="F361" s="10"/>
      <c r="G361" s="10"/>
      <c r="H361" s="10"/>
      <c r="I361" s="10"/>
      <c r="J361" s="10"/>
      <c r="K361" s="10"/>
      <c r="L361" s="10"/>
      <c r="Q361" s="151"/>
      <c r="V361" s="97"/>
      <c r="AA361" s="97"/>
    </row>
    <row r="362" spans="1:32" ht="13.5" customHeight="1">
      <c r="A362" s="7"/>
      <c r="B362" s="45">
        <v>0.66</v>
      </c>
      <c r="C362" s="139" t="s">
        <v>232</v>
      </c>
      <c r="D362" s="60"/>
      <c r="E362" s="60"/>
      <c r="F362" s="60"/>
      <c r="G362" s="60"/>
      <c r="H362" s="60"/>
      <c r="I362" s="60"/>
      <c r="J362" s="60"/>
      <c r="K362" s="60"/>
      <c r="L362" s="60"/>
      <c r="Q362" s="151"/>
      <c r="V362" s="97"/>
      <c r="AA362" s="97"/>
    </row>
    <row r="363" spans="1:32" ht="13.5" customHeight="1">
      <c r="A363" s="7"/>
      <c r="B363" s="29" t="s">
        <v>164</v>
      </c>
      <c r="C363" s="139" t="s">
        <v>18</v>
      </c>
      <c r="D363" s="102">
        <v>0</v>
      </c>
      <c r="E363" s="90">
        <v>13892</v>
      </c>
      <c r="F363" s="102">
        <v>0</v>
      </c>
      <c r="G363" s="88">
        <v>14213</v>
      </c>
      <c r="H363" s="102">
        <v>0</v>
      </c>
      <c r="I363" s="88">
        <v>14213</v>
      </c>
      <c r="J363" s="102">
        <v>0</v>
      </c>
      <c r="K363" s="88">
        <v>18999</v>
      </c>
      <c r="L363" s="90">
        <f>SUM(J363:K363)</f>
        <v>18999</v>
      </c>
      <c r="M363" s="175"/>
      <c r="N363" s="175"/>
      <c r="O363" s="175"/>
      <c r="P363" s="175"/>
      <c r="Q363" s="176"/>
      <c r="V363" s="97"/>
      <c r="W363" s="175"/>
      <c r="X363" s="175"/>
      <c r="Y363" s="175"/>
      <c r="Z363" s="175"/>
      <c r="AA363" s="182"/>
    </row>
    <row r="364" spans="1:32" ht="13.5" customHeight="1">
      <c r="A364" s="7"/>
      <c r="B364" s="29" t="s">
        <v>165</v>
      </c>
      <c r="C364" s="139" t="s">
        <v>20</v>
      </c>
      <c r="D364" s="102">
        <v>0</v>
      </c>
      <c r="E364" s="90">
        <v>50</v>
      </c>
      <c r="F364" s="102">
        <v>0</v>
      </c>
      <c r="G364" s="88">
        <v>50</v>
      </c>
      <c r="H364" s="102">
        <v>0</v>
      </c>
      <c r="I364" s="88">
        <v>50</v>
      </c>
      <c r="J364" s="102">
        <v>0</v>
      </c>
      <c r="K364" s="88">
        <v>50</v>
      </c>
      <c r="L364" s="90">
        <f>SUM(J364:K364)</f>
        <v>50</v>
      </c>
      <c r="M364" s="175"/>
      <c r="N364" s="175"/>
      <c r="O364" s="175"/>
      <c r="P364" s="175"/>
      <c r="Q364" s="176"/>
      <c r="R364" s="175"/>
      <c r="S364" s="175"/>
      <c r="T364" s="175"/>
      <c r="U364" s="175"/>
      <c r="V364" s="175"/>
      <c r="W364" s="175"/>
      <c r="X364" s="175"/>
      <c r="Y364" s="175"/>
      <c r="Z364" s="175"/>
      <c r="AA364" s="182"/>
      <c r="AB364" s="175"/>
      <c r="AC364" s="175"/>
      <c r="AD364" s="175"/>
      <c r="AE364" s="175"/>
      <c r="AF364" s="175"/>
    </row>
    <row r="365" spans="1:32" ht="13.5" customHeight="1">
      <c r="A365" s="7"/>
      <c r="B365" s="29" t="s">
        <v>166</v>
      </c>
      <c r="C365" s="139" t="s">
        <v>22</v>
      </c>
      <c r="D365" s="102">
        <v>0</v>
      </c>
      <c r="E365" s="90">
        <v>58</v>
      </c>
      <c r="F365" s="102">
        <v>0</v>
      </c>
      <c r="G365" s="88">
        <v>60</v>
      </c>
      <c r="H365" s="102">
        <v>0</v>
      </c>
      <c r="I365" s="88">
        <v>60</v>
      </c>
      <c r="J365" s="102">
        <v>0</v>
      </c>
      <c r="K365" s="88">
        <v>60</v>
      </c>
      <c r="L365" s="90">
        <f>SUM(J365:K365)</f>
        <v>60</v>
      </c>
      <c r="M365" s="175"/>
      <c r="N365" s="175"/>
      <c r="O365" s="175"/>
      <c r="P365" s="175"/>
      <c r="Q365" s="176"/>
      <c r="R365" s="175"/>
      <c r="S365" s="175"/>
      <c r="T365" s="175"/>
      <c r="U365" s="175"/>
      <c r="V365" s="175"/>
      <c r="W365" s="175"/>
      <c r="X365" s="175"/>
      <c r="Y365" s="175"/>
      <c r="Z365" s="175"/>
      <c r="AA365" s="182"/>
      <c r="AB365" s="175"/>
      <c r="AC365" s="175"/>
      <c r="AD365" s="175"/>
      <c r="AE365" s="175"/>
      <c r="AF365" s="182"/>
    </row>
    <row r="366" spans="1:32" ht="25.5">
      <c r="B366" s="5" t="s">
        <v>167</v>
      </c>
      <c r="C366" s="4" t="s">
        <v>153</v>
      </c>
      <c r="D366" s="90">
        <v>1000</v>
      </c>
      <c r="E366" s="102">
        <v>0</v>
      </c>
      <c r="F366" s="90">
        <v>1380</v>
      </c>
      <c r="G366" s="102">
        <v>0</v>
      </c>
      <c r="H366" s="90">
        <v>1380</v>
      </c>
      <c r="I366" s="102">
        <v>0</v>
      </c>
      <c r="J366" s="90">
        <v>511</v>
      </c>
      <c r="K366" s="102">
        <v>0</v>
      </c>
      <c r="L366" s="90">
        <f>SUM(J366:K366)</f>
        <v>511</v>
      </c>
      <c r="M366" s="175"/>
      <c r="N366" s="175"/>
      <c r="O366" s="175"/>
      <c r="P366" s="175"/>
      <c r="Q366" s="176"/>
      <c r="R366" s="175"/>
      <c r="S366" s="175"/>
      <c r="T366" s="175"/>
      <c r="U366" s="175"/>
      <c r="V366" s="182"/>
      <c r="W366" s="175"/>
      <c r="X366" s="175"/>
      <c r="Y366" s="175"/>
      <c r="Z366" s="175"/>
      <c r="AA366" s="182"/>
      <c r="AB366" s="175"/>
      <c r="AC366" s="175"/>
      <c r="AD366" s="175"/>
      <c r="AE366" s="175"/>
      <c r="AF366" s="175"/>
    </row>
    <row r="367" spans="1:32" ht="25.5">
      <c r="A367" s="7"/>
      <c r="B367" s="29" t="s">
        <v>168</v>
      </c>
      <c r="C367" s="139" t="s">
        <v>254</v>
      </c>
      <c r="D367" s="88">
        <v>2479</v>
      </c>
      <c r="E367" s="102">
        <v>0</v>
      </c>
      <c r="F367" s="96">
        <v>0</v>
      </c>
      <c r="G367" s="96">
        <v>0</v>
      </c>
      <c r="H367" s="96">
        <v>0</v>
      </c>
      <c r="I367" s="96">
        <v>0</v>
      </c>
      <c r="J367" s="96">
        <v>0</v>
      </c>
      <c r="K367" s="96">
        <v>0</v>
      </c>
      <c r="L367" s="102">
        <f>SUM(J367:K367)</f>
        <v>0</v>
      </c>
      <c r="M367" s="162"/>
      <c r="N367" s="162"/>
      <c r="O367" s="162"/>
      <c r="P367" s="162"/>
      <c r="Q367" s="166"/>
      <c r="V367" s="97"/>
      <c r="AA367" s="97"/>
    </row>
    <row r="368" spans="1:32">
      <c r="A368" s="7" t="s">
        <v>11</v>
      </c>
      <c r="B368" s="45">
        <v>0.66</v>
      </c>
      <c r="C368" s="139" t="s">
        <v>232</v>
      </c>
      <c r="D368" s="118">
        <f t="shared" ref="D368:L368" si="148">SUM(D363:D367)</f>
        <v>3479</v>
      </c>
      <c r="E368" s="118">
        <f t="shared" si="148"/>
        <v>14000</v>
      </c>
      <c r="F368" s="118">
        <f t="shared" si="148"/>
        <v>1380</v>
      </c>
      <c r="G368" s="118">
        <f t="shared" si="148"/>
        <v>14323</v>
      </c>
      <c r="H368" s="118">
        <f t="shared" si="148"/>
        <v>1380</v>
      </c>
      <c r="I368" s="118">
        <f t="shared" si="148"/>
        <v>14323</v>
      </c>
      <c r="J368" s="118">
        <f t="shared" si="148"/>
        <v>511</v>
      </c>
      <c r="K368" s="118">
        <f t="shared" ref="K368" si="149">SUM(K363:K367)</f>
        <v>19109</v>
      </c>
      <c r="L368" s="118">
        <f t="shared" si="148"/>
        <v>19620</v>
      </c>
      <c r="Q368" s="151"/>
      <c r="V368" s="97"/>
      <c r="AA368" s="97"/>
    </row>
    <row r="369" spans="1:27" ht="9" customHeight="1">
      <c r="A369" s="7"/>
      <c r="B369" s="45"/>
      <c r="C369" s="139"/>
      <c r="D369" s="90"/>
      <c r="E369" s="90"/>
      <c r="F369" s="90"/>
      <c r="G369" s="90"/>
      <c r="H369" s="90"/>
      <c r="I369" s="90"/>
      <c r="J369" s="90"/>
      <c r="K369" s="90"/>
      <c r="L369" s="90"/>
      <c r="Q369" s="151"/>
      <c r="V369" s="97"/>
      <c r="AA369" s="97"/>
    </row>
    <row r="370" spans="1:27" ht="25.5">
      <c r="A370" s="7"/>
      <c r="B370" s="51">
        <v>13</v>
      </c>
      <c r="C370" s="139" t="s">
        <v>299</v>
      </c>
      <c r="D370" s="90"/>
      <c r="E370" s="90"/>
      <c r="F370" s="90"/>
      <c r="G370" s="90"/>
      <c r="H370" s="90"/>
      <c r="I370" s="90"/>
      <c r="J370" s="90"/>
      <c r="K370" s="90"/>
      <c r="L370" s="90"/>
      <c r="Q370" s="151"/>
      <c r="V370" s="97"/>
      <c r="AA370" s="97"/>
    </row>
    <row r="371" spans="1:27" ht="13.5" customHeight="1">
      <c r="A371" s="7"/>
      <c r="B371" s="145">
        <v>45</v>
      </c>
      <c r="C371" s="139" t="s">
        <v>23</v>
      </c>
      <c r="D371" s="10"/>
      <c r="E371" s="10"/>
      <c r="F371" s="10"/>
      <c r="G371" s="10"/>
      <c r="H371" s="10"/>
      <c r="I371" s="10"/>
      <c r="J371" s="10"/>
      <c r="K371" s="10"/>
      <c r="L371" s="10"/>
      <c r="Q371" s="151"/>
      <c r="V371" s="97"/>
      <c r="AA371" s="97"/>
    </row>
    <row r="372" spans="1:27" ht="25.5">
      <c r="A372" s="7"/>
      <c r="B372" s="29" t="s">
        <v>267</v>
      </c>
      <c r="C372" s="139" t="s">
        <v>252</v>
      </c>
      <c r="D372" s="102">
        <v>0</v>
      </c>
      <c r="E372" s="101">
        <v>0</v>
      </c>
      <c r="F372" s="90">
        <v>2600</v>
      </c>
      <c r="G372" s="96">
        <v>0</v>
      </c>
      <c r="H372" s="90">
        <v>2600</v>
      </c>
      <c r="I372" s="96">
        <v>0</v>
      </c>
      <c r="J372" s="90">
        <f>375+2600</f>
        <v>2975</v>
      </c>
      <c r="K372" s="96">
        <v>0</v>
      </c>
      <c r="L372" s="88">
        <f>SUM(J372:K372)</f>
        <v>2975</v>
      </c>
      <c r="M372" s="162"/>
      <c r="N372" s="165"/>
      <c r="O372" s="162"/>
      <c r="P372" s="162"/>
      <c r="Q372" s="166"/>
      <c r="V372" s="97"/>
      <c r="AA372" s="97"/>
    </row>
    <row r="373" spans="1:27" ht="25.5">
      <c r="A373" s="7"/>
      <c r="B373" s="29" t="s">
        <v>268</v>
      </c>
      <c r="C373" s="139" t="s">
        <v>220</v>
      </c>
      <c r="D373" s="99">
        <v>0</v>
      </c>
      <c r="E373" s="101">
        <v>0</v>
      </c>
      <c r="F373" s="86">
        <v>3000</v>
      </c>
      <c r="G373" s="101">
        <v>0</v>
      </c>
      <c r="H373" s="86">
        <v>3000</v>
      </c>
      <c r="I373" s="101">
        <v>0</v>
      </c>
      <c r="J373" s="86">
        <f>33+3000</f>
        <v>3033</v>
      </c>
      <c r="K373" s="101">
        <v>0</v>
      </c>
      <c r="L373" s="89">
        <f>SUM(J373:K373)</f>
        <v>3033</v>
      </c>
      <c r="M373" s="162"/>
      <c r="N373" s="165"/>
      <c r="O373" s="162"/>
      <c r="P373" s="162"/>
      <c r="Q373" s="166"/>
      <c r="V373" s="97"/>
      <c r="AA373" s="97"/>
    </row>
    <row r="374" spans="1:27" ht="25.5">
      <c r="A374" s="7"/>
      <c r="B374" s="29" t="s">
        <v>269</v>
      </c>
      <c r="C374" s="139" t="s">
        <v>205</v>
      </c>
      <c r="D374" s="102">
        <v>0</v>
      </c>
      <c r="E374" s="96">
        <v>0</v>
      </c>
      <c r="F374" s="90">
        <v>2500</v>
      </c>
      <c r="G374" s="96">
        <v>0</v>
      </c>
      <c r="H374" s="90">
        <v>2500</v>
      </c>
      <c r="I374" s="96">
        <v>0</v>
      </c>
      <c r="J374" s="115">
        <f>504+2500</f>
        <v>3004</v>
      </c>
      <c r="K374" s="96">
        <v>0</v>
      </c>
      <c r="L374" s="88">
        <f>SUM(J374:K374)</f>
        <v>3004</v>
      </c>
      <c r="M374" s="162"/>
      <c r="N374" s="165"/>
      <c r="O374" s="162"/>
      <c r="P374" s="162"/>
      <c r="Q374" s="166"/>
      <c r="V374" s="97"/>
      <c r="AA374" s="97"/>
    </row>
    <row r="375" spans="1:27" ht="13.5" customHeight="1">
      <c r="A375" s="7" t="s">
        <v>11</v>
      </c>
      <c r="B375" s="51">
        <v>45</v>
      </c>
      <c r="C375" s="139" t="s">
        <v>23</v>
      </c>
      <c r="D375" s="117">
        <f t="shared" ref="D375:L375" si="150">SUM(D372:D374)</f>
        <v>0</v>
      </c>
      <c r="E375" s="117">
        <f t="shared" si="150"/>
        <v>0</v>
      </c>
      <c r="F375" s="118">
        <f t="shared" si="150"/>
        <v>8100</v>
      </c>
      <c r="G375" s="117">
        <f t="shared" si="150"/>
        <v>0</v>
      </c>
      <c r="H375" s="118">
        <f t="shared" si="150"/>
        <v>8100</v>
      </c>
      <c r="I375" s="117">
        <f t="shared" si="150"/>
        <v>0</v>
      </c>
      <c r="J375" s="118">
        <f t="shared" si="150"/>
        <v>9012</v>
      </c>
      <c r="K375" s="117">
        <f t="shared" ref="K375" si="151">SUM(K372:K374)</f>
        <v>0</v>
      </c>
      <c r="L375" s="118">
        <f t="shared" si="150"/>
        <v>9012</v>
      </c>
      <c r="Q375" s="151"/>
      <c r="V375" s="97"/>
      <c r="AA375" s="97"/>
    </row>
    <row r="376" spans="1:27" ht="9" customHeight="1">
      <c r="A376" s="7"/>
      <c r="B376" s="29"/>
      <c r="C376" s="139"/>
      <c r="D376" s="10"/>
      <c r="E376" s="10"/>
      <c r="F376" s="10"/>
      <c r="G376" s="10"/>
      <c r="H376" s="10"/>
      <c r="I376" s="10"/>
      <c r="J376" s="10"/>
      <c r="K376" s="10"/>
      <c r="L376" s="10"/>
      <c r="Q376" s="151"/>
      <c r="V376" s="97"/>
      <c r="AA376" s="97"/>
    </row>
    <row r="377" spans="1:27" ht="13.5" customHeight="1">
      <c r="A377" s="7"/>
      <c r="B377" s="51">
        <v>46</v>
      </c>
      <c r="C377" s="139" t="s">
        <v>27</v>
      </c>
      <c r="D377" s="10"/>
      <c r="E377" s="10"/>
      <c r="F377" s="10"/>
      <c r="G377" s="10"/>
      <c r="H377" s="10"/>
      <c r="I377" s="10"/>
      <c r="J377" s="10"/>
      <c r="K377" s="10"/>
      <c r="L377" s="10"/>
      <c r="Q377" s="151"/>
      <c r="V377" s="97"/>
      <c r="AA377" s="97"/>
    </row>
    <row r="378" spans="1:27" ht="27" customHeight="1">
      <c r="A378" s="7"/>
      <c r="B378" s="29" t="s">
        <v>270</v>
      </c>
      <c r="C378" s="139" t="s">
        <v>219</v>
      </c>
      <c r="D378" s="103">
        <v>0</v>
      </c>
      <c r="E378" s="100">
        <v>0</v>
      </c>
      <c r="F378" s="115">
        <v>3000</v>
      </c>
      <c r="G378" s="100">
        <v>0</v>
      </c>
      <c r="H378" s="115">
        <v>3000</v>
      </c>
      <c r="I378" s="100">
        <v>0</v>
      </c>
      <c r="J378" s="115">
        <f>1189+3000</f>
        <v>4189</v>
      </c>
      <c r="K378" s="100">
        <v>0</v>
      </c>
      <c r="L378" s="87">
        <f>SUM(J378:K378)</f>
        <v>4189</v>
      </c>
      <c r="M378" s="162"/>
      <c r="N378" s="165"/>
      <c r="O378" s="162"/>
      <c r="P378" s="162"/>
      <c r="Q378" s="166"/>
      <c r="V378" s="97"/>
      <c r="AA378" s="97"/>
    </row>
    <row r="379" spans="1:27" ht="14.45" customHeight="1">
      <c r="A379" s="7" t="s">
        <v>11</v>
      </c>
      <c r="B379" s="51">
        <v>46</v>
      </c>
      <c r="C379" s="139" t="s">
        <v>27</v>
      </c>
      <c r="D379" s="103">
        <f t="shared" ref="D379:L379" si="152">SUM(D378:D378)</f>
        <v>0</v>
      </c>
      <c r="E379" s="103">
        <f t="shared" si="152"/>
        <v>0</v>
      </c>
      <c r="F379" s="115">
        <f t="shared" si="152"/>
        <v>3000</v>
      </c>
      <c r="G379" s="103">
        <f t="shared" si="152"/>
        <v>0</v>
      </c>
      <c r="H379" s="115">
        <f t="shared" si="152"/>
        <v>3000</v>
      </c>
      <c r="I379" s="103">
        <f t="shared" si="152"/>
        <v>0</v>
      </c>
      <c r="J379" s="115">
        <f t="shared" si="152"/>
        <v>4189</v>
      </c>
      <c r="K379" s="103">
        <f t="shared" ref="K379" si="153">SUM(K378:K378)</f>
        <v>0</v>
      </c>
      <c r="L379" s="115">
        <f t="shared" si="152"/>
        <v>4189</v>
      </c>
      <c r="Q379" s="151"/>
      <c r="V379" s="97"/>
      <c r="AA379" s="97"/>
    </row>
    <row r="380" spans="1:27" ht="9" customHeight="1">
      <c r="A380" s="7"/>
      <c r="B380" s="45"/>
      <c r="C380" s="139"/>
      <c r="D380" s="60"/>
      <c r="E380" s="10"/>
      <c r="F380" s="60"/>
      <c r="G380" s="10"/>
      <c r="H380" s="60"/>
      <c r="I380" s="10"/>
      <c r="J380" s="60"/>
      <c r="K380" s="10"/>
      <c r="L380" s="10"/>
      <c r="Q380" s="151"/>
      <c r="V380" s="97"/>
      <c r="AA380" s="97"/>
    </row>
    <row r="381" spans="1:27" ht="14.45" customHeight="1">
      <c r="A381" s="7"/>
      <c r="B381" s="51">
        <v>47</v>
      </c>
      <c r="C381" s="139" t="s">
        <v>31</v>
      </c>
      <c r="D381" s="60"/>
      <c r="E381" s="60"/>
      <c r="F381" s="60"/>
      <c r="G381" s="60"/>
      <c r="H381" s="60"/>
      <c r="I381" s="60"/>
      <c r="J381" s="60"/>
      <c r="K381" s="60"/>
      <c r="L381" s="60"/>
      <c r="Q381" s="151"/>
      <c r="V381" s="97"/>
      <c r="AA381" s="97"/>
    </row>
    <row r="382" spans="1:27" ht="27" customHeight="1">
      <c r="A382" s="7"/>
      <c r="B382" s="29" t="s">
        <v>271</v>
      </c>
      <c r="C382" s="139" t="s">
        <v>160</v>
      </c>
      <c r="D382" s="103">
        <v>0</v>
      </c>
      <c r="E382" s="100">
        <v>0</v>
      </c>
      <c r="F382" s="115">
        <v>3000</v>
      </c>
      <c r="G382" s="100">
        <v>0</v>
      </c>
      <c r="H382" s="115">
        <v>3000</v>
      </c>
      <c r="I382" s="100">
        <v>0</v>
      </c>
      <c r="J382" s="115">
        <f>243+3000</f>
        <v>3243</v>
      </c>
      <c r="K382" s="100">
        <v>0</v>
      </c>
      <c r="L382" s="87">
        <f>SUM(J382:K382)</f>
        <v>3243</v>
      </c>
      <c r="M382" s="162"/>
      <c r="N382" s="165"/>
      <c r="O382" s="162"/>
      <c r="P382" s="162"/>
      <c r="Q382" s="166"/>
      <c r="V382" s="97"/>
      <c r="AA382" s="97"/>
    </row>
    <row r="383" spans="1:27" ht="14.45" customHeight="1">
      <c r="A383" s="28" t="s">
        <v>11</v>
      </c>
      <c r="B383" s="173">
        <v>47</v>
      </c>
      <c r="C383" s="54" t="s">
        <v>31</v>
      </c>
      <c r="D383" s="100">
        <f t="shared" ref="D383:L383" si="154">SUM(D382:D382)</f>
        <v>0</v>
      </c>
      <c r="E383" s="100">
        <f t="shared" si="154"/>
        <v>0</v>
      </c>
      <c r="F383" s="87">
        <f t="shared" si="154"/>
        <v>3000</v>
      </c>
      <c r="G383" s="100">
        <f t="shared" si="154"/>
        <v>0</v>
      </c>
      <c r="H383" s="87">
        <f t="shared" si="154"/>
        <v>3000</v>
      </c>
      <c r="I383" s="100">
        <f t="shared" si="154"/>
        <v>0</v>
      </c>
      <c r="J383" s="87">
        <f t="shared" si="154"/>
        <v>3243</v>
      </c>
      <c r="K383" s="100">
        <f t="shared" ref="K383" si="155">SUM(K382:K382)</f>
        <v>0</v>
      </c>
      <c r="L383" s="87">
        <f t="shared" si="154"/>
        <v>3243</v>
      </c>
      <c r="Q383" s="151"/>
      <c r="V383" s="97"/>
      <c r="AA383" s="97"/>
    </row>
    <row r="384" spans="1:27" ht="14.45" customHeight="1">
      <c r="A384" s="7"/>
      <c r="B384" s="44"/>
      <c r="C384" s="139"/>
      <c r="D384" s="60"/>
      <c r="E384" s="10"/>
      <c r="F384" s="60"/>
      <c r="G384" s="10"/>
      <c r="H384" s="60"/>
      <c r="I384" s="10"/>
      <c r="J384" s="60"/>
      <c r="K384" s="10"/>
      <c r="L384" s="10"/>
      <c r="Q384" s="151"/>
      <c r="V384" s="97"/>
      <c r="AA384" s="97"/>
    </row>
    <row r="385" spans="1:27" ht="14.45" customHeight="1">
      <c r="B385" s="51">
        <v>48</v>
      </c>
      <c r="C385" s="4" t="s">
        <v>35</v>
      </c>
      <c r="D385" s="59"/>
      <c r="E385" s="59"/>
      <c r="F385" s="59"/>
      <c r="G385" s="59"/>
      <c r="H385" s="59"/>
      <c r="I385" s="59"/>
      <c r="J385" s="59"/>
      <c r="K385" s="59"/>
      <c r="L385" s="59"/>
      <c r="Q385" s="151"/>
      <c r="V385" s="97"/>
      <c r="AA385" s="97"/>
    </row>
    <row r="386" spans="1:27" ht="27" customHeight="1">
      <c r="A386" s="7"/>
      <c r="B386" s="29" t="s">
        <v>272</v>
      </c>
      <c r="C386" s="139" t="s">
        <v>245</v>
      </c>
      <c r="D386" s="99">
        <v>0</v>
      </c>
      <c r="E386" s="101">
        <v>0</v>
      </c>
      <c r="F386" s="86">
        <v>3000</v>
      </c>
      <c r="G386" s="101">
        <v>0</v>
      </c>
      <c r="H386" s="86">
        <v>3000</v>
      </c>
      <c r="I386" s="101">
        <v>0</v>
      </c>
      <c r="J386" s="86">
        <f>2122+3000</f>
        <v>5122</v>
      </c>
      <c r="K386" s="101">
        <v>0</v>
      </c>
      <c r="L386" s="89">
        <f>SUM(J386:K386)</f>
        <v>5122</v>
      </c>
      <c r="M386" s="162"/>
      <c r="N386" s="165"/>
      <c r="O386" s="162"/>
      <c r="P386" s="162"/>
      <c r="Q386" s="166"/>
      <c r="V386" s="97"/>
      <c r="AA386" s="97"/>
    </row>
    <row r="387" spans="1:27" ht="27" customHeight="1">
      <c r="A387" s="7"/>
      <c r="B387" s="29" t="s">
        <v>307</v>
      </c>
      <c r="C387" s="139" t="s">
        <v>253</v>
      </c>
      <c r="D387" s="102">
        <v>0</v>
      </c>
      <c r="E387" s="96">
        <v>0</v>
      </c>
      <c r="F387" s="90">
        <v>2700</v>
      </c>
      <c r="G387" s="96">
        <v>0</v>
      </c>
      <c r="H387" s="90">
        <v>2700</v>
      </c>
      <c r="I387" s="96">
        <v>0</v>
      </c>
      <c r="J387" s="90">
        <f>372+2699</f>
        <v>3071</v>
      </c>
      <c r="K387" s="96">
        <v>0</v>
      </c>
      <c r="L387" s="88">
        <f>SUM(J387:K387)</f>
        <v>3071</v>
      </c>
      <c r="M387" s="162"/>
      <c r="N387" s="165"/>
      <c r="O387" s="162"/>
      <c r="P387" s="162"/>
      <c r="Q387" s="166"/>
      <c r="V387" s="97"/>
      <c r="AA387" s="97"/>
    </row>
    <row r="388" spans="1:27" ht="14.45" customHeight="1">
      <c r="A388" s="7" t="s">
        <v>11</v>
      </c>
      <c r="B388" s="51">
        <v>48</v>
      </c>
      <c r="C388" s="139" t="s">
        <v>35</v>
      </c>
      <c r="D388" s="119">
        <f t="shared" ref="D388:L388" si="156">SUM(D386:D387)</f>
        <v>0</v>
      </c>
      <c r="E388" s="119">
        <f t="shared" si="156"/>
        <v>0</v>
      </c>
      <c r="F388" s="116">
        <f t="shared" si="156"/>
        <v>5700</v>
      </c>
      <c r="G388" s="119">
        <f t="shared" si="156"/>
        <v>0</v>
      </c>
      <c r="H388" s="116">
        <f t="shared" si="156"/>
        <v>5700</v>
      </c>
      <c r="I388" s="119">
        <f t="shared" si="156"/>
        <v>0</v>
      </c>
      <c r="J388" s="116">
        <f t="shared" si="156"/>
        <v>8193</v>
      </c>
      <c r="K388" s="119">
        <f t="shared" ref="K388" si="157">SUM(K386:K387)</f>
        <v>0</v>
      </c>
      <c r="L388" s="116">
        <f t="shared" si="156"/>
        <v>8193</v>
      </c>
      <c r="Q388" s="151"/>
      <c r="V388" s="97"/>
      <c r="AA388" s="97"/>
    </row>
    <row r="389" spans="1:27">
      <c r="A389" s="7"/>
      <c r="B389" s="140"/>
      <c r="C389" s="139"/>
      <c r="D389" s="10"/>
      <c r="E389" s="10"/>
      <c r="F389" s="10"/>
      <c r="G389" s="10"/>
      <c r="H389" s="10"/>
      <c r="I389" s="10"/>
      <c r="J389" s="10"/>
      <c r="K389" s="10"/>
      <c r="L389" s="10"/>
      <c r="Q389" s="151"/>
      <c r="V389" s="97"/>
      <c r="AA389" s="97"/>
    </row>
    <row r="390" spans="1:27" ht="13.5" customHeight="1">
      <c r="A390" s="7"/>
      <c r="B390" s="51">
        <v>66</v>
      </c>
      <c r="C390" s="139" t="s">
        <v>232</v>
      </c>
      <c r="D390" s="60"/>
      <c r="E390" s="60"/>
      <c r="F390" s="60"/>
      <c r="G390" s="60"/>
      <c r="H390" s="60"/>
      <c r="I390" s="60"/>
      <c r="J390" s="60"/>
      <c r="K390" s="60"/>
      <c r="L390" s="60"/>
      <c r="Q390" s="151"/>
      <c r="V390" s="97"/>
      <c r="AA390" s="97"/>
    </row>
    <row r="391" spans="1:27" ht="27" customHeight="1">
      <c r="A391" s="7"/>
      <c r="B391" s="29" t="s">
        <v>273</v>
      </c>
      <c r="C391" s="139" t="s">
        <v>254</v>
      </c>
      <c r="D391" s="96">
        <v>0</v>
      </c>
      <c r="E391" s="102">
        <v>0</v>
      </c>
      <c r="F391" s="88">
        <v>3000</v>
      </c>
      <c r="G391" s="96">
        <v>0</v>
      </c>
      <c r="H391" s="88">
        <v>3000</v>
      </c>
      <c r="I391" s="96">
        <v>0</v>
      </c>
      <c r="J391" s="88">
        <f>227+3000</f>
        <v>3227</v>
      </c>
      <c r="K391" s="96">
        <v>0</v>
      </c>
      <c r="L391" s="90">
        <f>SUM(J391:K391)</f>
        <v>3227</v>
      </c>
      <c r="M391" s="162"/>
      <c r="N391" s="165"/>
      <c r="O391" s="162"/>
      <c r="P391" s="162"/>
      <c r="Q391" s="166"/>
      <c r="V391" s="97"/>
      <c r="AA391" s="97"/>
    </row>
    <row r="392" spans="1:27">
      <c r="A392" s="7" t="s">
        <v>11</v>
      </c>
      <c r="B392" s="51">
        <v>66</v>
      </c>
      <c r="C392" s="139" t="s">
        <v>232</v>
      </c>
      <c r="D392" s="117">
        <f t="shared" ref="D392:L392" si="158">SUM(D391:D391)</f>
        <v>0</v>
      </c>
      <c r="E392" s="117">
        <f t="shared" si="158"/>
        <v>0</v>
      </c>
      <c r="F392" s="118">
        <f t="shared" si="158"/>
        <v>3000</v>
      </c>
      <c r="G392" s="117">
        <f t="shared" si="158"/>
        <v>0</v>
      </c>
      <c r="H392" s="118">
        <f t="shared" si="158"/>
        <v>3000</v>
      </c>
      <c r="I392" s="117">
        <f t="shared" si="158"/>
        <v>0</v>
      </c>
      <c r="J392" s="118">
        <f t="shared" si="158"/>
        <v>3227</v>
      </c>
      <c r="K392" s="117">
        <f t="shared" ref="K392" si="159">SUM(K391:K391)</f>
        <v>0</v>
      </c>
      <c r="L392" s="118">
        <f t="shared" si="158"/>
        <v>3227</v>
      </c>
      <c r="Q392" s="151"/>
      <c r="V392" s="97"/>
      <c r="AA392" s="97"/>
    </row>
    <row r="393" spans="1:27" ht="27" customHeight="1">
      <c r="A393" s="7" t="s">
        <v>11</v>
      </c>
      <c r="B393" s="51">
        <v>13</v>
      </c>
      <c r="C393" s="139" t="s">
        <v>266</v>
      </c>
      <c r="D393" s="117">
        <f t="shared" ref="D393:L393" si="160">D392+D388+D383+D379+D375</f>
        <v>0</v>
      </c>
      <c r="E393" s="117">
        <f t="shared" si="160"/>
        <v>0</v>
      </c>
      <c r="F393" s="118">
        <f t="shared" si="160"/>
        <v>22800</v>
      </c>
      <c r="G393" s="117">
        <f t="shared" si="160"/>
        <v>0</v>
      </c>
      <c r="H393" s="118">
        <f t="shared" si="160"/>
        <v>22800</v>
      </c>
      <c r="I393" s="117">
        <f t="shared" si="160"/>
        <v>0</v>
      </c>
      <c r="J393" s="118">
        <f t="shared" si="160"/>
        <v>27864</v>
      </c>
      <c r="K393" s="117">
        <f t="shared" ref="K393" si="161">K392+K388+K383+K379+K375</f>
        <v>0</v>
      </c>
      <c r="L393" s="118">
        <f t="shared" si="160"/>
        <v>27864</v>
      </c>
      <c r="Q393" s="151"/>
      <c r="V393" s="97"/>
      <c r="AA393" s="97"/>
    </row>
    <row r="394" spans="1:27" ht="14.1" customHeight="1">
      <c r="A394" s="7" t="s">
        <v>11</v>
      </c>
      <c r="B394" s="46">
        <v>2.11</v>
      </c>
      <c r="C394" s="26" t="s">
        <v>147</v>
      </c>
      <c r="D394" s="87">
        <f t="shared" ref="D394:L394" si="162">D368+D350+D360+D342+D333+D323+D393</f>
        <v>54003</v>
      </c>
      <c r="E394" s="87">
        <f t="shared" si="162"/>
        <v>25560</v>
      </c>
      <c r="F394" s="87">
        <f t="shared" si="162"/>
        <v>86770</v>
      </c>
      <c r="G394" s="87">
        <f t="shared" si="162"/>
        <v>25590</v>
      </c>
      <c r="H394" s="87">
        <f t="shared" si="162"/>
        <v>86770</v>
      </c>
      <c r="I394" s="87">
        <f t="shared" si="162"/>
        <v>25590</v>
      </c>
      <c r="J394" s="87">
        <f t="shared" si="162"/>
        <v>105324</v>
      </c>
      <c r="K394" s="87">
        <f t="shared" ref="K394" si="163">K368+K350+K360+K342+K333+K323+K393</f>
        <v>32472</v>
      </c>
      <c r="L394" s="87">
        <f t="shared" si="162"/>
        <v>137796</v>
      </c>
      <c r="Q394" s="151"/>
      <c r="V394" s="97"/>
      <c r="AA394" s="97"/>
    </row>
    <row r="395" spans="1:27" ht="14.1" customHeight="1">
      <c r="A395" s="7"/>
      <c r="B395" s="37"/>
      <c r="C395" s="26"/>
      <c r="D395" s="10"/>
      <c r="E395" s="10"/>
      <c r="F395" s="10"/>
      <c r="G395" s="10"/>
      <c r="H395" s="10"/>
      <c r="I395" s="10"/>
      <c r="J395" s="10"/>
      <c r="K395" s="10"/>
      <c r="L395" s="10"/>
      <c r="Q395" s="151"/>
      <c r="V395" s="97"/>
      <c r="AA395" s="97"/>
    </row>
    <row r="396" spans="1:27" ht="14.1" customHeight="1">
      <c r="A396" s="7"/>
      <c r="B396" s="46">
        <v>2.1110000000000002</v>
      </c>
      <c r="C396" s="26" t="s">
        <v>169</v>
      </c>
      <c r="D396" s="10"/>
      <c r="E396" s="10"/>
      <c r="F396" s="10"/>
      <c r="G396" s="10"/>
      <c r="H396" s="10"/>
      <c r="I396" s="10"/>
      <c r="J396" s="10"/>
      <c r="K396" s="10"/>
      <c r="L396" s="10"/>
      <c r="Q396" s="151"/>
      <c r="V396" s="97"/>
      <c r="AA396" s="97"/>
    </row>
    <row r="397" spans="1:27" ht="27" customHeight="1">
      <c r="B397" s="51">
        <v>13</v>
      </c>
      <c r="C397" s="139" t="s">
        <v>299</v>
      </c>
      <c r="D397" s="88"/>
      <c r="E397" s="88"/>
      <c r="F397" s="88"/>
      <c r="G397" s="88"/>
      <c r="H397" s="88"/>
      <c r="I397" s="88"/>
      <c r="J397" s="88"/>
      <c r="K397" s="88"/>
      <c r="L397" s="88"/>
      <c r="Q397" s="151"/>
      <c r="V397" s="97"/>
      <c r="AA397" s="97"/>
    </row>
    <row r="398" spans="1:27" ht="12.95" customHeight="1">
      <c r="B398" s="140">
        <v>61</v>
      </c>
      <c r="C398" s="139" t="s">
        <v>170</v>
      </c>
      <c r="D398" s="88"/>
      <c r="E398" s="88"/>
      <c r="F398" s="88"/>
      <c r="G398" s="88"/>
      <c r="H398" s="88"/>
      <c r="I398" s="88"/>
      <c r="J398" s="88"/>
      <c r="K398" s="88"/>
      <c r="L398" s="88"/>
      <c r="Q398" s="151"/>
      <c r="V398" s="97"/>
      <c r="AA398" s="97"/>
    </row>
    <row r="399" spans="1:27" ht="27" customHeight="1">
      <c r="A399" s="7"/>
      <c r="B399" s="29" t="s">
        <v>274</v>
      </c>
      <c r="C399" s="139" t="s">
        <v>192</v>
      </c>
      <c r="D399" s="101">
        <v>0</v>
      </c>
      <c r="E399" s="101">
        <v>0</v>
      </c>
      <c r="F399" s="88">
        <v>5</v>
      </c>
      <c r="G399" s="96">
        <v>0</v>
      </c>
      <c r="H399" s="90">
        <v>5</v>
      </c>
      <c r="I399" s="99">
        <v>0</v>
      </c>
      <c r="J399" s="88">
        <v>1</v>
      </c>
      <c r="K399" s="96">
        <v>0</v>
      </c>
      <c r="L399" s="88">
        <f>SUM(J399:K399)</f>
        <v>1</v>
      </c>
      <c r="M399" s="162"/>
      <c r="N399" s="165"/>
      <c r="O399" s="162"/>
      <c r="P399" s="162"/>
      <c r="Q399" s="166"/>
      <c r="V399" s="97"/>
      <c r="AA399" s="97"/>
    </row>
    <row r="400" spans="1:27" ht="27" customHeight="1">
      <c r="A400" s="14" t="s">
        <v>11</v>
      </c>
      <c r="B400" s="51">
        <v>13</v>
      </c>
      <c r="C400" s="139" t="s">
        <v>299</v>
      </c>
      <c r="D400" s="119">
        <f t="shared" ref="D400:L400" si="164">D399</f>
        <v>0</v>
      </c>
      <c r="E400" s="119">
        <f t="shared" si="164"/>
        <v>0</v>
      </c>
      <c r="F400" s="116">
        <f t="shared" si="164"/>
        <v>5</v>
      </c>
      <c r="G400" s="119">
        <f t="shared" si="164"/>
        <v>0</v>
      </c>
      <c r="H400" s="116">
        <f t="shared" si="164"/>
        <v>5</v>
      </c>
      <c r="I400" s="119">
        <f t="shared" si="164"/>
        <v>0</v>
      </c>
      <c r="J400" s="116">
        <f t="shared" si="164"/>
        <v>1</v>
      </c>
      <c r="K400" s="119">
        <f t="shared" ref="K400" si="165">K399</f>
        <v>0</v>
      </c>
      <c r="L400" s="116">
        <f t="shared" si="164"/>
        <v>1</v>
      </c>
      <c r="Q400" s="151"/>
      <c r="V400" s="97"/>
      <c r="AA400" s="97"/>
    </row>
    <row r="401" spans="1:32" ht="14.1" customHeight="1">
      <c r="A401" s="7"/>
      <c r="B401" s="46"/>
      <c r="C401" s="26"/>
      <c r="D401" s="10"/>
      <c r="E401" s="10"/>
      <c r="F401" s="10"/>
      <c r="G401" s="10"/>
      <c r="H401" s="10"/>
      <c r="I401" s="10"/>
      <c r="J401" s="10"/>
      <c r="K401" s="10"/>
      <c r="L401" s="10"/>
      <c r="Q401" s="151"/>
      <c r="V401" s="97"/>
      <c r="AA401" s="97"/>
    </row>
    <row r="402" spans="1:32" ht="14.1" customHeight="1">
      <c r="A402" s="7"/>
      <c r="B402" s="140">
        <v>61</v>
      </c>
      <c r="C402" s="139" t="s">
        <v>170</v>
      </c>
      <c r="D402" s="60"/>
      <c r="E402" s="10"/>
      <c r="F402" s="10"/>
      <c r="G402" s="10"/>
      <c r="H402" s="10"/>
      <c r="I402" s="10"/>
      <c r="J402" s="10"/>
      <c r="K402" s="10"/>
      <c r="L402" s="10"/>
      <c r="Q402" s="151"/>
      <c r="V402" s="97"/>
      <c r="AA402" s="97"/>
    </row>
    <row r="403" spans="1:32" ht="14.1" customHeight="1">
      <c r="A403" s="7"/>
      <c r="B403" s="140" t="s">
        <v>171</v>
      </c>
      <c r="C403" s="139" t="s">
        <v>18</v>
      </c>
      <c r="D403" s="96">
        <v>0</v>
      </c>
      <c r="E403" s="88">
        <v>5899</v>
      </c>
      <c r="F403" s="96">
        <v>0</v>
      </c>
      <c r="G403" s="88">
        <v>6935</v>
      </c>
      <c r="H403" s="96">
        <v>0</v>
      </c>
      <c r="I403" s="88">
        <v>6935</v>
      </c>
      <c r="J403" s="96">
        <v>0</v>
      </c>
      <c r="K403" s="88">
        <v>10702</v>
      </c>
      <c r="L403" s="88">
        <f t="shared" ref="L403:L408" si="166">SUM(J403:K403)</f>
        <v>10702</v>
      </c>
      <c r="M403" s="175"/>
      <c r="N403" s="175"/>
      <c r="O403" s="175"/>
      <c r="P403" s="175"/>
      <c r="Q403" s="176"/>
      <c r="V403" s="97"/>
      <c r="W403" s="175"/>
      <c r="X403" s="175"/>
      <c r="Y403" s="175"/>
      <c r="Z403" s="175"/>
      <c r="AA403" s="182"/>
    </row>
    <row r="404" spans="1:32" ht="14.1" customHeight="1">
      <c r="A404" s="7"/>
      <c r="B404" s="140" t="s">
        <v>172</v>
      </c>
      <c r="C404" s="139" t="s">
        <v>47</v>
      </c>
      <c r="D404" s="88">
        <v>1000</v>
      </c>
      <c r="E404" s="102">
        <v>0</v>
      </c>
      <c r="F404" s="88">
        <v>1410</v>
      </c>
      <c r="G404" s="96">
        <v>0</v>
      </c>
      <c r="H404" s="88">
        <v>1410</v>
      </c>
      <c r="I404" s="96">
        <v>0</v>
      </c>
      <c r="J404" s="88">
        <v>329</v>
      </c>
      <c r="K404" s="96">
        <v>0</v>
      </c>
      <c r="L404" s="88">
        <f t="shared" si="166"/>
        <v>329</v>
      </c>
      <c r="M404" s="175"/>
      <c r="N404" s="175"/>
      <c r="O404" s="175"/>
      <c r="P404" s="175"/>
      <c r="Q404" s="176"/>
      <c r="R404" s="175"/>
      <c r="S404" s="175"/>
      <c r="T404" s="175"/>
      <c r="U404" s="175"/>
      <c r="V404" s="175"/>
      <c r="W404" s="175"/>
      <c r="X404" s="175"/>
      <c r="Y404" s="175"/>
      <c r="Z404" s="175"/>
      <c r="AA404" s="182"/>
    </row>
    <row r="405" spans="1:32" ht="14.1" customHeight="1">
      <c r="A405" s="7"/>
      <c r="B405" s="140" t="s">
        <v>173</v>
      </c>
      <c r="C405" s="139" t="s">
        <v>20</v>
      </c>
      <c r="D405" s="102">
        <v>0</v>
      </c>
      <c r="E405" s="96">
        <v>0</v>
      </c>
      <c r="F405" s="102">
        <v>0</v>
      </c>
      <c r="G405" s="88">
        <v>25</v>
      </c>
      <c r="H405" s="102">
        <v>0</v>
      </c>
      <c r="I405" s="88">
        <v>25</v>
      </c>
      <c r="J405" s="102">
        <v>0</v>
      </c>
      <c r="K405" s="88">
        <v>25</v>
      </c>
      <c r="L405" s="88">
        <f t="shared" si="166"/>
        <v>25</v>
      </c>
      <c r="M405" s="175"/>
      <c r="N405" s="175"/>
      <c r="O405" s="175"/>
      <c r="P405" s="175"/>
      <c r="Q405" s="176"/>
      <c r="R405" s="175"/>
      <c r="S405" s="175"/>
      <c r="T405" s="175"/>
      <c r="U405" s="175"/>
      <c r="V405" s="175"/>
      <c r="W405" s="175"/>
      <c r="X405" s="175"/>
      <c r="Y405" s="175"/>
      <c r="Z405" s="175"/>
      <c r="AA405" s="182"/>
      <c r="AB405" s="175"/>
      <c r="AC405" s="175"/>
      <c r="AD405" s="175"/>
      <c r="AE405" s="175"/>
      <c r="AF405" s="175"/>
    </row>
    <row r="406" spans="1:32" ht="14.1" customHeight="1">
      <c r="A406" s="7"/>
      <c r="B406" s="140" t="s">
        <v>174</v>
      </c>
      <c r="C406" s="139" t="s">
        <v>22</v>
      </c>
      <c r="D406" s="96">
        <v>0</v>
      </c>
      <c r="E406" s="88">
        <v>181</v>
      </c>
      <c r="F406" s="96">
        <v>0</v>
      </c>
      <c r="G406" s="88">
        <v>160</v>
      </c>
      <c r="H406" s="96">
        <v>0</v>
      </c>
      <c r="I406" s="88">
        <v>160</v>
      </c>
      <c r="J406" s="96">
        <v>0</v>
      </c>
      <c r="K406" s="88">
        <v>160</v>
      </c>
      <c r="L406" s="88">
        <f t="shared" si="166"/>
        <v>160</v>
      </c>
      <c r="M406" s="175"/>
      <c r="N406" s="175"/>
      <c r="O406" s="175"/>
      <c r="P406" s="175"/>
      <c r="Q406" s="176"/>
      <c r="R406" s="175"/>
      <c r="S406" s="175"/>
      <c r="T406" s="175"/>
      <c r="U406" s="175"/>
      <c r="V406" s="175"/>
      <c r="W406" s="175"/>
      <c r="X406" s="175"/>
      <c r="Y406" s="175"/>
      <c r="Z406" s="175"/>
      <c r="AA406" s="182"/>
      <c r="AB406" s="175"/>
      <c r="AC406" s="175"/>
      <c r="AD406" s="175"/>
      <c r="AE406" s="175"/>
      <c r="AF406" s="175"/>
    </row>
    <row r="407" spans="1:32" ht="14.1" customHeight="1">
      <c r="A407" s="28"/>
      <c r="B407" s="53" t="s">
        <v>175</v>
      </c>
      <c r="C407" s="54" t="s">
        <v>176</v>
      </c>
      <c r="D407" s="87">
        <v>3000</v>
      </c>
      <c r="E407" s="100">
        <v>0</v>
      </c>
      <c r="F407" s="100">
        <v>0</v>
      </c>
      <c r="G407" s="100">
        <v>0</v>
      </c>
      <c r="H407" s="100">
        <v>0</v>
      </c>
      <c r="I407" s="100">
        <v>0</v>
      </c>
      <c r="J407" s="100">
        <v>0</v>
      </c>
      <c r="K407" s="100">
        <v>0</v>
      </c>
      <c r="L407" s="100">
        <f t="shared" si="166"/>
        <v>0</v>
      </c>
      <c r="M407" s="175"/>
      <c r="N407" s="175"/>
      <c r="O407" s="175"/>
      <c r="P407" s="175"/>
      <c r="Q407" s="176"/>
      <c r="R407" s="175"/>
      <c r="S407" s="175"/>
      <c r="T407" s="175"/>
      <c r="U407" s="175"/>
      <c r="V407" s="183"/>
      <c r="W407" s="175"/>
      <c r="X407" s="175"/>
      <c r="Y407" s="175"/>
      <c r="Z407" s="175"/>
      <c r="AA407" s="182"/>
      <c r="AB407" s="175"/>
      <c r="AC407" s="175"/>
      <c r="AD407" s="175"/>
      <c r="AE407" s="175"/>
      <c r="AF407" s="175"/>
    </row>
    <row r="408" spans="1:32" ht="25.5">
      <c r="A408" s="7"/>
      <c r="B408" s="29" t="s">
        <v>79</v>
      </c>
      <c r="C408" s="139" t="s">
        <v>192</v>
      </c>
      <c r="D408" s="101">
        <v>0</v>
      </c>
      <c r="E408" s="101">
        <v>0</v>
      </c>
      <c r="F408" s="96">
        <v>0</v>
      </c>
      <c r="G408" s="96">
        <v>0</v>
      </c>
      <c r="H408" s="102">
        <v>0</v>
      </c>
      <c r="I408" s="99">
        <v>0</v>
      </c>
      <c r="J408" s="96">
        <v>0</v>
      </c>
      <c r="K408" s="96">
        <v>0</v>
      </c>
      <c r="L408" s="96">
        <f t="shared" si="166"/>
        <v>0</v>
      </c>
      <c r="M408" s="162"/>
      <c r="N408" s="162"/>
      <c r="O408" s="162"/>
      <c r="P408" s="162"/>
      <c r="Q408" s="166"/>
      <c r="V408" s="97"/>
      <c r="AA408" s="97"/>
    </row>
    <row r="409" spans="1:32" ht="25.5">
      <c r="A409" s="14" t="s">
        <v>11</v>
      </c>
      <c r="B409" s="6">
        <v>61</v>
      </c>
      <c r="C409" s="4" t="s">
        <v>212</v>
      </c>
      <c r="D409" s="116">
        <f t="shared" ref="D409:L409" si="167">SUM(D402:D408)</f>
        <v>4000</v>
      </c>
      <c r="E409" s="116">
        <f t="shared" si="167"/>
        <v>6080</v>
      </c>
      <c r="F409" s="116">
        <f t="shared" si="167"/>
        <v>1410</v>
      </c>
      <c r="G409" s="116">
        <f t="shared" si="167"/>
        <v>7120</v>
      </c>
      <c r="H409" s="116">
        <f t="shared" si="167"/>
        <v>1410</v>
      </c>
      <c r="I409" s="116">
        <f t="shared" si="167"/>
        <v>7120</v>
      </c>
      <c r="J409" s="116">
        <f t="shared" si="167"/>
        <v>329</v>
      </c>
      <c r="K409" s="116">
        <f t="shared" ref="K409" si="168">SUM(K402:K408)</f>
        <v>10887</v>
      </c>
      <c r="L409" s="116">
        <f t="shared" si="167"/>
        <v>11216</v>
      </c>
      <c r="V409" s="97"/>
      <c r="AA409" s="97"/>
    </row>
    <row r="410" spans="1:32" ht="13.5" customHeight="1">
      <c r="A410" s="7" t="s">
        <v>11</v>
      </c>
      <c r="B410" s="46">
        <v>2.1110000000000002</v>
      </c>
      <c r="C410" s="26" t="s">
        <v>169</v>
      </c>
      <c r="D410" s="116">
        <f t="shared" ref="D410:L410" si="169">D409+D400</f>
        <v>4000</v>
      </c>
      <c r="E410" s="116">
        <f t="shared" si="169"/>
        <v>6080</v>
      </c>
      <c r="F410" s="116">
        <f t="shared" si="169"/>
        <v>1415</v>
      </c>
      <c r="G410" s="116">
        <f t="shared" si="169"/>
        <v>7120</v>
      </c>
      <c r="H410" s="116">
        <f t="shared" si="169"/>
        <v>1415</v>
      </c>
      <c r="I410" s="116">
        <f t="shared" si="169"/>
        <v>7120</v>
      </c>
      <c r="J410" s="116">
        <f t="shared" si="169"/>
        <v>330</v>
      </c>
      <c r="K410" s="116">
        <f t="shared" ref="K410" si="170">K409+K400</f>
        <v>10887</v>
      </c>
      <c r="L410" s="116">
        <f t="shared" si="169"/>
        <v>11217</v>
      </c>
      <c r="Q410" s="151"/>
      <c r="V410" s="97"/>
      <c r="AA410" s="97"/>
    </row>
    <row r="411" spans="1:32" ht="9" customHeight="1">
      <c r="A411" s="7"/>
      <c r="B411" s="140"/>
      <c r="C411" s="139"/>
      <c r="D411" s="10"/>
      <c r="E411" s="10"/>
      <c r="F411" s="10"/>
      <c r="G411" s="10"/>
      <c r="H411" s="10"/>
      <c r="I411" s="10"/>
      <c r="J411" s="10"/>
      <c r="K411" s="10"/>
      <c r="L411" s="10"/>
      <c r="Q411" s="151"/>
      <c r="V411" s="97"/>
      <c r="AA411" s="97"/>
    </row>
    <row r="412" spans="1:32" ht="13.5" customHeight="1">
      <c r="B412" s="38">
        <v>2.1120000000000001</v>
      </c>
      <c r="C412" s="25" t="s">
        <v>177</v>
      </c>
      <c r="D412" s="10"/>
      <c r="E412" s="10"/>
      <c r="F412" s="10"/>
      <c r="G412" s="10"/>
      <c r="H412" s="10"/>
      <c r="I412" s="10"/>
      <c r="J412" s="10"/>
      <c r="K412" s="10"/>
      <c r="L412" s="10"/>
      <c r="Q412" s="151"/>
      <c r="V412" s="97"/>
      <c r="AA412" s="97"/>
    </row>
    <row r="413" spans="1:32" ht="13.5" customHeight="1">
      <c r="B413" s="6">
        <v>45</v>
      </c>
      <c r="C413" s="4" t="s">
        <v>23</v>
      </c>
      <c r="D413" s="10"/>
      <c r="E413" s="10"/>
      <c r="F413" s="10"/>
      <c r="G413" s="10"/>
      <c r="H413" s="10"/>
      <c r="I413" s="10"/>
      <c r="J413" s="10"/>
      <c r="K413" s="10"/>
      <c r="L413" s="10"/>
      <c r="Q413" s="151"/>
      <c r="V413" s="97"/>
      <c r="AA413" s="97"/>
    </row>
    <row r="414" spans="1:32" ht="13.5" customHeight="1">
      <c r="B414" s="6" t="s">
        <v>58</v>
      </c>
      <c r="C414" s="4" t="s">
        <v>18</v>
      </c>
      <c r="D414" s="96">
        <v>0</v>
      </c>
      <c r="E414" s="88">
        <v>6879</v>
      </c>
      <c r="F414" s="96">
        <v>0</v>
      </c>
      <c r="G414" s="88">
        <v>7967</v>
      </c>
      <c r="H414" s="96">
        <v>0</v>
      </c>
      <c r="I414" s="88">
        <v>7967</v>
      </c>
      <c r="J414" s="96">
        <v>0</v>
      </c>
      <c r="K414" s="88">
        <v>24975</v>
      </c>
      <c r="L414" s="88">
        <f t="shared" ref="L414:L419" si="171">SUM(J414:K414)</f>
        <v>24975</v>
      </c>
      <c r="M414" s="175"/>
      <c r="N414" s="175"/>
      <c r="O414" s="175"/>
      <c r="P414" s="175"/>
      <c r="Q414" s="176"/>
      <c r="V414" s="97"/>
      <c r="W414" s="175"/>
      <c r="X414" s="175"/>
      <c r="Y414" s="175"/>
      <c r="Z414" s="175"/>
      <c r="AA414" s="182"/>
    </row>
    <row r="415" spans="1:32" ht="13.5" customHeight="1">
      <c r="A415" s="7"/>
      <c r="B415" s="29" t="s">
        <v>178</v>
      </c>
      <c r="C415" s="139" t="s">
        <v>47</v>
      </c>
      <c r="D415" s="88">
        <v>3931</v>
      </c>
      <c r="E415" s="99">
        <v>0</v>
      </c>
      <c r="F415" s="88">
        <v>5320</v>
      </c>
      <c r="G415" s="96">
        <v>0</v>
      </c>
      <c r="H415" s="88">
        <v>5320</v>
      </c>
      <c r="I415" s="96">
        <v>0</v>
      </c>
      <c r="J415" s="88">
        <v>3273</v>
      </c>
      <c r="K415" s="96">
        <v>0</v>
      </c>
      <c r="L415" s="88">
        <f t="shared" si="171"/>
        <v>3273</v>
      </c>
      <c r="M415" s="175"/>
      <c r="N415" s="175"/>
      <c r="O415" s="175"/>
      <c r="P415" s="175"/>
      <c r="Q415" s="176"/>
      <c r="R415" s="175"/>
      <c r="S415" s="175"/>
      <c r="T415" s="175"/>
      <c r="U415" s="175"/>
      <c r="V415" s="175"/>
      <c r="W415" s="175"/>
      <c r="X415" s="175"/>
      <c r="Y415" s="175"/>
      <c r="Z415" s="175"/>
      <c r="AA415" s="182"/>
    </row>
    <row r="416" spans="1:32" ht="13.5" customHeight="1">
      <c r="A416" s="7"/>
      <c r="B416" s="29" t="s">
        <v>59</v>
      </c>
      <c r="C416" s="139" t="s">
        <v>20</v>
      </c>
      <c r="D416" s="96">
        <v>0</v>
      </c>
      <c r="E416" s="88">
        <v>34</v>
      </c>
      <c r="F416" s="96">
        <v>0</v>
      </c>
      <c r="G416" s="88">
        <v>35</v>
      </c>
      <c r="H416" s="96">
        <v>0</v>
      </c>
      <c r="I416" s="88">
        <v>35</v>
      </c>
      <c r="J416" s="96">
        <v>0</v>
      </c>
      <c r="K416" s="88">
        <v>35</v>
      </c>
      <c r="L416" s="88">
        <f t="shared" si="171"/>
        <v>35</v>
      </c>
      <c r="M416" s="175"/>
      <c r="N416" s="175"/>
      <c r="O416" s="175"/>
      <c r="P416" s="175"/>
      <c r="Q416" s="176"/>
      <c r="R416" s="175"/>
      <c r="S416" s="175"/>
      <c r="T416" s="175"/>
      <c r="U416" s="175"/>
      <c r="V416" s="175"/>
      <c r="W416" s="175"/>
      <c r="X416" s="175"/>
      <c r="Y416" s="175"/>
      <c r="Z416" s="175"/>
      <c r="AA416" s="182"/>
      <c r="AB416" s="175"/>
      <c r="AC416" s="175"/>
      <c r="AD416" s="175"/>
      <c r="AE416" s="175"/>
      <c r="AF416" s="175"/>
    </row>
    <row r="417" spans="1:32" ht="13.5" customHeight="1">
      <c r="A417" s="7"/>
      <c r="B417" s="29" t="s">
        <v>60</v>
      </c>
      <c r="C417" s="139" t="s">
        <v>22</v>
      </c>
      <c r="D417" s="96">
        <v>0</v>
      </c>
      <c r="E417" s="88">
        <v>48</v>
      </c>
      <c r="F417" s="96">
        <v>0</v>
      </c>
      <c r="G417" s="88">
        <v>185</v>
      </c>
      <c r="H417" s="96">
        <v>0</v>
      </c>
      <c r="I417" s="88">
        <v>185</v>
      </c>
      <c r="J417" s="96">
        <v>0</v>
      </c>
      <c r="K417" s="88">
        <v>185</v>
      </c>
      <c r="L417" s="88">
        <f t="shared" si="171"/>
        <v>185</v>
      </c>
      <c r="M417" s="175"/>
      <c r="N417" s="175"/>
      <c r="O417" s="175"/>
      <c r="P417" s="175"/>
      <c r="Q417" s="176"/>
      <c r="R417" s="175"/>
      <c r="S417" s="175"/>
      <c r="T417" s="175"/>
      <c r="U417" s="175"/>
      <c r="V417" s="175"/>
      <c r="W417" s="175"/>
      <c r="X417" s="175"/>
      <c r="Y417" s="175"/>
      <c r="Z417" s="175"/>
      <c r="AA417" s="182"/>
      <c r="AB417" s="175"/>
      <c r="AC417" s="175"/>
      <c r="AD417" s="175"/>
      <c r="AE417" s="175"/>
      <c r="AF417" s="175"/>
    </row>
    <row r="418" spans="1:32" ht="13.5" customHeight="1">
      <c r="A418" s="7"/>
      <c r="B418" s="29" t="s">
        <v>61</v>
      </c>
      <c r="C418" s="139" t="s">
        <v>55</v>
      </c>
      <c r="D418" s="96">
        <v>0</v>
      </c>
      <c r="E418" s="86">
        <v>2488</v>
      </c>
      <c r="F418" s="96">
        <v>0</v>
      </c>
      <c r="G418" s="88">
        <v>2500</v>
      </c>
      <c r="H418" s="96">
        <v>0</v>
      </c>
      <c r="I418" s="88">
        <v>2500</v>
      </c>
      <c r="J418" s="96">
        <v>0</v>
      </c>
      <c r="K418" s="88">
        <v>2500</v>
      </c>
      <c r="L418" s="88">
        <f t="shared" si="171"/>
        <v>2500</v>
      </c>
      <c r="M418" s="175"/>
      <c r="N418" s="175"/>
      <c r="O418" s="175"/>
      <c r="P418" s="175"/>
      <c r="Q418" s="176"/>
      <c r="R418" s="175"/>
      <c r="S418" s="175"/>
      <c r="T418" s="175"/>
      <c r="U418" s="175"/>
      <c r="V418" s="175"/>
      <c r="W418" s="175"/>
      <c r="X418" s="175"/>
      <c r="Y418" s="175"/>
      <c r="Z418" s="175"/>
      <c r="AA418" s="182"/>
      <c r="AB418" s="175"/>
      <c r="AC418" s="175"/>
      <c r="AD418" s="175"/>
      <c r="AE418" s="175"/>
      <c r="AF418" s="175"/>
    </row>
    <row r="419" spans="1:32" ht="13.5" customHeight="1">
      <c r="A419" s="7"/>
      <c r="B419" s="29" t="s">
        <v>152</v>
      </c>
      <c r="C419" s="139" t="s">
        <v>233</v>
      </c>
      <c r="D419" s="96">
        <v>0</v>
      </c>
      <c r="E419" s="88">
        <v>3399</v>
      </c>
      <c r="F419" s="96">
        <v>0</v>
      </c>
      <c r="G419" s="88">
        <v>3708</v>
      </c>
      <c r="H419" s="96">
        <v>0</v>
      </c>
      <c r="I419" s="88">
        <v>3708</v>
      </c>
      <c r="J419" s="96">
        <v>0</v>
      </c>
      <c r="K419" s="88">
        <v>3708</v>
      </c>
      <c r="L419" s="88">
        <f t="shared" si="171"/>
        <v>3708</v>
      </c>
      <c r="M419" s="175"/>
      <c r="N419" s="175"/>
      <c r="O419" s="175"/>
      <c r="P419" s="175"/>
      <c r="Q419" s="176"/>
      <c r="R419" s="175"/>
      <c r="S419" s="175"/>
      <c r="T419" s="175"/>
      <c r="U419" s="175"/>
      <c r="V419" s="175"/>
      <c r="W419" s="175"/>
      <c r="X419" s="175"/>
      <c r="Y419" s="175"/>
      <c r="Z419" s="175"/>
      <c r="AA419" s="182"/>
    </row>
    <row r="420" spans="1:32" ht="13.5" customHeight="1">
      <c r="A420" s="7" t="s">
        <v>11</v>
      </c>
      <c r="B420" s="140">
        <v>45</v>
      </c>
      <c r="C420" s="139" t="s">
        <v>23</v>
      </c>
      <c r="D420" s="116">
        <f t="shared" ref="D420:L420" si="172">SUM(D414:D419)</f>
        <v>3931</v>
      </c>
      <c r="E420" s="116">
        <f t="shared" si="172"/>
        <v>12848</v>
      </c>
      <c r="F420" s="116">
        <f t="shared" si="172"/>
        <v>5320</v>
      </c>
      <c r="G420" s="116">
        <f t="shared" si="172"/>
        <v>14395</v>
      </c>
      <c r="H420" s="116">
        <f t="shared" si="172"/>
        <v>5320</v>
      </c>
      <c r="I420" s="116">
        <f t="shared" si="172"/>
        <v>14395</v>
      </c>
      <c r="J420" s="116">
        <f t="shared" si="172"/>
        <v>3273</v>
      </c>
      <c r="K420" s="116">
        <f t="shared" ref="K420" si="173">SUM(K414:K419)</f>
        <v>31403</v>
      </c>
      <c r="L420" s="116">
        <f t="shared" si="172"/>
        <v>34676</v>
      </c>
      <c r="Q420" s="151"/>
      <c r="V420" s="97"/>
      <c r="AA420" s="97"/>
    </row>
    <row r="421" spans="1:32" ht="9" customHeight="1">
      <c r="A421" s="7"/>
      <c r="B421" s="140"/>
      <c r="C421" s="139"/>
      <c r="D421" s="10"/>
      <c r="E421" s="10"/>
      <c r="F421" s="10"/>
      <c r="G421" s="10"/>
      <c r="H421" s="10"/>
      <c r="I421" s="10"/>
      <c r="J421" s="10"/>
      <c r="K421" s="10"/>
      <c r="L421" s="10"/>
      <c r="Q421" s="151"/>
      <c r="V421" s="97"/>
      <c r="AA421" s="97"/>
    </row>
    <row r="422" spans="1:32" ht="13.5" customHeight="1">
      <c r="A422" s="7"/>
      <c r="B422" s="52">
        <v>48</v>
      </c>
      <c r="C422" s="139" t="s">
        <v>35</v>
      </c>
      <c r="D422" s="10"/>
      <c r="E422" s="10"/>
      <c r="F422" s="10"/>
      <c r="G422" s="10"/>
      <c r="H422" s="10"/>
      <c r="I422" s="10"/>
      <c r="J422" s="10"/>
      <c r="K422" s="10"/>
      <c r="L422" s="10"/>
      <c r="Q422" s="151"/>
      <c r="V422" s="97"/>
      <c r="AA422" s="97"/>
    </row>
    <row r="423" spans="1:32" ht="13.5" customHeight="1">
      <c r="A423" s="7"/>
      <c r="B423" s="52" t="s">
        <v>161</v>
      </c>
      <c r="C423" s="139" t="s">
        <v>47</v>
      </c>
      <c r="D423" s="88">
        <v>290</v>
      </c>
      <c r="E423" s="96">
        <v>0</v>
      </c>
      <c r="F423" s="88">
        <v>410</v>
      </c>
      <c r="G423" s="96">
        <v>0</v>
      </c>
      <c r="H423" s="88">
        <v>410</v>
      </c>
      <c r="I423" s="96">
        <v>0</v>
      </c>
      <c r="J423" s="88">
        <v>584</v>
      </c>
      <c r="K423" s="96">
        <v>0</v>
      </c>
      <c r="L423" s="88">
        <f>SUM(J423:K423)</f>
        <v>584</v>
      </c>
      <c r="M423" s="175"/>
      <c r="N423" s="175"/>
      <c r="O423" s="175"/>
      <c r="P423" s="175"/>
      <c r="Q423" s="176"/>
      <c r="R423" s="175"/>
      <c r="S423" s="175"/>
      <c r="T423" s="175"/>
      <c r="U423" s="175"/>
      <c r="V423" s="175"/>
      <c r="W423" s="175"/>
      <c r="X423" s="175"/>
      <c r="Y423" s="175"/>
      <c r="Z423" s="175"/>
      <c r="AA423" s="182"/>
    </row>
    <row r="424" spans="1:32" ht="13.5" customHeight="1">
      <c r="A424" s="7"/>
      <c r="B424" s="29" t="s">
        <v>162</v>
      </c>
      <c r="C424" s="139" t="s">
        <v>233</v>
      </c>
      <c r="D424" s="96">
        <v>0</v>
      </c>
      <c r="E424" s="96">
        <v>0</v>
      </c>
      <c r="F424" s="96">
        <v>0</v>
      </c>
      <c r="G424" s="96">
        <v>0</v>
      </c>
      <c r="H424" s="96">
        <v>0</v>
      </c>
      <c r="I424" s="96">
        <v>0</v>
      </c>
      <c r="J424" s="96">
        <v>0</v>
      </c>
      <c r="K424" s="96">
        <v>0</v>
      </c>
      <c r="L424" s="96">
        <f>SUM(J424:K424)</f>
        <v>0</v>
      </c>
      <c r="M424" s="175"/>
      <c r="N424" s="175"/>
      <c r="O424" s="175"/>
      <c r="P424" s="175"/>
      <c r="Q424" s="176"/>
      <c r="R424" s="175"/>
      <c r="S424" s="175"/>
      <c r="T424" s="175"/>
      <c r="U424" s="175"/>
      <c r="V424" s="175"/>
      <c r="W424" s="175"/>
      <c r="X424" s="175"/>
      <c r="Y424" s="175"/>
      <c r="Z424" s="175"/>
      <c r="AA424" s="182"/>
      <c r="AB424" s="175"/>
      <c r="AC424" s="175"/>
      <c r="AD424" s="175"/>
      <c r="AE424" s="175"/>
      <c r="AF424" s="175"/>
    </row>
    <row r="425" spans="1:32" ht="13.5" customHeight="1">
      <c r="A425" s="7" t="s">
        <v>11</v>
      </c>
      <c r="B425" s="52">
        <v>48</v>
      </c>
      <c r="C425" s="139" t="s">
        <v>35</v>
      </c>
      <c r="D425" s="116">
        <f t="shared" ref="D425:L425" si="174">SUM(D423:D424)</f>
        <v>290</v>
      </c>
      <c r="E425" s="119">
        <f t="shared" si="174"/>
        <v>0</v>
      </c>
      <c r="F425" s="116">
        <f t="shared" si="174"/>
        <v>410</v>
      </c>
      <c r="G425" s="119">
        <f t="shared" si="174"/>
        <v>0</v>
      </c>
      <c r="H425" s="116">
        <f t="shared" si="174"/>
        <v>410</v>
      </c>
      <c r="I425" s="119">
        <f t="shared" si="174"/>
        <v>0</v>
      </c>
      <c r="J425" s="116">
        <f t="shared" si="174"/>
        <v>584</v>
      </c>
      <c r="K425" s="119">
        <f t="shared" ref="K425" si="175">SUM(K423:K424)</f>
        <v>0</v>
      </c>
      <c r="L425" s="116">
        <f t="shared" si="174"/>
        <v>584</v>
      </c>
      <c r="Q425" s="151"/>
      <c r="V425" s="97"/>
      <c r="AA425" s="97"/>
    </row>
    <row r="426" spans="1:32" ht="13.5" customHeight="1">
      <c r="A426" s="7" t="s">
        <v>11</v>
      </c>
      <c r="B426" s="46">
        <v>2.1120000000000001</v>
      </c>
      <c r="C426" s="26" t="s">
        <v>177</v>
      </c>
      <c r="D426" s="116">
        <f t="shared" ref="D426:L426" si="176">SUM(D425,D420)</f>
        <v>4221</v>
      </c>
      <c r="E426" s="116">
        <f t="shared" si="176"/>
        <v>12848</v>
      </c>
      <c r="F426" s="116">
        <f t="shared" si="176"/>
        <v>5730</v>
      </c>
      <c r="G426" s="116">
        <f t="shared" si="176"/>
        <v>14395</v>
      </c>
      <c r="H426" s="116">
        <f t="shared" si="176"/>
        <v>5730</v>
      </c>
      <c r="I426" s="116">
        <f t="shared" si="176"/>
        <v>14395</v>
      </c>
      <c r="J426" s="116">
        <f t="shared" si="176"/>
        <v>3857</v>
      </c>
      <c r="K426" s="116">
        <f t="shared" ref="K426" si="177">SUM(K425,K420)</f>
        <v>31403</v>
      </c>
      <c r="L426" s="116">
        <f t="shared" si="176"/>
        <v>35260</v>
      </c>
      <c r="Q426" s="151"/>
      <c r="V426" s="97"/>
      <c r="AA426" s="97"/>
    </row>
    <row r="427" spans="1:32" ht="13.5" customHeight="1">
      <c r="A427" s="7" t="s">
        <v>11</v>
      </c>
      <c r="B427" s="47">
        <v>2</v>
      </c>
      <c r="C427" s="139" t="s">
        <v>234</v>
      </c>
      <c r="D427" s="116">
        <f>D426+D410+D394</f>
        <v>62224</v>
      </c>
      <c r="E427" s="116">
        <f t="shared" ref="E427:L427" si="178">E426+E410+E394</f>
        <v>44488</v>
      </c>
      <c r="F427" s="116">
        <f t="shared" si="178"/>
        <v>93915</v>
      </c>
      <c r="G427" s="116">
        <f t="shared" si="178"/>
        <v>47105</v>
      </c>
      <c r="H427" s="116">
        <f t="shared" si="178"/>
        <v>93915</v>
      </c>
      <c r="I427" s="116">
        <f t="shared" si="178"/>
        <v>47105</v>
      </c>
      <c r="J427" s="116">
        <f t="shared" si="178"/>
        <v>109511</v>
      </c>
      <c r="K427" s="116">
        <f t="shared" si="178"/>
        <v>74762</v>
      </c>
      <c r="L427" s="116">
        <f t="shared" si="178"/>
        <v>184273</v>
      </c>
      <c r="Q427" s="151"/>
      <c r="V427" s="97"/>
      <c r="AA427" s="97"/>
    </row>
    <row r="428" spans="1:32" ht="13.5" customHeight="1">
      <c r="A428" s="7" t="s">
        <v>11</v>
      </c>
      <c r="B428" s="37">
        <v>2406</v>
      </c>
      <c r="C428" s="26" t="s">
        <v>1</v>
      </c>
      <c r="D428" s="116">
        <f t="shared" ref="D428:L428" si="179">D427+D315</f>
        <v>467302</v>
      </c>
      <c r="E428" s="116">
        <f t="shared" si="179"/>
        <v>309435</v>
      </c>
      <c r="F428" s="116">
        <f t="shared" si="179"/>
        <v>1161405</v>
      </c>
      <c r="G428" s="116">
        <f t="shared" si="179"/>
        <v>337090</v>
      </c>
      <c r="H428" s="116">
        <f t="shared" si="179"/>
        <v>1161405</v>
      </c>
      <c r="I428" s="116">
        <f t="shared" si="179"/>
        <v>337090</v>
      </c>
      <c r="J428" s="116">
        <f t="shared" si="179"/>
        <v>628635</v>
      </c>
      <c r="K428" s="116">
        <f t="shared" si="179"/>
        <v>370448</v>
      </c>
      <c r="L428" s="116">
        <f t="shared" si="179"/>
        <v>999083</v>
      </c>
      <c r="Q428" s="151"/>
      <c r="V428" s="97"/>
      <c r="AA428" s="97"/>
    </row>
    <row r="429" spans="1:32" ht="9" customHeight="1">
      <c r="A429" s="7"/>
      <c r="B429" s="37"/>
      <c r="C429" s="139"/>
      <c r="D429" s="10"/>
      <c r="E429" s="10"/>
      <c r="F429" s="10"/>
      <c r="G429" s="10"/>
      <c r="H429" s="10"/>
      <c r="I429" s="10"/>
      <c r="J429" s="10"/>
      <c r="K429" s="10"/>
      <c r="L429" s="10"/>
      <c r="Q429" s="151"/>
      <c r="V429" s="97"/>
      <c r="AA429" s="97"/>
    </row>
    <row r="430" spans="1:32" ht="13.35" customHeight="1">
      <c r="A430" s="7" t="s">
        <v>13</v>
      </c>
      <c r="B430" s="37">
        <v>3435</v>
      </c>
      <c r="C430" s="26" t="s">
        <v>2</v>
      </c>
      <c r="D430" s="59"/>
      <c r="E430" s="59"/>
      <c r="F430" s="59"/>
      <c r="G430" s="59"/>
      <c r="H430" s="59"/>
      <c r="I430" s="59"/>
      <c r="J430" s="59"/>
      <c r="K430" s="59"/>
      <c r="L430" s="59"/>
      <c r="Q430" s="151"/>
      <c r="V430" s="97"/>
      <c r="AA430" s="97"/>
    </row>
    <row r="431" spans="1:32" ht="27.95" customHeight="1">
      <c r="A431" s="7"/>
      <c r="B431" s="47">
        <v>3</v>
      </c>
      <c r="C431" s="139" t="s">
        <v>179</v>
      </c>
      <c r="D431" s="60"/>
      <c r="E431" s="60"/>
      <c r="F431" s="60"/>
      <c r="G431" s="60"/>
      <c r="H431" s="60"/>
      <c r="I431" s="60"/>
      <c r="J431" s="60"/>
      <c r="K431" s="60"/>
      <c r="L431" s="60"/>
      <c r="Q431" s="151"/>
      <c r="V431" s="97"/>
      <c r="AA431" s="97"/>
    </row>
    <row r="432" spans="1:32" ht="13.35" customHeight="1">
      <c r="A432" s="7"/>
      <c r="B432" s="46">
        <v>3.0009999999999999</v>
      </c>
      <c r="C432" s="26" t="s">
        <v>14</v>
      </c>
      <c r="D432" s="60"/>
      <c r="E432" s="60"/>
      <c r="F432" s="60"/>
      <c r="G432" s="60"/>
      <c r="H432" s="60"/>
      <c r="I432" s="60"/>
      <c r="J432" s="60"/>
      <c r="K432" s="60"/>
      <c r="L432" s="60"/>
      <c r="Q432" s="151"/>
      <c r="V432" s="97"/>
      <c r="AA432" s="97"/>
    </row>
    <row r="433" spans="1:32" ht="13.35" customHeight="1">
      <c r="A433" s="7"/>
      <c r="B433" s="45">
        <v>0.44</v>
      </c>
      <c r="C433" s="139" t="s">
        <v>16</v>
      </c>
      <c r="D433" s="60"/>
      <c r="E433" s="60"/>
      <c r="F433" s="60"/>
      <c r="G433" s="60"/>
      <c r="H433" s="60"/>
      <c r="I433" s="60"/>
      <c r="J433" s="60"/>
      <c r="K433" s="60"/>
      <c r="L433" s="60"/>
      <c r="Q433" s="151"/>
      <c r="V433" s="97"/>
      <c r="AA433" s="97"/>
    </row>
    <row r="434" spans="1:32" ht="13.35" customHeight="1">
      <c r="A434" s="7"/>
      <c r="B434" s="29" t="s">
        <v>180</v>
      </c>
      <c r="C434" s="139" t="s">
        <v>18</v>
      </c>
      <c r="D434" s="90">
        <v>1791</v>
      </c>
      <c r="E434" s="96">
        <v>0</v>
      </c>
      <c r="F434" s="90">
        <v>2100</v>
      </c>
      <c r="G434" s="96">
        <v>0</v>
      </c>
      <c r="H434" s="90">
        <v>2100</v>
      </c>
      <c r="I434" s="96">
        <v>0</v>
      </c>
      <c r="J434" s="90">
        <v>6735</v>
      </c>
      <c r="K434" s="96">
        <v>0</v>
      </c>
      <c r="L434" s="88">
        <f>SUM(J434:K434)</f>
        <v>6735</v>
      </c>
      <c r="M434" s="175"/>
      <c r="N434" s="175"/>
      <c r="O434" s="175"/>
      <c r="P434" s="175"/>
      <c r="Q434" s="176"/>
      <c r="V434" s="97"/>
      <c r="W434" s="175"/>
      <c r="X434" s="175"/>
      <c r="Y434" s="175"/>
      <c r="Z434" s="175"/>
      <c r="AA434" s="182"/>
    </row>
    <row r="435" spans="1:32" ht="14.1" customHeight="1">
      <c r="A435" s="7"/>
      <c r="B435" s="29" t="s">
        <v>181</v>
      </c>
      <c r="C435" s="139" t="s">
        <v>22</v>
      </c>
      <c r="D435" s="90">
        <v>119</v>
      </c>
      <c r="E435" s="96">
        <v>0</v>
      </c>
      <c r="F435" s="90">
        <v>90</v>
      </c>
      <c r="G435" s="96">
        <v>0</v>
      </c>
      <c r="H435" s="90">
        <v>90</v>
      </c>
      <c r="I435" s="96">
        <v>0</v>
      </c>
      <c r="J435" s="90">
        <v>100</v>
      </c>
      <c r="K435" s="96">
        <v>0</v>
      </c>
      <c r="L435" s="88">
        <f>SUM(J435:K435)</f>
        <v>100</v>
      </c>
      <c r="M435" s="175"/>
      <c r="N435" s="175"/>
      <c r="O435" s="175"/>
      <c r="P435" s="175"/>
      <c r="Q435" s="176"/>
      <c r="R435" s="175"/>
      <c r="S435" s="175"/>
      <c r="T435" s="175"/>
      <c r="U435" s="181"/>
      <c r="V435" s="176"/>
      <c r="W435" s="175"/>
      <c r="X435" s="175"/>
      <c r="Y435" s="175"/>
      <c r="Z435" s="175"/>
      <c r="AA435" s="182"/>
      <c r="AB435" s="175"/>
      <c r="AC435" s="175"/>
      <c r="AD435" s="175"/>
      <c r="AE435" s="175"/>
      <c r="AF435" s="175"/>
    </row>
    <row r="436" spans="1:32" ht="14.1" customHeight="1">
      <c r="A436" s="7"/>
      <c r="B436" s="29" t="s">
        <v>182</v>
      </c>
      <c r="C436" s="139" t="s">
        <v>302</v>
      </c>
      <c r="D436" s="88">
        <v>1142</v>
      </c>
      <c r="E436" s="96">
        <v>0</v>
      </c>
      <c r="F436" s="96">
        <v>0</v>
      </c>
      <c r="G436" s="96">
        <v>0</v>
      </c>
      <c r="H436" s="96">
        <v>0</v>
      </c>
      <c r="I436" s="96">
        <v>0</v>
      </c>
      <c r="J436" s="96">
        <v>0</v>
      </c>
      <c r="K436" s="96">
        <v>0</v>
      </c>
      <c r="L436" s="96">
        <f>SUM(J436:K436)</f>
        <v>0</v>
      </c>
      <c r="M436" s="162"/>
      <c r="N436" s="162"/>
      <c r="O436" s="162"/>
      <c r="P436" s="162"/>
      <c r="Q436" s="166"/>
      <c r="V436" s="97"/>
      <c r="AA436" s="97"/>
    </row>
    <row r="437" spans="1:32" ht="14.1" customHeight="1">
      <c r="A437" s="28" t="s">
        <v>11</v>
      </c>
      <c r="B437" s="174">
        <v>0.44</v>
      </c>
      <c r="C437" s="54" t="s">
        <v>16</v>
      </c>
      <c r="D437" s="116">
        <f t="shared" ref="D437:L437" si="180">SUM(D434:D436)</f>
        <v>3052</v>
      </c>
      <c r="E437" s="119">
        <f t="shared" si="180"/>
        <v>0</v>
      </c>
      <c r="F437" s="116">
        <f t="shared" si="180"/>
        <v>2190</v>
      </c>
      <c r="G437" s="119">
        <f t="shared" si="180"/>
        <v>0</v>
      </c>
      <c r="H437" s="116">
        <f t="shared" si="180"/>
        <v>2190</v>
      </c>
      <c r="I437" s="119">
        <f t="shared" si="180"/>
        <v>0</v>
      </c>
      <c r="J437" s="116">
        <f t="shared" si="180"/>
        <v>6835</v>
      </c>
      <c r="K437" s="119">
        <f t="shared" ref="K437" si="181">SUM(K434:K436)</f>
        <v>0</v>
      </c>
      <c r="L437" s="116">
        <f t="shared" si="180"/>
        <v>6835</v>
      </c>
      <c r="Q437" s="151"/>
      <c r="V437" s="97"/>
      <c r="AA437" s="97"/>
    </row>
    <row r="438" spans="1:32" ht="1.5" customHeight="1">
      <c r="A438" s="7"/>
      <c r="B438" s="45"/>
      <c r="C438" s="139"/>
      <c r="D438" s="88"/>
      <c r="E438" s="96"/>
      <c r="F438" s="88"/>
      <c r="G438" s="88"/>
      <c r="H438" s="88"/>
      <c r="I438" s="96"/>
      <c r="J438" s="88"/>
      <c r="K438" s="88"/>
      <c r="L438" s="88"/>
      <c r="Q438" s="151"/>
      <c r="V438" s="97"/>
      <c r="AA438" s="97"/>
    </row>
    <row r="439" spans="1:32" ht="27.95" customHeight="1">
      <c r="A439" s="7"/>
      <c r="B439" s="140">
        <v>12</v>
      </c>
      <c r="C439" s="139" t="s">
        <v>298</v>
      </c>
      <c r="D439" s="88"/>
      <c r="E439" s="96"/>
      <c r="F439" s="88"/>
      <c r="G439" s="88"/>
      <c r="H439" s="88"/>
      <c r="I439" s="96"/>
      <c r="J439" s="88"/>
      <c r="K439" s="88"/>
      <c r="L439" s="88"/>
      <c r="Q439" s="151"/>
      <c r="V439" s="97"/>
      <c r="AA439" s="97"/>
    </row>
    <row r="440" spans="1:32" ht="14.1" customHeight="1">
      <c r="A440" s="7"/>
      <c r="B440" s="51">
        <v>44</v>
      </c>
      <c r="C440" s="139" t="s">
        <v>16</v>
      </c>
      <c r="D440" s="88"/>
      <c r="E440" s="96"/>
      <c r="F440" s="88"/>
      <c r="G440" s="88"/>
      <c r="H440" s="88"/>
      <c r="I440" s="96"/>
      <c r="J440" s="88"/>
      <c r="K440" s="88"/>
      <c r="L440" s="88"/>
      <c r="Q440" s="151"/>
      <c r="V440" s="97"/>
      <c r="AA440" s="97"/>
    </row>
    <row r="441" spans="1:32" ht="14.1" customHeight="1">
      <c r="A441" s="7"/>
      <c r="B441" s="29" t="s">
        <v>275</v>
      </c>
      <c r="C441" s="139" t="s">
        <v>302</v>
      </c>
      <c r="D441" s="96">
        <v>0</v>
      </c>
      <c r="E441" s="96">
        <v>0</v>
      </c>
      <c r="F441" s="88">
        <v>1500</v>
      </c>
      <c r="G441" s="96">
        <v>0</v>
      </c>
      <c r="H441" s="88">
        <v>1500</v>
      </c>
      <c r="I441" s="96">
        <v>0</v>
      </c>
      <c r="J441" s="88">
        <f>47+1500</f>
        <v>1547</v>
      </c>
      <c r="K441" s="96">
        <v>0</v>
      </c>
      <c r="L441" s="88">
        <f>SUM(J441:K441)</f>
        <v>1547</v>
      </c>
      <c r="M441" s="162"/>
      <c r="N441" s="165"/>
      <c r="O441" s="162"/>
      <c r="P441" s="162"/>
      <c r="Q441" s="166"/>
      <c r="V441" s="97"/>
      <c r="AA441" s="97"/>
    </row>
    <row r="442" spans="1:32" ht="27.95" customHeight="1">
      <c r="A442" s="7" t="s">
        <v>11</v>
      </c>
      <c r="B442" s="140">
        <v>12</v>
      </c>
      <c r="C442" s="139" t="s">
        <v>298</v>
      </c>
      <c r="D442" s="119">
        <f t="shared" ref="D442:L442" si="182">D441</f>
        <v>0</v>
      </c>
      <c r="E442" s="119">
        <f t="shared" si="182"/>
        <v>0</v>
      </c>
      <c r="F442" s="116">
        <f t="shared" si="182"/>
        <v>1500</v>
      </c>
      <c r="G442" s="119">
        <f t="shared" si="182"/>
        <v>0</v>
      </c>
      <c r="H442" s="116">
        <f t="shared" si="182"/>
        <v>1500</v>
      </c>
      <c r="I442" s="119">
        <f t="shared" si="182"/>
        <v>0</v>
      </c>
      <c r="J442" s="116">
        <f t="shared" si="182"/>
        <v>1547</v>
      </c>
      <c r="K442" s="119">
        <f t="shared" ref="K442" si="183">K441</f>
        <v>0</v>
      </c>
      <c r="L442" s="116">
        <f t="shared" si="182"/>
        <v>1547</v>
      </c>
      <c r="Q442" s="151"/>
      <c r="V442" s="97"/>
      <c r="AA442" s="97"/>
    </row>
    <row r="443" spans="1:32" ht="14.1" customHeight="1">
      <c r="A443" s="7" t="s">
        <v>11</v>
      </c>
      <c r="B443" s="46">
        <v>3.0009999999999999</v>
      </c>
      <c r="C443" s="26" t="s">
        <v>14</v>
      </c>
      <c r="D443" s="116">
        <f t="shared" ref="D443:L443" si="184">D437+D442</f>
        <v>3052</v>
      </c>
      <c r="E443" s="119">
        <f t="shared" si="184"/>
        <v>0</v>
      </c>
      <c r="F443" s="116">
        <f t="shared" si="184"/>
        <v>3690</v>
      </c>
      <c r="G443" s="119">
        <f t="shared" si="184"/>
        <v>0</v>
      </c>
      <c r="H443" s="116">
        <f t="shared" si="184"/>
        <v>3690</v>
      </c>
      <c r="I443" s="119">
        <f t="shared" si="184"/>
        <v>0</v>
      </c>
      <c r="J443" s="116">
        <f t="shared" si="184"/>
        <v>8382</v>
      </c>
      <c r="K443" s="119">
        <f t="shared" ref="K443" si="185">K437+K442</f>
        <v>0</v>
      </c>
      <c r="L443" s="116">
        <f t="shared" si="184"/>
        <v>8382</v>
      </c>
      <c r="Q443" s="151"/>
      <c r="V443" s="97"/>
      <c r="AA443" s="97"/>
    </row>
    <row r="444" spans="1:32" ht="11.1" customHeight="1">
      <c r="A444" s="7"/>
      <c r="B444" s="46"/>
      <c r="C444" s="26"/>
      <c r="D444" s="10"/>
      <c r="E444" s="10"/>
      <c r="F444" s="10"/>
      <c r="G444" s="10"/>
      <c r="H444" s="10"/>
      <c r="I444" s="10"/>
      <c r="J444" s="10"/>
      <c r="K444" s="10"/>
      <c r="L444" s="10"/>
      <c r="Q444" s="151"/>
      <c r="V444" s="97"/>
      <c r="AA444" s="97"/>
    </row>
    <row r="445" spans="1:32" ht="14.1" customHeight="1">
      <c r="A445" s="7"/>
      <c r="B445" s="46">
        <v>3.101</v>
      </c>
      <c r="C445" s="26" t="s">
        <v>183</v>
      </c>
      <c r="D445" s="60"/>
      <c r="E445" s="60"/>
      <c r="F445" s="60"/>
      <c r="G445" s="60"/>
      <c r="H445" s="60"/>
      <c r="I445" s="60"/>
      <c r="J445" s="60"/>
      <c r="K445" s="60"/>
      <c r="L445" s="60"/>
      <c r="Q445" s="151"/>
      <c r="V445" s="97"/>
      <c r="AA445" s="97"/>
    </row>
    <row r="446" spans="1:32" ht="14.1" customHeight="1">
      <c r="A446" s="7"/>
      <c r="B446" s="29" t="s">
        <v>184</v>
      </c>
      <c r="C446" s="139" t="s">
        <v>185</v>
      </c>
      <c r="D446" s="90">
        <v>95</v>
      </c>
      <c r="E446" s="96">
        <v>0</v>
      </c>
      <c r="F446" s="90">
        <v>70</v>
      </c>
      <c r="G446" s="96">
        <v>0</v>
      </c>
      <c r="H446" s="90">
        <v>70</v>
      </c>
      <c r="I446" s="96">
        <v>0</v>
      </c>
      <c r="J446" s="90">
        <v>106</v>
      </c>
      <c r="K446" s="96">
        <v>0</v>
      </c>
      <c r="L446" s="88">
        <f>SUM(J446:K446)</f>
        <v>106</v>
      </c>
      <c r="M446" s="175"/>
      <c r="N446" s="175"/>
      <c r="O446" s="175"/>
      <c r="P446" s="175"/>
      <c r="Q446" s="176"/>
      <c r="R446" s="175"/>
      <c r="S446" s="175"/>
      <c r="T446" s="175"/>
      <c r="U446" s="175"/>
      <c r="V446" s="182"/>
      <c r="W446" s="175"/>
      <c r="X446" s="175"/>
      <c r="Y446" s="175"/>
      <c r="Z446" s="175"/>
      <c r="AA446" s="182"/>
      <c r="AB446" s="175"/>
      <c r="AC446" s="175"/>
      <c r="AD446" s="175"/>
      <c r="AE446" s="175"/>
      <c r="AF446" s="175"/>
    </row>
    <row r="447" spans="1:32" ht="27.95" customHeight="1">
      <c r="A447" s="7"/>
      <c r="B447" s="29" t="s">
        <v>145</v>
      </c>
      <c r="C447" s="139" t="s">
        <v>303</v>
      </c>
      <c r="D447" s="90">
        <v>35</v>
      </c>
      <c r="E447" s="96">
        <v>0</v>
      </c>
      <c r="F447" s="90">
        <v>40</v>
      </c>
      <c r="G447" s="96">
        <v>0</v>
      </c>
      <c r="H447" s="90">
        <v>40</v>
      </c>
      <c r="I447" s="96">
        <v>0</v>
      </c>
      <c r="J447" s="90">
        <v>73</v>
      </c>
      <c r="K447" s="96">
        <v>0</v>
      </c>
      <c r="L447" s="88">
        <f>SUM(J447:K447)</f>
        <v>73</v>
      </c>
      <c r="M447" s="175"/>
      <c r="N447" s="175"/>
      <c r="O447" s="175"/>
      <c r="P447" s="175"/>
      <c r="Q447" s="176"/>
      <c r="R447" s="175"/>
      <c r="S447" s="175"/>
      <c r="T447" s="175"/>
      <c r="U447" s="175"/>
      <c r="V447" s="182"/>
      <c r="W447" s="175"/>
      <c r="X447" s="175"/>
      <c r="Y447" s="175"/>
      <c r="Z447" s="175"/>
      <c r="AA447" s="182"/>
      <c r="AB447" s="175"/>
      <c r="AC447" s="175"/>
      <c r="AD447" s="175"/>
      <c r="AE447" s="175"/>
      <c r="AF447" s="175"/>
    </row>
    <row r="448" spans="1:32" ht="27.95" customHeight="1">
      <c r="A448" s="7"/>
      <c r="B448" s="29" t="s">
        <v>210</v>
      </c>
      <c r="C448" s="139" t="s">
        <v>213</v>
      </c>
      <c r="D448" s="102">
        <v>0</v>
      </c>
      <c r="E448" s="96">
        <v>0</v>
      </c>
      <c r="F448" s="102">
        <v>0</v>
      </c>
      <c r="G448" s="96">
        <v>0</v>
      </c>
      <c r="H448" s="102">
        <v>0</v>
      </c>
      <c r="I448" s="96">
        <v>0</v>
      </c>
      <c r="J448" s="102">
        <v>0</v>
      </c>
      <c r="K448" s="96">
        <v>0</v>
      </c>
      <c r="L448" s="96">
        <f>SUM(J448:K448)</f>
        <v>0</v>
      </c>
      <c r="M448" s="162"/>
      <c r="N448" s="162"/>
      <c r="O448" s="162"/>
      <c r="P448" s="162"/>
      <c r="Q448" s="166"/>
      <c r="V448" s="97"/>
      <c r="AA448" s="97"/>
    </row>
    <row r="449" spans="1:27" ht="27.95" customHeight="1">
      <c r="A449" s="7"/>
      <c r="B449" s="110" t="s">
        <v>249</v>
      </c>
      <c r="C449" s="111" t="s">
        <v>256</v>
      </c>
      <c r="D449" s="102">
        <v>0</v>
      </c>
      <c r="E449" s="96">
        <v>0</v>
      </c>
      <c r="F449" s="102">
        <v>0</v>
      </c>
      <c r="G449" s="96">
        <v>0</v>
      </c>
      <c r="H449" s="102">
        <v>0</v>
      </c>
      <c r="I449" s="96">
        <v>0</v>
      </c>
      <c r="J449" s="102">
        <v>0</v>
      </c>
      <c r="K449" s="96">
        <v>0</v>
      </c>
      <c r="L449" s="96">
        <f>SUM(J449:K449)</f>
        <v>0</v>
      </c>
      <c r="M449" s="162"/>
      <c r="N449" s="162"/>
      <c r="O449" s="162"/>
      <c r="P449" s="162"/>
      <c r="Q449" s="166"/>
      <c r="V449" s="97"/>
      <c r="AA449" s="97"/>
    </row>
    <row r="450" spans="1:27" ht="11.1" customHeight="1">
      <c r="A450" s="7"/>
      <c r="B450" s="110"/>
      <c r="C450" s="111"/>
      <c r="D450" s="112"/>
      <c r="E450" s="113"/>
      <c r="F450" s="86"/>
      <c r="G450" s="89"/>
      <c r="H450" s="59"/>
      <c r="I450" s="113"/>
      <c r="J450" s="86"/>
      <c r="K450" s="89"/>
      <c r="L450" s="96"/>
      <c r="Q450" s="151"/>
      <c r="V450" s="97"/>
      <c r="AA450" s="97"/>
    </row>
    <row r="451" spans="1:27" ht="27.95" customHeight="1">
      <c r="A451" s="7"/>
      <c r="B451" s="140">
        <v>12</v>
      </c>
      <c r="C451" s="139" t="s">
        <v>298</v>
      </c>
      <c r="D451" s="88"/>
      <c r="E451" s="88"/>
      <c r="F451" s="88"/>
      <c r="G451" s="88"/>
      <c r="H451" s="96"/>
      <c r="I451" s="88"/>
      <c r="J451" s="96"/>
      <c r="K451" s="88"/>
      <c r="L451" s="88"/>
      <c r="Q451" s="151"/>
      <c r="V451" s="97"/>
      <c r="AA451" s="97"/>
    </row>
    <row r="452" spans="1:27" ht="27.95" customHeight="1">
      <c r="A452" s="7"/>
      <c r="B452" s="29" t="s">
        <v>276</v>
      </c>
      <c r="C452" s="139" t="s">
        <v>213</v>
      </c>
      <c r="D452" s="102">
        <v>0</v>
      </c>
      <c r="E452" s="96">
        <v>0</v>
      </c>
      <c r="F452" s="90">
        <v>9100</v>
      </c>
      <c r="G452" s="96">
        <v>0</v>
      </c>
      <c r="H452" s="90">
        <v>9100</v>
      </c>
      <c r="I452" s="96">
        <v>0</v>
      </c>
      <c r="J452" s="90">
        <f>3313+22020</f>
        <v>25333</v>
      </c>
      <c r="K452" s="96">
        <v>0</v>
      </c>
      <c r="L452" s="88">
        <f>SUM(J452:K452)</f>
        <v>25333</v>
      </c>
      <c r="M452" s="162"/>
      <c r="N452" s="165"/>
      <c r="O452" s="162"/>
      <c r="P452" s="162"/>
      <c r="Q452" s="166"/>
      <c r="V452" s="97"/>
      <c r="AA452" s="97"/>
    </row>
    <row r="453" spans="1:27" ht="27.95" customHeight="1">
      <c r="A453" s="7"/>
      <c r="B453" s="110" t="s">
        <v>277</v>
      </c>
      <c r="C453" s="111" t="s">
        <v>256</v>
      </c>
      <c r="D453" s="103">
        <v>0</v>
      </c>
      <c r="E453" s="100">
        <v>0</v>
      </c>
      <c r="F453" s="115">
        <v>1000</v>
      </c>
      <c r="G453" s="100">
        <v>0</v>
      </c>
      <c r="H453" s="115">
        <v>1000</v>
      </c>
      <c r="I453" s="100">
        <v>0</v>
      </c>
      <c r="J453" s="115">
        <v>1250</v>
      </c>
      <c r="K453" s="100">
        <v>0</v>
      </c>
      <c r="L453" s="87">
        <f>SUM(J453:K453)</f>
        <v>1250</v>
      </c>
      <c r="M453" s="162"/>
      <c r="N453" s="165"/>
      <c r="O453" s="162"/>
      <c r="P453" s="162"/>
      <c r="Q453" s="166"/>
      <c r="V453" s="97"/>
      <c r="AA453" s="97"/>
    </row>
    <row r="454" spans="1:27" ht="27.95" customHeight="1">
      <c r="A454" s="7" t="s">
        <v>11</v>
      </c>
      <c r="B454" s="140">
        <v>12</v>
      </c>
      <c r="C454" s="139" t="s">
        <v>298</v>
      </c>
      <c r="D454" s="100">
        <f t="shared" ref="D454:L454" si="186">D452+D453</f>
        <v>0</v>
      </c>
      <c r="E454" s="100">
        <f t="shared" si="186"/>
        <v>0</v>
      </c>
      <c r="F454" s="87">
        <f t="shared" si="186"/>
        <v>10100</v>
      </c>
      <c r="G454" s="100">
        <f t="shared" si="186"/>
        <v>0</v>
      </c>
      <c r="H454" s="87">
        <f t="shared" si="186"/>
        <v>10100</v>
      </c>
      <c r="I454" s="100">
        <f t="shared" si="186"/>
        <v>0</v>
      </c>
      <c r="J454" s="87">
        <f t="shared" si="186"/>
        <v>26583</v>
      </c>
      <c r="K454" s="100">
        <f t="shared" ref="K454" si="187">K452+K453</f>
        <v>0</v>
      </c>
      <c r="L454" s="87">
        <f t="shared" si="186"/>
        <v>26583</v>
      </c>
      <c r="Q454" s="151"/>
      <c r="V454" s="97"/>
      <c r="AA454" s="97"/>
    </row>
    <row r="455" spans="1:27" ht="11.1" customHeight="1">
      <c r="A455" s="7"/>
      <c r="B455" s="110"/>
      <c r="C455" s="111"/>
      <c r="D455" s="112"/>
      <c r="E455" s="113"/>
      <c r="F455" s="86"/>
      <c r="G455" s="89"/>
      <c r="H455" s="59"/>
      <c r="I455" s="113"/>
      <c r="J455" s="86"/>
      <c r="K455" s="89"/>
      <c r="L455" s="96"/>
      <c r="Q455" s="151"/>
      <c r="V455" s="97"/>
      <c r="AA455" s="97"/>
    </row>
    <row r="456" spans="1:27" ht="27.95" customHeight="1">
      <c r="A456" s="7"/>
      <c r="B456" s="52">
        <v>61</v>
      </c>
      <c r="C456" s="139" t="s">
        <v>248</v>
      </c>
      <c r="D456" s="112"/>
      <c r="E456" s="113"/>
      <c r="F456" s="86"/>
      <c r="G456" s="89"/>
      <c r="H456" s="112"/>
      <c r="I456" s="113"/>
      <c r="J456" s="86"/>
      <c r="K456" s="89"/>
      <c r="L456" s="96"/>
      <c r="Q456" s="151"/>
      <c r="V456" s="97"/>
      <c r="AA456" s="97"/>
    </row>
    <row r="457" spans="1:27" ht="14.45" customHeight="1">
      <c r="A457" s="7"/>
      <c r="B457" s="5" t="s">
        <v>224</v>
      </c>
      <c r="C457" s="4" t="s">
        <v>57</v>
      </c>
      <c r="D457" s="99">
        <v>0</v>
      </c>
      <c r="E457" s="89">
        <v>115371</v>
      </c>
      <c r="F457" s="86">
        <v>92000</v>
      </c>
      <c r="G457" s="89">
        <v>130000</v>
      </c>
      <c r="H457" s="86">
        <v>95954</v>
      </c>
      <c r="I457" s="89">
        <v>130000</v>
      </c>
      <c r="J457" s="86">
        <v>490000</v>
      </c>
      <c r="K457" s="101">
        <v>0</v>
      </c>
      <c r="L457" s="89">
        <f>SUM(J457:K457)</f>
        <v>490000</v>
      </c>
      <c r="M457" s="157"/>
      <c r="N457" s="157"/>
      <c r="O457" s="157"/>
      <c r="Q457" s="151"/>
      <c r="V457" s="97"/>
      <c r="W457" s="175"/>
      <c r="X457" s="175"/>
      <c r="Y457" s="175"/>
      <c r="Z457" s="175"/>
      <c r="AA457" s="182"/>
    </row>
    <row r="458" spans="1:27" ht="27.95" customHeight="1">
      <c r="A458" s="7" t="s">
        <v>11</v>
      </c>
      <c r="B458" s="52">
        <v>61</v>
      </c>
      <c r="C458" s="4" t="s">
        <v>248</v>
      </c>
      <c r="D458" s="119">
        <f t="shared" ref="D458:L458" si="188">D457</f>
        <v>0</v>
      </c>
      <c r="E458" s="116">
        <f t="shared" si="188"/>
        <v>115371</v>
      </c>
      <c r="F458" s="116">
        <f t="shared" si="188"/>
        <v>92000</v>
      </c>
      <c r="G458" s="116">
        <f t="shared" si="188"/>
        <v>130000</v>
      </c>
      <c r="H458" s="116">
        <f t="shared" si="188"/>
        <v>95954</v>
      </c>
      <c r="I458" s="116">
        <f t="shared" si="188"/>
        <v>130000</v>
      </c>
      <c r="J458" s="116">
        <f t="shared" si="188"/>
        <v>490000</v>
      </c>
      <c r="K458" s="119">
        <f t="shared" ref="K458" si="189">K457</f>
        <v>0</v>
      </c>
      <c r="L458" s="116">
        <f t="shared" si="188"/>
        <v>490000</v>
      </c>
      <c r="Q458" s="151"/>
      <c r="V458" s="97"/>
      <c r="AA458" s="97"/>
    </row>
    <row r="459" spans="1:27" ht="14.45" customHeight="1">
      <c r="A459" s="28" t="s">
        <v>11</v>
      </c>
      <c r="B459" s="150">
        <v>3.101</v>
      </c>
      <c r="C459" s="92" t="s">
        <v>183</v>
      </c>
      <c r="D459" s="116">
        <f t="shared" ref="D459:L459" si="190">SUM(D446:D448)+D458+D449+D454</f>
        <v>130</v>
      </c>
      <c r="E459" s="116">
        <f t="shared" si="190"/>
        <v>115371</v>
      </c>
      <c r="F459" s="116">
        <f t="shared" si="190"/>
        <v>102210</v>
      </c>
      <c r="G459" s="116">
        <f t="shared" si="190"/>
        <v>130000</v>
      </c>
      <c r="H459" s="116">
        <f t="shared" si="190"/>
        <v>106164</v>
      </c>
      <c r="I459" s="116">
        <f t="shared" si="190"/>
        <v>130000</v>
      </c>
      <c r="J459" s="116">
        <f t="shared" si="190"/>
        <v>516762</v>
      </c>
      <c r="K459" s="119">
        <f t="shared" ref="K459" si="191">SUM(K446:K448)+K458+K449+K454</f>
        <v>0</v>
      </c>
      <c r="L459" s="116">
        <f t="shared" si="190"/>
        <v>516762</v>
      </c>
      <c r="Q459" s="151"/>
      <c r="V459" s="97"/>
      <c r="AA459" s="97"/>
    </row>
    <row r="460" spans="1:27" ht="14.25" customHeight="1">
      <c r="A460" s="7"/>
      <c r="B460" s="46"/>
      <c r="C460" s="26"/>
      <c r="D460" s="88"/>
      <c r="E460" s="88"/>
      <c r="F460" s="88"/>
      <c r="G460" s="88"/>
      <c r="H460" s="88"/>
      <c r="I460" s="96"/>
      <c r="J460" s="88"/>
      <c r="K460" s="88"/>
      <c r="L460" s="88"/>
      <c r="Q460" s="151"/>
      <c r="V460" s="97"/>
      <c r="AA460" s="97"/>
    </row>
    <row r="461" spans="1:27" ht="14.45" customHeight="1">
      <c r="A461" s="7"/>
      <c r="B461" s="46">
        <v>3.1030000000000002</v>
      </c>
      <c r="C461" s="26" t="s">
        <v>301</v>
      </c>
      <c r="D461" s="60"/>
      <c r="E461" s="60"/>
      <c r="F461" s="60"/>
      <c r="G461" s="60"/>
      <c r="H461" s="60"/>
      <c r="I461" s="60"/>
      <c r="J461" s="60"/>
      <c r="K461" s="60"/>
      <c r="L461" s="60"/>
      <c r="Q461" s="151"/>
      <c r="V461" s="97"/>
      <c r="AA461" s="97"/>
    </row>
    <row r="462" spans="1:27" ht="14.45" customHeight="1">
      <c r="A462" s="7"/>
      <c r="B462" s="57">
        <v>60</v>
      </c>
      <c r="C462" s="139" t="s">
        <v>187</v>
      </c>
      <c r="D462" s="60"/>
      <c r="E462" s="10"/>
      <c r="F462" s="10"/>
      <c r="G462" s="10"/>
      <c r="H462" s="10"/>
      <c r="I462" s="10"/>
      <c r="J462" s="10"/>
      <c r="K462" s="10"/>
      <c r="L462" s="10"/>
      <c r="Q462" s="151"/>
      <c r="V462" s="97"/>
      <c r="AA462" s="97"/>
    </row>
    <row r="463" spans="1:27" ht="14.45" customHeight="1">
      <c r="A463" s="7"/>
      <c r="B463" s="29" t="s">
        <v>188</v>
      </c>
      <c r="C463" s="139" t="s">
        <v>47</v>
      </c>
      <c r="D463" s="88">
        <v>331</v>
      </c>
      <c r="E463" s="96">
        <v>0</v>
      </c>
      <c r="F463" s="90">
        <v>200</v>
      </c>
      <c r="G463" s="96">
        <v>0</v>
      </c>
      <c r="H463" s="90">
        <v>200</v>
      </c>
      <c r="I463" s="96">
        <v>0</v>
      </c>
      <c r="J463" s="90">
        <v>365</v>
      </c>
      <c r="K463" s="96">
        <v>0</v>
      </c>
      <c r="L463" s="88">
        <f>SUM(J463:K463)</f>
        <v>365</v>
      </c>
      <c r="M463" s="175"/>
      <c r="N463" s="175"/>
      <c r="O463" s="175"/>
      <c r="P463" s="175"/>
      <c r="Q463" s="176"/>
      <c r="R463" s="175"/>
      <c r="S463" s="175"/>
      <c r="T463" s="175"/>
      <c r="U463" s="175"/>
      <c r="V463" s="175"/>
      <c r="W463" s="175"/>
      <c r="X463" s="175"/>
      <c r="Y463" s="175"/>
      <c r="Z463" s="175"/>
      <c r="AA463" s="182"/>
    </row>
    <row r="464" spans="1:27" ht="14.45" customHeight="1">
      <c r="A464" s="7" t="s">
        <v>11</v>
      </c>
      <c r="B464" s="57">
        <v>60</v>
      </c>
      <c r="C464" s="139" t="s">
        <v>187</v>
      </c>
      <c r="D464" s="171">
        <f t="shared" ref="D464:L464" si="192">SUM(D462:D463)</f>
        <v>331</v>
      </c>
      <c r="E464" s="119">
        <f t="shared" si="192"/>
        <v>0</v>
      </c>
      <c r="F464" s="118">
        <f t="shared" si="192"/>
        <v>200</v>
      </c>
      <c r="G464" s="119">
        <f t="shared" si="192"/>
        <v>0</v>
      </c>
      <c r="H464" s="171">
        <f t="shared" si="192"/>
        <v>200</v>
      </c>
      <c r="I464" s="119">
        <f t="shared" si="192"/>
        <v>0</v>
      </c>
      <c r="J464" s="118">
        <f t="shared" si="192"/>
        <v>365</v>
      </c>
      <c r="K464" s="119">
        <f t="shared" ref="K464" si="193">SUM(K462:K463)</f>
        <v>0</v>
      </c>
      <c r="L464" s="118">
        <f t="shared" si="192"/>
        <v>365</v>
      </c>
      <c r="Q464" s="151"/>
      <c r="V464" s="97"/>
      <c r="AA464" s="97"/>
    </row>
    <row r="465" spans="1:27" ht="27.95" customHeight="1">
      <c r="A465" s="7" t="s">
        <v>11</v>
      </c>
      <c r="B465" s="46">
        <v>3.1030000000000002</v>
      </c>
      <c r="C465" s="26" t="s">
        <v>301</v>
      </c>
      <c r="D465" s="116">
        <f t="shared" ref="D465:I465" si="194">D464</f>
        <v>331</v>
      </c>
      <c r="E465" s="119">
        <f t="shared" si="194"/>
        <v>0</v>
      </c>
      <c r="F465" s="116">
        <f t="shared" si="194"/>
        <v>200</v>
      </c>
      <c r="G465" s="119">
        <f t="shared" si="194"/>
        <v>0</v>
      </c>
      <c r="H465" s="116">
        <f t="shared" si="194"/>
        <v>200</v>
      </c>
      <c r="I465" s="119">
        <f t="shared" si="194"/>
        <v>0</v>
      </c>
      <c r="J465" s="116">
        <f>J464</f>
        <v>365</v>
      </c>
      <c r="K465" s="119">
        <f t="shared" ref="K465" si="195">K464</f>
        <v>0</v>
      </c>
      <c r="L465" s="116">
        <f>L464</f>
        <v>365</v>
      </c>
      <c r="Q465" s="151"/>
      <c r="V465" s="97"/>
      <c r="AA465" s="97"/>
    </row>
    <row r="466" spans="1:27" ht="27.95" customHeight="1">
      <c r="A466" s="7" t="s">
        <v>11</v>
      </c>
      <c r="B466" s="47">
        <v>3</v>
      </c>
      <c r="C466" s="139" t="s">
        <v>179</v>
      </c>
      <c r="D466" s="87">
        <f t="shared" ref="D466:L466" si="196">D465+D459+D443</f>
        <v>3513</v>
      </c>
      <c r="E466" s="87">
        <f t="shared" si="196"/>
        <v>115371</v>
      </c>
      <c r="F466" s="87">
        <f t="shared" si="196"/>
        <v>106100</v>
      </c>
      <c r="G466" s="87">
        <f t="shared" si="196"/>
        <v>130000</v>
      </c>
      <c r="H466" s="87">
        <f t="shared" si="196"/>
        <v>110054</v>
      </c>
      <c r="I466" s="87">
        <f t="shared" si="196"/>
        <v>130000</v>
      </c>
      <c r="J466" s="87">
        <f t="shared" si="196"/>
        <v>525509</v>
      </c>
      <c r="K466" s="100">
        <f t="shared" ref="K466" si="197">K465+K459+K443</f>
        <v>0</v>
      </c>
      <c r="L466" s="87">
        <f t="shared" si="196"/>
        <v>525509</v>
      </c>
      <c r="Q466" s="151"/>
      <c r="V466" s="97"/>
      <c r="AA466" s="97"/>
    </row>
    <row r="467" spans="1:27" ht="14.45" customHeight="1">
      <c r="A467" s="7"/>
      <c r="B467" s="140"/>
      <c r="C467" s="139"/>
      <c r="D467" s="10"/>
      <c r="E467" s="63"/>
      <c r="F467" s="10"/>
      <c r="G467" s="63"/>
      <c r="H467" s="10"/>
      <c r="I467" s="10"/>
      <c r="J467" s="10"/>
      <c r="K467" s="63"/>
      <c r="L467" s="10"/>
      <c r="Q467" s="151"/>
      <c r="V467" s="97"/>
      <c r="AA467" s="97"/>
    </row>
    <row r="468" spans="1:27" ht="14.45" customHeight="1">
      <c r="A468" s="7"/>
      <c r="B468" s="47">
        <v>4</v>
      </c>
      <c r="C468" s="139" t="s">
        <v>189</v>
      </c>
      <c r="D468" s="59"/>
      <c r="E468" s="59"/>
      <c r="F468" s="59"/>
      <c r="G468" s="59"/>
      <c r="H468" s="59"/>
      <c r="I468" s="59"/>
      <c r="J468" s="59"/>
      <c r="K468" s="59"/>
      <c r="L468" s="62"/>
      <c r="Q468" s="151"/>
      <c r="V468" s="97"/>
      <c r="AA468" s="97"/>
    </row>
    <row r="469" spans="1:27" ht="14.45" customHeight="1">
      <c r="A469" s="7"/>
      <c r="B469" s="46">
        <v>4.8</v>
      </c>
      <c r="C469" s="26" t="s">
        <v>45</v>
      </c>
      <c r="D469" s="10"/>
      <c r="E469" s="10"/>
      <c r="F469" s="10"/>
      <c r="G469" s="10"/>
      <c r="H469" s="10"/>
      <c r="I469" s="10"/>
      <c r="J469" s="10"/>
      <c r="K469" s="10"/>
      <c r="L469" s="10"/>
      <c r="Q469" s="151"/>
      <c r="V469" s="97"/>
      <c r="AA469" s="97"/>
    </row>
    <row r="470" spans="1:27" ht="14.45" customHeight="1">
      <c r="A470" s="7"/>
      <c r="B470" s="57">
        <v>61</v>
      </c>
      <c r="C470" s="139" t="s">
        <v>211</v>
      </c>
      <c r="D470" s="10"/>
      <c r="E470" s="10"/>
      <c r="F470" s="10"/>
      <c r="G470" s="10"/>
      <c r="H470" s="10"/>
      <c r="I470" s="10"/>
      <c r="J470" s="10"/>
      <c r="K470" s="10"/>
      <c r="L470" s="10"/>
      <c r="Q470" s="151"/>
      <c r="V470" s="97"/>
      <c r="AA470" s="97"/>
    </row>
    <row r="471" spans="1:27" ht="14.45" customHeight="1">
      <c r="A471" s="7"/>
      <c r="B471" s="143" t="s">
        <v>195</v>
      </c>
      <c r="C471" s="139" t="s">
        <v>235</v>
      </c>
      <c r="D471" s="88">
        <v>1500</v>
      </c>
      <c r="E471" s="96">
        <v>0</v>
      </c>
      <c r="F471" s="88">
        <v>1500</v>
      </c>
      <c r="G471" s="96">
        <v>0</v>
      </c>
      <c r="H471" s="88">
        <v>1500</v>
      </c>
      <c r="I471" s="96">
        <v>0</v>
      </c>
      <c r="J471" s="88">
        <v>440</v>
      </c>
      <c r="K471" s="96">
        <v>0</v>
      </c>
      <c r="L471" s="88">
        <f>SUM(J471:K471)</f>
        <v>440</v>
      </c>
      <c r="V471" s="97"/>
      <c r="W471" s="175"/>
      <c r="X471" s="175"/>
      <c r="Y471" s="175"/>
      <c r="Z471" s="175"/>
      <c r="AA471" s="182"/>
    </row>
    <row r="472" spans="1:27" ht="14.45" customHeight="1">
      <c r="A472" s="7" t="s">
        <v>11</v>
      </c>
      <c r="B472" s="57">
        <v>61</v>
      </c>
      <c r="C472" s="139" t="s">
        <v>211</v>
      </c>
      <c r="D472" s="116">
        <f t="shared" ref="D472:L472" si="198">D471</f>
        <v>1500</v>
      </c>
      <c r="E472" s="119">
        <f t="shared" si="198"/>
        <v>0</v>
      </c>
      <c r="F472" s="116">
        <f t="shared" si="198"/>
        <v>1500</v>
      </c>
      <c r="G472" s="119">
        <f t="shared" si="198"/>
        <v>0</v>
      </c>
      <c r="H472" s="116">
        <f t="shared" si="198"/>
        <v>1500</v>
      </c>
      <c r="I472" s="119">
        <f t="shared" si="198"/>
        <v>0</v>
      </c>
      <c r="J472" s="116">
        <f t="shared" si="198"/>
        <v>440</v>
      </c>
      <c r="K472" s="119">
        <f t="shared" ref="K472" si="199">K471</f>
        <v>0</v>
      </c>
      <c r="L472" s="116">
        <f t="shared" si="198"/>
        <v>440</v>
      </c>
      <c r="Q472" s="151"/>
      <c r="V472" s="97"/>
      <c r="AA472" s="97"/>
    </row>
    <row r="473" spans="1:27" ht="14.45" customHeight="1">
      <c r="A473" s="7" t="s">
        <v>11</v>
      </c>
      <c r="B473" s="46">
        <v>4.8</v>
      </c>
      <c r="C473" s="26" t="s">
        <v>45</v>
      </c>
      <c r="D473" s="87">
        <f t="shared" ref="D473:L473" si="200">D471</f>
        <v>1500</v>
      </c>
      <c r="E473" s="100">
        <f t="shared" si="200"/>
        <v>0</v>
      </c>
      <c r="F473" s="87">
        <f t="shared" si="200"/>
        <v>1500</v>
      </c>
      <c r="G473" s="100">
        <f t="shared" si="200"/>
        <v>0</v>
      </c>
      <c r="H473" s="87">
        <f t="shared" si="200"/>
        <v>1500</v>
      </c>
      <c r="I473" s="100">
        <f t="shared" si="200"/>
        <v>0</v>
      </c>
      <c r="J473" s="87">
        <f t="shared" si="200"/>
        <v>440</v>
      </c>
      <c r="K473" s="100">
        <f t="shared" ref="K473" si="201">K471</f>
        <v>0</v>
      </c>
      <c r="L473" s="87">
        <f t="shared" si="200"/>
        <v>440</v>
      </c>
      <c r="Q473" s="151"/>
      <c r="V473" s="97"/>
      <c r="AA473" s="97"/>
    </row>
    <row r="474" spans="1:27" ht="14.45" customHeight="1">
      <c r="A474" s="7" t="s">
        <v>11</v>
      </c>
      <c r="B474" s="47">
        <v>4</v>
      </c>
      <c r="C474" s="139" t="s">
        <v>189</v>
      </c>
      <c r="D474" s="116">
        <f t="shared" ref="D474:L474" si="202">SUM(D472)</f>
        <v>1500</v>
      </c>
      <c r="E474" s="119">
        <f t="shared" si="202"/>
        <v>0</v>
      </c>
      <c r="F474" s="116">
        <f t="shared" si="202"/>
        <v>1500</v>
      </c>
      <c r="G474" s="119">
        <f t="shared" si="202"/>
        <v>0</v>
      </c>
      <c r="H474" s="116">
        <f t="shared" si="202"/>
        <v>1500</v>
      </c>
      <c r="I474" s="119">
        <f t="shared" si="202"/>
        <v>0</v>
      </c>
      <c r="J474" s="116">
        <f t="shared" si="202"/>
        <v>440</v>
      </c>
      <c r="K474" s="119">
        <f t="shared" ref="K474" si="203">SUM(K472)</f>
        <v>0</v>
      </c>
      <c r="L474" s="116">
        <f t="shared" si="202"/>
        <v>440</v>
      </c>
      <c r="Q474" s="151"/>
      <c r="V474" s="97"/>
      <c r="AA474" s="97"/>
    </row>
    <row r="475" spans="1:27" ht="14.45" customHeight="1">
      <c r="A475" s="7" t="s">
        <v>11</v>
      </c>
      <c r="B475" s="37">
        <v>3435</v>
      </c>
      <c r="C475" s="26" t="s">
        <v>2</v>
      </c>
      <c r="D475" s="116">
        <f t="shared" ref="D475:L475" si="204">D474+D466</f>
        <v>5013</v>
      </c>
      <c r="E475" s="116">
        <f t="shared" si="204"/>
        <v>115371</v>
      </c>
      <c r="F475" s="116">
        <f t="shared" si="204"/>
        <v>107600</v>
      </c>
      <c r="G475" s="116">
        <f t="shared" si="204"/>
        <v>130000</v>
      </c>
      <c r="H475" s="116">
        <f t="shared" si="204"/>
        <v>111554</v>
      </c>
      <c r="I475" s="116">
        <f t="shared" si="204"/>
        <v>130000</v>
      </c>
      <c r="J475" s="116">
        <f t="shared" si="204"/>
        <v>525949</v>
      </c>
      <c r="K475" s="119">
        <f t="shared" ref="K475" si="205">K474+K466</f>
        <v>0</v>
      </c>
      <c r="L475" s="116">
        <f t="shared" si="204"/>
        <v>525949</v>
      </c>
      <c r="Q475" s="151"/>
      <c r="V475" s="97"/>
      <c r="AA475" s="97"/>
    </row>
    <row r="476" spans="1:27" ht="14.45" customHeight="1">
      <c r="A476" s="48" t="s">
        <v>11</v>
      </c>
      <c r="B476" s="49"/>
      <c r="C476" s="50" t="s">
        <v>12</v>
      </c>
      <c r="D476" s="116">
        <f t="shared" ref="D476:L476" si="206">D428+D98+D475+D27</f>
        <v>479745</v>
      </c>
      <c r="E476" s="116">
        <f t="shared" si="206"/>
        <v>758057</v>
      </c>
      <c r="F476" s="116">
        <f t="shared" si="206"/>
        <v>1497205</v>
      </c>
      <c r="G476" s="116">
        <f t="shared" si="206"/>
        <v>952588</v>
      </c>
      <c r="H476" s="116">
        <f t="shared" si="206"/>
        <v>1501159</v>
      </c>
      <c r="I476" s="116">
        <f t="shared" si="206"/>
        <v>1344015</v>
      </c>
      <c r="J476" s="116">
        <f t="shared" si="206"/>
        <v>1193357</v>
      </c>
      <c r="K476" s="116">
        <f t="shared" si="206"/>
        <v>892886</v>
      </c>
      <c r="L476" s="116">
        <f t="shared" si="206"/>
        <v>2086243</v>
      </c>
      <c r="Q476" s="151"/>
      <c r="V476" s="97"/>
      <c r="AA476" s="97"/>
    </row>
    <row r="477" spans="1:27" ht="11.1" customHeight="1">
      <c r="A477" s="7"/>
      <c r="B477" s="140"/>
      <c r="C477" s="26"/>
      <c r="D477" s="10"/>
      <c r="E477" s="10"/>
      <c r="F477" s="10"/>
      <c r="G477" s="10"/>
      <c r="H477" s="10"/>
      <c r="I477" s="10"/>
      <c r="J477" s="10"/>
      <c r="K477" s="10"/>
      <c r="L477" s="10"/>
      <c r="Q477" s="151"/>
      <c r="V477" s="97"/>
      <c r="AA477" s="97"/>
    </row>
    <row r="478" spans="1:27" ht="14.1" customHeight="1">
      <c r="C478" s="25" t="s">
        <v>190</v>
      </c>
      <c r="D478" s="10"/>
      <c r="E478" s="10"/>
      <c r="F478" s="10"/>
      <c r="G478" s="10"/>
      <c r="H478" s="10"/>
      <c r="I478" s="10"/>
      <c r="J478" s="10"/>
      <c r="K478" s="10"/>
      <c r="L478" s="10"/>
      <c r="Q478" s="151"/>
      <c r="V478" s="97"/>
      <c r="AA478" s="97"/>
    </row>
    <row r="479" spans="1:27">
      <c r="A479" s="14" t="s">
        <v>13</v>
      </c>
      <c r="B479" s="32">
        <v>4406</v>
      </c>
      <c r="C479" s="25" t="s">
        <v>221</v>
      </c>
      <c r="D479" s="59"/>
      <c r="E479" s="59"/>
      <c r="F479" s="59"/>
      <c r="G479" s="59"/>
      <c r="H479" s="59"/>
      <c r="I479" s="59"/>
      <c r="J479" s="59"/>
      <c r="K479" s="59"/>
      <c r="L479" s="59"/>
      <c r="Q479" s="151"/>
      <c r="V479" s="97"/>
      <c r="AA479" s="97"/>
    </row>
    <row r="480" spans="1:27" ht="12.95" customHeight="1">
      <c r="A480" s="7"/>
      <c r="B480" s="47">
        <v>1</v>
      </c>
      <c r="C480" s="139" t="s">
        <v>222</v>
      </c>
      <c r="D480" s="60"/>
      <c r="E480" s="60"/>
      <c r="F480" s="60"/>
      <c r="G480" s="60"/>
      <c r="H480" s="60"/>
      <c r="I480" s="60"/>
      <c r="J480" s="60"/>
      <c r="K480" s="60"/>
      <c r="L480" s="60"/>
      <c r="Q480" s="151"/>
      <c r="V480" s="97"/>
      <c r="AA480" s="97"/>
    </row>
    <row r="481" spans="1:27" ht="25.5">
      <c r="A481" s="7"/>
      <c r="B481" s="46">
        <v>1.101</v>
      </c>
      <c r="C481" s="26" t="s">
        <v>104</v>
      </c>
      <c r="D481" s="10"/>
      <c r="E481" s="10"/>
      <c r="F481" s="10"/>
      <c r="G481" s="10"/>
      <c r="H481" s="10"/>
      <c r="I481" s="10"/>
      <c r="J481" s="10"/>
      <c r="K481" s="10"/>
      <c r="L481" s="10"/>
      <c r="Q481" s="151"/>
      <c r="V481" s="97"/>
      <c r="AA481" s="97"/>
    </row>
    <row r="482" spans="1:27" ht="25.5">
      <c r="A482" s="7"/>
      <c r="B482" s="140">
        <v>11</v>
      </c>
      <c r="C482" s="139" t="s">
        <v>311</v>
      </c>
      <c r="D482" s="96"/>
      <c r="E482" s="96"/>
      <c r="F482" s="88"/>
      <c r="G482" s="88"/>
      <c r="H482" s="96"/>
      <c r="I482" s="96"/>
      <c r="J482" s="88"/>
      <c r="K482" s="88"/>
      <c r="L482" s="88"/>
      <c r="O482" s="132"/>
      <c r="Q482" s="151"/>
      <c r="V482" s="97"/>
      <c r="AA482" s="97"/>
    </row>
    <row r="483" spans="1:27">
      <c r="A483" s="7"/>
      <c r="B483" s="52" t="s">
        <v>193</v>
      </c>
      <c r="C483" s="139" t="s">
        <v>16</v>
      </c>
      <c r="D483" s="96"/>
      <c r="E483" s="96"/>
      <c r="F483" s="88"/>
      <c r="G483" s="88"/>
      <c r="H483" s="96"/>
      <c r="I483" s="96"/>
      <c r="J483" s="88"/>
      <c r="K483" s="88"/>
      <c r="L483" s="88"/>
      <c r="O483" s="132"/>
      <c r="Q483" s="151"/>
      <c r="V483" s="97"/>
      <c r="AA483" s="97"/>
    </row>
    <row r="484" spans="1:27" ht="25.5">
      <c r="A484" s="7"/>
      <c r="B484" s="143" t="s">
        <v>278</v>
      </c>
      <c r="C484" s="139" t="s">
        <v>296</v>
      </c>
      <c r="D484" s="100">
        <v>0</v>
      </c>
      <c r="E484" s="100">
        <v>0</v>
      </c>
      <c r="F484" s="87">
        <v>10000</v>
      </c>
      <c r="G484" s="100">
        <v>0</v>
      </c>
      <c r="H484" s="87">
        <v>10000</v>
      </c>
      <c r="I484" s="100">
        <v>0</v>
      </c>
      <c r="J484" s="87">
        <f>16197+40000</f>
        <v>56197</v>
      </c>
      <c r="K484" s="100">
        <v>0</v>
      </c>
      <c r="L484" s="87">
        <f>SUM(J484:K484)</f>
        <v>56197</v>
      </c>
      <c r="M484" s="162"/>
      <c r="N484" s="167"/>
      <c r="O484" s="162"/>
      <c r="P484" s="162"/>
      <c r="Q484" s="163"/>
      <c r="V484" s="97"/>
      <c r="AA484" s="97"/>
    </row>
    <row r="485" spans="1:27" ht="25.5">
      <c r="A485" s="28" t="s">
        <v>11</v>
      </c>
      <c r="B485" s="53">
        <v>11</v>
      </c>
      <c r="C485" s="54" t="s">
        <v>311</v>
      </c>
      <c r="D485" s="119">
        <f t="shared" ref="D485:L485" si="207">D484</f>
        <v>0</v>
      </c>
      <c r="E485" s="119">
        <f t="shared" si="207"/>
        <v>0</v>
      </c>
      <c r="F485" s="116">
        <f t="shared" si="207"/>
        <v>10000</v>
      </c>
      <c r="G485" s="119">
        <f t="shared" si="207"/>
        <v>0</v>
      </c>
      <c r="H485" s="116">
        <f t="shared" si="207"/>
        <v>10000</v>
      </c>
      <c r="I485" s="119">
        <f t="shared" si="207"/>
        <v>0</v>
      </c>
      <c r="J485" s="116">
        <f t="shared" si="207"/>
        <v>56197</v>
      </c>
      <c r="K485" s="119">
        <f t="shared" ref="K485" si="208">K484</f>
        <v>0</v>
      </c>
      <c r="L485" s="116">
        <f t="shared" si="207"/>
        <v>56197</v>
      </c>
      <c r="O485" s="132"/>
      <c r="Q485" s="151"/>
      <c r="V485" s="97"/>
      <c r="AA485" s="97"/>
    </row>
    <row r="486" spans="1:27" ht="3" customHeight="1">
      <c r="A486" s="7"/>
      <c r="B486" s="46"/>
      <c r="C486" s="26"/>
      <c r="D486" s="10"/>
      <c r="E486" s="10"/>
      <c r="F486" s="10"/>
      <c r="G486" s="10"/>
      <c r="H486" s="10"/>
      <c r="I486" s="10"/>
      <c r="J486" s="10"/>
      <c r="K486" s="10"/>
      <c r="L486" s="10"/>
      <c r="Q486" s="151"/>
      <c r="V486" s="97"/>
      <c r="AA486" s="97"/>
    </row>
    <row r="487" spans="1:27" ht="14.1" customHeight="1">
      <c r="A487" s="7"/>
      <c r="B487" s="52" t="s">
        <v>194</v>
      </c>
      <c r="C487" s="139" t="s">
        <v>94</v>
      </c>
      <c r="D487" s="10"/>
      <c r="E487" s="10"/>
      <c r="F487" s="10"/>
      <c r="G487" s="10"/>
      <c r="H487" s="10"/>
      <c r="I487" s="10"/>
      <c r="J487" s="10"/>
      <c r="K487" s="10"/>
      <c r="L487" s="10"/>
      <c r="Q487" s="151"/>
      <c r="V487" s="97"/>
      <c r="AA487" s="97"/>
    </row>
    <row r="488" spans="1:27" ht="14.1" customHeight="1">
      <c r="A488" s="7"/>
      <c r="B488" s="52" t="s">
        <v>193</v>
      </c>
      <c r="C488" s="139" t="s">
        <v>16</v>
      </c>
      <c r="D488" s="10"/>
      <c r="E488" s="10"/>
      <c r="F488" s="10"/>
      <c r="G488" s="10"/>
      <c r="H488" s="10"/>
      <c r="I488" s="10"/>
      <c r="J488" s="10"/>
      <c r="K488" s="10"/>
      <c r="L488" s="10"/>
      <c r="Q488" s="151"/>
      <c r="V488" s="97"/>
      <c r="AA488" s="97"/>
    </row>
    <row r="489" spans="1:27" ht="25.5">
      <c r="A489" s="7"/>
      <c r="B489" s="143" t="s">
        <v>197</v>
      </c>
      <c r="C489" s="139" t="s">
        <v>223</v>
      </c>
      <c r="D489" s="88">
        <v>17648</v>
      </c>
      <c r="E489" s="96">
        <v>0</v>
      </c>
      <c r="F489" s="96">
        <v>0</v>
      </c>
      <c r="G489" s="96">
        <v>0</v>
      </c>
      <c r="H489" s="96">
        <v>0</v>
      </c>
      <c r="I489" s="96">
        <v>0</v>
      </c>
      <c r="J489" s="96">
        <v>0</v>
      </c>
      <c r="K489" s="96">
        <v>0</v>
      </c>
      <c r="L489" s="96">
        <f>SUM(J489:K489)</f>
        <v>0</v>
      </c>
      <c r="M489" s="162"/>
      <c r="N489" s="162"/>
      <c r="O489" s="162"/>
      <c r="P489" s="162"/>
      <c r="Q489" s="166"/>
      <c r="V489" s="97"/>
      <c r="AA489" s="97"/>
    </row>
    <row r="490" spans="1:27" ht="25.5">
      <c r="A490" s="7"/>
      <c r="B490" s="143" t="s">
        <v>259</v>
      </c>
      <c r="C490" s="139" t="s">
        <v>260</v>
      </c>
      <c r="D490" s="88">
        <v>2317</v>
      </c>
      <c r="E490" s="96">
        <v>0</v>
      </c>
      <c r="F490" s="96">
        <v>0</v>
      </c>
      <c r="G490" s="96">
        <v>0</v>
      </c>
      <c r="H490" s="96">
        <v>0</v>
      </c>
      <c r="I490" s="96">
        <v>0</v>
      </c>
      <c r="J490" s="96">
        <v>0</v>
      </c>
      <c r="K490" s="96">
        <v>0</v>
      </c>
      <c r="L490" s="96">
        <f>SUM(J490:K490)</f>
        <v>0</v>
      </c>
      <c r="O490" s="132"/>
      <c r="Q490" s="151"/>
      <c r="V490" s="97"/>
      <c r="AA490" s="97"/>
    </row>
    <row r="491" spans="1:27">
      <c r="A491" s="7" t="s">
        <v>11</v>
      </c>
      <c r="B491" s="52" t="s">
        <v>194</v>
      </c>
      <c r="C491" s="139" t="s">
        <v>94</v>
      </c>
      <c r="D491" s="116">
        <f t="shared" ref="D491:L491" si="209">SUM(D489:D490)</f>
        <v>19965</v>
      </c>
      <c r="E491" s="119">
        <f t="shared" si="209"/>
        <v>0</v>
      </c>
      <c r="F491" s="119">
        <f t="shared" si="209"/>
        <v>0</v>
      </c>
      <c r="G491" s="119">
        <f t="shared" si="209"/>
        <v>0</v>
      </c>
      <c r="H491" s="119">
        <f t="shared" si="209"/>
        <v>0</v>
      </c>
      <c r="I491" s="119">
        <f t="shared" si="209"/>
        <v>0</v>
      </c>
      <c r="J491" s="119">
        <f t="shared" si="209"/>
        <v>0</v>
      </c>
      <c r="K491" s="119">
        <f t="shared" ref="K491" si="210">SUM(K489:K490)</f>
        <v>0</v>
      </c>
      <c r="L491" s="119">
        <f t="shared" si="209"/>
        <v>0</v>
      </c>
      <c r="O491" s="132"/>
      <c r="Q491" s="151"/>
      <c r="V491" s="97"/>
      <c r="AA491" s="97"/>
    </row>
    <row r="492" spans="1:27" ht="25.5">
      <c r="A492" s="7" t="s">
        <v>11</v>
      </c>
      <c r="B492" s="46">
        <v>1.101</v>
      </c>
      <c r="C492" s="26" t="s">
        <v>104</v>
      </c>
      <c r="D492" s="116">
        <f t="shared" ref="D492:L492" si="211">SUM(D488:D490)+D485</f>
        <v>19965</v>
      </c>
      <c r="E492" s="119">
        <f t="shared" si="211"/>
        <v>0</v>
      </c>
      <c r="F492" s="116">
        <f t="shared" si="211"/>
        <v>10000</v>
      </c>
      <c r="G492" s="119">
        <f t="shared" si="211"/>
        <v>0</v>
      </c>
      <c r="H492" s="116">
        <f t="shared" si="211"/>
        <v>10000</v>
      </c>
      <c r="I492" s="119">
        <f t="shared" si="211"/>
        <v>0</v>
      </c>
      <c r="J492" s="116">
        <f t="shared" si="211"/>
        <v>56197</v>
      </c>
      <c r="K492" s="119">
        <f t="shared" ref="K492" si="212">SUM(K488:K490)+K485</f>
        <v>0</v>
      </c>
      <c r="L492" s="116">
        <f t="shared" si="211"/>
        <v>56197</v>
      </c>
      <c r="Q492" s="151"/>
      <c r="V492" s="97"/>
      <c r="AA492" s="97"/>
    </row>
    <row r="493" spans="1:27" ht="14.1" customHeight="1">
      <c r="A493" s="7" t="s">
        <v>11</v>
      </c>
      <c r="B493" s="47">
        <v>1</v>
      </c>
      <c r="C493" s="139" t="s">
        <v>222</v>
      </c>
      <c r="D493" s="87">
        <f t="shared" ref="D493:I493" si="213">D492</f>
        <v>19965</v>
      </c>
      <c r="E493" s="100">
        <f t="shared" si="213"/>
        <v>0</v>
      </c>
      <c r="F493" s="87">
        <f t="shared" si="213"/>
        <v>10000</v>
      </c>
      <c r="G493" s="100">
        <f t="shared" si="213"/>
        <v>0</v>
      </c>
      <c r="H493" s="87">
        <f t="shared" si="213"/>
        <v>10000</v>
      </c>
      <c r="I493" s="100">
        <f t="shared" si="213"/>
        <v>0</v>
      </c>
      <c r="J493" s="87">
        <f>J492</f>
        <v>56197</v>
      </c>
      <c r="K493" s="100">
        <f t="shared" ref="K493" si="214">K492</f>
        <v>0</v>
      </c>
      <c r="L493" s="87">
        <f>L492</f>
        <v>56197</v>
      </c>
      <c r="Q493" s="151"/>
      <c r="V493" s="97"/>
      <c r="AA493" s="97"/>
    </row>
    <row r="494" spans="1:27">
      <c r="A494" s="7"/>
      <c r="B494" s="47"/>
      <c r="C494" s="139"/>
      <c r="D494" s="10"/>
      <c r="E494" s="10"/>
      <c r="F494" s="10"/>
      <c r="G494" s="10"/>
      <c r="H494" s="10"/>
      <c r="I494" s="10"/>
      <c r="J494" s="10"/>
      <c r="K494" s="10"/>
      <c r="L494" s="10"/>
      <c r="Q494" s="151"/>
      <c r="V494" s="97"/>
      <c r="AA494" s="97"/>
    </row>
    <row r="495" spans="1:27" ht="14.1" customHeight="1">
      <c r="A495" s="7"/>
      <c r="B495" s="47">
        <v>2</v>
      </c>
      <c r="C495" s="139" t="s">
        <v>231</v>
      </c>
      <c r="D495" s="10"/>
      <c r="E495" s="10"/>
      <c r="F495" s="10"/>
      <c r="G495" s="10"/>
      <c r="H495" s="10"/>
      <c r="I495" s="10"/>
      <c r="J495" s="10"/>
      <c r="K495" s="10"/>
      <c r="L495" s="10"/>
      <c r="Q495" s="151"/>
      <c r="V495" s="97"/>
      <c r="AA495" s="97"/>
    </row>
    <row r="496" spans="1:27" ht="14.1" customHeight="1">
      <c r="A496" s="7"/>
      <c r="B496" s="46">
        <v>2.1120000000000001</v>
      </c>
      <c r="C496" s="26" t="s">
        <v>177</v>
      </c>
      <c r="D496" s="10"/>
      <c r="E496" s="10"/>
      <c r="F496" s="10"/>
      <c r="G496" s="10"/>
      <c r="H496" s="10"/>
      <c r="I496" s="10"/>
      <c r="J496" s="10"/>
      <c r="K496" s="10"/>
      <c r="L496" s="10"/>
      <c r="Q496" s="151"/>
      <c r="V496" s="97"/>
      <c r="AA496" s="97"/>
    </row>
    <row r="497" spans="1:27" ht="14.1" customHeight="1">
      <c r="A497" s="7"/>
      <c r="B497" s="47">
        <v>46</v>
      </c>
      <c r="C497" s="139" t="s">
        <v>27</v>
      </c>
      <c r="D497" s="10"/>
      <c r="E497" s="10"/>
      <c r="F497" s="10"/>
      <c r="G497" s="10"/>
      <c r="H497" s="10"/>
      <c r="I497" s="10"/>
      <c r="J497" s="10"/>
      <c r="K497" s="10"/>
      <c r="L497" s="10"/>
      <c r="Q497" s="151"/>
      <c r="V497" s="97"/>
      <c r="AA497" s="97"/>
    </row>
    <row r="498" spans="1:27" ht="14.1" customHeight="1">
      <c r="A498" s="7"/>
      <c r="B498" s="47" t="s">
        <v>198</v>
      </c>
      <c r="C498" s="139" t="s">
        <v>214</v>
      </c>
      <c r="D498" s="88">
        <v>4463</v>
      </c>
      <c r="E498" s="96">
        <v>0</v>
      </c>
      <c r="F498" s="88">
        <v>7174</v>
      </c>
      <c r="G498" s="96">
        <v>0</v>
      </c>
      <c r="H498" s="88">
        <v>7174</v>
      </c>
      <c r="I498" s="96">
        <v>0</v>
      </c>
      <c r="J498" s="88">
        <v>8029</v>
      </c>
      <c r="K498" s="96">
        <v>0</v>
      </c>
      <c r="L498" s="88">
        <f>SUM(J498:K498)</f>
        <v>8029</v>
      </c>
      <c r="M498" s="162"/>
      <c r="N498" s="162"/>
      <c r="O498" s="162"/>
      <c r="P498" s="162"/>
      <c r="Q498" s="163"/>
      <c r="AA498" s="97"/>
    </row>
    <row r="499" spans="1:27">
      <c r="A499" s="7" t="s">
        <v>11</v>
      </c>
      <c r="B499" s="46">
        <v>2.1120000000000001</v>
      </c>
      <c r="C499" s="26" t="s">
        <v>177</v>
      </c>
      <c r="D499" s="116">
        <f t="shared" ref="D499:L500" si="215">D498</f>
        <v>4463</v>
      </c>
      <c r="E499" s="119">
        <f t="shared" si="215"/>
        <v>0</v>
      </c>
      <c r="F499" s="116">
        <f t="shared" si="215"/>
        <v>7174</v>
      </c>
      <c r="G499" s="119">
        <f t="shared" si="215"/>
        <v>0</v>
      </c>
      <c r="H499" s="116">
        <f t="shared" si="215"/>
        <v>7174</v>
      </c>
      <c r="I499" s="119">
        <f t="shared" si="215"/>
        <v>0</v>
      </c>
      <c r="J499" s="116">
        <f t="shared" si="215"/>
        <v>8029</v>
      </c>
      <c r="K499" s="119">
        <f t="shared" ref="K499" si="216">K498</f>
        <v>0</v>
      </c>
      <c r="L499" s="116">
        <f t="shared" si="215"/>
        <v>8029</v>
      </c>
      <c r="Q499" s="151"/>
      <c r="V499" s="97"/>
      <c r="AA499" s="97"/>
    </row>
    <row r="500" spans="1:27">
      <c r="A500" s="7" t="s">
        <v>11</v>
      </c>
      <c r="B500" s="47">
        <v>2</v>
      </c>
      <c r="C500" s="139" t="s">
        <v>231</v>
      </c>
      <c r="D500" s="116">
        <f t="shared" si="215"/>
        <v>4463</v>
      </c>
      <c r="E500" s="119">
        <f t="shared" si="215"/>
        <v>0</v>
      </c>
      <c r="F500" s="116">
        <f t="shared" si="215"/>
        <v>7174</v>
      </c>
      <c r="G500" s="119">
        <f t="shared" si="215"/>
        <v>0</v>
      </c>
      <c r="H500" s="116">
        <f t="shared" si="215"/>
        <v>7174</v>
      </c>
      <c r="I500" s="119">
        <f t="shared" si="215"/>
        <v>0</v>
      </c>
      <c r="J500" s="116">
        <f t="shared" si="215"/>
        <v>8029</v>
      </c>
      <c r="K500" s="119">
        <f t="shared" ref="K500" si="217">K499</f>
        <v>0</v>
      </c>
      <c r="L500" s="116">
        <f t="shared" si="215"/>
        <v>8029</v>
      </c>
      <c r="Q500" s="151"/>
      <c r="V500" s="97"/>
      <c r="AA500" s="97"/>
    </row>
    <row r="501" spans="1:27">
      <c r="A501" s="14" t="s">
        <v>11</v>
      </c>
      <c r="B501" s="32">
        <v>4406</v>
      </c>
      <c r="C501" s="25" t="s">
        <v>221</v>
      </c>
      <c r="D501" s="87">
        <f t="shared" ref="D501:L501" si="218">D493+D500</f>
        <v>24428</v>
      </c>
      <c r="E501" s="100">
        <f t="shared" si="218"/>
        <v>0</v>
      </c>
      <c r="F501" s="87">
        <f t="shared" si="218"/>
        <v>17174</v>
      </c>
      <c r="G501" s="100">
        <f t="shared" si="218"/>
        <v>0</v>
      </c>
      <c r="H501" s="87">
        <f t="shared" si="218"/>
        <v>17174</v>
      </c>
      <c r="I501" s="100">
        <f t="shared" si="218"/>
        <v>0</v>
      </c>
      <c r="J501" s="87">
        <f t="shared" si="218"/>
        <v>64226</v>
      </c>
      <c r="K501" s="100">
        <f t="shared" ref="K501" si="219">K493+K500</f>
        <v>0</v>
      </c>
      <c r="L501" s="87">
        <f t="shared" si="218"/>
        <v>64226</v>
      </c>
      <c r="Q501" s="151"/>
      <c r="V501" s="97"/>
      <c r="AA501" s="97"/>
    </row>
    <row r="502" spans="1:27">
      <c r="A502" s="48" t="s">
        <v>11</v>
      </c>
      <c r="B502" s="49"/>
      <c r="C502" s="50" t="s">
        <v>190</v>
      </c>
      <c r="D502" s="89">
        <f t="shared" ref="D502:L502" si="220">D501</f>
        <v>24428</v>
      </c>
      <c r="E502" s="101">
        <f t="shared" si="220"/>
        <v>0</v>
      </c>
      <c r="F502" s="89">
        <f t="shared" si="220"/>
        <v>17174</v>
      </c>
      <c r="G502" s="101">
        <f t="shared" si="220"/>
        <v>0</v>
      </c>
      <c r="H502" s="89">
        <f t="shared" si="220"/>
        <v>17174</v>
      </c>
      <c r="I502" s="101">
        <f t="shared" si="220"/>
        <v>0</v>
      </c>
      <c r="J502" s="89">
        <f t="shared" si="220"/>
        <v>64226</v>
      </c>
      <c r="K502" s="101">
        <f t="shared" ref="K502" si="221">K501</f>
        <v>0</v>
      </c>
      <c r="L502" s="89">
        <f t="shared" si="220"/>
        <v>64226</v>
      </c>
      <c r="Q502" s="151"/>
      <c r="V502" s="97"/>
      <c r="AA502" s="97"/>
    </row>
    <row r="503" spans="1:27">
      <c r="A503" s="48" t="s">
        <v>11</v>
      </c>
      <c r="B503" s="49"/>
      <c r="C503" s="50" t="s">
        <v>4</v>
      </c>
      <c r="D503" s="120">
        <f t="shared" ref="D503:L503" si="222">D502+D476</f>
        <v>504173</v>
      </c>
      <c r="E503" s="120">
        <f t="shared" si="222"/>
        <v>758057</v>
      </c>
      <c r="F503" s="120">
        <f t="shared" si="222"/>
        <v>1514379</v>
      </c>
      <c r="G503" s="120">
        <f t="shared" si="222"/>
        <v>952588</v>
      </c>
      <c r="H503" s="120">
        <f t="shared" si="222"/>
        <v>1518333</v>
      </c>
      <c r="I503" s="120">
        <f t="shared" si="222"/>
        <v>1344015</v>
      </c>
      <c r="J503" s="120">
        <f t="shared" si="222"/>
        <v>1257583</v>
      </c>
      <c r="K503" s="120">
        <f t="shared" ref="K503" si="223">K502+K476</f>
        <v>892886</v>
      </c>
      <c r="L503" s="120">
        <f t="shared" si="222"/>
        <v>2150469</v>
      </c>
      <c r="Q503" s="151"/>
      <c r="V503" s="97"/>
      <c r="AA503" s="97"/>
    </row>
    <row r="504" spans="1:27">
      <c r="D504" s="10"/>
      <c r="E504" s="10"/>
      <c r="F504" s="10"/>
      <c r="G504" s="10"/>
      <c r="H504" s="10"/>
      <c r="I504" s="10"/>
      <c r="J504" s="10"/>
      <c r="K504" s="10"/>
      <c r="L504" s="10"/>
    </row>
    <row r="505" spans="1:27" ht="25.5">
      <c r="A505" s="7" t="s">
        <v>257</v>
      </c>
      <c r="B505" s="140">
        <v>2406</v>
      </c>
      <c r="C505" s="139" t="s">
        <v>309</v>
      </c>
      <c r="D505" s="88">
        <v>220</v>
      </c>
      <c r="E505" s="63">
        <v>178</v>
      </c>
      <c r="F505" s="96">
        <v>0</v>
      </c>
      <c r="G505" s="96">
        <v>0</v>
      </c>
      <c r="H505" s="96">
        <v>0</v>
      </c>
      <c r="I505" s="96">
        <v>0</v>
      </c>
      <c r="J505" s="96">
        <v>0</v>
      </c>
      <c r="K505" s="96">
        <v>0</v>
      </c>
      <c r="L505" s="96">
        <v>0</v>
      </c>
    </row>
    <row r="506" spans="1:27" ht="25.5">
      <c r="A506" s="7" t="s">
        <v>257</v>
      </c>
      <c r="B506" s="140">
        <v>2406</v>
      </c>
      <c r="C506" s="139" t="s">
        <v>308</v>
      </c>
      <c r="D506" s="96">
        <v>0</v>
      </c>
      <c r="E506" s="63">
        <v>35</v>
      </c>
      <c r="F506" s="96">
        <v>0</v>
      </c>
      <c r="G506" s="96">
        <v>0</v>
      </c>
      <c r="H506" s="96">
        <v>0</v>
      </c>
      <c r="I506" s="96">
        <v>0</v>
      </c>
      <c r="J506" s="96">
        <v>0</v>
      </c>
      <c r="K506" s="96">
        <v>0</v>
      </c>
      <c r="L506" s="96">
        <v>0</v>
      </c>
    </row>
    <row r="507" spans="1:27">
      <c r="A507" s="7"/>
      <c r="B507" s="140"/>
      <c r="C507" s="139"/>
      <c r="D507" s="96"/>
      <c r="E507" s="63"/>
      <c r="F507" s="96"/>
      <c r="G507" s="96"/>
      <c r="H507" s="96"/>
      <c r="I507" s="96"/>
      <c r="J507" s="96"/>
      <c r="K507" s="96"/>
      <c r="L507" s="96"/>
    </row>
    <row r="508" spans="1:27" ht="54.95" customHeight="1">
      <c r="A508" s="67" t="s">
        <v>236</v>
      </c>
      <c r="B508" s="197" t="s">
        <v>238</v>
      </c>
      <c r="C508" s="198"/>
      <c r="D508" s="199"/>
      <c r="E508" s="199"/>
      <c r="F508" s="199"/>
      <c r="G508" s="199"/>
      <c r="H508" s="199"/>
      <c r="I508" s="199"/>
      <c r="J508" s="199"/>
      <c r="K508" s="199"/>
      <c r="L508" s="199"/>
    </row>
    <row r="509" spans="1:27" ht="25.5">
      <c r="A509" s="7" t="s">
        <v>257</v>
      </c>
      <c r="B509" s="140">
        <v>3435</v>
      </c>
      <c r="C509" s="134" t="s">
        <v>255</v>
      </c>
      <c r="D509" s="96">
        <f>D457</f>
        <v>0</v>
      </c>
      <c r="E509" s="63">
        <v>115371</v>
      </c>
      <c r="F509" s="90">
        <v>92000</v>
      </c>
      <c r="G509" s="88">
        <v>130000</v>
      </c>
      <c r="H509" s="90">
        <f>3954+F509</f>
        <v>95954</v>
      </c>
      <c r="I509" s="88">
        <v>130000</v>
      </c>
      <c r="J509" s="90">
        <f>J457</f>
        <v>490000</v>
      </c>
      <c r="K509" s="96">
        <f>K457</f>
        <v>0</v>
      </c>
      <c r="L509" s="90">
        <f>SUM(J509:K509)</f>
        <v>490000</v>
      </c>
    </row>
    <row r="510" spans="1:27">
      <c r="A510" s="28"/>
      <c r="B510" s="53"/>
      <c r="C510" s="180"/>
      <c r="D510" s="87"/>
      <c r="E510" s="159"/>
      <c r="F510" s="115"/>
      <c r="G510" s="100"/>
      <c r="H510" s="115"/>
      <c r="I510" s="100"/>
      <c r="J510" s="100"/>
      <c r="K510" s="115"/>
      <c r="L510" s="170"/>
      <c r="W510" s="175"/>
      <c r="X510" s="175"/>
      <c r="Y510" s="175"/>
      <c r="Z510" s="175"/>
      <c r="AA510" s="182"/>
    </row>
    <row r="511" spans="1:27">
      <c r="A511" s="7"/>
      <c r="B511" s="140"/>
      <c r="C511" s="37"/>
      <c r="D511" s="178"/>
      <c r="E511" s="179"/>
      <c r="F511" s="179"/>
      <c r="G511" s="179"/>
      <c r="H511" s="179"/>
      <c r="I511" s="179"/>
      <c r="J511" s="179"/>
      <c r="K511" s="179"/>
      <c r="L511" s="179"/>
    </row>
    <row r="512" spans="1:27">
      <c r="A512" s="7"/>
      <c r="B512" s="135"/>
      <c r="C512" s="133"/>
      <c r="D512" s="96"/>
      <c r="E512" s="96"/>
      <c r="F512" s="96"/>
      <c r="G512" s="96"/>
      <c r="H512" s="96"/>
      <c r="I512" s="96"/>
      <c r="J512" s="96"/>
      <c r="K512" s="96"/>
      <c r="L512" s="96"/>
    </row>
    <row r="513" spans="1:30">
      <c r="A513" s="7"/>
      <c r="B513" s="135"/>
      <c r="C513" s="133"/>
      <c r="D513" s="96"/>
      <c r="E513" s="96"/>
      <c r="F513" s="96"/>
      <c r="G513" s="96"/>
      <c r="H513" s="96"/>
      <c r="I513" s="96"/>
      <c r="J513" s="96"/>
      <c r="K513" s="96"/>
      <c r="L513" s="96"/>
    </row>
    <row r="514" spans="1:30">
      <c r="A514" s="7"/>
      <c r="B514" s="37"/>
      <c r="C514" s="26"/>
      <c r="D514" s="96"/>
      <c r="E514" s="96"/>
      <c r="F514" s="96"/>
      <c r="G514" s="96"/>
      <c r="H514" s="96"/>
      <c r="I514" s="96"/>
      <c r="J514" s="96"/>
      <c r="K514" s="96"/>
      <c r="L514" s="96"/>
    </row>
    <row r="515" spans="1:30">
      <c r="A515" s="7"/>
      <c r="B515" s="104"/>
      <c r="C515" s="105"/>
      <c r="D515" s="82"/>
      <c r="E515" s="81"/>
      <c r="F515" s="81"/>
      <c r="G515" s="81"/>
      <c r="H515" s="81"/>
      <c r="I515" s="81"/>
      <c r="J515" s="81"/>
      <c r="K515" s="81"/>
      <c r="L515" s="81"/>
    </row>
    <row r="516" spans="1:30">
      <c r="A516" s="7"/>
      <c r="B516" s="140"/>
      <c r="C516" s="37"/>
      <c r="D516" s="149"/>
      <c r="E516" s="81"/>
      <c r="F516" s="81"/>
      <c r="G516" s="81"/>
      <c r="H516" s="81"/>
      <c r="I516" s="81"/>
      <c r="J516" s="81"/>
      <c r="K516" s="81"/>
      <c r="L516" s="81"/>
    </row>
    <row r="517" spans="1:30">
      <c r="A517" s="7"/>
      <c r="B517" s="140"/>
      <c r="C517" s="37"/>
      <c r="D517" s="82"/>
      <c r="E517" s="81"/>
      <c r="F517" s="81"/>
      <c r="G517" s="81"/>
      <c r="H517" s="81"/>
      <c r="I517" s="81"/>
      <c r="J517" s="81"/>
      <c r="K517" s="81"/>
      <c r="L517" s="81"/>
    </row>
    <row r="518" spans="1:30">
      <c r="F518" s="70"/>
      <c r="G518" s="70"/>
      <c r="M518" s="58"/>
    </row>
    <row r="519" spans="1:30">
      <c r="D519" s="83"/>
      <c r="E519" s="83"/>
      <c r="F519" s="83"/>
      <c r="G519" s="83"/>
      <c r="H519" s="83"/>
      <c r="I519" s="83"/>
      <c r="M519" s="64"/>
      <c r="AD519" s="61"/>
    </row>
    <row r="520" spans="1:30">
      <c r="D520" s="84"/>
      <c r="E520" s="84"/>
      <c r="F520" s="84"/>
      <c r="G520" s="84"/>
      <c r="H520" s="84"/>
      <c r="I520" s="84"/>
      <c r="M520" s="64"/>
      <c r="AD520" s="61"/>
    </row>
    <row r="521" spans="1:30">
      <c r="D521" s="85"/>
      <c r="E521" s="85"/>
      <c r="F521" s="85"/>
      <c r="G521" s="121"/>
      <c r="H521" s="85"/>
      <c r="I521" s="85"/>
      <c r="M521" s="61"/>
      <c r="AD521" s="61"/>
    </row>
    <row r="522" spans="1:30">
      <c r="F522" s="70"/>
      <c r="G522" s="70"/>
      <c r="AD522" s="63"/>
    </row>
    <row r="523" spans="1:30">
      <c r="F523" s="70"/>
      <c r="G523" s="70"/>
      <c r="AD523" s="61"/>
    </row>
    <row r="524" spans="1:30">
      <c r="F524" s="70"/>
      <c r="G524" s="70"/>
      <c r="AD524" s="148"/>
    </row>
    <row r="525" spans="1:30">
      <c r="F525" s="70"/>
      <c r="G525" s="70"/>
      <c r="AD525" s="61"/>
    </row>
    <row r="526" spans="1:30">
      <c r="F526" s="70"/>
      <c r="G526" s="70"/>
      <c r="AD526" s="61"/>
    </row>
    <row r="527" spans="1:30">
      <c r="F527" s="70"/>
      <c r="G527" s="70"/>
    </row>
    <row r="528" spans="1:30">
      <c r="F528" s="70"/>
      <c r="G528" s="70"/>
    </row>
    <row r="529" spans="2:7">
      <c r="F529" s="70"/>
      <c r="G529" s="70"/>
    </row>
    <row r="530" spans="2:7">
      <c r="F530" s="70"/>
      <c r="G530" s="70"/>
    </row>
    <row r="531" spans="2:7">
      <c r="G531" s="70"/>
    </row>
    <row r="532" spans="2:7">
      <c r="F532" s="70"/>
      <c r="G532" s="70"/>
    </row>
    <row r="533" spans="2:7">
      <c r="F533" s="70"/>
      <c r="G533" s="70"/>
    </row>
    <row r="534" spans="2:7">
      <c r="F534" s="70"/>
      <c r="G534" s="70"/>
    </row>
    <row r="535" spans="2:7">
      <c r="F535" s="70"/>
      <c r="G535" s="70"/>
    </row>
    <row r="536" spans="2:7">
      <c r="F536" s="70"/>
      <c r="G536" s="70"/>
    </row>
    <row r="537" spans="2:7">
      <c r="B537" s="200"/>
      <c r="C537" s="200"/>
      <c r="F537" s="70"/>
      <c r="G537" s="70"/>
    </row>
    <row r="538" spans="2:7" ht="26.1" customHeight="1">
      <c r="B538" s="196"/>
      <c r="C538" s="196"/>
      <c r="F538" s="70"/>
      <c r="G538" s="70"/>
    </row>
    <row r="539" spans="2:7">
      <c r="B539" s="38"/>
      <c r="C539" s="26"/>
      <c r="F539" s="70"/>
      <c r="G539" s="70"/>
    </row>
    <row r="540" spans="2:7">
      <c r="C540" s="4"/>
      <c r="F540" s="70"/>
      <c r="G540" s="70"/>
    </row>
    <row r="541" spans="2:7">
      <c r="C541" s="4"/>
      <c r="F541" s="70"/>
      <c r="G541" s="70"/>
    </row>
    <row r="542" spans="2:7">
      <c r="B542" s="29"/>
      <c r="C542" s="139"/>
      <c r="F542" s="70"/>
      <c r="G542" s="70"/>
    </row>
  </sheetData>
  <autoFilter ref="A20:AF509">
    <filterColumn colId="12"/>
    <filterColumn colId="13"/>
    <filterColumn colId="14"/>
    <filterColumn colId="24"/>
    <filterColumn colId="29"/>
  </autoFilter>
  <customSheetViews>
    <customSheetView guid="{500B8DB8-F286-4AC6-8FFB-9BFEC967AB3A}" scale="70" showPageBreaks="1" printArea="1" showAutoFilter="1" view="pageBreakPreview" showRuler="0" topLeftCell="A551">
      <selection activeCell="G538" sqref="G538"/>
      <rowBreaks count="17" manualBreakCount="17">
        <brk id="34" max="11" man="1"/>
        <brk id="69" max="11" man="1"/>
        <brk id="105" max="11" man="1"/>
        <brk id="139" max="11" man="1"/>
        <brk id="174" max="11" man="1"/>
        <brk id="206" max="11" man="1"/>
        <brk id="241" max="11" man="1"/>
        <brk id="273" max="11" man="1"/>
        <brk id="309" max="11" man="1"/>
        <brk id="341" max="11" man="1"/>
        <brk id="373" max="11" man="1"/>
        <brk id="403" max="11" man="1"/>
        <brk id="437" max="11" man="1"/>
        <brk id="467" max="11" man="1"/>
        <brk id="480" max="11" man="1"/>
        <brk id="514" max="11" man="1"/>
        <brk id="546" max="11" man="1"/>
      </rowBreaks>
      <pageMargins left="0.75" right="0.5" top="0.75" bottom="0.75" header="0.5" footer="0"/>
      <printOptions horizontalCentered="1"/>
      <pageSetup paperSize="9" scale="93" firstPageNumber="106" orientation="landscape" blackAndWhite="1" useFirstPageNumber="1" horizontalDpi="4294967292" r:id="rId1"/>
      <headerFooter alignWithMargins="0">
        <oddHeader>&amp;C    &amp;"Times New Roman,Bold"  &amp;P</oddHeader>
      </headerFooter>
      <autoFilter ref="B1:M1"/>
    </customSheetView>
  </customSheetViews>
  <mergeCells count="19">
    <mergeCell ref="B538:C538"/>
    <mergeCell ref="B508:L508"/>
    <mergeCell ref="R19:V19"/>
    <mergeCell ref="W19:AA19"/>
    <mergeCell ref="D19:E19"/>
    <mergeCell ref="B537:C537"/>
    <mergeCell ref="A1:L1"/>
    <mergeCell ref="F5:L5"/>
    <mergeCell ref="D18:E18"/>
    <mergeCell ref="F18:G18"/>
    <mergeCell ref="H18:I18"/>
    <mergeCell ref="M18:V18"/>
    <mergeCell ref="W18:AF18"/>
    <mergeCell ref="F19:G19"/>
    <mergeCell ref="M19:Q19"/>
    <mergeCell ref="AB19:AF19"/>
    <mergeCell ref="J18:L18"/>
    <mergeCell ref="J19:L19"/>
    <mergeCell ref="H19:I19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orientation="landscape" blackAndWhite="1" useFirstPageNumber="1" r:id="rId2"/>
  <headerFooter alignWithMargins="0">
    <oddHeader xml:space="preserve">&amp;C   </oddHeader>
    <oddFooter>&amp;C&amp;"Times New Roman,Bold"   Vol-II     -  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dem12</vt:lpstr>
      <vt:lpstr>Sheet1</vt:lpstr>
      <vt:lpstr>'dem12'!ecolorec</vt:lpstr>
      <vt:lpstr>'dem12'!ee</vt:lpstr>
      <vt:lpstr>'dem12'!fwl</vt:lpstr>
      <vt:lpstr>'dem12'!fwlcap</vt:lpstr>
      <vt:lpstr>'dem12'!fwlrec1</vt:lpstr>
      <vt:lpstr>'dem12'!np</vt:lpstr>
      <vt:lpstr>'dem12'!otd</vt:lpstr>
      <vt:lpstr>'dem12'!Print_Area</vt:lpstr>
      <vt:lpstr>'dem12'!Print_Titles</vt:lpstr>
      <vt:lpstr>'dem12'!revise</vt:lpstr>
      <vt:lpstr>'dem12'!summary</vt:lpstr>
      <vt:lpstr>'dem12'!swc</vt:lpstr>
      <vt:lpstr>'dem12'!voted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2015-07-22T07:13:33Z</cp:lastPrinted>
  <dcterms:created xsi:type="dcterms:W3CDTF">2004-06-02T16:15:08Z</dcterms:created>
  <dcterms:modified xsi:type="dcterms:W3CDTF">2015-07-29T05:24:12Z</dcterms:modified>
</cp:coreProperties>
</file>