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45" yWindow="-90" windowWidth="6375" windowHeight="7320"/>
  </bookViews>
  <sheets>
    <sheet name="dem13" sheetId="4" r:id="rId1"/>
    <sheet name="Sheet1" sheetId="5" r:id="rId2"/>
  </sheets>
  <definedNames>
    <definedName name="__123Graph_D" hidden="1">#REF!</definedName>
    <definedName name="_xlnm._FilterDatabase" localSheetId="0" hidden="1">'dem13'!$A$17:$AF$657</definedName>
    <definedName name="_rec1">#REF!</definedName>
    <definedName name="_Regression_Int" localSheetId="0" hidden="1">1</definedName>
    <definedName name="ahcap">#REF!</definedName>
    <definedName name="censusrec">#REF!</definedName>
    <definedName name="charged">#REF!</definedName>
    <definedName name="css" localSheetId="0">'dem13'!$D$584:$L$584</definedName>
    <definedName name="cssrec" localSheetId="0">'dem13'!#REF!</definedName>
    <definedName name="da">#REF!</definedName>
    <definedName name="ee">#REF!</definedName>
    <definedName name="fishcap">#REF!</definedName>
    <definedName name="Fishrev">#REF!</definedName>
    <definedName name="fw" localSheetId="0">'dem13'!$D$556:$L$556</definedName>
    <definedName name="fwl">#REF!</definedName>
    <definedName name="fwlcap">#REF!</definedName>
    <definedName name="fwlrec">#REF!</definedName>
    <definedName name="health" localSheetId="0">'dem13'!$D$431:$L$431</definedName>
    <definedName name="healthcap" localSheetId="0">'dem13'!$D$648:$L$648</definedName>
    <definedName name="healthrec" localSheetId="0">'dem13'!$D$652:$L$652</definedName>
    <definedName name="healthrec2" localSheetId="0">'dem13'!#REF!</definedName>
    <definedName name="healthrec3" localSheetId="0">'dem13'!#REF!</definedName>
    <definedName name="housing" localSheetId="0">'dem13'!$D$572:$L$572</definedName>
    <definedName name="housing">#REF!</definedName>
    <definedName name="housingcap">#REF!</definedName>
    <definedName name="justice">#REF!</definedName>
    <definedName name="loan" localSheetId="0">'dem13'!#REF!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'dem13'!#REF!</definedName>
    <definedName name="np">#REF!</definedName>
    <definedName name="Nutrition">#REF!</definedName>
    <definedName name="oges">#REF!</definedName>
    <definedName name="pension">#REF!</definedName>
    <definedName name="_xlnm.Print_Area" localSheetId="0">'dem13'!$A$1:$L$654</definedName>
    <definedName name="_xlnm.Print_Titles" localSheetId="0">'dem13'!$14:$17</definedName>
    <definedName name="pw" localSheetId="0">'dem13'!$D$37:$L$37</definedName>
    <definedName name="pw">#REF!</definedName>
    <definedName name="pwcap">#REF!</definedName>
    <definedName name="pwrec" localSheetId="0">'dem13'!#REF!</definedName>
    <definedName name="rec" localSheetId="0">'dem13'!#REF!</definedName>
    <definedName name="rec">#REF!</definedName>
    <definedName name="reform">#REF!</definedName>
    <definedName name="revise" localSheetId="0">'dem13'!$D$671:$I$671</definedName>
    <definedName name="scst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'dem13'!$D$661:$I$661</definedName>
    <definedName name="swc">#REF!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Cols" localSheetId="0" hidden="1">'dem13'!#REF!</definedName>
    <definedName name="Z_239EE218_578E_4317_BEED_14D5D7089E27_.wvu.FilterData" localSheetId="0" hidden="1">'dem13'!$A$1:$L$617</definedName>
    <definedName name="Z_239EE218_578E_4317_BEED_14D5D7089E27_.wvu.PrintArea" localSheetId="0" hidden="1">'dem13'!$A$1:$L$617</definedName>
    <definedName name="Z_239EE218_578E_4317_BEED_14D5D7089E27_.wvu.PrintTitles" localSheetId="0" hidden="1">'dem13'!$14:$17</definedName>
    <definedName name="Z_302A3EA3_AE96_11D5_A646_0050BA3D7AFD_.wvu.Cols" localSheetId="0" hidden="1">'dem13'!#REF!</definedName>
    <definedName name="Z_302A3EA3_AE96_11D5_A646_0050BA3D7AFD_.wvu.FilterData" localSheetId="0" hidden="1">'dem13'!$A$1:$L$617</definedName>
    <definedName name="Z_302A3EA3_AE96_11D5_A646_0050BA3D7AFD_.wvu.PrintArea" localSheetId="0" hidden="1">'dem13'!$A$1:$L$617</definedName>
    <definedName name="Z_302A3EA3_AE96_11D5_A646_0050BA3D7AFD_.wvu.PrintTitles" localSheetId="0" hidden="1">'dem13'!$14:$17</definedName>
    <definedName name="Z_36DBA021_0ECB_11D4_8064_004005726899_.wvu.Cols" localSheetId="0" hidden="1">'dem13'!#REF!</definedName>
    <definedName name="Z_36DBA021_0ECB_11D4_8064_004005726899_.wvu.FilterData" localSheetId="0" hidden="1">'dem13'!$C$19:$C$574</definedName>
    <definedName name="Z_36DBA021_0ECB_11D4_8064_004005726899_.wvu.PrintArea" localSheetId="0" hidden="1">'dem13'!$A$1:$L$617</definedName>
    <definedName name="Z_36DBA021_0ECB_11D4_8064_004005726899_.wvu.PrintTitles" localSheetId="0" hidden="1">'dem13'!$14:$17</definedName>
    <definedName name="Z_93EBE921_AE91_11D5_8685_004005726899_.wvu.Cols" localSheetId="0" hidden="1">'dem13'!#REF!</definedName>
    <definedName name="Z_93EBE921_AE91_11D5_8685_004005726899_.wvu.FilterData" localSheetId="0" hidden="1">'dem13'!$C$19:$C$574</definedName>
    <definedName name="Z_93EBE921_AE91_11D5_8685_004005726899_.wvu.PrintArea" localSheetId="0" hidden="1">'dem13'!$A$1:$L$617</definedName>
    <definedName name="Z_93EBE921_AE91_11D5_8685_004005726899_.wvu.PrintTitles" localSheetId="0" hidden="1">'dem13'!$14:$17</definedName>
    <definedName name="Z_94DA79C1_0FDE_11D5_9579_000021DAEEA2_.wvu.Cols" localSheetId="0" hidden="1">'dem13'!#REF!</definedName>
    <definedName name="Z_94DA79C1_0FDE_11D5_9579_000021DAEEA2_.wvu.FilterData" localSheetId="0" hidden="1">'dem13'!$C$19:$C$574</definedName>
    <definedName name="Z_94DA79C1_0FDE_11D5_9579_000021DAEEA2_.wvu.PrintArea" localSheetId="0" hidden="1">'dem13'!$A$1:$L$617</definedName>
    <definedName name="Z_94DA79C1_0FDE_11D5_9579_000021DAEEA2_.wvu.PrintTitles" localSheetId="0" hidden="1">'dem13'!$14:$17</definedName>
    <definedName name="Z_ABD99FA4_164C_11D6_A646_0050BA3D7AFD_.wvu.FilterData" localSheetId="0" hidden="1">'dem13'!$C$19:$C$574</definedName>
    <definedName name="Z_ABD99FA5_164C_11D6_A646_0050BA3D7AFD_.wvu.FilterData" localSheetId="0" hidden="1">'dem13'!$C$19:$C$574</definedName>
    <definedName name="Z_B4CB0972_161F_11D5_8064_004005726899_.wvu.FilterData" localSheetId="0" hidden="1">'dem13'!$C$19:$C$574</definedName>
    <definedName name="Z_B4CB098C_161F_11D5_8064_004005726899_.wvu.FilterData" localSheetId="0" hidden="1">'dem13'!$C$19:$C$574</definedName>
    <definedName name="Z_B4CB0999_161F_11D5_8064_004005726899_.wvu.FilterData" localSheetId="0" hidden="1">'dem13'!$C$19:$C$574</definedName>
    <definedName name="Z_C868F8C3_16D7_11D5_A68D_81D6213F5331_.wvu.Cols" localSheetId="0" hidden="1">'dem13'!#REF!</definedName>
    <definedName name="Z_C868F8C3_16D7_11D5_A68D_81D6213F5331_.wvu.FilterData" localSheetId="0" hidden="1">'dem13'!$C$19:$C$574</definedName>
    <definedName name="Z_C868F8C3_16D7_11D5_A68D_81D6213F5331_.wvu.PrintArea" localSheetId="0" hidden="1">'dem13'!$A$1:$L$617</definedName>
    <definedName name="Z_C868F8C3_16D7_11D5_A68D_81D6213F5331_.wvu.PrintTitles" localSheetId="0" hidden="1">'dem13'!$14:$17</definedName>
    <definedName name="Z_E5DF37BD_125C_11D5_8DC4_D0F5D88B3549_.wvu.Cols" localSheetId="0" hidden="1">'dem13'!#REF!</definedName>
    <definedName name="Z_E5DF37BD_125C_11D5_8DC4_D0F5D88B3549_.wvu.FilterData" localSheetId="0" hidden="1">'dem13'!$C$19:$C$574</definedName>
    <definedName name="Z_E5DF37BD_125C_11D5_8DC4_D0F5D88B3549_.wvu.PrintArea" localSheetId="0" hidden="1">'dem13'!$A$1:$L$617</definedName>
    <definedName name="Z_E5DF37BD_125C_11D5_8DC4_D0F5D88B3549_.wvu.PrintTitles" localSheetId="0" hidden="1">'dem13'!$14:$17</definedName>
    <definedName name="Z_F8ADACC1_164E_11D6_B603_000021DAEEA2_.wvu.Cols" localSheetId="0" hidden="1">'dem13'!#REF!</definedName>
    <definedName name="Z_F8ADACC1_164E_11D6_B603_000021DAEEA2_.wvu.FilterData" localSheetId="0" hidden="1">'dem13'!$C$19:$C$574</definedName>
    <definedName name="Z_F8ADACC1_164E_11D6_B603_000021DAEEA2_.wvu.PrintArea" localSheetId="0" hidden="1">'dem13'!$A$1:$L$617</definedName>
    <definedName name="Z_F8ADACC1_164E_11D6_B603_000021DAEEA2_.wvu.PrintTitles" localSheetId="0" hidden="1">'dem13'!$14:$17</definedName>
  </definedNames>
  <calcPr calcId="125725"/>
</workbook>
</file>

<file path=xl/calcChain.xml><?xml version="1.0" encoding="utf-8"?>
<calcChain xmlns="http://schemas.openxmlformats.org/spreadsheetml/2006/main">
  <c r="J46" i="4"/>
  <c r="J150"/>
  <c r="L644"/>
  <c r="L643"/>
  <c r="L636"/>
  <c r="L633"/>
  <c r="L629"/>
  <c r="L621"/>
  <c r="L614"/>
  <c r="L613"/>
  <c r="L605"/>
  <c r="L599"/>
  <c r="L598"/>
  <c r="L597"/>
  <c r="L596"/>
  <c r="L595"/>
  <c r="L594"/>
  <c r="L593"/>
  <c r="L592"/>
  <c r="L580"/>
  <c r="L579"/>
  <c r="L578"/>
  <c r="L568"/>
  <c r="L563"/>
  <c r="L552"/>
  <c r="L551"/>
  <c r="L545"/>
  <c r="L544"/>
  <c r="L536"/>
  <c r="L532"/>
  <c r="L531"/>
  <c r="L527"/>
  <c r="L526"/>
  <c r="L522"/>
  <c r="L516"/>
  <c r="L515"/>
  <c r="L511"/>
  <c r="L510"/>
  <c r="L506"/>
  <c r="L505"/>
  <c r="L501"/>
  <c r="L500"/>
  <c r="L493"/>
  <c r="L492"/>
  <c r="L489"/>
  <c r="L483"/>
  <c r="L479"/>
  <c r="L478"/>
  <c r="L474"/>
  <c r="L470"/>
  <c r="L469"/>
  <c r="L465"/>
  <c r="L464"/>
  <c r="L458"/>
  <c r="L457"/>
  <c r="L453"/>
  <c r="L452"/>
  <c r="L448"/>
  <c r="L447"/>
  <c r="L443"/>
  <c r="L442"/>
  <c r="L438"/>
  <c r="L437"/>
  <c r="L428"/>
  <c r="L421"/>
  <c r="L420"/>
  <c r="L419"/>
  <c r="L415"/>
  <c r="L414"/>
  <c r="L410"/>
  <c r="L409"/>
  <c r="L405"/>
  <c r="L404"/>
  <c r="L400"/>
  <c r="L399"/>
  <c r="L398"/>
  <c r="L397"/>
  <c r="L396"/>
  <c r="L395"/>
  <c r="L388"/>
  <c r="L385"/>
  <c r="L380"/>
  <c r="L379"/>
  <c r="L373"/>
  <c r="L372"/>
  <c r="L371"/>
  <c r="L370"/>
  <c r="L364"/>
  <c r="L361"/>
  <c r="L358"/>
  <c r="L355"/>
  <c r="L350"/>
  <c r="L349"/>
  <c r="L348"/>
  <c r="L347"/>
  <c r="L346"/>
  <c r="L342"/>
  <c r="L341"/>
  <c r="L340"/>
  <c r="L335"/>
  <c r="L331"/>
  <c r="L327"/>
  <c r="L323"/>
  <c r="L322"/>
  <c r="L321"/>
  <c r="L315"/>
  <c r="L311"/>
  <c r="L307"/>
  <c r="L303"/>
  <c r="L299"/>
  <c r="L298"/>
  <c r="L293"/>
  <c r="L288"/>
  <c r="L287"/>
  <c r="L286"/>
  <c r="L285"/>
  <c r="L284"/>
  <c r="L283"/>
  <c r="L272"/>
  <c r="L271"/>
  <c r="L267"/>
  <c r="L259"/>
  <c r="L252"/>
  <c r="L251"/>
  <c r="L250"/>
  <c r="L249"/>
  <c r="L245"/>
  <c r="L244"/>
  <c r="L243"/>
  <c r="L242"/>
  <c r="L238"/>
  <c r="L237"/>
  <c r="L236"/>
  <c r="L235"/>
  <c r="L231"/>
  <c r="L230"/>
  <c r="L229"/>
  <c r="L228"/>
  <c r="L222"/>
  <c r="L221"/>
  <c r="L220"/>
  <c r="L216"/>
  <c r="L215"/>
  <c r="L214"/>
  <c r="L210"/>
  <c r="L209"/>
  <c r="L208"/>
  <c r="L204"/>
  <c r="L203"/>
  <c r="L202"/>
  <c r="L195"/>
  <c r="L192"/>
  <c r="L189"/>
  <c r="L186"/>
  <c r="L181"/>
  <c r="L177"/>
  <c r="L172"/>
  <c r="L168"/>
  <c r="L165"/>
  <c r="L162"/>
  <c r="L159"/>
  <c r="L156"/>
  <c r="L152"/>
  <c r="L151"/>
  <c r="L150"/>
  <c r="L149"/>
  <c r="L147"/>
  <c r="L146"/>
  <c r="L139"/>
  <c r="L138"/>
  <c r="L137"/>
  <c r="L134"/>
  <c r="L131"/>
  <c r="L127"/>
  <c r="L126"/>
  <c r="L125"/>
  <c r="L124"/>
  <c r="L123"/>
  <c r="L119"/>
  <c r="L118"/>
  <c r="L117"/>
  <c r="L116"/>
  <c r="L115"/>
  <c r="L114"/>
  <c r="L113"/>
  <c r="L109"/>
  <c r="L108"/>
  <c r="L107"/>
  <c r="L106"/>
  <c r="L105"/>
  <c r="L101"/>
  <c r="L100"/>
  <c r="L99"/>
  <c r="L98"/>
  <c r="L97"/>
  <c r="L96"/>
  <c r="L91"/>
  <c r="L90"/>
  <c r="L88"/>
  <c r="L87"/>
  <c r="L86"/>
  <c r="L82"/>
  <c r="L81"/>
  <c r="L80"/>
  <c r="L79"/>
  <c r="L78"/>
  <c r="L77"/>
  <c r="L76"/>
  <c r="L75"/>
  <c r="L74"/>
  <c r="L71"/>
  <c r="L70"/>
  <c r="L69"/>
  <c r="L63"/>
  <c r="L62"/>
  <c r="L56"/>
  <c r="L55"/>
  <c r="L54"/>
  <c r="L53"/>
  <c r="L52"/>
  <c r="L48"/>
  <c r="L47"/>
  <c r="L45"/>
  <c r="L43"/>
  <c r="L33"/>
  <c r="L30"/>
  <c r="L25"/>
  <c r="K46" l="1"/>
  <c r="K89"/>
  <c r="L89" s="1"/>
  <c r="D261"/>
  <c r="E261"/>
  <c r="F261"/>
  <c r="G261"/>
  <c r="H261"/>
  <c r="I261"/>
  <c r="J261"/>
  <c r="K261"/>
  <c r="J620"/>
  <c r="L620" s="1"/>
  <c r="J280"/>
  <c r="L280" s="1"/>
  <c r="D600"/>
  <c r="E600"/>
  <c r="F600"/>
  <c r="G600"/>
  <c r="H600"/>
  <c r="I600"/>
  <c r="K600"/>
  <c r="J600"/>
  <c r="J44"/>
  <c r="L44" s="1"/>
  <c r="L46" l="1"/>
  <c r="K73"/>
  <c r="L73" s="1"/>
  <c r="K72"/>
  <c r="L72" s="1"/>
  <c r="K148"/>
  <c r="K645"/>
  <c r="K646" s="1"/>
  <c r="K630"/>
  <c r="K637" s="1"/>
  <c r="K638" s="1"/>
  <c r="K622"/>
  <c r="K623" s="1"/>
  <c r="K615"/>
  <c r="K616" s="1"/>
  <c r="K606"/>
  <c r="K607" s="1"/>
  <c r="K601"/>
  <c r="K582"/>
  <c r="K583" s="1"/>
  <c r="K584" s="1"/>
  <c r="K581"/>
  <c r="K569"/>
  <c r="K564"/>
  <c r="K553"/>
  <c r="K554" s="1"/>
  <c r="K546"/>
  <c r="K547" s="1"/>
  <c r="K537"/>
  <c r="K533"/>
  <c r="K528"/>
  <c r="K523"/>
  <c r="K517"/>
  <c r="K512"/>
  <c r="K507"/>
  <c r="K502"/>
  <c r="K494"/>
  <c r="K495" s="1"/>
  <c r="K484"/>
  <c r="K480"/>
  <c r="K475"/>
  <c r="K471"/>
  <c r="K466"/>
  <c r="K459"/>
  <c r="K454"/>
  <c r="K449"/>
  <c r="K444"/>
  <c r="K439"/>
  <c r="K429"/>
  <c r="K422"/>
  <c r="K416"/>
  <c r="K411"/>
  <c r="K406"/>
  <c r="K401"/>
  <c r="K389"/>
  <c r="K390" s="1"/>
  <c r="K381"/>
  <c r="K382" s="1"/>
  <c r="K374"/>
  <c r="K375" s="1"/>
  <c r="K365"/>
  <c r="K351"/>
  <c r="K343"/>
  <c r="K336"/>
  <c r="K332"/>
  <c r="K328"/>
  <c r="K324"/>
  <c r="K316"/>
  <c r="K312"/>
  <c r="K308"/>
  <c r="K304"/>
  <c r="K300"/>
  <c r="K294"/>
  <c r="K289"/>
  <c r="K290" s="1"/>
  <c r="K273"/>
  <c r="K268"/>
  <c r="K260"/>
  <c r="K253"/>
  <c r="K246"/>
  <c r="K239"/>
  <c r="K232"/>
  <c r="K223"/>
  <c r="K217"/>
  <c r="K211"/>
  <c r="K205"/>
  <c r="K182"/>
  <c r="K178"/>
  <c r="K173"/>
  <c r="K140"/>
  <c r="K128"/>
  <c r="K120"/>
  <c r="K110"/>
  <c r="K102"/>
  <c r="K92"/>
  <c r="K64"/>
  <c r="K65" s="1"/>
  <c r="K57"/>
  <c r="K49"/>
  <c r="K34"/>
  <c r="K26"/>
  <c r="I645"/>
  <c r="I646" s="1"/>
  <c r="H645"/>
  <c r="H646" s="1"/>
  <c r="G645"/>
  <c r="G646" s="1"/>
  <c r="F645"/>
  <c r="F646" s="1"/>
  <c r="E645"/>
  <c r="E646" s="1"/>
  <c r="D645"/>
  <c r="D646" s="1"/>
  <c r="I630"/>
  <c r="I637" s="1"/>
  <c r="I638" s="1"/>
  <c r="H630"/>
  <c r="H637" s="1"/>
  <c r="H638" s="1"/>
  <c r="G630"/>
  <c r="G637" s="1"/>
  <c r="G638" s="1"/>
  <c r="F630"/>
  <c r="F637" s="1"/>
  <c r="F638" s="1"/>
  <c r="E630"/>
  <c r="E637" s="1"/>
  <c r="E638" s="1"/>
  <c r="D630"/>
  <c r="D637" s="1"/>
  <c r="D638" s="1"/>
  <c r="I622"/>
  <c r="I623" s="1"/>
  <c r="H622"/>
  <c r="H623" s="1"/>
  <c r="G622"/>
  <c r="G623" s="1"/>
  <c r="F622"/>
  <c r="F623" s="1"/>
  <c r="E622"/>
  <c r="E623" s="1"/>
  <c r="D622"/>
  <c r="D623" s="1"/>
  <c r="I615"/>
  <c r="I616" s="1"/>
  <c r="H615"/>
  <c r="H616" s="1"/>
  <c r="G615"/>
  <c r="G616" s="1"/>
  <c r="F615"/>
  <c r="F616" s="1"/>
  <c r="E615"/>
  <c r="E616" s="1"/>
  <c r="D615"/>
  <c r="D616" s="1"/>
  <c r="I606"/>
  <c r="I607" s="1"/>
  <c r="H606"/>
  <c r="H607" s="1"/>
  <c r="G606"/>
  <c r="G607" s="1"/>
  <c r="F606"/>
  <c r="F607" s="1"/>
  <c r="E606"/>
  <c r="E607" s="1"/>
  <c r="D606"/>
  <c r="D607" s="1"/>
  <c r="I601"/>
  <c r="H601"/>
  <c r="G601"/>
  <c r="F601"/>
  <c r="E601"/>
  <c r="D601"/>
  <c r="I582"/>
  <c r="I583" s="1"/>
  <c r="I584" s="1"/>
  <c r="H582"/>
  <c r="H583" s="1"/>
  <c r="H584" s="1"/>
  <c r="G582"/>
  <c r="G583" s="1"/>
  <c r="G584" s="1"/>
  <c r="F582"/>
  <c r="F583" s="1"/>
  <c r="F584" s="1"/>
  <c r="E582"/>
  <c r="E583" s="1"/>
  <c r="E584" s="1"/>
  <c r="D582"/>
  <c r="D583" s="1"/>
  <c r="D584" s="1"/>
  <c r="I581"/>
  <c r="H581"/>
  <c r="G581"/>
  <c r="F581"/>
  <c r="E581"/>
  <c r="D581"/>
  <c r="I569"/>
  <c r="H569"/>
  <c r="G569"/>
  <c r="F569"/>
  <c r="E569"/>
  <c r="D569"/>
  <c r="I564"/>
  <c r="H564"/>
  <c r="G564"/>
  <c r="F564"/>
  <c r="E564"/>
  <c r="D564"/>
  <c r="I553"/>
  <c r="H553"/>
  <c r="H554" s="1"/>
  <c r="G553"/>
  <c r="F553"/>
  <c r="F554" s="1"/>
  <c r="E553"/>
  <c r="D553"/>
  <c r="I546"/>
  <c r="I547" s="1"/>
  <c r="H546"/>
  <c r="H547" s="1"/>
  <c r="G546"/>
  <c r="G547" s="1"/>
  <c r="F546"/>
  <c r="F547" s="1"/>
  <c r="E546"/>
  <c r="E547" s="1"/>
  <c r="D546"/>
  <c r="D547" s="1"/>
  <c r="I537"/>
  <c r="H537"/>
  <c r="G537"/>
  <c r="F537"/>
  <c r="E537"/>
  <c r="D537"/>
  <c r="I533"/>
  <c r="H533"/>
  <c r="G533"/>
  <c r="F533"/>
  <c r="E533"/>
  <c r="D533"/>
  <c r="I528"/>
  <c r="H528"/>
  <c r="G528"/>
  <c r="F528"/>
  <c r="E528"/>
  <c r="D528"/>
  <c r="I523"/>
  <c r="H523"/>
  <c r="G523"/>
  <c r="F523"/>
  <c r="E523"/>
  <c r="D523"/>
  <c r="I517"/>
  <c r="H517"/>
  <c r="G517"/>
  <c r="F517"/>
  <c r="E517"/>
  <c r="D517"/>
  <c r="I512"/>
  <c r="H512"/>
  <c r="G512"/>
  <c r="F512"/>
  <c r="E512"/>
  <c r="D512"/>
  <c r="I507"/>
  <c r="H507"/>
  <c r="G507"/>
  <c r="F507"/>
  <c r="E507"/>
  <c r="D507"/>
  <c r="I502"/>
  <c r="H502"/>
  <c r="G502"/>
  <c r="F502"/>
  <c r="E502"/>
  <c r="D502"/>
  <c r="I494"/>
  <c r="I495" s="1"/>
  <c r="H494"/>
  <c r="H495" s="1"/>
  <c r="G494"/>
  <c r="G495" s="1"/>
  <c r="F494"/>
  <c r="F495" s="1"/>
  <c r="E494"/>
  <c r="E495" s="1"/>
  <c r="D494"/>
  <c r="D495" s="1"/>
  <c r="I484"/>
  <c r="H484"/>
  <c r="G484"/>
  <c r="F484"/>
  <c r="E484"/>
  <c r="D484"/>
  <c r="I480"/>
  <c r="H480"/>
  <c r="G480"/>
  <c r="F480"/>
  <c r="E480"/>
  <c r="D480"/>
  <c r="I475"/>
  <c r="H475"/>
  <c r="G475"/>
  <c r="F475"/>
  <c r="E475"/>
  <c r="D475"/>
  <c r="I471"/>
  <c r="H471"/>
  <c r="G471"/>
  <c r="F471"/>
  <c r="E471"/>
  <c r="D471"/>
  <c r="I466"/>
  <c r="H466"/>
  <c r="G466"/>
  <c r="F466"/>
  <c r="E466"/>
  <c r="D466"/>
  <c r="I459"/>
  <c r="H459"/>
  <c r="G459"/>
  <c r="F459"/>
  <c r="E459"/>
  <c r="D459"/>
  <c r="I454"/>
  <c r="H454"/>
  <c r="G454"/>
  <c r="F454"/>
  <c r="E454"/>
  <c r="D454"/>
  <c r="I449"/>
  <c r="H449"/>
  <c r="G449"/>
  <c r="F449"/>
  <c r="E449"/>
  <c r="D449"/>
  <c r="I444"/>
  <c r="H444"/>
  <c r="G444"/>
  <c r="F444"/>
  <c r="E444"/>
  <c r="D444"/>
  <c r="I439"/>
  <c r="H439"/>
  <c r="G439"/>
  <c r="F439"/>
  <c r="E439"/>
  <c r="D439"/>
  <c r="I429"/>
  <c r="H429"/>
  <c r="G429"/>
  <c r="F429"/>
  <c r="E429"/>
  <c r="D429"/>
  <c r="I422"/>
  <c r="H422"/>
  <c r="G422"/>
  <c r="F422"/>
  <c r="E422"/>
  <c r="D422"/>
  <c r="I416"/>
  <c r="H416"/>
  <c r="G416"/>
  <c r="F416"/>
  <c r="E416"/>
  <c r="D416"/>
  <c r="I411"/>
  <c r="H411"/>
  <c r="G411"/>
  <c r="F411"/>
  <c r="E411"/>
  <c r="D411"/>
  <c r="I406"/>
  <c r="H406"/>
  <c r="G406"/>
  <c r="F406"/>
  <c r="E406"/>
  <c r="D406"/>
  <c r="I401"/>
  <c r="H401"/>
  <c r="G401"/>
  <c r="F401"/>
  <c r="E401"/>
  <c r="D401"/>
  <c r="I389"/>
  <c r="I390" s="1"/>
  <c r="H389"/>
  <c r="H390" s="1"/>
  <c r="G389"/>
  <c r="G390" s="1"/>
  <c r="F389"/>
  <c r="F390" s="1"/>
  <c r="E389"/>
  <c r="E390" s="1"/>
  <c r="D389"/>
  <c r="D390" s="1"/>
  <c r="I381"/>
  <c r="I382" s="1"/>
  <c r="H381"/>
  <c r="H382" s="1"/>
  <c r="G381"/>
  <c r="G382" s="1"/>
  <c r="F381"/>
  <c r="F382" s="1"/>
  <c r="E381"/>
  <c r="E382" s="1"/>
  <c r="D381"/>
  <c r="D382" s="1"/>
  <c r="I374"/>
  <c r="I375" s="1"/>
  <c r="H374"/>
  <c r="H375" s="1"/>
  <c r="G374"/>
  <c r="G375" s="1"/>
  <c r="F374"/>
  <c r="F375" s="1"/>
  <c r="E374"/>
  <c r="E375" s="1"/>
  <c r="D374"/>
  <c r="D375" s="1"/>
  <c r="I365"/>
  <c r="H365"/>
  <c r="G365"/>
  <c r="F365"/>
  <c r="E365"/>
  <c r="D365"/>
  <c r="I351"/>
  <c r="H351"/>
  <c r="G351"/>
  <c r="F351"/>
  <c r="E351"/>
  <c r="D351"/>
  <c r="I343"/>
  <c r="H343"/>
  <c r="G343"/>
  <c r="F343"/>
  <c r="E343"/>
  <c r="D343"/>
  <c r="I336"/>
  <c r="H336"/>
  <c r="G336"/>
  <c r="F336"/>
  <c r="E336"/>
  <c r="D336"/>
  <c r="I332"/>
  <c r="H332"/>
  <c r="G332"/>
  <c r="F332"/>
  <c r="E332"/>
  <c r="D332"/>
  <c r="I328"/>
  <c r="H328"/>
  <c r="G328"/>
  <c r="F328"/>
  <c r="E328"/>
  <c r="D328"/>
  <c r="I324"/>
  <c r="H324"/>
  <c r="G324"/>
  <c r="F324"/>
  <c r="E324"/>
  <c r="D324"/>
  <c r="I316"/>
  <c r="H316"/>
  <c r="G316"/>
  <c r="F316"/>
  <c r="E316"/>
  <c r="D316"/>
  <c r="I312"/>
  <c r="H312"/>
  <c r="G312"/>
  <c r="F312"/>
  <c r="E312"/>
  <c r="D312"/>
  <c r="I308"/>
  <c r="H308"/>
  <c r="G308"/>
  <c r="F308"/>
  <c r="E308"/>
  <c r="D308"/>
  <c r="I304"/>
  <c r="H304"/>
  <c r="G304"/>
  <c r="F304"/>
  <c r="E304"/>
  <c r="D304"/>
  <c r="I300"/>
  <c r="H300"/>
  <c r="G300"/>
  <c r="F300"/>
  <c r="E300"/>
  <c r="D300"/>
  <c r="I294"/>
  <c r="H294"/>
  <c r="G294"/>
  <c r="F294"/>
  <c r="E294"/>
  <c r="D294"/>
  <c r="I289"/>
  <c r="I290" s="1"/>
  <c r="H289"/>
  <c r="H290" s="1"/>
  <c r="G289"/>
  <c r="G290" s="1"/>
  <c r="F289"/>
  <c r="F290" s="1"/>
  <c r="E289"/>
  <c r="E290" s="1"/>
  <c r="D289"/>
  <c r="D290" s="1"/>
  <c r="I273"/>
  <c r="H273"/>
  <c r="G273"/>
  <c r="F273"/>
  <c r="E273"/>
  <c r="D273"/>
  <c r="I268"/>
  <c r="H268"/>
  <c r="G268"/>
  <c r="F268"/>
  <c r="E268"/>
  <c r="D268"/>
  <c r="I260"/>
  <c r="H260"/>
  <c r="G260"/>
  <c r="F260"/>
  <c r="E260"/>
  <c r="D260"/>
  <c r="I253"/>
  <c r="H253"/>
  <c r="G253"/>
  <c r="F253"/>
  <c r="E253"/>
  <c r="D253"/>
  <c r="I246"/>
  <c r="H246"/>
  <c r="G246"/>
  <c r="F246"/>
  <c r="E246"/>
  <c r="D246"/>
  <c r="I239"/>
  <c r="H239"/>
  <c r="G239"/>
  <c r="F239"/>
  <c r="E239"/>
  <c r="D239"/>
  <c r="I232"/>
  <c r="H232"/>
  <c r="G232"/>
  <c r="F232"/>
  <c r="E232"/>
  <c r="D232"/>
  <c r="I223"/>
  <c r="H223"/>
  <c r="G223"/>
  <c r="F223"/>
  <c r="E223"/>
  <c r="D223"/>
  <c r="I217"/>
  <c r="H217"/>
  <c r="G217"/>
  <c r="F217"/>
  <c r="E217"/>
  <c r="D217"/>
  <c r="I211"/>
  <c r="H211"/>
  <c r="G211"/>
  <c r="F211"/>
  <c r="E211"/>
  <c r="D211"/>
  <c r="I205"/>
  <c r="H205"/>
  <c r="G205"/>
  <c r="F205"/>
  <c r="E205"/>
  <c r="D205"/>
  <c r="I182"/>
  <c r="H182"/>
  <c r="G182"/>
  <c r="F182"/>
  <c r="E182"/>
  <c r="D182"/>
  <c r="I178"/>
  <c r="H178"/>
  <c r="G178"/>
  <c r="F178"/>
  <c r="E178"/>
  <c r="D178"/>
  <c r="I173"/>
  <c r="H173"/>
  <c r="G173"/>
  <c r="F173"/>
  <c r="E173"/>
  <c r="D173"/>
  <c r="I153"/>
  <c r="H153"/>
  <c r="G153"/>
  <c r="F153"/>
  <c r="E153"/>
  <c r="D153"/>
  <c r="I140"/>
  <c r="H140"/>
  <c r="G140"/>
  <c r="F140"/>
  <c r="E140"/>
  <c r="D140"/>
  <c r="I128"/>
  <c r="H128"/>
  <c r="G128"/>
  <c r="F128"/>
  <c r="E128"/>
  <c r="D128"/>
  <c r="I120"/>
  <c r="H120"/>
  <c r="G120"/>
  <c r="F120"/>
  <c r="E120"/>
  <c r="D120"/>
  <c r="I110"/>
  <c r="H110"/>
  <c r="G110"/>
  <c r="F110"/>
  <c r="E110"/>
  <c r="D110"/>
  <c r="I102"/>
  <c r="H102"/>
  <c r="G102"/>
  <c r="F102"/>
  <c r="E102"/>
  <c r="D102"/>
  <c r="I92"/>
  <c r="H92"/>
  <c r="G92"/>
  <c r="F92"/>
  <c r="E92"/>
  <c r="D92"/>
  <c r="I83"/>
  <c r="H83"/>
  <c r="G83"/>
  <c r="F83"/>
  <c r="E83"/>
  <c r="D83"/>
  <c r="I64"/>
  <c r="I65" s="1"/>
  <c r="H64"/>
  <c r="H65" s="1"/>
  <c r="G64"/>
  <c r="G65" s="1"/>
  <c r="F64"/>
  <c r="F65" s="1"/>
  <c r="E64"/>
  <c r="E65" s="1"/>
  <c r="D64"/>
  <c r="D65" s="1"/>
  <c r="I57"/>
  <c r="H57"/>
  <c r="G57"/>
  <c r="F57"/>
  <c r="E57"/>
  <c r="D57"/>
  <c r="I49"/>
  <c r="H49"/>
  <c r="G49"/>
  <c r="F49"/>
  <c r="E49"/>
  <c r="D49"/>
  <c r="I34"/>
  <c r="H34"/>
  <c r="G34"/>
  <c r="F34"/>
  <c r="E34"/>
  <c r="D34"/>
  <c r="I26"/>
  <c r="H26"/>
  <c r="G26"/>
  <c r="F26"/>
  <c r="E26"/>
  <c r="D26"/>
  <c r="Z237"/>
  <c r="AE107"/>
  <c r="Z210"/>
  <c r="Z115"/>
  <c r="J581"/>
  <c r="J365"/>
  <c r="K153" l="1"/>
  <c r="L148"/>
  <c r="D624"/>
  <c r="H624"/>
  <c r="G624"/>
  <c r="F624"/>
  <c r="K624"/>
  <c r="E624"/>
  <c r="I624"/>
  <c r="E274"/>
  <c r="E275" s="1"/>
  <c r="I274"/>
  <c r="I275" s="1"/>
  <c r="K274"/>
  <c r="K275" s="1"/>
  <c r="D274"/>
  <c r="D275" s="1"/>
  <c r="H274"/>
  <c r="H275" s="1"/>
  <c r="G274"/>
  <c r="G275" s="1"/>
  <c r="F274"/>
  <c r="F275" s="1"/>
  <c r="K83"/>
  <c r="G58"/>
  <c r="E141"/>
  <c r="E142" s="1"/>
  <c r="F58"/>
  <c r="E317"/>
  <c r="E423"/>
  <c r="E424" s="1"/>
  <c r="G608"/>
  <c r="D141"/>
  <c r="D142" s="1"/>
  <c r="D317"/>
  <c r="D423"/>
  <c r="D424" s="1"/>
  <c r="F608"/>
  <c r="D58"/>
  <c r="H58"/>
  <c r="D183"/>
  <c r="D196" s="1"/>
  <c r="D224"/>
  <c r="D254"/>
  <c r="D337"/>
  <c r="D485"/>
  <c r="D538"/>
  <c r="E224"/>
  <c r="E254"/>
  <c r="E570"/>
  <c r="E571" s="1"/>
  <c r="E572" s="1"/>
  <c r="E608"/>
  <c r="I608"/>
  <c r="K485"/>
  <c r="K570"/>
  <c r="K571" s="1"/>
  <c r="K572" s="1"/>
  <c r="I58"/>
  <c r="G35"/>
  <c r="G36" s="1"/>
  <c r="G37" s="1"/>
  <c r="I35"/>
  <c r="I36" s="1"/>
  <c r="I37" s="1"/>
  <c r="G141"/>
  <c r="G142" s="1"/>
  <c r="I141"/>
  <c r="I142" s="1"/>
  <c r="E183"/>
  <c r="E196" s="1"/>
  <c r="G183"/>
  <c r="G196" s="1"/>
  <c r="I183"/>
  <c r="I196" s="1"/>
  <c r="G224"/>
  <c r="I224"/>
  <c r="G254"/>
  <c r="I254"/>
  <c r="G317"/>
  <c r="I317"/>
  <c r="E337"/>
  <c r="G337"/>
  <c r="I337"/>
  <c r="G423"/>
  <c r="G424" s="1"/>
  <c r="I423"/>
  <c r="I424" s="1"/>
  <c r="E460"/>
  <c r="G460"/>
  <c r="I460"/>
  <c r="E485"/>
  <c r="G485"/>
  <c r="I485"/>
  <c r="E518"/>
  <c r="G518"/>
  <c r="I518"/>
  <c r="E538"/>
  <c r="G538"/>
  <c r="I538"/>
  <c r="G570"/>
  <c r="G571" s="1"/>
  <c r="G572" s="1"/>
  <c r="I570"/>
  <c r="I571" s="1"/>
  <c r="I572" s="1"/>
  <c r="E647"/>
  <c r="G647"/>
  <c r="I647"/>
  <c r="D35"/>
  <c r="D36" s="1"/>
  <c r="D37" s="1"/>
  <c r="F35"/>
  <c r="F36" s="1"/>
  <c r="F37" s="1"/>
  <c r="H35"/>
  <c r="H36" s="1"/>
  <c r="H37" s="1"/>
  <c r="F141"/>
  <c r="F142" s="1"/>
  <c r="H141"/>
  <c r="H142" s="1"/>
  <c r="F183"/>
  <c r="F196" s="1"/>
  <c r="H183"/>
  <c r="H196" s="1"/>
  <c r="F224"/>
  <c r="H224"/>
  <c r="F254"/>
  <c r="H254"/>
  <c r="F317"/>
  <c r="H317"/>
  <c r="F337"/>
  <c r="H337"/>
  <c r="F423"/>
  <c r="F424" s="1"/>
  <c r="H423"/>
  <c r="H424" s="1"/>
  <c r="D460"/>
  <c r="F460"/>
  <c r="H460"/>
  <c r="F485"/>
  <c r="H485"/>
  <c r="D518"/>
  <c r="F518"/>
  <c r="H518"/>
  <c r="F538"/>
  <c r="H538"/>
  <c r="D570"/>
  <c r="D571" s="1"/>
  <c r="D572" s="1"/>
  <c r="F570"/>
  <c r="F571" s="1"/>
  <c r="F572" s="1"/>
  <c r="H570"/>
  <c r="H571" s="1"/>
  <c r="H572" s="1"/>
  <c r="F647"/>
  <c r="H647"/>
  <c r="K647"/>
  <c r="E555"/>
  <c r="G555"/>
  <c r="I555"/>
  <c r="K608"/>
  <c r="D555"/>
  <c r="E554"/>
  <c r="G554"/>
  <c r="I554"/>
  <c r="F555"/>
  <c r="H555"/>
  <c r="K35"/>
  <c r="K36" s="1"/>
  <c r="K37" s="1"/>
  <c r="K183"/>
  <c r="K317"/>
  <c r="K538"/>
  <c r="D608"/>
  <c r="H608"/>
  <c r="D647"/>
  <c r="K337"/>
  <c r="K460"/>
  <c r="K518"/>
  <c r="K555"/>
  <c r="K423"/>
  <c r="K424" s="1"/>
  <c r="K254"/>
  <c r="K224"/>
  <c r="K141"/>
  <c r="K58"/>
  <c r="D554"/>
  <c r="E58"/>
  <c r="E35"/>
  <c r="E36" s="1"/>
  <c r="E37" s="1"/>
  <c r="J260"/>
  <c r="K196" l="1"/>
  <c r="E366"/>
  <c r="E430" s="1"/>
  <c r="K142"/>
  <c r="D262"/>
  <c r="E262"/>
  <c r="D366"/>
  <c r="D430" s="1"/>
  <c r="G262"/>
  <c r="G648"/>
  <c r="G649" s="1"/>
  <c r="K486"/>
  <c r="G486"/>
  <c r="G366"/>
  <c r="G430" s="1"/>
  <c r="F262"/>
  <c r="F197"/>
  <c r="K539"/>
  <c r="D539"/>
  <c r="F539"/>
  <c r="D486"/>
  <c r="F366"/>
  <c r="F430" s="1"/>
  <c r="D648"/>
  <c r="D649" s="1"/>
  <c r="F486"/>
  <c r="H262"/>
  <c r="H197"/>
  <c r="E539"/>
  <c r="K366"/>
  <c r="K430" s="1"/>
  <c r="I648"/>
  <c r="I649" s="1"/>
  <c r="E648"/>
  <c r="E649" s="1"/>
  <c r="G539"/>
  <c r="I486"/>
  <c r="E486"/>
  <c r="I366"/>
  <c r="I430" s="1"/>
  <c r="G197"/>
  <c r="H539"/>
  <c r="K648"/>
  <c r="K649" s="1"/>
  <c r="F648"/>
  <c r="F649" s="1"/>
  <c r="H486"/>
  <c r="H648"/>
  <c r="H649" s="1"/>
  <c r="I539"/>
  <c r="H366"/>
  <c r="H430" s="1"/>
  <c r="I262"/>
  <c r="I197"/>
  <c r="K262"/>
  <c r="D197"/>
  <c r="E197"/>
  <c r="L178"/>
  <c r="J178"/>
  <c r="K197" l="1"/>
  <c r="K431" s="1"/>
  <c r="D431"/>
  <c r="E431"/>
  <c r="I431"/>
  <c r="F431"/>
  <c r="H431"/>
  <c r="G431"/>
  <c r="I556"/>
  <c r="E556"/>
  <c r="D556"/>
  <c r="G556"/>
  <c r="F556"/>
  <c r="K556"/>
  <c r="H556"/>
  <c r="J645"/>
  <c r="J646" s="1"/>
  <c r="J630"/>
  <c r="L630"/>
  <c r="J615"/>
  <c r="J616" s="1"/>
  <c r="J606"/>
  <c r="I585" l="1"/>
  <c r="I650" s="1"/>
  <c r="D585"/>
  <c r="D650" s="1"/>
  <c r="E585"/>
  <c r="E650" s="1"/>
  <c r="G585"/>
  <c r="G650" s="1"/>
  <c r="K585"/>
  <c r="K650" s="1"/>
  <c r="F585"/>
  <c r="F650" s="1"/>
  <c r="H585"/>
  <c r="H650" s="1"/>
  <c r="J622"/>
  <c r="L645"/>
  <c r="L646" s="1"/>
  <c r="L637"/>
  <c r="J637"/>
  <c r="L622"/>
  <c r="L615"/>
  <c r="L616" s="1"/>
  <c r="J601"/>
  <c r="L600" l="1"/>
  <c r="L601" s="1"/>
  <c r="L638"/>
  <c r="J638"/>
  <c r="J582"/>
  <c r="J569"/>
  <c r="L569"/>
  <c r="J564"/>
  <c r="L581" l="1"/>
  <c r="J570"/>
  <c r="L564"/>
  <c r="L570" s="1"/>
  <c r="L582"/>
  <c r="J546"/>
  <c r="J553"/>
  <c r="J554" s="1"/>
  <c r="J517"/>
  <c r="J512"/>
  <c r="J507"/>
  <c r="J502"/>
  <c r="J537"/>
  <c r="J533"/>
  <c r="J528"/>
  <c r="J523"/>
  <c r="J494"/>
  <c r="J484"/>
  <c r="J480"/>
  <c r="J475"/>
  <c r="J471"/>
  <c r="J466"/>
  <c r="J459"/>
  <c r="J454"/>
  <c r="J449"/>
  <c r="J444"/>
  <c r="J439"/>
  <c r="J429"/>
  <c r="L429"/>
  <c r="J422"/>
  <c r="J416"/>
  <c r="J411"/>
  <c r="J406"/>
  <c r="J401"/>
  <c r="AE397"/>
  <c r="Z397" s="1"/>
  <c r="J389"/>
  <c r="L389"/>
  <c r="J381"/>
  <c r="J382" s="1"/>
  <c r="J374"/>
  <c r="J294"/>
  <c r="L292"/>
  <c r="J289"/>
  <c r="J290" s="1"/>
  <c r="J351"/>
  <c r="J343"/>
  <c r="J336"/>
  <c r="J332"/>
  <c r="L332"/>
  <c r="J328"/>
  <c r="J324"/>
  <c r="J316"/>
  <c r="J312"/>
  <c r="J308"/>
  <c r="L308"/>
  <c r="J304"/>
  <c r="J300"/>
  <c r="J273"/>
  <c r="J268"/>
  <c r="L268"/>
  <c r="L261"/>
  <c r="J253"/>
  <c r="J246"/>
  <c r="Z244"/>
  <c r="J239"/>
  <c r="J232"/>
  <c r="J223"/>
  <c r="J217"/>
  <c r="Z216"/>
  <c r="J211"/>
  <c r="J205"/>
  <c r="J173"/>
  <c r="L173"/>
  <c r="J153"/>
  <c r="J182"/>
  <c r="L182"/>
  <c r="J140"/>
  <c r="J128"/>
  <c r="AE125"/>
  <c r="Z125" s="1"/>
  <c r="J120"/>
  <c r="J110"/>
  <c r="Z107"/>
  <c r="J102"/>
  <c r="AE98"/>
  <c r="Z98" s="1"/>
  <c r="J92"/>
  <c r="J83"/>
  <c r="AE71"/>
  <c r="Z71" s="1"/>
  <c r="J64"/>
  <c r="J274" l="1"/>
  <c r="J224"/>
  <c r="L365"/>
  <c r="L260"/>
  <c r="L110"/>
  <c r="J254"/>
  <c r="L512"/>
  <c r="J538"/>
  <c r="L120"/>
  <c r="L128"/>
  <c r="L102"/>
  <c r="L64"/>
  <c r="L65" s="1"/>
  <c r="J65" s="1"/>
  <c r="L454"/>
  <c r="L312"/>
  <c r="L336"/>
  <c r="L528"/>
  <c r="J518"/>
  <c r="L401"/>
  <c r="L449"/>
  <c r="J485"/>
  <c r="L484"/>
  <c r="L533"/>
  <c r="L406"/>
  <c r="L537"/>
  <c r="L304"/>
  <c r="L328"/>
  <c r="L343"/>
  <c r="L411"/>
  <c r="L523"/>
  <c r="L140"/>
  <c r="L183"/>
  <c r="J183"/>
  <c r="L273"/>
  <c r="L274" s="1"/>
  <c r="L289"/>
  <c r="L290" s="1"/>
  <c r="L374"/>
  <c r="L375" s="1"/>
  <c r="J375" s="1"/>
  <c r="L422"/>
  <c r="L475"/>
  <c r="L502"/>
  <c r="L246"/>
  <c r="L253"/>
  <c r="L324"/>
  <c r="L351"/>
  <c r="J423"/>
  <c r="L444"/>
  <c r="L459"/>
  <c r="J460"/>
  <c r="L480"/>
  <c r="L507"/>
  <c r="L546"/>
  <c r="L547" s="1"/>
  <c r="J547" s="1"/>
  <c r="J141"/>
  <c r="L153"/>
  <c r="L211"/>
  <c r="L217"/>
  <c r="L223"/>
  <c r="L232"/>
  <c r="L239"/>
  <c r="L316"/>
  <c r="J317"/>
  <c r="J337"/>
  <c r="L416"/>
  <c r="L439"/>
  <c r="L466"/>
  <c r="L471"/>
  <c r="L494"/>
  <c r="L495" s="1"/>
  <c r="J495" s="1"/>
  <c r="L517"/>
  <c r="L205"/>
  <c r="L381"/>
  <c r="L382" s="1"/>
  <c r="L300"/>
  <c r="L83"/>
  <c r="L390"/>
  <c r="J390" s="1"/>
  <c r="L553"/>
  <c r="L554" s="1"/>
  <c r="J57"/>
  <c r="J49"/>
  <c r="J34"/>
  <c r="J26"/>
  <c r="L26"/>
  <c r="J262" l="1"/>
  <c r="J539"/>
  <c r="L92"/>
  <c r="J486"/>
  <c r="L49"/>
  <c r="L337"/>
  <c r="L317"/>
  <c r="L196"/>
  <c r="L538"/>
  <c r="J35"/>
  <c r="L254"/>
  <c r="L294"/>
  <c r="L224"/>
  <c r="L141"/>
  <c r="L460"/>
  <c r="J58"/>
  <c r="L518"/>
  <c r="L485"/>
  <c r="L34"/>
  <c r="L423"/>
  <c r="L424" s="1"/>
  <c r="J424" s="1"/>
  <c r="L57"/>
  <c r="J142"/>
  <c r="J555"/>
  <c r="J196"/>
  <c r="J366"/>
  <c r="L486" l="1"/>
  <c r="J556"/>
  <c r="L142"/>
  <c r="L539"/>
  <c r="L262"/>
  <c r="L366"/>
  <c r="L58"/>
  <c r="J197"/>
  <c r="L197" l="1"/>
  <c r="L555" l="1"/>
  <c r="L556" s="1"/>
  <c r="J623" l="1"/>
  <c r="J624" s="1"/>
  <c r="J607"/>
  <c r="J608" s="1"/>
  <c r="J647"/>
  <c r="J583"/>
  <c r="J584" s="1"/>
  <c r="J430"/>
  <c r="J275"/>
  <c r="J571"/>
  <c r="J572" s="1"/>
  <c r="J36"/>
  <c r="J37" s="1"/>
  <c r="L35"/>
  <c r="L36" s="1"/>
  <c r="L37" s="1"/>
  <c r="L623"/>
  <c r="L624" s="1"/>
  <c r="L606"/>
  <c r="L607" s="1"/>
  <c r="L608" s="1"/>
  <c r="L647"/>
  <c r="L583"/>
  <c r="L584" s="1"/>
  <c r="L430"/>
  <c r="L275"/>
  <c r="L571"/>
  <c r="L572" s="1"/>
  <c r="J431" l="1"/>
  <c r="J585" s="1"/>
  <c r="L431"/>
  <c r="L585" s="1"/>
  <c r="E12" s="1"/>
  <c r="J648"/>
  <c r="J649" s="1"/>
  <c r="L648"/>
  <c r="F12" s="1"/>
  <c r="L649" l="1"/>
  <c r="L650" s="1"/>
  <c r="J650"/>
  <c r="G12"/>
</calcChain>
</file>

<file path=xl/comments1.xml><?xml version="1.0" encoding="utf-8"?>
<comments xmlns="http://schemas.openxmlformats.org/spreadsheetml/2006/main">
  <authors>
    <author>BUDGET SECTION</author>
  </authors>
  <commentList>
    <comment ref="T663" authorId="0">
      <text>
        <r>
          <rPr>
            <b/>
            <sz val="8"/>
            <color indexed="81"/>
            <rFont val="Tahoma"/>
            <family val="2"/>
          </rPr>
          <t>BUDGET SECTION:
70 % increase for MR</t>
        </r>
      </text>
    </comment>
  </commentList>
</comments>
</file>

<file path=xl/sharedStrings.xml><?xml version="1.0" encoding="utf-8"?>
<sst xmlns="http://schemas.openxmlformats.org/spreadsheetml/2006/main" count="2042" uniqueCount="413">
  <si>
    <t>HEALTH CARE, HUMAN SERVICES AND FAMILY WELFARE</t>
  </si>
  <si>
    <t>Public Works</t>
  </si>
  <si>
    <t>Medical and Public Health</t>
  </si>
  <si>
    <t>Family Welfare</t>
  </si>
  <si>
    <t>Housing</t>
  </si>
  <si>
    <t>Census Survey &amp; Statistics</t>
  </si>
  <si>
    <t>Capital Outlay on Medical &amp; Public Health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</si>
  <si>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</si>
  <si>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</si>
  <si>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</si>
  <si>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</si>
  <si>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</si>
  <si>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</si>
  <si>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</si>
  <si>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</si>
  <si>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</si>
  <si>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</si>
  <si>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Other Buildings</t>
  </si>
  <si>
    <t>Maintenance and Repairs</t>
  </si>
  <si>
    <t>-</t>
  </si>
  <si>
    <t>Direction and  Administration</t>
  </si>
  <si>
    <t>Establishment</t>
  </si>
  <si>
    <t>60.00.01</t>
  </si>
  <si>
    <t>Salaries</t>
  </si>
  <si>
    <t>60.00.02</t>
  </si>
  <si>
    <t>60.00.11</t>
  </si>
  <si>
    <t>Travel Expenses</t>
  </si>
  <si>
    <t>60.00.13</t>
  </si>
  <si>
    <t>Office Expenses</t>
  </si>
  <si>
    <t>60.00.50</t>
  </si>
  <si>
    <t>Other Charges</t>
  </si>
  <si>
    <t>60.00.51</t>
  </si>
  <si>
    <t>Motor Vehicles</t>
  </si>
  <si>
    <t>Hospital and Dispensaries</t>
  </si>
  <si>
    <t>Central Health Stores</t>
  </si>
  <si>
    <t>61.00.01</t>
  </si>
  <si>
    <t>61.00.11</t>
  </si>
  <si>
    <t>61.00.13</t>
  </si>
  <si>
    <t>61.00.14</t>
  </si>
  <si>
    <t>Rent, Rates and Taxes</t>
  </si>
  <si>
    <t>61.00.16</t>
  </si>
  <si>
    <t>Publication</t>
  </si>
  <si>
    <t>61.00.21</t>
  </si>
  <si>
    <t>61.00.27</t>
  </si>
  <si>
    <t>Minor Works</t>
  </si>
  <si>
    <t>61.00.50</t>
  </si>
  <si>
    <t>61.00.51</t>
  </si>
  <si>
    <t>61.00.73</t>
  </si>
  <si>
    <t>Purchase of Hospital Equipments</t>
  </si>
  <si>
    <t>61.00.75</t>
  </si>
  <si>
    <t>62.00.01</t>
  </si>
  <si>
    <t>62.00.02</t>
  </si>
  <si>
    <t>62.00.11</t>
  </si>
  <si>
    <t>62.00.13</t>
  </si>
  <si>
    <t>62.00.21</t>
  </si>
  <si>
    <t>62.00.51</t>
  </si>
  <si>
    <t>Gyalshing Hospital</t>
  </si>
  <si>
    <t>63.71.01</t>
  </si>
  <si>
    <t>63.71.11</t>
  </si>
  <si>
    <t>63.71.13</t>
  </si>
  <si>
    <t>63.71.21</t>
  </si>
  <si>
    <t>63.71.51</t>
  </si>
  <si>
    <t>Repairs of Equipment and Furniture</t>
  </si>
  <si>
    <t>Mangan Hospital</t>
  </si>
  <si>
    <t>63.72.01</t>
  </si>
  <si>
    <t>63.72.11</t>
  </si>
  <si>
    <t>63.72.13</t>
  </si>
  <si>
    <t>63.72.21</t>
  </si>
  <si>
    <t>63.72.51</t>
  </si>
  <si>
    <t>Namchi Hospital</t>
  </si>
  <si>
    <t>63.73.01</t>
  </si>
  <si>
    <t>63.73.11</t>
  </si>
  <si>
    <t>63.73.13</t>
  </si>
  <si>
    <t>63.73.21</t>
  </si>
  <si>
    <t>63.73.51</t>
  </si>
  <si>
    <t>Singtam Hospital</t>
  </si>
  <si>
    <t>63.74.01</t>
  </si>
  <si>
    <t>63.74.11</t>
  </si>
  <si>
    <t>63.74.13</t>
  </si>
  <si>
    <t>63.74.21</t>
  </si>
  <si>
    <t>63.74.51</t>
  </si>
  <si>
    <t>Other Expenditure</t>
  </si>
  <si>
    <t>Indigenous System of Medicines</t>
  </si>
  <si>
    <t>Head Office Establisment</t>
  </si>
  <si>
    <t>64.44.01</t>
  </si>
  <si>
    <t>Supplies and Materials</t>
  </si>
  <si>
    <t>S.T.N.M. Hospital, Gangtok</t>
  </si>
  <si>
    <t>64.59.01</t>
  </si>
  <si>
    <t>64.59.13</t>
  </si>
  <si>
    <t>Head Office Establishment</t>
  </si>
  <si>
    <t>00.44.31</t>
  </si>
  <si>
    <t>Centralised Purchase of Dietary Materials</t>
  </si>
  <si>
    <t>East District</t>
  </si>
  <si>
    <t>00.45.78</t>
  </si>
  <si>
    <t>West District</t>
  </si>
  <si>
    <t>00.46.78</t>
  </si>
  <si>
    <t>North District</t>
  </si>
  <si>
    <t>00.47.78</t>
  </si>
  <si>
    <t>South District</t>
  </si>
  <si>
    <t>00.48.78</t>
  </si>
  <si>
    <t>00.59.78</t>
  </si>
  <si>
    <t>00.45.01</t>
  </si>
  <si>
    <t>00.45.11</t>
  </si>
  <si>
    <t>00.45.13</t>
  </si>
  <si>
    <t>00.46.01</t>
  </si>
  <si>
    <t>00.46.11</t>
  </si>
  <si>
    <t>00.46.13</t>
  </si>
  <si>
    <t>00.47.01</t>
  </si>
  <si>
    <t>00.47.11</t>
  </si>
  <si>
    <t>00.47.13</t>
  </si>
  <si>
    <t>00.48.01</t>
  </si>
  <si>
    <t>00.48.11</t>
  </si>
  <si>
    <t>00.48.13</t>
  </si>
  <si>
    <t>00.45.51</t>
  </si>
  <si>
    <t>00.46.51</t>
  </si>
  <si>
    <t>00.48.51</t>
  </si>
  <si>
    <t>Allopathy</t>
  </si>
  <si>
    <t>Training</t>
  </si>
  <si>
    <t>65.00.20</t>
  </si>
  <si>
    <t>Prevention &amp; Control of Diseases</t>
  </si>
  <si>
    <t>66.44.01</t>
  </si>
  <si>
    <t>66.44.13</t>
  </si>
  <si>
    <t>Machinery &amp; Equipment</t>
  </si>
  <si>
    <t>66.45.01</t>
  </si>
  <si>
    <t>66.46.01</t>
  </si>
  <si>
    <t>66.47.01</t>
  </si>
  <si>
    <t>66.48.01</t>
  </si>
  <si>
    <t>67.44.01</t>
  </si>
  <si>
    <t>67.44.13</t>
  </si>
  <si>
    <t>67.46.01</t>
  </si>
  <si>
    <t>67.47.01</t>
  </si>
  <si>
    <t>67.48.01</t>
  </si>
  <si>
    <t>69.00.01</t>
  </si>
  <si>
    <t>69.00.11</t>
  </si>
  <si>
    <t>69.00.13</t>
  </si>
  <si>
    <t>84.00.01</t>
  </si>
  <si>
    <t>84.00.11</t>
  </si>
  <si>
    <t>84.00.13</t>
  </si>
  <si>
    <t>84.00.50</t>
  </si>
  <si>
    <t>Advertisement and Publicity</t>
  </si>
  <si>
    <t>Prevention &amp; Control of diseases</t>
  </si>
  <si>
    <t>Prevention of Food Adulteration</t>
  </si>
  <si>
    <t>70.00.01</t>
  </si>
  <si>
    <t>70.00.11</t>
  </si>
  <si>
    <t>70.00.13</t>
  </si>
  <si>
    <t>70.00.51</t>
  </si>
  <si>
    <t>Drug Control</t>
  </si>
  <si>
    <t>Drugs Cell</t>
  </si>
  <si>
    <t>71.00.01</t>
  </si>
  <si>
    <t>71.00.13</t>
  </si>
  <si>
    <t>71.00.51</t>
  </si>
  <si>
    <t>Public Health Education</t>
  </si>
  <si>
    <t>Health Campaign</t>
  </si>
  <si>
    <t>72.44.01</t>
  </si>
  <si>
    <t>72.44.11</t>
  </si>
  <si>
    <t>72.44.13</t>
  </si>
  <si>
    <t>72.44.21</t>
  </si>
  <si>
    <t>72.44.51</t>
  </si>
  <si>
    <t>72.44.52</t>
  </si>
  <si>
    <t>72.45.01</t>
  </si>
  <si>
    <t>72.45.13</t>
  </si>
  <si>
    <t>72.46.01</t>
  </si>
  <si>
    <t>72.47.01</t>
  </si>
  <si>
    <t>72.48.01</t>
  </si>
  <si>
    <t>72.48.11</t>
  </si>
  <si>
    <t>72.48.13</t>
  </si>
  <si>
    <t>60.44.01</t>
  </si>
  <si>
    <t>60.44.13</t>
  </si>
  <si>
    <t>60.45.01</t>
  </si>
  <si>
    <t>60.45.13</t>
  </si>
  <si>
    <t>60.46.01</t>
  </si>
  <si>
    <t>60.47.01</t>
  </si>
  <si>
    <t>60.47.13</t>
  </si>
  <si>
    <t>60.48.01</t>
  </si>
  <si>
    <t>00.00.01</t>
  </si>
  <si>
    <t>Rural Family Welfare Services</t>
  </si>
  <si>
    <t>Rural Family Welfare Sub-Centres</t>
  </si>
  <si>
    <t>62.45.01</t>
  </si>
  <si>
    <t>62.46.01</t>
  </si>
  <si>
    <t>62.46.13</t>
  </si>
  <si>
    <t>62.47.01</t>
  </si>
  <si>
    <t>62.47.13</t>
  </si>
  <si>
    <t>62.48.01</t>
  </si>
  <si>
    <t>Urban Family Welfare Services</t>
  </si>
  <si>
    <t>Urban Family Welfare Centres</t>
  </si>
  <si>
    <t>STNM Hospital</t>
  </si>
  <si>
    <t>00.00.50</t>
  </si>
  <si>
    <t>Vital Statistics</t>
  </si>
  <si>
    <t>Registration of Birth &amp; Death</t>
  </si>
  <si>
    <t>CAPITAL SECTION</t>
  </si>
  <si>
    <t>Urban Health Services</t>
  </si>
  <si>
    <t>Hospitals and Dispensaries</t>
  </si>
  <si>
    <t>Construction</t>
  </si>
  <si>
    <t>60.00.75</t>
  </si>
  <si>
    <t>Major Works at STNM Complex</t>
  </si>
  <si>
    <t>60.00.76</t>
  </si>
  <si>
    <t>Health Sub-Centres</t>
  </si>
  <si>
    <t>Primary Health Centres</t>
  </si>
  <si>
    <t>Community Health Centres</t>
  </si>
  <si>
    <t>60.00.77</t>
  </si>
  <si>
    <t>Rural Health Services (PMGY)</t>
  </si>
  <si>
    <t>National Vector Borne Disease Control Programme</t>
  </si>
  <si>
    <t>National Iodine Deficiency Disorders Programme (100% CSS)</t>
  </si>
  <si>
    <t>Programmes under P.W.D. Act 1995</t>
  </si>
  <si>
    <t>63.73.50</t>
  </si>
  <si>
    <t>67.44.50</t>
  </si>
  <si>
    <t>State Health Mechanical Workshop</t>
  </si>
  <si>
    <t>61.00.02</t>
  </si>
  <si>
    <t>DEMAND NO. 13</t>
  </si>
  <si>
    <t>Procurement of Medicines, Linen, Diet etc. under Drug De-addiction Programme</t>
  </si>
  <si>
    <t>87.62.81</t>
  </si>
  <si>
    <t>87.45.81</t>
  </si>
  <si>
    <t>87.46.81</t>
  </si>
  <si>
    <t>87.48.81</t>
  </si>
  <si>
    <t>00.44.80</t>
  </si>
  <si>
    <t>State Illness Assistance Fund</t>
  </si>
  <si>
    <t>Development of Nursing Services</t>
  </si>
  <si>
    <t>84.00.26</t>
  </si>
  <si>
    <t>Accident and Trauma Centre</t>
  </si>
  <si>
    <t>63.75.81</t>
  </si>
  <si>
    <t>Telemedicine</t>
  </si>
  <si>
    <t>63.76.81</t>
  </si>
  <si>
    <t>Other Hospitals</t>
  </si>
  <si>
    <t>T.B. Hospital Namchi</t>
  </si>
  <si>
    <t>63.77.01</t>
  </si>
  <si>
    <t>63.77.11</t>
  </si>
  <si>
    <t>63.77.13</t>
  </si>
  <si>
    <t>63.71.50</t>
  </si>
  <si>
    <t>72.46.13</t>
  </si>
  <si>
    <t>72.47.13</t>
  </si>
  <si>
    <t>WorkCharged Establishment</t>
  </si>
  <si>
    <t>Wages</t>
  </si>
  <si>
    <t>Other Maintenance Expenditure</t>
  </si>
  <si>
    <t>60.79.02</t>
  </si>
  <si>
    <t>61.80.21</t>
  </si>
  <si>
    <t>61.79.21</t>
  </si>
  <si>
    <t>60.75.02</t>
  </si>
  <si>
    <t>61.76.21</t>
  </si>
  <si>
    <t>66</t>
  </si>
  <si>
    <t>66.00.31</t>
  </si>
  <si>
    <t>Grant-in-Aid</t>
  </si>
  <si>
    <t>60.00.82</t>
  </si>
  <si>
    <t>II. Details of the estimates and the heads under which this grant will be accounted for:</t>
  </si>
  <si>
    <t>Revenue</t>
  </si>
  <si>
    <t>Capital</t>
  </si>
  <si>
    <t>61.00.84</t>
  </si>
  <si>
    <t>Other Charges (Uniforms)</t>
  </si>
  <si>
    <t>Establishment of Telemedicine Connectivity at Community Health Centre cum District Hospitals (NEC)</t>
  </si>
  <si>
    <t>05.053</t>
  </si>
  <si>
    <t>Drug De-addiction Programme (100% CSS)</t>
  </si>
  <si>
    <t>Family Welfare (100% CSS)</t>
  </si>
  <si>
    <t>Capital Outlay on Medical and Public 
Health</t>
  </si>
  <si>
    <t>A - General Services (d) Administrative Services</t>
  </si>
  <si>
    <t>B - Social Services (b) Health and Family Welfare</t>
  </si>
  <si>
    <t>C - Economic Services (j) General Economic Services</t>
  </si>
  <si>
    <t>B - Capital Account of General Services (b) Health and Family Welfare</t>
  </si>
  <si>
    <t>Urban Health Services - Allopathy</t>
  </si>
  <si>
    <t>Rural Health Services Allopathy</t>
  </si>
  <si>
    <t>Grants-in-aid to State Blood Transfusion 
Council</t>
  </si>
  <si>
    <t>Public Health</t>
  </si>
  <si>
    <t>National Rural Health Mission</t>
  </si>
  <si>
    <t>State Health Society, Sikkim</t>
  </si>
  <si>
    <t>Grants-in-Aid</t>
  </si>
  <si>
    <t>60</t>
  </si>
  <si>
    <t>61</t>
  </si>
  <si>
    <t>60.61.31</t>
  </si>
  <si>
    <t>Public Health Laboratories</t>
  </si>
  <si>
    <t>06.800</t>
  </si>
  <si>
    <t>Supplies and Materials (Emergency Purchase of Medicine)</t>
  </si>
  <si>
    <t>Rural Health Services-Allopathy</t>
  </si>
  <si>
    <t>Primary Health-Centres</t>
  </si>
  <si>
    <t>Medical Education, Training &amp; Research</t>
  </si>
  <si>
    <t>00.44</t>
  </si>
  <si>
    <t>State Illness Assistance Fund 
(Central Share)</t>
  </si>
  <si>
    <t>61.00.71</t>
  </si>
  <si>
    <t>AMC for Hospital Equipment</t>
  </si>
  <si>
    <t>Sikkim Medical Council</t>
  </si>
  <si>
    <t>00.44.84</t>
  </si>
  <si>
    <t>Annual Health Check-up Programme</t>
  </si>
  <si>
    <t>Major Works</t>
  </si>
  <si>
    <t>00.45</t>
  </si>
  <si>
    <t>00.59</t>
  </si>
  <si>
    <t>00.47</t>
  </si>
  <si>
    <t>00.48</t>
  </si>
  <si>
    <t>Medical Education, Training and 
Research</t>
  </si>
  <si>
    <t>Clinical Establishment under Licensing Authority</t>
  </si>
  <si>
    <t>64.00.50</t>
  </si>
  <si>
    <t>B - Social Services  (c) Water Supply, Sanitation, 
Housing &amp; Urban Development</t>
  </si>
  <si>
    <t>00.46</t>
  </si>
  <si>
    <t>Survey and Statistics</t>
  </si>
  <si>
    <t>Establishment of Drug Testing Laboratory under AYUSH (100%CSS)</t>
  </si>
  <si>
    <t>Maintenance and Repairs of Quarters under Health Department</t>
  </si>
  <si>
    <t>Capital Outlay on Medical &amp; Public 
Health</t>
  </si>
  <si>
    <t>NON-PLAN</t>
  </si>
  <si>
    <t>SCHEME 1</t>
  </si>
  <si>
    <t>SCHEME 2</t>
  </si>
  <si>
    <t>MS</t>
  </si>
  <si>
    <t>MSS</t>
  </si>
  <si>
    <t>DS</t>
  </si>
  <si>
    <t xml:space="preserve">% </t>
  </si>
  <si>
    <t>Disc %</t>
  </si>
  <si>
    <t>State Normal</t>
  </si>
  <si>
    <t>MR/WC</t>
  </si>
  <si>
    <t>NP-State Sector</t>
  </si>
  <si>
    <t>Normal</t>
  </si>
  <si>
    <t>State Earmarked</t>
  </si>
  <si>
    <t>Grant in aid</t>
  </si>
  <si>
    <t>School Health Scheme</t>
  </si>
  <si>
    <t>44.00.01</t>
  </si>
  <si>
    <t>44.00.50</t>
  </si>
  <si>
    <t>61.00.53</t>
  </si>
  <si>
    <t>Maintenance &amp; Repairs of Hospitals &amp; Health Centres etc.</t>
  </si>
  <si>
    <t>Maintenance &amp; Repairs of Health 
Secretariat</t>
  </si>
  <si>
    <t>Establishment of Trauma Centre at Community Health Centre- cum-District Hospitals (NEC)</t>
  </si>
  <si>
    <t>00.44.85</t>
  </si>
  <si>
    <t>Accredited Social Health Activists</t>
  </si>
  <si>
    <t>( In Thousands of Rupees)</t>
  </si>
  <si>
    <t>Construction of 575 Bedded Super Speciality Hospital (SPA)</t>
  </si>
  <si>
    <t>Construction of 575 Bedded Super Speciality Hospital (State Share)</t>
  </si>
  <si>
    <t>00.44.82</t>
  </si>
  <si>
    <t>Mukhya Mantri Jeevan Raksha Kosh</t>
  </si>
  <si>
    <t>Mukhya Mantri Sishu Suraksha Yojana Avam Sutkeri Sahayog Yojana</t>
  </si>
  <si>
    <t>00.44.86</t>
  </si>
  <si>
    <t>60.00.83</t>
  </si>
  <si>
    <t>Medical Education, Training and Research</t>
  </si>
  <si>
    <t>60.00.78</t>
  </si>
  <si>
    <t>Land Compensation &amp; Construction of Exit Road for Multi Speciality Hospital</t>
  </si>
  <si>
    <t>60.00.79</t>
  </si>
  <si>
    <t xml:space="preserve">HCM's 42 Day Tour </t>
  </si>
  <si>
    <t>National Tuberculosis Control
Programme</t>
  </si>
  <si>
    <t>Construction of Pharmacy College 
(SPA)</t>
  </si>
  <si>
    <t>General Pool Accommodation</t>
  </si>
  <si>
    <t>Rec</t>
  </si>
  <si>
    <t>2013-14</t>
  </si>
  <si>
    <t>67</t>
  </si>
  <si>
    <t>Sikkim Pharmacy Council</t>
  </si>
  <si>
    <t>68</t>
  </si>
  <si>
    <t>Sikkim Nursing Council</t>
  </si>
  <si>
    <t>60.00.80</t>
  </si>
  <si>
    <t>67.00.31</t>
  </si>
  <si>
    <t>68.00.31</t>
  </si>
  <si>
    <t>69</t>
  </si>
  <si>
    <t>Sikkim Dental Council</t>
  </si>
  <si>
    <t>69.00.31</t>
  </si>
  <si>
    <t>00.47.51</t>
  </si>
  <si>
    <t>60.00.86</t>
  </si>
  <si>
    <t>Construction of TB hospitals at Mangan and Gayzing (NEC)</t>
  </si>
  <si>
    <t>60.00.87</t>
  </si>
  <si>
    <t>Strengthening of Radiology Departments at Mangan, Singtam and Namchi CHC (NEC)</t>
  </si>
  <si>
    <t>Other Administrative Expenses (Training)</t>
  </si>
  <si>
    <t>Construction of MDR ward at STNM 
Hospital</t>
  </si>
  <si>
    <t>2014-15</t>
  </si>
  <si>
    <t>Medical and Public Health, 01.911-Recoveries of Over Payments</t>
  </si>
  <si>
    <t>Land Compensation for Nandok PHSC</t>
  </si>
  <si>
    <t>63.73.70</t>
  </si>
  <si>
    <t>Installation of Solar Lights</t>
  </si>
  <si>
    <t>National Health Mission (NHM)</t>
  </si>
  <si>
    <t>Human Resource in Health and Medical Education</t>
  </si>
  <si>
    <t>National AIDS and STD Control Programme</t>
  </si>
  <si>
    <t>National Mission on Ayush including Mission on Medicinal Plants</t>
  </si>
  <si>
    <t>National AIDS &amp; STD Control Programme</t>
  </si>
  <si>
    <t>15.44.83</t>
  </si>
  <si>
    <t xml:space="preserve">National Health Mission including NRHM </t>
  </si>
  <si>
    <t>15.81.01</t>
  </si>
  <si>
    <t>15.81.11</t>
  </si>
  <si>
    <t>15.81.13</t>
  </si>
  <si>
    <t>15.81.26</t>
  </si>
  <si>
    <t>15.81.50</t>
  </si>
  <si>
    <t>15.81.71</t>
  </si>
  <si>
    <t>15.00.82</t>
  </si>
  <si>
    <t>17.00.81</t>
  </si>
  <si>
    <t>16.44.01</t>
  </si>
  <si>
    <t>16.44.13</t>
  </si>
  <si>
    <t>16.45.01</t>
  </si>
  <si>
    <t>16.45.13</t>
  </si>
  <si>
    <t>16.46.01</t>
  </si>
  <si>
    <t>16.46.13</t>
  </si>
  <si>
    <t>16.47.01</t>
  </si>
  <si>
    <t>16.47.13</t>
  </si>
  <si>
    <t>16.48.01</t>
  </si>
  <si>
    <t>16.48.13</t>
  </si>
  <si>
    <t>16.00.01</t>
  </si>
  <si>
    <t>16.00.13</t>
  </si>
  <si>
    <t>16.59.01</t>
  </si>
  <si>
    <t>16.59.13</t>
  </si>
  <si>
    <t>60.00.81</t>
  </si>
  <si>
    <t>Land Compensation for PHSC/PHC</t>
  </si>
  <si>
    <t>62.00.53</t>
  </si>
  <si>
    <t>Construction of Pharmacy College 
(State Share)</t>
  </si>
  <si>
    <t>00.44.87</t>
  </si>
  <si>
    <t>State Share for Schemes under NEC</t>
  </si>
  <si>
    <t>61.00.85</t>
  </si>
  <si>
    <t>17.00.82</t>
  </si>
  <si>
    <t>Mechanical Workshop cum Central Health Stores</t>
  </si>
  <si>
    <t>National Rural Health Mission (90%CSS)</t>
  </si>
  <si>
    <t>16.00.81</t>
  </si>
  <si>
    <t>Human Resource in Health and Medical 
Education</t>
  </si>
  <si>
    <t>18.00.81</t>
  </si>
  <si>
    <t>AYUSH Programme (State Share)</t>
  </si>
  <si>
    <t>Ayush Programme (100 % CSS)</t>
  </si>
  <si>
    <t>44</t>
  </si>
  <si>
    <t>Construction of Annex Block for Super Speciality Hospital at  Sochyagang (NLCPR)</t>
  </si>
  <si>
    <t>Construction of ANM, GNM, Training School at West and East District 
(100% CSS)</t>
  </si>
  <si>
    <t>Purchase of Consumables for Incinerators</t>
  </si>
  <si>
    <t>Sikkim State Aids Control Society (100 % CSS)</t>
  </si>
  <si>
    <t>National Tuberculosis Control 
Programme</t>
  </si>
  <si>
    <t>National Leprosy Control 
Programme</t>
  </si>
  <si>
    <t>Procurement of Dental Chair, Equipments 
and Dental Lab. Facilities at STNM 
hospital, District hospitals and PHC 
under NEC</t>
  </si>
  <si>
    <t>I.  Estimate of the amount required in the year ending 31st March, 2016 to defray the charges in respect of Health Care, Human Services and Family Welfare</t>
  </si>
  <si>
    <t>2015-16</t>
  </si>
  <si>
    <t>Medical and Public Health, 05.911-Recoveries of Over Payments</t>
  </si>
  <si>
    <t>Construction of Annex Block for Super Speciality Hospital at  Sochyagang (NLCPR State share)</t>
  </si>
  <si>
    <t>AYUSH Programme (Centre Share)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</si>
</sst>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_ * #,##0.00_ ;_ * \-#,##0.00_ ;_ * &quot;-&quot;??_ ;_ @_ "/>
    <numFmt numFmtId="165" formatCode="00#"/>
    <numFmt numFmtId="166" formatCode="0#"/>
    <numFmt numFmtId="167" formatCode="##"/>
    <numFmt numFmtId="168" formatCode="00000#"/>
    <numFmt numFmtId="169" formatCode="00.00#"/>
    <numFmt numFmtId="170" formatCode="00.###"/>
    <numFmt numFmtId="171" formatCode="0#.00#"/>
    <numFmt numFmtId="172" formatCode="00.#0"/>
    <numFmt numFmtId="173" formatCode="0#.#00"/>
    <numFmt numFmtId="174" formatCode="0#.000"/>
    <numFmt numFmtId="175" formatCode="#0.0##"/>
  </numFmts>
  <fonts count="15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indexed="50"/>
      <name val="Times New Roman"/>
      <family val="1"/>
    </font>
    <font>
      <sz val="10"/>
      <color indexed="49"/>
      <name val="Times New Roman"/>
      <family val="1"/>
    </font>
    <font>
      <sz val="10"/>
      <color rgb="FFFFFF00"/>
      <name val="Times New Roman"/>
      <family val="1"/>
    </font>
    <font>
      <sz val="10"/>
      <color rgb="FF00B050"/>
      <name val="Times New Roman"/>
      <family val="1"/>
    </font>
    <font>
      <sz val="10"/>
      <color rgb="FF7030A0"/>
      <name val="Times New Roman"/>
      <family val="1"/>
    </font>
    <font>
      <sz val="10"/>
      <color rgb="FF92D05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</cellStyleXfs>
  <cellXfs count="253">
    <xf numFmtId="0" fontId="0" fillId="0" borderId="0" xfId="0"/>
    <xf numFmtId="0" fontId="4" fillId="0" borderId="0" xfId="3" applyFont="1" applyFill="1"/>
    <xf numFmtId="0" fontId="4" fillId="0" borderId="0" xfId="8" applyFont="1" applyFill="1" applyAlignment="1" applyProtection="1">
      <alignment horizontal="left"/>
    </xf>
    <xf numFmtId="0" fontId="4" fillId="0" borderId="0" xfId="3" applyFont="1" applyFill="1" applyAlignment="1" applyProtection="1">
      <alignment horizontal="center"/>
    </xf>
    <xf numFmtId="0" fontId="4" fillId="0" borderId="0" xfId="3" applyFont="1" applyFill="1" applyBorder="1"/>
    <xf numFmtId="0" fontId="4" fillId="0" borderId="0" xfId="3" applyFont="1" applyFill="1" applyAlignment="1" applyProtection="1">
      <alignment horizontal="left"/>
    </xf>
    <xf numFmtId="0" fontId="4" fillId="0" borderId="0" xfId="6" applyFont="1" applyFill="1" applyBorder="1" applyProtection="1"/>
    <xf numFmtId="0" fontId="4" fillId="0" borderId="0" xfId="7" applyFont="1" applyFill="1" applyProtection="1"/>
    <xf numFmtId="0" fontId="4" fillId="0" borderId="0" xfId="7" applyFont="1" applyFill="1" applyBorder="1" applyAlignment="1" applyProtection="1">
      <alignment horizontal="right" vertical="top" wrapText="1"/>
    </xf>
    <xf numFmtId="0" fontId="4" fillId="0" borderId="1" xfId="7" applyFont="1" applyFill="1" applyBorder="1" applyAlignment="1" applyProtection="1">
      <alignment horizontal="righ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0" fontId="5" fillId="0" borderId="0" xfId="8" applyFont="1" applyFill="1" applyBorder="1" applyAlignment="1" applyProtection="1">
      <alignment horizontal="left" vertical="top" wrapText="1"/>
    </xf>
    <xf numFmtId="0" fontId="4" fillId="0" borderId="0" xfId="8" applyFont="1" applyFill="1"/>
    <xf numFmtId="0" fontId="5" fillId="0" borderId="0" xfId="4" applyFont="1" applyFill="1" applyBorder="1" applyAlignment="1">
      <alignment vertical="top" wrapText="1"/>
    </xf>
    <xf numFmtId="0" fontId="4" fillId="0" borderId="0" xfId="4" applyFont="1" applyFill="1" applyBorder="1" applyAlignment="1">
      <alignment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168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4" applyFont="1" applyFill="1" applyBorder="1" applyAlignment="1">
      <alignment horizontal="right" vertical="top" wrapText="1"/>
    </xf>
    <xf numFmtId="49" fontId="4" fillId="0" borderId="0" xfId="4" applyNumberFormat="1" applyFont="1" applyFill="1" applyBorder="1" applyAlignment="1">
      <alignment horizontal="right" vertical="top" wrapText="1"/>
    </xf>
    <xf numFmtId="174" fontId="4" fillId="0" borderId="0" xfId="4" applyNumberFormat="1" applyFont="1" applyFill="1" applyBorder="1" applyAlignment="1">
      <alignment horizontal="right" vertical="top" wrapText="1"/>
    </xf>
    <xf numFmtId="170" fontId="5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right" vertical="top" wrapText="1"/>
    </xf>
    <xf numFmtId="0" fontId="4" fillId="0" borderId="0" xfId="3" applyFont="1" applyFill="1" applyBorder="1" applyAlignment="1">
      <alignment horizontal="right" vertical="top" wrapText="1"/>
    </xf>
    <xf numFmtId="0" fontId="5" fillId="0" borderId="0" xfId="3" applyFont="1" applyFill="1" applyBorder="1" applyAlignment="1" applyProtection="1">
      <alignment horizontal="right"/>
    </xf>
    <xf numFmtId="0" fontId="5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top" wrapText="1"/>
    </xf>
    <xf numFmtId="175" fontId="5" fillId="0" borderId="0" xfId="8" applyNumberFormat="1" applyFont="1" applyFill="1" applyBorder="1" applyAlignment="1">
      <alignment horizontal="right" vertical="top" wrapText="1"/>
    </xf>
    <xf numFmtId="0" fontId="5" fillId="0" borderId="0" xfId="4" applyFont="1" applyFill="1" applyBorder="1" applyAlignment="1">
      <alignment horizontal="right" vertical="top" wrapText="1"/>
    </xf>
    <xf numFmtId="171" fontId="5" fillId="0" borderId="0" xfId="4" applyNumberFormat="1" applyFont="1" applyFill="1" applyBorder="1" applyAlignment="1">
      <alignment horizontal="right" vertical="top" wrapText="1"/>
    </xf>
    <xf numFmtId="174" fontId="5" fillId="0" borderId="0" xfId="4" applyNumberFormat="1" applyFont="1" applyFill="1" applyBorder="1" applyAlignment="1">
      <alignment horizontal="right" vertical="top" wrapText="1"/>
    </xf>
    <xf numFmtId="166" fontId="4" fillId="0" borderId="0" xfId="4" applyNumberFormat="1" applyFont="1" applyFill="1" applyBorder="1" applyAlignment="1">
      <alignment horizontal="right" vertical="top" wrapText="1"/>
    </xf>
    <xf numFmtId="172" fontId="4" fillId="0" borderId="0" xfId="4" applyNumberFormat="1" applyFont="1" applyFill="1" applyBorder="1" applyAlignment="1">
      <alignment horizontal="right" vertical="top" wrapText="1"/>
    </xf>
    <xf numFmtId="167" fontId="4" fillId="0" borderId="0" xfId="4" applyNumberFormat="1" applyFont="1" applyFill="1" applyBorder="1" applyAlignment="1">
      <alignment horizontal="right" vertical="top" wrapText="1"/>
    </xf>
    <xf numFmtId="169" fontId="5" fillId="0" borderId="0" xfId="4" applyNumberFormat="1" applyFont="1" applyFill="1" applyBorder="1" applyAlignment="1">
      <alignment horizontal="right" vertical="top" wrapText="1"/>
    </xf>
    <xf numFmtId="0" fontId="4" fillId="0" borderId="0" xfId="4" applyNumberFormat="1" applyFont="1" applyFill="1" applyBorder="1" applyAlignment="1">
      <alignment horizontal="right" vertical="top" wrapText="1"/>
    </xf>
    <xf numFmtId="166" fontId="4" fillId="0" borderId="0" xfId="8" applyNumberFormat="1" applyFont="1" applyFill="1" applyBorder="1" applyAlignment="1">
      <alignment horizontal="right" vertical="top" wrapText="1"/>
    </xf>
    <xf numFmtId="173" fontId="5" fillId="0" borderId="0" xfId="4" applyNumberFormat="1" applyFont="1" applyFill="1" applyBorder="1" applyAlignment="1">
      <alignment horizontal="right" vertical="top" wrapText="1"/>
    </xf>
    <xf numFmtId="166" fontId="4" fillId="0" borderId="0" xfId="5" applyNumberFormat="1" applyFont="1" applyFill="1" applyBorder="1" applyAlignment="1">
      <alignment horizontal="right" vertical="top"/>
    </xf>
    <xf numFmtId="165" fontId="5" fillId="0" borderId="0" xfId="4" applyNumberFormat="1" applyFont="1" applyFill="1" applyBorder="1" applyAlignment="1">
      <alignment horizontal="right" vertical="top" wrapText="1"/>
    </xf>
    <xf numFmtId="0" fontId="4" fillId="0" borderId="2" xfId="4" applyFont="1" applyFill="1" applyBorder="1" applyAlignment="1">
      <alignment horizontal="right" vertical="top" wrapText="1"/>
    </xf>
    <xf numFmtId="0" fontId="5" fillId="0" borderId="2" xfId="4" applyFont="1" applyFill="1" applyBorder="1" applyAlignment="1" applyProtection="1">
      <alignment horizontal="left" vertical="top" wrapText="1"/>
    </xf>
    <xf numFmtId="0" fontId="5" fillId="0" borderId="2" xfId="4" applyFont="1" applyFill="1" applyBorder="1" applyAlignment="1">
      <alignment horizontal="right" vertical="top" wrapText="1"/>
    </xf>
    <xf numFmtId="0" fontId="5" fillId="0" borderId="2" xfId="4" applyFont="1" applyFill="1" applyBorder="1" applyAlignment="1">
      <alignment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0" fontId="4" fillId="0" borderId="2" xfId="4" applyNumberFormat="1" applyFont="1" applyFill="1" applyBorder="1" applyAlignment="1" applyProtection="1">
      <alignment horizontal="right"/>
    </xf>
    <xf numFmtId="0" fontId="4" fillId="0" borderId="0" xfId="7" applyNumberFormat="1" applyFont="1" applyFill="1" applyAlignment="1" applyProtection="1">
      <alignment horizontal="right"/>
    </xf>
    <xf numFmtId="0" fontId="4" fillId="0" borderId="0" xfId="4" applyNumberFormat="1" applyFont="1" applyFill="1"/>
    <xf numFmtId="0" fontId="4" fillId="0" borderId="1" xfId="8" applyFont="1" applyFill="1" applyBorder="1" applyAlignment="1" applyProtection="1">
      <alignment horizontal="left" vertical="top" wrapText="1"/>
    </xf>
    <xf numFmtId="0" fontId="4" fillId="0" borderId="1" xfId="4" applyNumberFormat="1" applyFont="1" applyFill="1" applyBorder="1" applyAlignment="1" applyProtection="1">
      <alignment horizontal="right"/>
    </xf>
    <xf numFmtId="0" fontId="4" fillId="0" borderId="1" xfId="4" applyFont="1" applyFill="1" applyBorder="1" applyAlignment="1">
      <alignment horizontal="right" vertical="top" wrapText="1"/>
    </xf>
    <xf numFmtId="0" fontId="4" fillId="0" borderId="0" xfId="1" applyNumberFormat="1" applyFont="1" applyFill="1" applyBorder="1" applyAlignment="1" applyProtection="1">
      <alignment horizontal="right"/>
    </xf>
    <xf numFmtId="0" fontId="4" fillId="0" borderId="0" xfId="8" applyFont="1" applyFill="1" applyBorder="1" applyAlignment="1">
      <alignment horizontal="left"/>
    </xf>
    <xf numFmtId="0" fontId="4" fillId="0" borderId="0" xfId="3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horizontal="left"/>
    </xf>
    <xf numFmtId="0" fontId="4" fillId="0" borderId="0" xfId="4" applyFont="1" applyFill="1" applyBorder="1" applyAlignment="1" applyProtection="1">
      <alignment vertical="top" wrapText="1"/>
    </xf>
    <xf numFmtId="1" fontId="4" fillId="0" borderId="0" xfId="4" applyNumberFormat="1" applyFont="1" applyFill="1" applyBorder="1" applyAlignment="1">
      <alignment horizontal="right" vertical="top" wrapText="1"/>
    </xf>
    <xf numFmtId="166" fontId="4" fillId="0" borderId="0" xfId="8" applyNumberFormat="1" applyFont="1" applyFill="1" applyBorder="1" applyAlignment="1">
      <alignment horizontal="right" vertical="top"/>
    </xf>
    <xf numFmtId="49" fontId="5" fillId="0" borderId="0" xfId="8" applyNumberFormat="1" applyFont="1" applyFill="1" applyBorder="1" applyAlignment="1">
      <alignment horizontal="right" vertical="top"/>
    </xf>
    <xf numFmtId="0" fontId="5" fillId="0" borderId="0" xfId="4" applyFont="1" applyFill="1" applyBorder="1" applyAlignment="1">
      <alignment horizontal="left" vertical="top" wrapText="1"/>
    </xf>
    <xf numFmtId="0" fontId="4" fillId="0" borderId="0" xfId="3" applyFont="1" applyFill="1" applyBorder="1" applyAlignment="1">
      <alignment horizontal="right"/>
    </xf>
    <xf numFmtId="0" fontId="4" fillId="0" borderId="0" xfId="4" applyNumberFormat="1" applyFont="1" applyFill="1" applyAlignment="1">
      <alignment horizontal="right"/>
    </xf>
    <xf numFmtId="0" fontId="4" fillId="0" borderId="0" xfId="4" applyNumberFormat="1" applyFont="1" applyFill="1" applyBorder="1" applyAlignment="1">
      <alignment horizontal="right"/>
    </xf>
    <xf numFmtId="0" fontId="4" fillId="0" borderId="1" xfId="4" applyNumberFormat="1" applyFont="1" applyFill="1" applyBorder="1" applyAlignment="1">
      <alignment horizontal="right"/>
    </xf>
    <xf numFmtId="0" fontId="4" fillId="0" borderId="0" xfId="8" applyNumberFormat="1" applyFont="1" applyFill="1" applyAlignment="1" applyProtection="1">
      <alignment horizontal="right"/>
    </xf>
    <xf numFmtId="0" fontId="4" fillId="0" borderId="0" xfId="1" applyNumberFormat="1" applyFont="1" applyFill="1" applyBorder="1" applyAlignment="1">
      <alignment horizontal="right"/>
    </xf>
    <xf numFmtId="0" fontId="4" fillId="0" borderId="0" xfId="4" applyNumberFormat="1" applyFont="1" applyFill="1" applyAlignment="1" applyProtection="1">
      <alignment horizontal="right"/>
    </xf>
    <xf numFmtId="0" fontId="4" fillId="0" borderId="3" xfId="4" applyNumberFormat="1" applyFont="1" applyFill="1" applyBorder="1" applyAlignment="1">
      <alignment horizontal="right"/>
    </xf>
    <xf numFmtId="0" fontId="4" fillId="0" borderId="0" xfId="4" applyNumberFormat="1" applyFont="1" applyFill="1" applyBorder="1" applyAlignment="1" applyProtection="1">
      <alignment horizontal="right"/>
    </xf>
    <xf numFmtId="0" fontId="4" fillId="0" borderId="0" xfId="3" applyNumberFormat="1" applyFont="1" applyFill="1" applyAlignment="1">
      <alignment horizontal="right"/>
    </xf>
    <xf numFmtId="0" fontId="4" fillId="0" borderId="3" xfId="4" applyNumberFormat="1" applyFont="1" applyFill="1" applyBorder="1" applyAlignment="1" applyProtection="1">
      <alignment horizontal="right"/>
    </xf>
    <xf numFmtId="0" fontId="4" fillId="0" borderId="0" xfId="8" applyNumberFormat="1" applyFont="1" applyFill="1" applyAlignment="1">
      <alignment horizontal="right"/>
    </xf>
    <xf numFmtId="0" fontId="4" fillId="0" borderId="0" xfId="8" applyNumberFormat="1" applyFont="1" applyFill="1" applyBorder="1" applyAlignment="1" applyProtection="1">
      <alignment horizontal="right"/>
    </xf>
    <xf numFmtId="49" fontId="5" fillId="0" borderId="0" xfId="4" applyNumberFormat="1" applyFont="1" applyFill="1" applyBorder="1" applyAlignment="1">
      <alignment horizontal="right" vertical="top" wrapText="1"/>
    </xf>
    <xf numFmtId="0" fontId="4" fillId="0" borderId="3" xfId="8" applyNumberFormat="1" applyFont="1" applyFill="1" applyBorder="1" applyAlignment="1" applyProtection="1">
      <alignment horizontal="right"/>
    </xf>
    <xf numFmtId="0" fontId="4" fillId="0" borderId="3" xfId="1" applyNumberFormat="1" applyFont="1" applyFill="1" applyBorder="1" applyAlignment="1" applyProtection="1">
      <alignment horizontal="right"/>
    </xf>
    <xf numFmtId="0" fontId="4" fillId="0" borderId="0" xfId="3" applyNumberFormat="1" applyFont="1" applyFill="1" applyAlignment="1" applyProtection="1">
      <alignment horizontal="right"/>
    </xf>
    <xf numFmtId="0" fontId="5" fillId="0" borderId="0" xfId="3" applyNumberFormat="1" applyFont="1" applyFill="1" applyAlignment="1">
      <alignment horizontal="center"/>
    </xf>
    <xf numFmtId="0" fontId="4" fillId="0" borderId="0" xfId="3" applyNumberFormat="1" applyFont="1" applyFill="1" applyAlignment="1" applyProtection="1">
      <alignment horizontal="left"/>
    </xf>
    <xf numFmtId="0" fontId="4" fillId="0" borderId="0" xfId="3" applyNumberFormat="1" applyFont="1" applyFill="1" applyAlignment="1" applyProtection="1">
      <alignment horizontal="center"/>
    </xf>
    <xf numFmtId="0" fontId="5" fillId="0" borderId="0" xfId="8" applyNumberFormat="1" applyFont="1" applyFill="1" applyAlignment="1">
      <alignment horizontal="center"/>
    </xf>
    <xf numFmtId="0" fontId="4" fillId="0" borderId="0" xfId="8" applyNumberFormat="1" applyFont="1" applyFill="1" applyAlignment="1" applyProtection="1">
      <alignment horizontal="left"/>
    </xf>
    <xf numFmtId="0" fontId="4" fillId="0" borderId="0" xfId="3" applyNumberFormat="1" applyFont="1" applyFill="1"/>
    <xf numFmtId="0" fontId="5" fillId="0" borderId="0" xfId="3" applyNumberFormat="1" applyFont="1" applyFill="1"/>
    <xf numFmtId="0" fontId="5" fillId="0" borderId="0" xfId="3" applyNumberFormat="1" applyFont="1" applyFill="1" applyAlignment="1" applyProtection="1">
      <alignment horizontal="center"/>
    </xf>
    <xf numFmtId="0" fontId="5" fillId="0" borderId="0" xfId="3" applyNumberFormat="1" applyFont="1" applyFill="1" applyAlignment="1" applyProtection="1">
      <alignment horizontal="right"/>
    </xf>
    <xf numFmtId="0" fontId="6" fillId="0" borderId="0" xfId="3" applyNumberFormat="1" applyFont="1" applyFill="1" applyBorder="1" applyAlignment="1">
      <alignment horizontal="right"/>
    </xf>
    <xf numFmtId="0" fontId="4" fillId="0" borderId="1" xfId="6" applyNumberFormat="1" applyFont="1" applyFill="1" applyBorder="1"/>
    <xf numFmtId="0" fontId="4" fillId="0" borderId="1" xfId="6" applyNumberFormat="1" applyFont="1" applyFill="1" applyBorder="1" applyAlignment="1" applyProtection="1">
      <alignment horizontal="left"/>
    </xf>
    <xf numFmtId="0" fontId="6" fillId="0" borderId="1" xfId="6" applyNumberFormat="1" applyFont="1" applyFill="1" applyBorder="1" applyAlignment="1" applyProtection="1">
      <alignment horizontal="left"/>
    </xf>
    <xf numFmtId="0" fontId="6" fillId="0" borderId="1" xfId="6" applyNumberFormat="1" applyFont="1" applyFill="1" applyBorder="1"/>
    <xf numFmtId="0" fontId="7" fillId="0" borderId="1" xfId="6" applyNumberFormat="1" applyFont="1" applyFill="1" applyBorder="1" applyAlignment="1" applyProtection="1">
      <alignment horizontal="right"/>
    </xf>
    <xf numFmtId="0" fontId="4" fillId="0" borderId="1" xfId="6" applyNumberFormat="1" applyFont="1" applyFill="1" applyBorder="1" applyAlignment="1" applyProtection="1">
      <alignment horizontal="right"/>
    </xf>
    <xf numFmtId="0" fontId="4" fillId="0" borderId="0" xfId="6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0" fontId="4" fillId="0" borderId="0" xfId="3" applyFont="1" applyFill="1" applyBorder="1" applyAlignment="1">
      <alignment horizontal="left" vertical="top" wrapText="1"/>
    </xf>
    <xf numFmtId="0" fontId="5" fillId="0" borderId="0" xfId="3" applyFont="1" applyFill="1" applyBorder="1" applyAlignment="1" applyProtection="1">
      <alignment horizontal="left"/>
    </xf>
    <xf numFmtId="0" fontId="4" fillId="0" borderId="3" xfId="7" applyFont="1" applyFill="1" applyBorder="1" applyAlignment="1" applyProtection="1">
      <alignment horizontal="left" vertical="top" wrapText="1"/>
    </xf>
    <xf numFmtId="0" fontId="4" fillId="0" borderId="0" xfId="7" applyFont="1" applyFill="1" applyBorder="1" applyAlignment="1" applyProtection="1">
      <alignment horizontal="left" vertical="top" wrapText="1"/>
    </xf>
    <xf numFmtId="0" fontId="4" fillId="0" borderId="1" xfId="7" applyFont="1" applyFill="1" applyBorder="1" applyAlignment="1" applyProtection="1">
      <alignment horizontal="left" vertical="top" wrapText="1"/>
    </xf>
    <xf numFmtId="0" fontId="4" fillId="0" borderId="0" xfId="4" applyFont="1" applyFill="1" applyBorder="1" applyAlignment="1">
      <alignment horizontal="left" vertical="top" wrapText="1"/>
    </xf>
    <xf numFmtId="0" fontId="4" fillId="0" borderId="0" xfId="8" applyFont="1" applyFill="1" applyBorder="1" applyAlignment="1">
      <alignment horizontal="left" vertical="top" wrapText="1"/>
    </xf>
    <xf numFmtId="0" fontId="4" fillId="0" borderId="1" xfId="4" applyFont="1" applyFill="1" applyBorder="1" applyAlignment="1">
      <alignment horizontal="left" vertical="top" wrapText="1"/>
    </xf>
    <xf numFmtId="0" fontId="4" fillId="0" borderId="2" xfId="4" applyFont="1" applyFill="1" applyBorder="1" applyAlignment="1">
      <alignment horizontal="left" vertical="top" wrapText="1"/>
    </xf>
    <xf numFmtId="0" fontId="4" fillId="0" borderId="1" xfId="8" applyFont="1" applyFill="1" applyBorder="1" applyAlignment="1">
      <alignment horizontal="left" vertical="top" wrapText="1"/>
    </xf>
    <xf numFmtId="0" fontId="5" fillId="0" borderId="1" xfId="4" applyFont="1" applyFill="1" applyBorder="1" applyAlignment="1" applyProtection="1">
      <alignment horizontal="left" vertical="top" wrapText="1"/>
    </xf>
    <xf numFmtId="0" fontId="4" fillId="0" borderId="0" xfId="8" applyFont="1" applyFill="1" applyAlignment="1" applyProtection="1">
      <alignment horizontal="left" vertical="top"/>
    </xf>
    <xf numFmtId="0" fontId="5" fillId="0" borderId="0" xfId="3" applyNumberFormat="1" applyFont="1" applyFill="1" applyBorder="1" applyAlignment="1" applyProtection="1">
      <alignment horizontal="center"/>
    </xf>
    <xf numFmtId="0" fontId="5" fillId="0" borderId="0" xfId="8" applyNumberFormat="1" applyFont="1" applyFill="1" applyAlignment="1">
      <alignment horizontal="center" vertical="top"/>
    </xf>
    <xf numFmtId="0" fontId="4" fillId="0" borderId="0" xfId="3" applyFont="1" applyFill="1" applyAlignment="1"/>
    <xf numFmtId="0" fontId="4" fillId="0" borderId="0" xfId="7" applyFont="1" applyFill="1" applyAlignment="1" applyProtection="1"/>
    <xf numFmtId="0" fontId="4" fillId="0" borderId="0" xfId="8" applyFont="1" applyFill="1" applyAlignment="1"/>
    <xf numFmtId="0" fontId="4" fillId="0" borderId="0" xfId="4" applyFont="1" applyFill="1" applyBorder="1" applyAlignment="1">
      <alignment vertical="top"/>
    </xf>
    <xf numFmtId="0" fontId="4" fillId="0" borderId="0" xfId="1" applyNumberFormat="1" applyFont="1" applyFill="1" applyAlignment="1">
      <alignment horizontal="right"/>
    </xf>
    <xf numFmtId="0" fontId="4" fillId="0" borderId="2" xfId="1" applyNumberFormat="1" applyFont="1" applyFill="1" applyBorder="1" applyAlignment="1" applyProtection="1">
      <alignment horizontal="right" wrapText="1"/>
    </xf>
    <xf numFmtId="0" fontId="4" fillId="0" borderId="0" xfId="1" applyNumberFormat="1" applyFont="1" applyFill="1" applyAlignment="1" applyProtection="1">
      <alignment horizontal="right" wrapText="1"/>
    </xf>
    <xf numFmtId="0" fontId="4" fillId="0" borderId="0" xfId="1" applyNumberFormat="1" applyFont="1" applyFill="1" applyAlignment="1">
      <alignment horizontal="right" wrapText="1"/>
    </xf>
    <xf numFmtId="0" fontId="4" fillId="0" borderId="2" xfId="4" applyNumberFormat="1" applyFont="1" applyFill="1" applyBorder="1" applyAlignment="1">
      <alignment horizontal="right" wrapText="1"/>
    </xf>
    <xf numFmtId="0" fontId="4" fillId="0" borderId="0" xfId="4" applyNumberFormat="1" applyFont="1" applyFill="1" applyBorder="1" applyAlignment="1">
      <alignment horizontal="right" wrapText="1"/>
    </xf>
    <xf numFmtId="0" fontId="4" fillId="0" borderId="1" xfId="4" applyNumberFormat="1" applyFont="1" applyFill="1" applyBorder="1" applyAlignment="1">
      <alignment horizontal="right" wrapText="1"/>
    </xf>
    <xf numFmtId="0" fontId="4" fillId="0" borderId="2" xfId="8" applyNumberFormat="1" applyFont="1" applyFill="1" applyBorder="1" applyAlignment="1" applyProtection="1">
      <alignment horizontal="right" wrapText="1"/>
    </xf>
    <xf numFmtId="0" fontId="4" fillId="0" borderId="0" xfId="4" applyNumberFormat="1" applyFont="1" applyFill="1" applyAlignment="1" applyProtection="1">
      <alignment horizontal="right" wrapText="1"/>
    </xf>
    <xf numFmtId="0" fontId="4" fillId="0" borderId="2" xfId="1" applyNumberFormat="1" applyFont="1" applyFill="1" applyBorder="1" applyAlignment="1">
      <alignment horizontal="right" wrapText="1"/>
    </xf>
    <xf numFmtId="0" fontId="4" fillId="0" borderId="2" xfId="4" applyNumberFormat="1" applyFont="1" applyFill="1" applyBorder="1" applyAlignment="1" applyProtection="1">
      <alignment horizontal="right" wrapText="1"/>
    </xf>
    <xf numFmtId="0" fontId="4" fillId="0" borderId="0" xfId="4" applyNumberFormat="1" applyFont="1" applyFill="1" applyBorder="1" applyAlignment="1" applyProtection="1">
      <alignment horizontal="right" wrapText="1"/>
    </xf>
    <xf numFmtId="0" fontId="4" fillId="0" borderId="1" xfId="4" applyNumberFormat="1" applyFont="1" applyFill="1" applyBorder="1" applyAlignment="1" applyProtection="1">
      <alignment horizontal="right" wrapText="1"/>
    </xf>
    <xf numFmtId="164" fontId="4" fillId="0" borderId="0" xfId="1" applyFont="1" applyFill="1" applyAlignment="1">
      <alignment horizontal="right" wrapText="1"/>
    </xf>
    <xf numFmtId="164" fontId="4" fillId="0" borderId="2" xfId="1" applyFont="1" applyFill="1" applyBorder="1" applyAlignment="1">
      <alignment horizontal="right" wrapText="1"/>
    </xf>
    <xf numFmtId="164" fontId="4" fillId="0" borderId="0" xfId="1" applyFont="1" applyFill="1" applyBorder="1" applyAlignment="1">
      <alignment horizontal="right" wrapText="1"/>
    </xf>
    <xf numFmtId="164" fontId="4" fillId="0" borderId="1" xfId="1" applyFont="1" applyFill="1" applyBorder="1" applyAlignment="1">
      <alignment horizontal="right" wrapText="1"/>
    </xf>
    <xf numFmtId="164" fontId="4" fillId="0" borderId="2" xfId="1" applyFont="1" applyFill="1" applyBorder="1" applyAlignment="1" applyProtection="1">
      <alignment horizontal="right" wrapText="1"/>
    </xf>
    <xf numFmtId="164" fontId="4" fillId="0" borderId="0" xfId="1" applyFont="1" applyFill="1" applyAlignment="1" applyProtection="1">
      <alignment horizontal="right" wrapText="1"/>
    </xf>
    <xf numFmtId="164" fontId="4" fillId="0" borderId="0" xfId="1" applyFont="1" applyFill="1" applyBorder="1" applyAlignment="1" applyProtection="1">
      <alignment horizontal="right" wrapText="1"/>
    </xf>
    <xf numFmtId="164" fontId="4" fillId="0" borderId="1" xfId="1" applyFont="1" applyFill="1" applyBorder="1" applyAlignment="1" applyProtection="1">
      <alignment horizontal="right" wrapText="1"/>
    </xf>
    <xf numFmtId="164" fontId="4" fillId="0" borderId="3" xfId="1" applyFont="1" applyFill="1" applyBorder="1" applyAlignment="1" applyProtection="1">
      <alignment horizontal="right" wrapText="1"/>
    </xf>
    <xf numFmtId="0" fontId="4" fillId="0" borderId="0" xfId="9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Alignment="1" applyProtection="1"/>
    <xf numFmtId="0" fontId="4" fillId="0" borderId="3" xfId="7" applyFont="1" applyFill="1" applyBorder="1" applyAlignment="1" applyProtection="1">
      <alignment vertical="top"/>
    </xf>
    <xf numFmtId="0" fontId="4" fillId="0" borderId="0" xfId="3" applyFont="1" applyFill="1" applyBorder="1" applyAlignment="1"/>
    <xf numFmtId="0" fontId="4" fillId="0" borderId="1" xfId="6" applyFont="1" applyFill="1" applyBorder="1" applyAlignment="1" applyProtection="1">
      <alignment horizontal="left"/>
    </xf>
    <xf numFmtId="0" fontId="4" fillId="0" borderId="1" xfId="7" applyFont="1" applyFill="1" applyBorder="1" applyAlignment="1" applyProtection="1">
      <alignment vertical="top"/>
    </xf>
    <xf numFmtId="0" fontId="4" fillId="0" borderId="1" xfId="7" applyFont="1" applyFill="1" applyBorder="1" applyAlignment="1" applyProtection="1"/>
    <xf numFmtId="0" fontId="4" fillId="0" borderId="0" xfId="2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0" fontId="4" fillId="0" borderId="0" xfId="6" applyNumberFormat="1" applyFont="1" applyFill="1" applyBorder="1"/>
    <xf numFmtId="0" fontId="4" fillId="0" borderId="3" xfId="7" applyFont="1" applyFill="1" applyBorder="1" applyAlignment="1" applyProtection="1">
      <alignment horizontal="right" vertical="top" wrapText="1"/>
    </xf>
    <xf numFmtId="0" fontId="4" fillId="0" borderId="0" xfId="8" applyNumberFormat="1" applyFont="1" applyFill="1" applyBorder="1" applyAlignment="1">
      <alignment horizontal="right"/>
    </xf>
    <xf numFmtId="49" fontId="4" fillId="0" borderId="0" xfId="3" applyNumberFormat="1" applyFont="1" applyFill="1" applyAlignment="1">
      <alignment horizontal="center"/>
    </xf>
    <xf numFmtId="49" fontId="4" fillId="0" borderId="1" xfId="7" applyNumberFormat="1" applyFont="1" applyFill="1" applyBorder="1" applyAlignment="1" applyProtection="1">
      <alignment horizontal="center" vertical="top"/>
    </xf>
    <xf numFmtId="49" fontId="4" fillId="0" borderId="1" xfId="7" applyNumberFormat="1" applyFont="1" applyFill="1" applyBorder="1" applyAlignment="1" applyProtection="1">
      <alignment horizontal="center"/>
    </xf>
    <xf numFmtId="49" fontId="9" fillId="0" borderId="0" xfId="3" applyNumberFormat="1" applyFont="1" applyFill="1" applyAlignment="1">
      <alignment horizontal="center"/>
    </xf>
    <xf numFmtId="0" fontId="9" fillId="0" borderId="0" xfId="3" applyFont="1" applyFill="1" applyAlignment="1"/>
    <xf numFmtId="49" fontId="9" fillId="0" borderId="0" xfId="8" applyNumberFormat="1" applyFont="1" applyFill="1" applyAlignment="1">
      <alignment horizontal="center"/>
    </xf>
    <xf numFmtId="0" fontId="9" fillId="0" borderId="0" xfId="3" applyFont="1" applyFill="1" applyAlignment="1">
      <alignment horizontal="center"/>
    </xf>
    <xf numFmtId="164" fontId="4" fillId="0" borderId="0" xfId="1" applyFont="1" applyFill="1" applyAlignment="1"/>
    <xf numFmtId="1" fontId="4" fillId="0" borderId="0" xfId="4" applyNumberFormat="1" applyFont="1" applyFill="1" applyAlignment="1">
      <alignment horizontal="right"/>
    </xf>
    <xf numFmtId="1" fontId="4" fillId="0" borderId="0" xfId="4" applyNumberFormat="1" applyFont="1" applyFill="1" applyBorder="1" applyAlignment="1" applyProtection="1">
      <alignment horizontal="right"/>
    </xf>
    <xf numFmtId="0" fontId="10" fillId="3" borderId="0" xfId="3" applyFont="1" applyFill="1" applyAlignment="1"/>
    <xf numFmtId="49" fontId="10" fillId="3" borderId="0" xfId="3" applyNumberFormat="1" applyFont="1" applyFill="1" applyAlignment="1">
      <alignment horizontal="center"/>
    </xf>
    <xf numFmtId="166" fontId="4" fillId="0" borderId="0" xfId="0" applyNumberFormat="1" applyFont="1"/>
    <xf numFmtId="0" fontId="4" fillId="0" borderId="0" xfId="0" applyFont="1"/>
    <xf numFmtId="164" fontId="4" fillId="0" borderId="3" xfId="1" applyFont="1" applyFill="1" applyBorder="1" applyAlignment="1" applyProtection="1">
      <alignment horizontal="right"/>
    </xf>
    <xf numFmtId="164" fontId="4" fillId="0" borderId="0" xfId="1" applyFont="1" applyFill="1" applyAlignment="1">
      <alignment horizontal="right"/>
    </xf>
    <xf numFmtId="164" fontId="4" fillId="0" borderId="0" xfId="1" applyFont="1" applyFill="1" applyBorder="1" applyAlignment="1" applyProtection="1">
      <alignment horizontal="right"/>
    </xf>
    <xf numFmtId="0" fontId="4" fillId="0" borderId="2" xfId="1" applyNumberFormat="1" applyFont="1" applyFill="1" applyBorder="1" applyAlignment="1" applyProtection="1">
      <alignment horizontal="right"/>
    </xf>
    <xf numFmtId="0" fontId="11" fillId="0" borderId="0" xfId="3" applyFont="1" applyFill="1" applyAlignment="1"/>
    <xf numFmtId="0" fontId="11" fillId="4" borderId="0" xfId="0" applyFont="1" applyFill="1"/>
    <xf numFmtId="0" fontId="11" fillId="0" borderId="0" xfId="3" applyFont="1" applyFill="1" applyAlignment="1">
      <alignment horizontal="center"/>
    </xf>
    <xf numFmtId="0" fontId="11" fillId="0" borderId="0" xfId="0" applyFont="1"/>
    <xf numFmtId="0" fontId="4" fillId="0" borderId="1" xfId="1" applyNumberFormat="1" applyFont="1" applyFill="1" applyBorder="1" applyAlignment="1">
      <alignment horizontal="right" wrapText="1"/>
    </xf>
    <xf numFmtId="0" fontId="4" fillId="0" borderId="1" xfId="1" applyNumberFormat="1" applyFont="1" applyFill="1" applyBorder="1" applyAlignment="1" applyProtection="1">
      <alignment horizontal="right" wrapText="1"/>
    </xf>
    <xf numFmtId="0" fontId="4" fillId="2" borderId="0" xfId="8" applyFont="1" applyFill="1" applyBorder="1" applyAlignment="1" applyProtection="1">
      <alignment horizontal="left" vertical="top"/>
    </xf>
    <xf numFmtId="49" fontId="4" fillId="0" borderId="0" xfId="3" applyNumberFormat="1" applyFont="1" applyFill="1" applyBorder="1" applyAlignment="1">
      <alignment vertical="top"/>
    </xf>
    <xf numFmtId="49" fontId="4" fillId="0" borderId="0" xfId="3" applyNumberFormat="1" applyFont="1" applyFill="1" applyBorder="1" applyAlignment="1">
      <alignment horizontal="left" vertical="top"/>
    </xf>
    <xf numFmtId="164" fontId="4" fillId="0" borderId="0" xfId="1" applyFont="1" applyFill="1" applyBorder="1" applyAlignment="1">
      <alignment horizontal="right"/>
    </xf>
    <xf numFmtId="166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wrapText="1"/>
    </xf>
    <xf numFmtId="171" fontId="5" fillId="0" borderId="1" xfId="4" applyNumberFormat="1" applyFont="1" applyFill="1" applyBorder="1" applyAlignment="1">
      <alignment horizontal="right" vertical="top" wrapText="1"/>
    </xf>
    <xf numFmtId="0" fontId="4" fillId="0" borderId="1" xfId="4" applyFont="1" applyFill="1" applyBorder="1" applyAlignment="1">
      <alignment vertical="top" wrapText="1"/>
    </xf>
    <xf numFmtId="0" fontId="4" fillId="0" borderId="3" xfId="4" applyFont="1" applyFill="1" applyBorder="1" applyAlignment="1">
      <alignment horizontal="left" vertical="top" wrapText="1"/>
    </xf>
    <xf numFmtId="0" fontId="5" fillId="0" borderId="3" xfId="4" applyFont="1" applyFill="1" applyBorder="1" applyAlignment="1">
      <alignment horizontal="right" vertical="top" wrapText="1"/>
    </xf>
    <xf numFmtId="0" fontId="5" fillId="0" borderId="3" xfId="4" applyFont="1" applyFill="1" applyBorder="1"/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12" fillId="0" borderId="0" xfId="3" applyFont="1" applyFill="1" applyAlignment="1"/>
    <xf numFmtId="0" fontId="11" fillId="0" borderId="0" xfId="8" applyFont="1" applyFill="1" applyAlignment="1"/>
    <xf numFmtId="0" fontId="11" fillId="0" borderId="0" xfId="8" applyFont="1" applyFill="1" applyAlignment="1">
      <alignment horizontal="center"/>
    </xf>
    <xf numFmtId="0" fontId="13" fillId="0" borderId="0" xfId="3" applyFont="1" applyFill="1" applyAlignment="1"/>
    <xf numFmtId="49" fontId="13" fillId="0" borderId="4" xfId="3" applyNumberFormat="1" applyFont="1" applyFill="1" applyBorder="1" applyAlignment="1">
      <alignment vertical="top"/>
    </xf>
    <xf numFmtId="49" fontId="13" fillId="0" borderId="4" xfId="3" applyNumberFormat="1" applyFont="1" applyFill="1" applyBorder="1" applyAlignment="1">
      <alignment horizontal="left" vertical="top"/>
    </xf>
    <xf numFmtId="0" fontId="13" fillId="0" borderId="0" xfId="8" applyFont="1" applyFill="1" applyAlignment="1"/>
    <xf numFmtId="0" fontId="13" fillId="0" borderId="0" xfId="3" applyFont="1" applyFill="1" applyBorder="1" applyAlignment="1"/>
    <xf numFmtId="0" fontId="13" fillId="3" borderId="0" xfId="3" applyFont="1" applyFill="1" applyAlignment="1"/>
    <xf numFmtId="43" fontId="4" fillId="0" borderId="0" xfId="3" applyNumberFormat="1" applyFont="1" applyFill="1" applyAlignment="1"/>
    <xf numFmtId="0" fontId="4" fillId="0" borderId="1" xfId="6" applyFont="1" applyFill="1" applyBorder="1"/>
    <xf numFmtId="49" fontId="4" fillId="0" borderId="1" xfId="4" applyNumberFormat="1" applyFont="1" applyFill="1" applyBorder="1" applyAlignment="1">
      <alignment horizontal="right" vertical="top" wrapText="1"/>
    </xf>
    <xf numFmtId="174" fontId="5" fillId="0" borderId="1" xfId="4" applyNumberFormat="1" applyFont="1" applyFill="1" applyBorder="1" applyAlignment="1">
      <alignment horizontal="right" vertical="top" wrapText="1"/>
    </xf>
    <xf numFmtId="167" fontId="4" fillId="0" borderId="1" xfId="4" applyNumberFormat="1" applyFont="1" applyFill="1" applyBorder="1" applyAlignment="1">
      <alignment horizontal="right" vertical="top" wrapText="1"/>
    </xf>
    <xf numFmtId="0" fontId="4" fillId="0" borderId="3" xfId="4" applyFont="1" applyFill="1" applyBorder="1" applyAlignment="1">
      <alignment horizontal="right"/>
    </xf>
    <xf numFmtId="0" fontId="5" fillId="0" borderId="0" xfId="3" applyFont="1" applyFill="1" applyBorder="1" applyAlignment="1" applyProtection="1">
      <alignment horizontal="center"/>
    </xf>
    <xf numFmtId="0" fontId="14" fillId="0" borderId="0" xfId="3" applyFont="1" applyFill="1" applyAlignment="1"/>
    <xf numFmtId="0" fontId="14" fillId="4" borderId="0" xfId="0" applyFont="1" applyFill="1"/>
    <xf numFmtId="49" fontId="14" fillId="0" borderId="0" xfId="3" applyNumberFormat="1" applyFont="1" applyFill="1" applyAlignment="1">
      <alignment horizontal="center"/>
    </xf>
    <xf numFmtId="0" fontId="14" fillId="0" borderId="0" xfId="3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4" applyFont="1" applyFill="1" applyBorder="1" applyAlignment="1" applyProtection="1">
      <alignment horizontal="left" vertical="top"/>
    </xf>
    <xf numFmtId="0" fontId="14" fillId="4" borderId="0" xfId="4" applyFont="1" applyFill="1" applyBorder="1" applyAlignment="1" applyProtection="1">
      <alignment horizontal="left" vertical="top" wrapText="1"/>
    </xf>
    <xf numFmtId="0" fontId="14" fillId="0" borderId="0" xfId="0" applyFont="1"/>
    <xf numFmtId="0" fontId="14" fillId="0" borderId="0" xfId="4" applyFont="1" applyFill="1" applyBorder="1" applyAlignment="1"/>
    <xf numFmtId="0" fontId="14" fillId="0" borderId="0" xfId="8" applyFont="1" applyFill="1" applyAlignment="1"/>
    <xf numFmtId="0" fontId="14" fillId="0" borderId="0" xfId="8" applyFont="1" applyFill="1" applyAlignment="1">
      <alignment horizontal="center"/>
    </xf>
    <xf numFmtId="0" fontId="14" fillId="0" borderId="0" xfId="8" applyFont="1" applyFill="1" applyBorder="1" applyAlignment="1" applyProtection="1">
      <alignment horizontal="left" vertical="center"/>
    </xf>
    <xf numFmtId="0" fontId="14" fillId="0" borderId="0" xfId="8" applyFont="1" applyFill="1" applyAlignment="1">
      <alignment horizontal="left" vertical="center"/>
    </xf>
    <xf numFmtId="0" fontId="14" fillId="0" borderId="0" xfId="3" applyFont="1" applyFill="1" applyAlignment="1">
      <alignment horizontal="left" vertical="center"/>
    </xf>
    <xf numFmtId="0" fontId="4" fillId="0" borderId="0" xfId="4" applyNumberFormat="1" applyFont="1" applyFill="1" applyAlignment="1">
      <alignment horizontal="right" wrapText="1"/>
    </xf>
    <xf numFmtId="166" fontId="4" fillId="0" borderId="1" xfId="5" applyNumberFormat="1" applyFont="1" applyFill="1" applyBorder="1" applyAlignment="1">
      <alignment horizontal="right" vertical="top"/>
    </xf>
    <xf numFmtId="0" fontId="4" fillId="0" borderId="0" xfId="3" applyNumberFormat="1" applyFont="1" applyFill="1" applyAlignment="1">
      <alignment horizontal="right" wrapText="1"/>
    </xf>
    <xf numFmtId="0" fontId="4" fillId="0" borderId="2" xfId="4" applyNumberFormat="1" applyFont="1" applyFill="1" applyBorder="1" applyAlignment="1">
      <alignment horizontal="right"/>
    </xf>
    <xf numFmtId="168" fontId="4" fillId="0" borderId="1" xfId="4" applyNumberFormat="1" applyFont="1" applyFill="1" applyBorder="1" applyAlignment="1">
      <alignment horizontal="right" vertical="top" wrapText="1"/>
    </xf>
    <xf numFmtId="168" fontId="4" fillId="0" borderId="0" xfId="8" applyNumberFormat="1" applyFont="1" applyFill="1" applyBorder="1" applyAlignment="1">
      <alignment horizontal="right" vertical="top" wrapText="1"/>
    </xf>
    <xf numFmtId="0" fontId="4" fillId="0" borderId="0" xfId="8" applyNumberFormat="1" applyFont="1" applyFill="1" applyBorder="1" applyAlignment="1" applyProtection="1">
      <alignment horizontal="right" wrapText="1"/>
    </xf>
    <xf numFmtId="173" fontId="4" fillId="0" borderId="0" xfId="4" applyNumberFormat="1" applyFont="1" applyFill="1" applyBorder="1" applyAlignment="1">
      <alignment horizontal="right" vertical="top" wrapText="1"/>
    </xf>
    <xf numFmtId="168" fontId="4" fillId="0" borderId="1" xfId="8" applyNumberFormat="1" applyFont="1" applyFill="1" applyBorder="1" applyAlignment="1">
      <alignment horizontal="right" vertical="top" wrapText="1"/>
    </xf>
    <xf numFmtId="0" fontId="4" fillId="0" borderId="2" xfId="8" applyNumberFormat="1" applyFont="1" applyFill="1" applyBorder="1" applyAlignment="1" applyProtection="1">
      <alignment horizontal="right"/>
    </xf>
    <xf numFmtId="168" fontId="4" fillId="0" borderId="0" xfId="9" applyNumberFormat="1" applyFont="1" applyFill="1" applyBorder="1" applyAlignment="1">
      <alignment horizontal="right" vertical="top" wrapText="1"/>
    </xf>
    <xf numFmtId="0" fontId="4" fillId="0" borderId="1" xfId="8" applyFont="1" applyFill="1" applyBorder="1" applyAlignment="1">
      <alignment horizontal="right" vertical="top" wrapText="1"/>
    </xf>
    <xf numFmtId="166" fontId="4" fillId="0" borderId="0" xfId="0" applyNumberFormat="1" applyFont="1" applyFill="1" applyBorder="1"/>
    <xf numFmtId="0" fontId="4" fillId="0" borderId="0" xfId="0" applyFont="1" applyFill="1" applyBorder="1"/>
    <xf numFmtId="49" fontId="13" fillId="0" borderId="5" xfId="3" applyNumberFormat="1" applyFont="1" applyFill="1" applyBorder="1" applyAlignment="1">
      <alignment vertical="top"/>
    </xf>
    <xf numFmtId="168" fontId="4" fillId="0" borderId="1" xfId="9" applyNumberFormat="1" applyFont="1" applyFill="1" applyBorder="1" applyAlignment="1">
      <alignment horizontal="right" vertical="top" wrapText="1"/>
    </xf>
    <xf numFmtId="0" fontId="4" fillId="0" borderId="1" xfId="9" applyFont="1" applyFill="1" applyBorder="1" applyAlignment="1" applyProtection="1">
      <alignment horizontal="left" vertical="top" wrapText="1"/>
    </xf>
    <xf numFmtId="0" fontId="4" fillId="4" borderId="0" xfId="0" applyFont="1" applyFill="1"/>
    <xf numFmtId="49" fontId="12" fillId="0" borderId="0" xfId="3" applyNumberFormat="1" applyFont="1" applyFill="1" applyAlignment="1">
      <alignment horizontal="center"/>
    </xf>
    <xf numFmtId="0" fontId="12" fillId="0" borderId="0" xfId="3" applyFont="1" applyFill="1" applyBorder="1" applyAlignment="1"/>
    <xf numFmtId="0" fontId="12" fillId="0" borderId="0" xfId="8" applyFont="1" applyFill="1" applyAlignment="1"/>
    <xf numFmtId="0" fontId="12" fillId="0" borderId="0" xfId="8" applyFont="1" applyFill="1"/>
    <xf numFmtId="0" fontId="4" fillId="0" borderId="0" xfId="7" applyFont="1" applyFill="1" applyBorder="1" applyAlignment="1" applyProtection="1">
      <alignment horizontal="center" vertical="top"/>
    </xf>
    <xf numFmtId="0" fontId="4" fillId="0" borderId="0" xfId="7" applyFont="1" applyFill="1" applyBorder="1" applyAlignment="1" applyProtection="1">
      <alignment horizontal="center"/>
    </xf>
    <xf numFmtId="0" fontId="4" fillId="0" borderId="3" xfId="7" applyFont="1" applyFill="1" applyBorder="1" applyAlignment="1" applyProtection="1">
      <alignment horizontal="center" vertical="top"/>
    </xf>
    <xf numFmtId="0" fontId="4" fillId="0" borderId="3" xfId="7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4" fillId="0" borderId="3" xfId="6" applyNumberFormat="1" applyFont="1" applyFill="1" applyBorder="1" applyAlignment="1" applyProtection="1">
      <alignment horizontal="center"/>
    </xf>
    <xf numFmtId="0" fontId="4" fillId="0" borderId="0" xfId="6" applyNumberFormat="1" applyFont="1" applyFill="1" applyBorder="1" applyAlignment="1" applyProtection="1">
      <alignment horizontal="center"/>
    </xf>
    <xf numFmtId="0" fontId="4" fillId="0" borderId="0" xfId="8" applyFont="1" applyFill="1" applyAlignment="1" applyProtection="1">
      <alignment horizontal="right" wrapText="1"/>
    </xf>
    <xf numFmtId="49" fontId="4" fillId="0" borderId="3" xfId="7" applyNumberFormat="1" applyFont="1" applyFill="1" applyBorder="1" applyAlignment="1" applyProtection="1">
      <alignment horizontal="center" vertical="top"/>
    </xf>
    <xf numFmtId="49" fontId="4" fillId="0" borderId="0" xfId="7" applyNumberFormat="1" applyFont="1" applyFill="1" applyBorder="1" applyAlignment="1" applyProtection="1">
      <alignment horizontal="center" vertical="top"/>
    </xf>
  </cellXfs>
  <cellStyles count="10">
    <cellStyle name="Comma" xfId="1" builtinId="3"/>
    <cellStyle name="Comma 2" xfId="2"/>
    <cellStyle name="Normal" xfId="0" builtinId="0"/>
    <cellStyle name="Normal_budget 2004-05_2.6.04" xfId="3"/>
    <cellStyle name="Normal_BUDGET FOR  03-04..." xfId="4"/>
    <cellStyle name="Normal_budget for 03-04" xfId="5"/>
    <cellStyle name="Normal_BUDGET-2000" xfId="6"/>
    <cellStyle name="Normal_budgetDocNIC02-03" xfId="7"/>
    <cellStyle name="Normal_DEMAND17" xfId="8"/>
    <cellStyle name="Normal_DEMAND17_1st supp. vol. II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649" transitionEvaluation="1" codeName="Sheet1"/>
  <dimension ref="A1:AF678"/>
  <sheetViews>
    <sheetView tabSelected="1" view="pageBreakPreview" topLeftCell="A649" zoomScale="85" zoomScaleNormal="85" zoomScaleSheetLayoutView="85" workbookViewId="0">
      <selection activeCell="A656" sqref="A655:L681"/>
    </sheetView>
  </sheetViews>
  <sheetFormatPr defaultColWidth="11" defaultRowHeight="12.75"/>
  <cols>
    <col min="1" max="1" width="6.42578125" style="97" customWidth="1"/>
    <col min="2" max="2" width="8.140625" style="23" customWidth="1"/>
    <col min="3" max="3" width="34.5703125" style="4" customWidth="1"/>
    <col min="4" max="4" width="8.5703125" style="82" customWidth="1"/>
    <col min="5" max="5" width="9.42578125" style="82" customWidth="1"/>
    <col min="6" max="6" width="8.42578125" style="1" customWidth="1"/>
    <col min="7" max="7" width="8.5703125" style="1" customWidth="1"/>
    <col min="8" max="8" width="8.5703125" style="82" customWidth="1"/>
    <col min="9" max="9" width="8.42578125" style="1" customWidth="1"/>
    <col min="10" max="10" width="8.5703125" style="82" customWidth="1"/>
    <col min="11" max="11" width="9.140625" style="1" customWidth="1"/>
    <col min="12" max="12" width="8.42578125" style="82" customWidth="1"/>
    <col min="13" max="13" width="6.42578125" style="111" customWidth="1"/>
    <col min="14" max="14" width="10.7109375" style="111" customWidth="1"/>
    <col min="15" max="15" width="17.28515625" style="111" customWidth="1"/>
    <col min="16" max="16" width="5.7109375" style="111" customWidth="1"/>
    <col min="17" max="17" width="12.42578125" style="150" customWidth="1"/>
    <col min="18" max="18" width="11" style="111" customWidth="1"/>
    <col min="19" max="19" width="14.5703125" style="111" customWidth="1"/>
    <col min="20" max="21" width="5.7109375" style="111" customWidth="1"/>
    <col min="22" max="22" width="9.140625" style="150" customWidth="1"/>
    <col min="23" max="24" width="5.7109375" style="111" customWidth="1"/>
    <col min="25" max="25" width="11.7109375" style="111" customWidth="1"/>
    <col min="26" max="26" width="10.28515625" style="111" customWidth="1"/>
    <col min="27" max="27" width="11.140625" style="150" customWidth="1"/>
    <col min="28" max="28" width="5.7109375" style="111" customWidth="1"/>
    <col min="29" max="29" width="9.5703125" style="111" customWidth="1"/>
    <col min="30" max="30" width="8" style="111" customWidth="1"/>
    <col min="31" max="31" width="8.5703125" style="111" customWidth="1"/>
    <col min="32" max="32" width="10.28515625" style="150" customWidth="1"/>
    <col min="33" max="16384" width="11" style="1"/>
  </cols>
  <sheetData>
    <row r="1" spans="1:32" ht="14.1" customHeight="1">
      <c r="A1" s="247" t="s">
        <v>208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32" ht="14.1" customHeight="1">
      <c r="A2" s="247" t="s">
        <v>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32" ht="11.1" customHeight="1">
      <c r="A3" s="98"/>
      <c r="B3" s="24"/>
      <c r="C3" s="206"/>
      <c r="D3" s="109"/>
      <c r="E3" s="109"/>
      <c r="F3" s="206"/>
      <c r="G3" s="206"/>
      <c r="H3" s="109"/>
      <c r="I3" s="206"/>
      <c r="J3" s="109"/>
      <c r="K3" s="206"/>
      <c r="L3" s="109"/>
    </row>
    <row r="4" spans="1:32" ht="14.1" customHeight="1">
      <c r="D4" s="64" t="s">
        <v>252</v>
      </c>
      <c r="E4" s="80">
        <v>2059</v>
      </c>
      <c r="F4" s="2" t="s">
        <v>1</v>
      </c>
      <c r="G4" s="3"/>
      <c r="H4" s="79"/>
      <c r="I4" s="3"/>
      <c r="J4" s="79"/>
      <c r="K4" s="3"/>
      <c r="L4" s="79"/>
    </row>
    <row r="5" spans="1:32" ht="14.1" customHeight="1">
      <c r="D5" s="76" t="s">
        <v>253</v>
      </c>
      <c r="E5" s="77">
        <v>2210</v>
      </c>
      <c r="F5" s="1" t="s">
        <v>2</v>
      </c>
      <c r="G5" s="3"/>
      <c r="H5" s="79"/>
      <c r="I5" s="3"/>
      <c r="J5" s="79"/>
      <c r="K5" s="3"/>
      <c r="L5" s="79"/>
    </row>
    <row r="6" spans="1:32" ht="14.1" customHeight="1">
      <c r="C6" s="206"/>
      <c r="D6" s="76"/>
      <c r="E6" s="77">
        <v>2211</v>
      </c>
      <c r="F6" s="5" t="s">
        <v>3</v>
      </c>
      <c r="G6" s="3"/>
      <c r="H6" s="79"/>
      <c r="I6" s="3"/>
      <c r="J6" s="79"/>
      <c r="K6" s="3"/>
      <c r="L6" s="79"/>
    </row>
    <row r="7" spans="1:32" ht="26.1" customHeight="1">
      <c r="B7" s="250" t="s">
        <v>287</v>
      </c>
      <c r="C7" s="250"/>
      <c r="D7" s="250"/>
      <c r="E7" s="110">
        <v>2216</v>
      </c>
      <c r="F7" s="108" t="s">
        <v>4</v>
      </c>
      <c r="G7" s="3"/>
      <c r="H7" s="79"/>
      <c r="I7" s="3"/>
      <c r="J7" s="79"/>
      <c r="K7" s="3"/>
      <c r="L7" s="79"/>
    </row>
    <row r="8" spans="1:32" ht="14.1" customHeight="1">
      <c r="D8" s="76" t="s">
        <v>254</v>
      </c>
      <c r="E8" s="77">
        <v>3454</v>
      </c>
      <c r="F8" s="78" t="s">
        <v>5</v>
      </c>
      <c r="G8" s="79"/>
      <c r="H8" s="79"/>
      <c r="I8" s="79"/>
      <c r="J8" s="79"/>
      <c r="K8" s="79"/>
      <c r="L8" s="79"/>
    </row>
    <row r="9" spans="1:32" ht="14.1" customHeight="1">
      <c r="D9" s="76" t="s">
        <v>255</v>
      </c>
      <c r="E9" s="80">
        <v>4210</v>
      </c>
      <c r="F9" s="81" t="s">
        <v>6</v>
      </c>
      <c r="G9" s="79"/>
      <c r="H9" s="79"/>
      <c r="I9" s="79"/>
      <c r="J9" s="79"/>
      <c r="K9" s="79"/>
      <c r="L9" s="79"/>
    </row>
    <row r="10" spans="1:32" ht="14.1" customHeight="1">
      <c r="A10" s="52" t="s">
        <v>408</v>
      </c>
      <c r="D10" s="76"/>
      <c r="F10" s="81"/>
      <c r="G10" s="79"/>
      <c r="H10" s="79"/>
      <c r="I10" s="79"/>
      <c r="J10" s="79"/>
      <c r="K10" s="79"/>
      <c r="L10" s="79"/>
    </row>
    <row r="11" spans="1:32" ht="14.1" customHeight="1">
      <c r="D11" s="83"/>
      <c r="E11" s="84" t="s">
        <v>243</v>
      </c>
      <c r="F11" s="84" t="s">
        <v>244</v>
      </c>
      <c r="G11" s="84" t="s">
        <v>14</v>
      </c>
      <c r="I11" s="82"/>
      <c r="K11" s="82"/>
    </row>
    <row r="12" spans="1:32" ht="14.1" customHeight="1">
      <c r="D12" s="85" t="s">
        <v>7</v>
      </c>
      <c r="E12" s="84">
        <f>L585</f>
        <v>2224408</v>
      </c>
      <c r="F12" s="84">
        <f>L648</f>
        <v>1209706</v>
      </c>
      <c r="G12" s="84">
        <f>F12+E12</f>
        <v>3434114</v>
      </c>
      <c r="I12" s="82"/>
      <c r="K12" s="82"/>
      <c r="L12" s="86"/>
    </row>
    <row r="13" spans="1:32" ht="14.1" customHeight="1">
      <c r="A13" s="53" t="s">
        <v>242</v>
      </c>
      <c r="F13" s="82"/>
      <c r="G13" s="82"/>
      <c r="I13" s="47"/>
      <c r="K13" s="82"/>
      <c r="L13" s="86"/>
    </row>
    <row r="14" spans="1:32" ht="14.1" customHeight="1">
      <c r="C14" s="201"/>
      <c r="D14" s="147"/>
      <c r="E14" s="147"/>
      <c r="F14" s="87"/>
      <c r="G14" s="87"/>
      <c r="H14" s="87"/>
      <c r="I14" s="88"/>
      <c r="J14" s="89"/>
      <c r="K14" s="90"/>
      <c r="L14" s="91" t="s">
        <v>316</v>
      </c>
    </row>
    <row r="15" spans="1:32" s="7" customFormat="1">
      <c r="A15" s="99"/>
      <c r="B15" s="148"/>
      <c r="C15" s="54"/>
      <c r="D15" s="248" t="s">
        <v>8</v>
      </c>
      <c r="E15" s="248"/>
      <c r="F15" s="249" t="s">
        <v>9</v>
      </c>
      <c r="G15" s="249"/>
      <c r="H15" s="249" t="s">
        <v>10</v>
      </c>
      <c r="I15" s="249"/>
      <c r="J15" s="249" t="s">
        <v>9</v>
      </c>
      <c r="K15" s="249"/>
      <c r="L15" s="249"/>
      <c r="M15" s="245"/>
      <c r="N15" s="245"/>
      <c r="O15" s="245"/>
      <c r="P15" s="245"/>
      <c r="Q15" s="251"/>
      <c r="R15" s="245"/>
      <c r="S15" s="245"/>
      <c r="T15" s="245"/>
      <c r="U15" s="245"/>
      <c r="V15" s="245"/>
      <c r="W15" s="245" t="s">
        <v>293</v>
      </c>
      <c r="X15" s="245"/>
      <c r="Y15" s="245"/>
      <c r="Z15" s="245"/>
      <c r="AA15" s="245"/>
      <c r="AB15" s="246"/>
      <c r="AC15" s="246"/>
      <c r="AD15" s="246"/>
      <c r="AE15" s="246"/>
      <c r="AF15" s="246"/>
    </row>
    <row r="16" spans="1:32" s="7" customFormat="1">
      <c r="A16" s="100"/>
      <c r="B16" s="8"/>
      <c r="C16" s="54" t="s">
        <v>11</v>
      </c>
      <c r="D16" s="249" t="s">
        <v>333</v>
      </c>
      <c r="E16" s="249"/>
      <c r="F16" s="249" t="s">
        <v>351</v>
      </c>
      <c r="G16" s="249"/>
      <c r="H16" s="249" t="s">
        <v>351</v>
      </c>
      <c r="I16" s="249"/>
      <c r="J16" s="249" t="s">
        <v>409</v>
      </c>
      <c r="K16" s="249"/>
      <c r="L16" s="249"/>
      <c r="M16" s="243"/>
      <c r="N16" s="243"/>
      <c r="O16" s="243"/>
      <c r="P16" s="243"/>
      <c r="Q16" s="252"/>
      <c r="R16" s="243"/>
      <c r="S16" s="243"/>
      <c r="T16" s="243"/>
      <c r="U16" s="243"/>
      <c r="V16" s="243"/>
      <c r="W16" s="243" t="s">
        <v>294</v>
      </c>
      <c r="X16" s="243"/>
      <c r="Y16" s="243"/>
      <c r="Z16" s="243"/>
      <c r="AA16" s="243"/>
      <c r="AB16" s="244" t="s">
        <v>295</v>
      </c>
      <c r="AC16" s="244"/>
      <c r="AD16" s="244"/>
      <c r="AE16" s="244"/>
      <c r="AF16" s="244"/>
    </row>
    <row r="17" spans="1:32" s="7" customFormat="1">
      <c r="A17" s="101"/>
      <c r="B17" s="9"/>
      <c r="C17" s="142"/>
      <c r="D17" s="92" t="s">
        <v>12</v>
      </c>
      <c r="E17" s="92" t="s">
        <v>13</v>
      </c>
      <c r="F17" s="92" t="s">
        <v>12</v>
      </c>
      <c r="G17" s="92" t="s">
        <v>13</v>
      </c>
      <c r="H17" s="92" t="s">
        <v>12</v>
      </c>
      <c r="I17" s="92" t="s">
        <v>13</v>
      </c>
      <c r="J17" s="92" t="s">
        <v>12</v>
      </c>
      <c r="K17" s="92" t="s">
        <v>13</v>
      </c>
      <c r="L17" s="92" t="s">
        <v>14</v>
      </c>
      <c r="M17" s="143"/>
      <c r="N17" s="143"/>
      <c r="O17" s="143"/>
      <c r="P17" s="143"/>
      <c r="Q17" s="151"/>
      <c r="R17" s="143"/>
      <c r="S17" s="143"/>
      <c r="T17" s="143"/>
      <c r="U17" s="143"/>
      <c r="V17" s="151"/>
      <c r="W17" s="143" t="s">
        <v>296</v>
      </c>
      <c r="X17" s="143" t="s">
        <v>297</v>
      </c>
      <c r="Y17" s="143" t="s">
        <v>298</v>
      </c>
      <c r="Z17" s="143" t="s">
        <v>299</v>
      </c>
      <c r="AA17" s="151" t="s">
        <v>300</v>
      </c>
      <c r="AB17" s="144" t="s">
        <v>296</v>
      </c>
      <c r="AC17" s="144" t="s">
        <v>297</v>
      </c>
      <c r="AD17" s="144" t="s">
        <v>298</v>
      </c>
      <c r="AE17" s="144" t="s">
        <v>299</v>
      </c>
      <c r="AF17" s="152" t="s">
        <v>300</v>
      </c>
    </row>
    <row r="18" spans="1:32" s="7" customFormat="1" ht="11.1" customHeight="1">
      <c r="A18" s="100"/>
      <c r="B18" s="8"/>
      <c r="C18" s="6"/>
      <c r="D18" s="93"/>
      <c r="E18" s="93"/>
      <c r="F18" s="93"/>
      <c r="G18" s="93"/>
      <c r="H18" s="93"/>
      <c r="I18" s="93"/>
      <c r="J18" s="93"/>
      <c r="K18" s="93"/>
      <c r="L18" s="93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</row>
    <row r="19" spans="1:32">
      <c r="A19" s="102"/>
      <c r="B19" s="18"/>
      <c r="C19" s="15" t="s">
        <v>15</v>
      </c>
      <c r="D19" s="47"/>
      <c r="E19" s="47"/>
      <c r="F19" s="47"/>
      <c r="G19" s="47"/>
      <c r="I19" s="47"/>
      <c r="J19" s="47"/>
      <c r="K19" s="47"/>
      <c r="L19" s="47"/>
      <c r="Q19" s="111"/>
      <c r="V19" s="111"/>
      <c r="AA19" s="111"/>
      <c r="AF19" s="111"/>
    </row>
    <row r="20" spans="1:32">
      <c r="A20" s="102" t="s">
        <v>16</v>
      </c>
      <c r="B20" s="25">
        <v>2059</v>
      </c>
      <c r="C20" s="11" t="s">
        <v>1</v>
      </c>
      <c r="D20" s="47"/>
      <c r="E20" s="47"/>
      <c r="F20" s="47"/>
      <c r="G20" s="47"/>
      <c r="H20" s="47"/>
      <c r="I20" s="47"/>
      <c r="J20" s="47"/>
      <c r="K20" s="47"/>
      <c r="L20" s="47"/>
      <c r="Q20" s="111"/>
      <c r="V20" s="111"/>
      <c r="AA20" s="111"/>
      <c r="AF20" s="111"/>
    </row>
    <row r="21" spans="1:32" ht="13.35" customHeight="1">
      <c r="A21" s="103"/>
      <c r="B21" s="26">
        <v>60</v>
      </c>
      <c r="C21" s="10" t="s">
        <v>17</v>
      </c>
      <c r="D21" s="47"/>
      <c r="E21" s="47"/>
      <c r="F21" s="47"/>
      <c r="G21" s="47"/>
      <c r="H21" s="47"/>
      <c r="I21" s="47"/>
      <c r="J21" s="47"/>
      <c r="K21" s="47"/>
      <c r="L21" s="47"/>
      <c r="Q21" s="111"/>
      <c r="V21" s="111"/>
      <c r="AA21" s="111"/>
      <c r="AF21" s="111"/>
    </row>
    <row r="22" spans="1:32">
      <c r="A22" s="103"/>
      <c r="B22" s="27">
        <v>60.052999999999997</v>
      </c>
      <c r="C22" s="11" t="s">
        <v>18</v>
      </c>
      <c r="D22" s="47"/>
      <c r="E22" s="47"/>
      <c r="F22" s="47"/>
      <c r="G22" s="47"/>
      <c r="H22" s="47"/>
      <c r="I22" s="47"/>
      <c r="J22" s="47"/>
      <c r="K22" s="47"/>
      <c r="L22" s="47"/>
      <c r="Q22" s="111"/>
      <c r="V22" s="111"/>
      <c r="AA22" s="111"/>
      <c r="AF22" s="111"/>
    </row>
    <row r="23" spans="1:32">
      <c r="A23" s="103"/>
      <c r="B23" s="38">
        <v>60</v>
      </c>
      <c r="C23" s="10" t="s">
        <v>230</v>
      </c>
      <c r="D23" s="47"/>
      <c r="E23" s="47"/>
      <c r="F23" s="47"/>
      <c r="G23" s="47"/>
      <c r="H23" s="47"/>
      <c r="I23" s="47"/>
      <c r="J23" s="47"/>
      <c r="K23" s="47"/>
      <c r="L23" s="47"/>
      <c r="Q23" s="111"/>
      <c r="V23" s="111"/>
      <c r="AA23" s="111"/>
      <c r="AF23" s="111"/>
    </row>
    <row r="24" spans="1:32" ht="25.5">
      <c r="A24" s="103"/>
      <c r="B24" s="38">
        <v>79</v>
      </c>
      <c r="C24" s="10" t="s">
        <v>311</v>
      </c>
      <c r="D24" s="47"/>
      <c r="E24" s="47"/>
      <c r="F24" s="47"/>
      <c r="G24" s="47"/>
      <c r="H24" s="47"/>
      <c r="I24" s="47"/>
      <c r="J24" s="47"/>
      <c r="K24" s="47"/>
      <c r="L24" s="47"/>
      <c r="Q24" s="111"/>
      <c r="V24" s="111"/>
      <c r="AA24" s="111"/>
      <c r="AF24" s="111"/>
    </row>
    <row r="25" spans="1:32" ht="13.35" customHeight="1">
      <c r="A25" s="103"/>
      <c r="B25" s="38" t="s">
        <v>233</v>
      </c>
      <c r="C25" s="10" t="s">
        <v>231</v>
      </c>
      <c r="D25" s="128">
        <v>0</v>
      </c>
      <c r="E25" s="221">
        <v>772</v>
      </c>
      <c r="F25" s="128">
        <v>0</v>
      </c>
      <c r="G25" s="221">
        <v>796</v>
      </c>
      <c r="H25" s="128">
        <v>0</v>
      </c>
      <c r="I25" s="221">
        <v>796</v>
      </c>
      <c r="J25" s="128">
        <v>0</v>
      </c>
      <c r="K25" s="221">
        <v>796</v>
      </c>
      <c r="L25" s="61">
        <f>SUM(J25:K25)</f>
        <v>796</v>
      </c>
      <c r="M25" s="194"/>
      <c r="N25" s="194"/>
      <c r="Q25" s="153"/>
      <c r="V25" s="111"/>
      <c r="W25" s="191" t="s">
        <v>303</v>
      </c>
      <c r="X25" s="191" t="s">
        <v>301</v>
      </c>
      <c r="Y25" s="191" t="s">
        <v>302</v>
      </c>
      <c r="Z25" s="191">
        <v>100</v>
      </c>
      <c r="AA25" s="191">
        <v>1321001002</v>
      </c>
      <c r="AF25" s="111"/>
    </row>
    <row r="26" spans="1:32" ht="13.35" customHeight="1">
      <c r="A26" s="103" t="s">
        <v>14</v>
      </c>
      <c r="B26" s="38">
        <v>60</v>
      </c>
      <c r="C26" s="10" t="s">
        <v>230</v>
      </c>
      <c r="D26" s="129">
        <f t="shared" ref="D26:L26" si="0">SUM(D25:D25)</f>
        <v>0</v>
      </c>
      <c r="E26" s="119">
        <f t="shared" si="0"/>
        <v>772</v>
      </c>
      <c r="F26" s="129">
        <f t="shared" si="0"/>
        <v>0</v>
      </c>
      <c r="G26" s="119">
        <f t="shared" si="0"/>
        <v>796</v>
      </c>
      <c r="H26" s="129">
        <f t="shared" si="0"/>
        <v>0</v>
      </c>
      <c r="I26" s="119">
        <f t="shared" si="0"/>
        <v>796</v>
      </c>
      <c r="J26" s="129">
        <f t="shared" si="0"/>
        <v>0</v>
      </c>
      <c r="K26" s="119">
        <f t="shared" ref="K26" si="1">SUM(K25:K25)</f>
        <v>796</v>
      </c>
      <c r="L26" s="119">
        <f t="shared" si="0"/>
        <v>796</v>
      </c>
      <c r="Q26" s="111"/>
      <c r="V26" s="111"/>
      <c r="AA26" s="111"/>
      <c r="AF26" s="111"/>
    </row>
    <row r="27" spans="1:32" ht="11.1" customHeight="1">
      <c r="A27" s="103"/>
      <c r="B27" s="27"/>
      <c r="C27" s="11"/>
      <c r="D27" s="61"/>
      <c r="E27" s="61"/>
      <c r="F27" s="61"/>
      <c r="G27" s="61"/>
      <c r="H27" s="61"/>
      <c r="I27" s="61"/>
      <c r="J27" s="61"/>
      <c r="K27" s="61"/>
      <c r="L27" s="61"/>
      <c r="Q27" s="111"/>
      <c r="V27" s="111"/>
      <c r="AA27" s="111"/>
      <c r="AF27" s="111"/>
    </row>
    <row r="28" spans="1:32" ht="13.35" customHeight="1">
      <c r="A28" s="103"/>
      <c r="B28" s="38">
        <v>61</v>
      </c>
      <c r="C28" s="10" t="s">
        <v>232</v>
      </c>
      <c r="D28" s="61"/>
      <c r="E28" s="61"/>
      <c r="F28" s="61"/>
      <c r="G28" s="61"/>
      <c r="H28" s="61"/>
      <c r="I28" s="61"/>
      <c r="J28" s="61"/>
      <c r="K28" s="61"/>
      <c r="L28" s="61"/>
      <c r="Q28" s="111"/>
      <c r="V28" s="111"/>
      <c r="AA28" s="111"/>
      <c r="AF28" s="111"/>
    </row>
    <row r="29" spans="1:32" ht="25.5">
      <c r="A29" s="103"/>
      <c r="B29" s="38">
        <v>79</v>
      </c>
      <c r="C29" s="10" t="s">
        <v>311</v>
      </c>
      <c r="D29" s="61"/>
      <c r="E29" s="61"/>
      <c r="F29" s="61"/>
      <c r="G29" s="61"/>
      <c r="H29" s="61"/>
      <c r="I29" s="61"/>
      <c r="J29" s="61"/>
      <c r="K29" s="61"/>
      <c r="L29" s="61"/>
      <c r="Q29" s="111"/>
      <c r="V29" s="111"/>
      <c r="AA29" s="111"/>
      <c r="AF29" s="111"/>
    </row>
    <row r="30" spans="1:32" ht="13.35" customHeight="1">
      <c r="A30" s="103"/>
      <c r="B30" s="38" t="s">
        <v>235</v>
      </c>
      <c r="C30" s="10" t="s">
        <v>85</v>
      </c>
      <c r="D30" s="130">
        <v>0</v>
      </c>
      <c r="E30" s="120">
        <v>4123</v>
      </c>
      <c r="F30" s="130">
        <v>0</v>
      </c>
      <c r="G30" s="120">
        <v>4200</v>
      </c>
      <c r="H30" s="130">
        <v>0</v>
      </c>
      <c r="I30" s="120">
        <v>4200</v>
      </c>
      <c r="J30" s="130">
        <v>0</v>
      </c>
      <c r="K30" s="120">
        <v>4200</v>
      </c>
      <c r="L30" s="62">
        <f>SUM(J30:K30)</f>
        <v>4200</v>
      </c>
      <c r="M30" s="194"/>
      <c r="N30" s="194"/>
      <c r="Q30" s="153"/>
      <c r="V30" s="111"/>
      <c r="W30" s="191" t="s">
        <v>303</v>
      </c>
      <c r="X30" s="191" t="s">
        <v>301</v>
      </c>
      <c r="Y30" s="191" t="s">
        <v>304</v>
      </c>
      <c r="Z30" s="191">
        <v>100</v>
      </c>
      <c r="AA30" s="191">
        <v>1321001003</v>
      </c>
      <c r="AB30" s="191"/>
      <c r="AC30" s="191"/>
      <c r="AD30" s="191"/>
      <c r="AE30" s="191"/>
      <c r="AF30" s="191"/>
    </row>
    <row r="31" spans="1:32" ht="11.1" customHeight="1">
      <c r="A31" s="103"/>
      <c r="B31" s="38"/>
      <c r="C31" s="10"/>
      <c r="D31" s="62"/>
      <c r="E31" s="62"/>
      <c r="F31" s="62"/>
      <c r="G31" s="62"/>
      <c r="H31" s="62"/>
      <c r="I31" s="62"/>
      <c r="J31" s="62"/>
      <c r="K31" s="62"/>
      <c r="L31" s="62"/>
      <c r="Q31" s="111"/>
      <c r="V31" s="111"/>
      <c r="AA31" s="111"/>
      <c r="AF31" s="111"/>
    </row>
    <row r="32" spans="1:32" ht="25.5">
      <c r="A32" s="103"/>
      <c r="B32" s="38">
        <v>80</v>
      </c>
      <c r="C32" s="10" t="s">
        <v>312</v>
      </c>
      <c r="D32" s="62"/>
      <c r="E32" s="62"/>
      <c r="F32" s="62"/>
      <c r="G32" s="62"/>
      <c r="H32" s="62"/>
      <c r="I32" s="62"/>
      <c r="J32" s="62"/>
      <c r="K32" s="62"/>
      <c r="L32" s="62"/>
      <c r="Q32" s="111"/>
      <c r="V32" s="111"/>
      <c r="AA32" s="111"/>
      <c r="AF32" s="111"/>
    </row>
    <row r="33" spans="1:32" ht="13.35" customHeight="1">
      <c r="A33" s="106"/>
      <c r="B33" s="222" t="s">
        <v>234</v>
      </c>
      <c r="C33" s="48" t="s">
        <v>85</v>
      </c>
      <c r="D33" s="131">
        <v>0</v>
      </c>
      <c r="E33" s="121">
        <v>300</v>
      </c>
      <c r="F33" s="131">
        <v>0</v>
      </c>
      <c r="G33" s="121">
        <v>300</v>
      </c>
      <c r="H33" s="131">
        <v>0</v>
      </c>
      <c r="I33" s="121">
        <v>300</v>
      </c>
      <c r="J33" s="131">
        <v>0</v>
      </c>
      <c r="K33" s="121">
        <v>300</v>
      </c>
      <c r="L33" s="63">
        <f>SUM(J33:K33)</f>
        <v>300</v>
      </c>
      <c r="M33" s="194"/>
      <c r="N33" s="194"/>
      <c r="Q33" s="153"/>
      <c r="V33" s="111"/>
      <c r="W33" s="191" t="s">
        <v>303</v>
      </c>
      <c r="X33" s="191" t="s">
        <v>301</v>
      </c>
      <c r="Y33" s="191" t="s">
        <v>304</v>
      </c>
      <c r="Z33" s="191">
        <v>100</v>
      </c>
      <c r="AA33" s="191">
        <v>1321001003</v>
      </c>
      <c r="AB33" s="191"/>
      <c r="AC33" s="191"/>
      <c r="AD33" s="191"/>
      <c r="AE33" s="191"/>
      <c r="AF33" s="191"/>
    </row>
    <row r="34" spans="1:32" ht="13.7" customHeight="1">
      <c r="A34" s="103" t="s">
        <v>14</v>
      </c>
      <c r="B34" s="38">
        <v>61</v>
      </c>
      <c r="C34" s="10" t="s">
        <v>232</v>
      </c>
      <c r="D34" s="131">
        <f t="shared" ref="D34:L34" si="2">SUM(D30:D33)</f>
        <v>0</v>
      </c>
      <c r="E34" s="121">
        <f t="shared" si="2"/>
        <v>4423</v>
      </c>
      <c r="F34" s="131">
        <f t="shared" si="2"/>
        <v>0</v>
      </c>
      <c r="G34" s="121">
        <f t="shared" si="2"/>
        <v>4500</v>
      </c>
      <c r="H34" s="131">
        <f t="shared" si="2"/>
        <v>0</v>
      </c>
      <c r="I34" s="121">
        <f t="shared" si="2"/>
        <v>4500</v>
      </c>
      <c r="J34" s="131">
        <f t="shared" si="2"/>
        <v>0</v>
      </c>
      <c r="K34" s="121">
        <f t="shared" ref="K34" si="3">SUM(K30:K33)</f>
        <v>4500</v>
      </c>
      <c r="L34" s="121">
        <f t="shared" si="2"/>
        <v>4500</v>
      </c>
      <c r="Q34" s="111"/>
      <c r="V34" s="111"/>
      <c r="AA34" s="111"/>
      <c r="AF34" s="111"/>
    </row>
    <row r="35" spans="1:32" s="12" customFormat="1" ht="13.7" customHeight="1">
      <c r="A35" s="102" t="s">
        <v>14</v>
      </c>
      <c r="B35" s="27">
        <v>60.052999999999997</v>
      </c>
      <c r="C35" s="11" t="s">
        <v>18</v>
      </c>
      <c r="D35" s="132">
        <f t="shared" ref="D35:L35" si="4">D34+D26</f>
        <v>0</v>
      </c>
      <c r="E35" s="122">
        <f t="shared" si="4"/>
        <v>5195</v>
      </c>
      <c r="F35" s="132">
        <f t="shared" si="4"/>
        <v>0</v>
      </c>
      <c r="G35" s="122">
        <f t="shared" si="4"/>
        <v>5296</v>
      </c>
      <c r="H35" s="132">
        <f t="shared" si="4"/>
        <v>0</v>
      </c>
      <c r="I35" s="122">
        <f t="shared" si="4"/>
        <v>5296</v>
      </c>
      <c r="J35" s="132">
        <f t="shared" si="4"/>
        <v>0</v>
      </c>
      <c r="K35" s="122">
        <f t="shared" ref="K35" si="5">K34+K26</f>
        <v>5296</v>
      </c>
      <c r="L35" s="122">
        <f t="shared" si="4"/>
        <v>5296</v>
      </c>
      <c r="M35" s="113"/>
      <c r="N35" s="113"/>
      <c r="O35" s="113"/>
      <c r="P35" s="113"/>
      <c r="Q35" s="113"/>
      <c r="R35" s="113"/>
      <c r="S35" s="111"/>
      <c r="T35" s="113"/>
      <c r="U35" s="113"/>
      <c r="V35" s="113"/>
      <c r="W35" s="113"/>
      <c r="X35" s="113"/>
      <c r="Y35" s="113"/>
      <c r="AA35" s="113"/>
      <c r="AB35" s="113"/>
      <c r="AC35" s="113"/>
      <c r="AD35" s="113"/>
      <c r="AE35" s="113"/>
      <c r="AF35" s="113"/>
    </row>
    <row r="36" spans="1:32" s="12" customFormat="1" ht="13.7" customHeight="1">
      <c r="A36" s="102" t="s">
        <v>14</v>
      </c>
      <c r="B36" s="26">
        <v>60</v>
      </c>
      <c r="C36" s="10" t="s">
        <v>17</v>
      </c>
      <c r="D36" s="132">
        <f t="shared" ref="D36:L37" si="6">D35</f>
        <v>0</v>
      </c>
      <c r="E36" s="122">
        <f t="shared" si="6"/>
        <v>5195</v>
      </c>
      <c r="F36" s="132">
        <f t="shared" si="6"/>
        <v>0</v>
      </c>
      <c r="G36" s="122">
        <f t="shared" si="6"/>
        <v>5296</v>
      </c>
      <c r="H36" s="132">
        <f t="shared" si="6"/>
        <v>0</v>
      </c>
      <c r="I36" s="122">
        <f t="shared" si="6"/>
        <v>5296</v>
      </c>
      <c r="J36" s="132">
        <f t="shared" si="6"/>
        <v>0</v>
      </c>
      <c r="K36" s="122">
        <f t="shared" ref="K36" si="7">K35</f>
        <v>5296</v>
      </c>
      <c r="L36" s="122">
        <f t="shared" si="6"/>
        <v>5296</v>
      </c>
      <c r="M36" s="113"/>
      <c r="N36" s="113"/>
      <c r="O36" s="113"/>
      <c r="P36" s="113"/>
      <c r="Q36" s="113"/>
      <c r="R36" s="113"/>
      <c r="S36" s="111"/>
      <c r="T36" s="113"/>
      <c r="U36" s="113"/>
      <c r="V36" s="113"/>
      <c r="W36" s="113"/>
      <c r="X36" s="113"/>
      <c r="Y36" s="113"/>
      <c r="AA36" s="113"/>
      <c r="AB36" s="113"/>
      <c r="AC36" s="113"/>
      <c r="AD36" s="113"/>
      <c r="AE36" s="113"/>
      <c r="AF36" s="113"/>
    </row>
    <row r="37" spans="1:32" ht="13.7" customHeight="1">
      <c r="A37" s="102" t="s">
        <v>14</v>
      </c>
      <c r="B37" s="25">
        <v>2059</v>
      </c>
      <c r="C37" s="11" t="s">
        <v>1</v>
      </c>
      <c r="D37" s="129">
        <f t="shared" si="6"/>
        <v>0</v>
      </c>
      <c r="E37" s="119">
        <f t="shared" si="6"/>
        <v>5195</v>
      </c>
      <c r="F37" s="129">
        <f t="shared" si="6"/>
        <v>0</v>
      </c>
      <c r="G37" s="119">
        <f t="shared" si="6"/>
        <v>5296</v>
      </c>
      <c r="H37" s="129">
        <f t="shared" si="6"/>
        <v>0</v>
      </c>
      <c r="I37" s="119">
        <f t="shared" si="6"/>
        <v>5296</v>
      </c>
      <c r="J37" s="129">
        <f t="shared" si="6"/>
        <v>0</v>
      </c>
      <c r="K37" s="119">
        <f t="shared" ref="K37" si="8">K36</f>
        <v>5296</v>
      </c>
      <c r="L37" s="119">
        <f t="shared" si="6"/>
        <v>5296</v>
      </c>
      <c r="Q37" s="111"/>
      <c r="V37" s="111"/>
      <c r="AA37" s="111"/>
      <c r="AF37" s="111"/>
    </row>
    <row r="38" spans="1:32" ht="13.7" customHeight="1">
      <c r="A38" s="102"/>
      <c r="B38" s="25"/>
      <c r="C38" s="10"/>
      <c r="D38" s="62"/>
      <c r="E38" s="62"/>
      <c r="F38" s="62"/>
      <c r="G38" s="62"/>
      <c r="H38" s="62"/>
      <c r="I38" s="62"/>
      <c r="J38" s="62"/>
      <c r="K38" s="62"/>
      <c r="L38" s="62"/>
      <c r="Q38" s="111"/>
      <c r="V38" s="111"/>
      <c r="AA38" s="111"/>
      <c r="AF38" s="111"/>
    </row>
    <row r="39" spans="1:32" ht="13.7" customHeight="1">
      <c r="A39" s="102" t="s">
        <v>16</v>
      </c>
      <c r="B39" s="28">
        <v>2210</v>
      </c>
      <c r="C39" s="13" t="s">
        <v>2</v>
      </c>
      <c r="D39" s="61"/>
      <c r="E39" s="61"/>
      <c r="F39" s="61"/>
      <c r="G39" s="61"/>
      <c r="H39" s="61"/>
      <c r="I39" s="61"/>
      <c r="J39" s="61"/>
      <c r="K39" s="61"/>
      <c r="L39" s="61"/>
      <c r="Q39" s="111"/>
      <c r="V39" s="111"/>
      <c r="AA39" s="111"/>
      <c r="AF39" s="111"/>
    </row>
    <row r="40" spans="1:32" ht="13.7" customHeight="1">
      <c r="A40" s="102"/>
      <c r="B40" s="31">
        <v>1</v>
      </c>
      <c r="C40" s="55" t="s">
        <v>256</v>
      </c>
      <c r="D40" s="61"/>
      <c r="E40" s="61"/>
      <c r="F40" s="61"/>
      <c r="G40" s="61"/>
      <c r="H40" s="61"/>
      <c r="I40" s="61"/>
      <c r="J40" s="61"/>
      <c r="K40" s="61"/>
      <c r="L40" s="61"/>
      <c r="Q40" s="111"/>
      <c r="V40" s="111"/>
      <c r="AA40" s="111"/>
      <c r="AF40" s="111"/>
    </row>
    <row r="41" spans="1:32" ht="13.7" customHeight="1">
      <c r="A41" s="102"/>
      <c r="B41" s="29">
        <v>1.0009999999999999</v>
      </c>
      <c r="C41" s="15" t="s">
        <v>20</v>
      </c>
      <c r="D41" s="61"/>
      <c r="E41" s="61"/>
      <c r="F41" s="61"/>
      <c r="G41" s="61"/>
      <c r="H41" s="61"/>
      <c r="I41" s="61"/>
      <c r="J41" s="61"/>
      <c r="K41" s="61"/>
      <c r="L41" s="61"/>
      <c r="Q41" s="111"/>
      <c r="V41" s="111"/>
      <c r="AA41" s="111"/>
      <c r="AF41" s="111"/>
    </row>
    <row r="42" spans="1:32" ht="13.7" customHeight="1">
      <c r="A42" s="102"/>
      <c r="B42" s="18">
        <v>60</v>
      </c>
      <c r="C42" s="14" t="s">
        <v>21</v>
      </c>
      <c r="D42" s="61"/>
      <c r="E42" s="61"/>
      <c r="F42" s="61"/>
      <c r="G42" s="61"/>
      <c r="H42" s="61"/>
      <c r="I42" s="61"/>
      <c r="J42" s="61"/>
      <c r="K42" s="61"/>
      <c r="L42" s="61"/>
      <c r="Q42" s="111"/>
      <c r="V42" s="111"/>
      <c r="AA42" s="111"/>
      <c r="AF42" s="111"/>
    </row>
    <row r="43" spans="1:32" ht="13.7" customHeight="1">
      <c r="A43" s="102"/>
      <c r="B43" s="16" t="s">
        <v>22</v>
      </c>
      <c r="C43" s="14" t="s">
        <v>23</v>
      </c>
      <c r="D43" s="221">
        <v>22481</v>
      </c>
      <c r="E43" s="123">
        <v>47412</v>
      </c>
      <c r="F43" s="118">
        <v>24996</v>
      </c>
      <c r="G43" s="123">
        <v>48406</v>
      </c>
      <c r="H43" s="221">
        <v>24996</v>
      </c>
      <c r="I43" s="123">
        <v>48406</v>
      </c>
      <c r="J43" s="118">
        <v>48871</v>
      </c>
      <c r="K43" s="123">
        <v>54187</v>
      </c>
      <c r="L43" s="66">
        <f t="shared" ref="L43:L48" si="9">SUM(J43:K43)</f>
        <v>103058</v>
      </c>
      <c r="M43" s="194"/>
      <c r="N43" s="194"/>
      <c r="Q43" s="153"/>
      <c r="V43" s="111"/>
      <c r="W43" s="191" t="s">
        <v>303</v>
      </c>
      <c r="X43" s="191" t="s">
        <v>301</v>
      </c>
      <c r="Y43" s="191" t="s">
        <v>23</v>
      </c>
      <c r="Z43" s="191">
        <v>100</v>
      </c>
      <c r="AA43" s="191">
        <v>1321001001</v>
      </c>
      <c r="AF43" s="111"/>
    </row>
    <row r="44" spans="1:32" ht="13.7" customHeight="1">
      <c r="A44" s="102"/>
      <c r="B44" s="16" t="s">
        <v>24</v>
      </c>
      <c r="C44" s="17" t="s">
        <v>231</v>
      </c>
      <c r="D44" s="221">
        <v>13463</v>
      </c>
      <c r="E44" s="128">
        <v>0</v>
      </c>
      <c r="F44" s="118">
        <v>11645</v>
      </c>
      <c r="G44" s="133">
        <v>0</v>
      </c>
      <c r="H44" s="221">
        <v>11645</v>
      </c>
      <c r="I44" s="133">
        <v>0</v>
      </c>
      <c r="J44" s="118">
        <f>9000-1</f>
        <v>8999</v>
      </c>
      <c r="K44" s="133">
        <v>0</v>
      </c>
      <c r="L44" s="117">
        <f t="shared" si="9"/>
        <v>8999</v>
      </c>
      <c r="M44" s="191"/>
      <c r="N44" s="191"/>
      <c r="O44" s="191"/>
      <c r="P44" s="191"/>
      <c r="Q44" s="239"/>
      <c r="V44" s="111"/>
      <c r="W44" s="191" t="s">
        <v>303</v>
      </c>
      <c r="X44" s="191" t="s">
        <v>301</v>
      </c>
      <c r="Y44" s="191" t="s">
        <v>302</v>
      </c>
      <c r="Z44" s="191">
        <v>100</v>
      </c>
      <c r="AA44" s="191">
        <v>1321001002</v>
      </c>
      <c r="AF44" s="111"/>
    </row>
    <row r="45" spans="1:32" ht="13.7" customHeight="1">
      <c r="A45" s="102"/>
      <c r="B45" s="16" t="s">
        <v>25</v>
      </c>
      <c r="C45" s="17" t="s">
        <v>26</v>
      </c>
      <c r="D45" s="128">
        <v>0</v>
      </c>
      <c r="E45" s="118">
        <v>300</v>
      </c>
      <c r="F45" s="118">
        <v>1</v>
      </c>
      <c r="G45" s="123">
        <v>200</v>
      </c>
      <c r="H45" s="118">
        <v>1</v>
      </c>
      <c r="I45" s="123">
        <v>200</v>
      </c>
      <c r="J45" s="118">
        <v>100</v>
      </c>
      <c r="K45" s="123">
        <v>200</v>
      </c>
      <c r="L45" s="66">
        <f t="shared" si="9"/>
        <v>300</v>
      </c>
      <c r="M45" s="191"/>
      <c r="N45" s="191"/>
      <c r="O45" s="191"/>
      <c r="P45" s="191"/>
      <c r="Q45" s="239"/>
      <c r="V45" s="111"/>
      <c r="W45" s="191" t="s">
        <v>303</v>
      </c>
      <c r="X45" s="191" t="s">
        <v>301</v>
      </c>
      <c r="Y45" s="191" t="s">
        <v>304</v>
      </c>
      <c r="Z45" s="191">
        <v>100</v>
      </c>
      <c r="AA45" s="191">
        <v>1321001003</v>
      </c>
      <c r="AB45" s="191"/>
      <c r="AC45" s="191"/>
      <c r="AD45" s="191"/>
      <c r="AE45" s="191"/>
      <c r="AF45" s="191"/>
    </row>
    <row r="46" spans="1:32" ht="13.7" customHeight="1">
      <c r="A46" s="102"/>
      <c r="B46" s="16" t="s">
        <v>27</v>
      </c>
      <c r="C46" s="17" t="s">
        <v>28</v>
      </c>
      <c r="D46" s="221">
        <v>4667</v>
      </c>
      <c r="E46" s="117">
        <v>2985</v>
      </c>
      <c r="F46" s="130">
        <v>0</v>
      </c>
      <c r="G46" s="123">
        <v>495</v>
      </c>
      <c r="H46" s="128">
        <v>0</v>
      </c>
      <c r="I46" s="123">
        <v>495</v>
      </c>
      <c r="J46" s="95">
        <f>690-17+2</f>
        <v>675</v>
      </c>
      <c r="K46" s="123">
        <f>495+300+3000</f>
        <v>3795</v>
      </c>
      <c r="L46" s="66">
        <f t="shared" si="9"/>
        <v>4470</v>
      </c>
      <c r="M46" s="191"/>
      <c r="N46" s="191"/>
      <c r="O46" s="191"/>
      <c r="P46" s="191"/>
      <c r="Q46" s="239"/>
      <c r="V46" s="111"/>
      <c r="W46" s="191" t="s">
        <v>303</v>
      </c>
      <c r="X46" s="191" t="s">
        <v>301</v>
      </c>
      <c r="Y46" s="191" t="s">
        <v>304</v>
      </c>
      <c r="Z46" s="191">
        <v>100</v>
      </c>
      <c r="AA46" s="191">
        <v>1321001003</v>
      </c>
      <c r="AB46" s="191"/>
      <c r="AC46" s="191"/>
      <c r="AD46" s="191"/>
      <c r="AE46" s="191"/>
      <c r="AF46" s="191"/>
    </row>
    <row r="47" spans="1:32" ht="13.7" customHeight="1">
      <c r="A47" s="102"/>
      <c r="B47" s="16" t="s">
        <v>29</v>
      </c>
      <c r="C47" s="17" t="s">
        <v>30</v>
      </c>
      <c r="D47" s="128">
        <v>0</v>
      </c>
      <c r="E47" s="133">
        <v>0</v>
      </c>
      <c r="F47" s="128">
        <v>0</v>
      </c>
      <c r="G47" s="133">
        <v>0</v>
      </c>
      <c r="H47" s="128">
        <v>0</v>
      </c>
      <c r="I47" s="133">
        <v>0</v>
      </c>
      <c r="J47" s="118">
        <v>1</v>
      </c>
      <c r="K47" s="133">
        <v>0</v>
      </c>
      <c r="L47" s="117">
        <f t="shared" si="9"/>
        <v>1</v>
      </c>
      <c r="M47" s="191"/>
      <c r="N47" s="191"/>
      <c r="O47" s="191"/>
      <c r="P47" s="191"/>
      <c r="Q47" s="239"/>
      <c r="V47" s="111"/>
      <c r="W47" s="191" t="s">
        <v>303</v>
      </c>
      <c r="X47" s="191" t="s">
        <v>301</v>
      </c>
      <c r="Y47" s="191" t="s">
        <v>304</v>
      </c>
      <c r="Z47" s="191">
        <v>100</v>
      </c>
      <c r="AA47" s="191">
        <v>1321001003</v>
      </c>
      <c r="AB47" s="191"/>
      <c r="AC47" s="191"/>
      <c r="AD47" s="191"/>
      <c r="AE47" s="191"/>
      <c r="AF47" s="191"/>
    </row>
    <row r="48" spans="1:32" ht="13.7" customHeight="1">
      <c r="A48" s="102"/>
      <c r="B48" s="16" t="s">
        <v>31</v>
      </c>
      <c r="C48" s="17" t="s">
        <v>32</v>
      </c>
      <c r="D48" s="221">
        <v>3571</v>
      </c>
      <c r="E48" s="123">
        <v>2578</v>
      </c>
      <c r="F48" s="118">
        <v>500</v>
      </c>
      <c r="G48" s="123">
        <v>1480</v>
      </c>
      <c r="H48" s="221">
        <v>500</v>
      </c>
      <c r="I48" s="123">
        <v>1480</v>
      </c>
      <c r="J48" s="118">
        <v>500</v>
      </c>
      <c r="K48" s="123">
        <v>1480</v>
      </c>
      <c r="L48" s="66">
        <f t="shared" si="9"/>
        <v>1980</v>
      </c>
      <c r="M48" s="191"/>
      <c r="N48" s="191"/>
      <c r="O48" s="191"/>
      <c r="P48" s="191"/>
      <c r="Q48" s="239"/>
      <c r="V48" s="111"/>
      <c r="W48" s="191" t="s">
        <v>303</v>
      </c>
      <c r="X48" s="191" t="s">
        <v>301</v>
      </c>
      <c r="Y48" s="191" t="s">
        <v>304</v>
      </c>
      <c r="Z48" s="191">
        <v>100</v>
      </c>
      <c r="AA48" s="191">
        <v>1321001003</v>
      </c>
      <c r="AB48" s="191"/>
      <c r="AC48" s="191"/>
      <c r="AD48" s="191"/>
      <c r="AE48" s="191"/>
      <c r="AF48" s="191"/>
    </row>
    <row r="49" spans="1:32" ht="13.7" customHeight="1">
      <c r="A49" s="102" t="s">
        <v>14</v>
      </c>
      <c r="B49" s="18">
        <v>60</v>
      </c>
      <c r="C49" s="14" t="s">
        <v>21</v>
      </c>
      <c r="D49" s="119">
        <f t="shared" ref="D49:L49" si="10">SUM(D43:D48)</f>
        <v>44182</v>
      </c>
      <c r="E49" s="119">
        <f t="shared" si="10"/>
        <v>53275</v>
      </c>
      <c r="F49" s="124">
        <f t="shared" si="10"/>
        <v>37142</v>
      </c>
      <c r="G49" s="119">
        <f t="shared" si="10"/>
        <v>50581</v>
      </c>
      <c r="H49" s="119">
        <f t="shared" si="10"/>
        <v>37142</v>
      </c>
      <c r="I49" s="119">
        <f t="shared" si="10"/>
        <v>50581</v>
      </c>
      <c r="J49" s="124">
        <f t="shared" si="10"/>
        <v>59146</v>
      </c>
      <c r="K49" s="119">
        <f t="shared" ref="K49" si="11">SUM(K43:K48)</f>
        <v>59662</v>
      </c>
      <c r="L49" s="119">
        <f t="shared" si="10"/>
        <v>118808</v>
      </c>
      <c r="Q49" s="111"/>
      <c r="V49" s="111"/>
      <c r="AA49" s="111"/>
      <c r="AF49" s="111"/>
    </row>
    <row r="50" spans="1:32" ht="13.7" customHeight="1">
      <c r="A50" s="102"/>
      <c r="B50" s="18"/>
      <c r="C50" s="14"/>
      <c r="D50" s="67"/>
      <c r="E50" s="67"/>
      <c r="F50" s="67"/>
      <c r="G50" s="67"/>
      <c r="H50" s="67"/>
      <c r="I50" s="67"/>
      <c r="J50" s="67"/>
      <c r="K50" s="67"/>
      <c r="L50" s="67"/>
      <c r="Q50" s="111"/>
      <c r="V50" s="111"/>
      <c r="AA50" s="111"/>
      <c r="AF50" s="111"/>
    </row>
    <row r="51" spans="1:32" ht="13.7" customHeight="1">
      <c r="A51" s="102"/>
      <c r="B51" s="18">
        <v>61</v>
      </c>
      <c r="C51" s="14" t="s">
        <v>206</v>
      </c>
      <c r="D51" s="62"/>
      <c r="E51" s="62"/>
      <c r="F51" s="62"/>
      <c r="G51" s="62"/>
      <c r="H51" s="62"/>
      <c r="I51" s="62"/>
      <c r="J51" s="62"/>
      <c r="K51" s="62"/>
      <c r="L51" s="62"/>
      <c r="Q51" s="111"/>
      <c r="V51" s="111"/>
      <c r="AA51" s="111"/>
      <c r="AF51" s="111"/>
    </row>
    <row r="52" spans="1:32" ht="13.7" customHeight="1">
      <c r="A52" s="102"/>
      <c r="B52" s="16" t="s">
        <v>35</v>
      </c>
      <c r="C52" s="14" t="s">
        <v>23</v>
      </c>
      <c r="D52" s="120">
        <v>239</v>
      </c>
      <c r="E52" s="95">
        <v>2517</v>
      </c>
      <c r="F52" s="95">
        <v>280</v>
      </c>
      <c r="G52" s="120">
        <v>6266</v>
      </c>
      <c r="H52" s="120">
        <v>280</v>
      </c>
      <c r="I52" s="120">
        <v>6266</v>
      </c>
      <c r="J52" s="95">
        <v>314</v>
      </c>
      <c r="K52" s="120">
        <v>4645</v>
      </c>
      <c r="L52" s="62">
        <f>SUM(J52:K52)</f>
        <v>4959</v>
      </c>
      <c r="M52" s="194"/>
      <c r="N52" s="194"/>
      <c r="Q52" s="153"/>
      <c r="V52" s="111"/>
      <c r="W52" s="191" t="s">
        <v>303</v>
      </c>
      <c r="X52" s="191" t="s">
        <v>301</v>
      </c>
      <c r="Y52" s="191" t="s">
        <v>23</v>
      </c>
      <c r="Z52" s="191">
        <v>100</v>
      </c>
      <c r="AA52" s="191">
        <v>1321001001</v>
      </c>
      <c r="AF52" s="111"/>
    </row>
    <row r="53" spans="1:32" ht="13.7" customHeight="1">
      <c r="A53" s="102"/>
      <c r="B53" s="16" t="s">
        <v>207</v>
      </c>
      <c r="C53" s="17" t="s">
        <v>231</v>
      </c>
      <c r="D53" s="120">
        <v>5905</v>
      </c>
      <c r="E53" s="128">
        <v>0</v>
      </c>
      <c r="F53" s="95">
        <v>6258</v>
      </c>
      <c r="G53" s="130">
        <v>0</v>
      </c>
      <c r="H53" s="120">
        <v>6258</v>
      </c>
      <c r="I53" s="130">
        <v>0</v>
      </c>
      <c r="J53" s="95">
        <v>3200</v>
      </c>
      <c r="K53" s="130">
        <v>0</v>
      </c>
      <c r="L53" s="95">
        <f>SUM(J53:K53)</f>
        <v>3200</v>
      </c>
      <c r="M53" s="191"/>
      <c r="N53" s="191"/>
      <c r="O53" s="191"/>
      <c r="P53" s="191"/>
      <c r="Q53" s="239"/>
      <c r="V53" s="111"/>
      <c r="W53" s="191" t="s">
        <v>303</v>
      </c>
      <c r="X53" s="191" t="s">
        <v>301</v>
      </c>
      <c r="Y53" s="191" t="s">
        <v>302</v>
      </c>
      <c r="Z53" s="191">
        <v>100</v>
      </c>
      <c r="AA53" s="191">
        <v>1321001002</v>
      </c>
      <c r="AF53" s="111"/>
    </row>
    <row r="54" spans="1:32" ht="13.7" customHeight="1">
      <c r="A54" s="102"/>
      <c r="B54" s="16" t="s">
        <v>42</v>
      </c>
      <c r="C54" s="17" t="s">
        <v>85</v>
      </c>
      <c r="D54" s="95">
        <v>997</v>
      </c>
      <c r="E54" s="95">
        <v>881</v>
      </c>
      <c r="F54" s="95">
        <v>1</v>
      </c>
      <c r="G54" s="120">
        <v>882</v>
      </c>
      <c r="H54" s="120">
        <v>1</v>
      </c>
      <c r="I54" s="120">
        <v>882</v>
      </c>
      <c r="J54" s="95">
        <v>1</v>
      </c>
      <c r="K54" s="120">
        <v>882</v>
      </c>
      <c r="L54" s="62">
        <f>SUM(J54:K54)</f>
        <v>883</v>
      </c>
      <c r="M54" s="191"/>
      <c r="N54" s="191"/>
      <c r="O54" s="191"/>
      <c r="P54" s="191"/>
      <c r="Q54" s="239"/>
      <c r="V54" s="111"/>
      <c r="W54" s="191" t="s">
        <v>303</v>
      </c>
      <c r="X54" s="191" t="s">
        <v>301</v>
      </c>
      <c r="Y54" s="191" t="s">
        <v>304</v>
      </c>
      <c r="Z54" s="191">
        <v>100</v>
      </c>
      <c r="AA54" s="191">
        <v>1321001003</v>
      </c>
      <c r="AB54" s="191"/>
      <c r="AC54" s="191"/>
      <c r="AD54" s="191"/>
      <c r="AE54" s="191"/>
      <c r="AF54" s="191"/>
    </row>
    <row r="55" spans="1:32" ht="13.7" customHeight="1">
      <c r="A55" s="102"/>
      <c r="B55" s="16" t="s">
        <v>45</v>
      </c>
      <c r="C55" s="17" t="s">
        <v>30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95">
        <v>1</v>
      </c>
      <c r="K55" s="130">
        <v>0</v>
      </c>
      <c r="L55" s="95">
        <f>SUM(J55:K55)</f>
        <v>1</v>
      </c>
      <c r="M55" s="191"/>
      <c r="N55" s="191"/>
      <c r="O55" s="191"/>
      <c r="P55" s="191"/>
      <c r="Q55" s="239"/>
      <c r="V55" s="111"/>
      <c r="W55" s="191" t="s">
        <v>303</v>
      </c>
      <c r="X55" s="191" t="s">
        <v>301</v>
      </c>
      <c r="Y55" s="191" t="s">
        <v>304</v>
      </c>
      <c r="Z55" s="191">
        <v>100</v>
      </c>
      <c r="AA55" s="191">
        <v>1321001003</v>
      </c>
      <c r="AB55" s="191"/>
      <c r="AC55" s="191"/>
      <c r="AD55" s="191"/>
      <c r="AE55" s="191"/>
      <c r="AF55" s="191"/>
    </row>
    <row r="56" spans="1:32" ht="13.7" customHeight="1">
      <c r="A56" s="102"/>
      <c r="B56" s="16" t="s">
        <v>46</v>
      </c>
      <c r="C56" s="17" t="s">
        <v>32</v>
      </c>
      <c r="D56" s="95">
        <v>2800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95">
        <v>1</v>
      </c>
      <c r="K56" s="130">
        <v>0</v>
      </c>
      <c r="L56" s="95">
        <f>SUM(J56:K56)</f>
        <v>1</v>
      </c>
      <c r="M56" s="191"/>
      <c r="N56" s="191"/>
      <c r="O56" s="191"/>
      <c r="P56" s="191"/>
      <c r="Q56" s="239"/>
      <c r="V56" s="111"/>
      <c r="W56" s="191" t="s">
        <v>303</v>
      </c>
      <c r="X56" s="191" t="s">
        <v>301</v>
      </c>
      <c r="Y56" s="191" t="s">
        <v>304</v>
      </c>
      <c r="Z56" s="191">
        <v>100</v>
      </c>
      <c r="AA56" s="191">
        <v>1321001003</v>
      </c>
      <c r="AB56" s="191"/>
      <c r="AC56" s="191"/>
      <c r="AD56" s="191"/>
      <c r="AE56" s="191"/>
      <c r="AF56" s="191"/>
    </row>
    <row r="57" spans="1:32" ht="13.7" customHeight="1">
      <c r="A57" s="102" t="s">
        <v>14</v>
      </c>
      <c r="B57" s="18">
        <v>61</v>
      </c>
      <c r="C57" s="14" t="s">
        <v>206</v>
      </c>
      <c r="D57" s="119">
        <f t="shared" ref="D57:L57" si="12">SUM(D52:D56)</f>
        <v>9941</v>
      </c>
      <c r="E57" s="119">
        <f t="shared" si="12"/>
        <v>3398</v>
      </c>
      <c r="F57" s="124">
        <f t="shared" si="12"/>
        <v>6539</v>
      </c>
      <c r="G57" s="119">
        <f t="shared" si="12"/>
        <v>7148</v>
      </c>
      <c r="H57" s="119">
        <f t="shared" si="12"/>
        <v>6539</v>
      </c>
      <c r="I57" s="119">
        <f t="shared" si="12"/>
        <v>7148</v>
      </c>
      <c r="J57" s="124">
        <f t="shared" si="12"/>
        <v>3517</v>
      </c>
      <c r="K57" s="119">
        <f t="shared" ref="K57" si="13">SUM(K52:K56)</f>
        <v>5527</v>
      </c>
      <c r="L57" s="119">
        <f t="shared" si="12"/>
        <v>9044</v>
      </c>
      <c r="Q57" s="111"/>
      <c r="V57" s="111"/>
      <c r="AA57" s="111"/>
      <c r="AF57" s="111"/>
    </row>
    <row r="58" spans="1:32">
      <c r="A58" s="102" t="s">
        <v>14</v>
      </c>
      <c r="B58" s="29">
        <v>1.0009999999999999</v>
      </c>
      <c r="C58" s="15" t="s">
        <v>20</v>
      </c>
      <c r="D58" s="125">
        <f t="shared" ref="D58:L58" si="14">D49+D57</f>
        <v>54123</v>
      </c>
      <c r="E58" s="125">
        <f t="shared" si="14"/>
        <v>56673</v>
      </c>
      <c r="F58" s="116">
        <f t="shared" si="14"/>
        <v>43681</v>
      </c>
      <c r="G58" s="125">
        <f t="shared" si="14"/>
        <v>57729</v>
      </c>
      <c r="H58" s="125">
        <f t="shared" si="14"/>
        <v>43681</v>
      </c>
      <c r="I58" s="125">
        <f t="shared" si="14"/>
        <v>57729</v>
      </c>
      <c r="J58" s="116">
        <f t="shared" si="14"/>
        <v>62663</v>
      </c>
      <c r="K58" s="125">
        <f t="shared" ref="K58" si="15">K49+K57</f>
        <v>65189</v>
      </c>
      <c r="L58" s="125">
        <f t="shared" si="14"/>
        <v>127852</v>
      </c>
      <c r="Q58" s="111"/>
      <c r="V58" s="111"/>
      <c r="AA58" s="111"/>
      <c r="AF58" s="111"/>
    </row>
    <row r="59" spans="1:32">
      <c r="A59" s="102"/>
      <c r="B59" s="39"/>
      <c r="C59" s="15"/>
      <c r="D59" s="68"/>
      <c r="E59" s="68"/>
      <c r="F59" s="68"/>
      <c r="G59" s="68"/>
      <c r="H59" s="68"/>
      <c r="I59" s="68"/>
      <c r="J59" s="68"/>
      <c r="K59" s="68"/>
      <c r="L59" s="68"/>
      <c r="Q59" s="111"/>
      <c r="V59" s="111"/>
      <c r="AA59" s="111"/>
      <c r="AF59" s="111"/>
    </row>
    <row r="60" spans="1:32" ht="12.95" customHeight="1">
      <c r="A60" s="102"/>
      <c r="B60" s="29">
        <v>1.109</v>
      </c>
      <c r="C60" s="15" t="s">
        <v>307</v>
      </c>
      <c r="D60" s="68"/>
      <c r="E60" s="68"/>
      <c r="F60" s="68"/>
      <c r="G60" s="68"/>
      <c r="H60" s="68"/>
      <c r="I60" s="68"/>
      <c r="J60" s="68"/>
      <c r="K60" s="68"/>
      <c r="L60" s="68"/>
      <c r="Q60" s="111"/>
      <c r="V60" s="111"/>
      <c r="AA60" s="111"/>
      <c r="AF60" s="111"/>
    </row>
    <row r="61" spans="1:32" ht="12.95" customHeight="1">
      <c r="A61" s="102"/>
      <c r="B61" s="18">
        <v>44</v>
      </c>
      <c r="C61" s="17" t="s">
        <v>83</v>
      </c>
      <c r="D61" s="68"/>
      <c r="E61" s="68"/>
      <c r="F61" s="68"/>
      <c r="G61" s="68"/>
      <c r="H61" s="68"/>
      <c r="I61" s="68"/>
      <c r="J61" s="68"/>
      <c r="K61" s="68"/>
      <c r="L61" s="68"/>
      <c r="Q61" s="111"/>
      <c r="V61" s="111"/>
      <c r="AA61" s="111"/>
      <c r="AF61" s="111"/>
    </row>
    <row r="62" spans="1:32" ht="12.95" customHeight="1">
      <c r="A62" s="102"/>
      <c r="B62" s="16" t="s">
        <v>308</v>
      </c>
      <c r="C62" s="17" t="s">
        <v>23</v>
      </c>
      <c r="D62" s="96">
        <v>2408</v>
      </c>
      <c r="E62" s="96">
        <v>4226</v>
      </c>
      <c r="F62" s="96">
        <v>2759</v>
      </c>
      <c r="G62" s="126">
        <v>2145</v>
      </c>
      <c r="H62" s="96">
        <v>2759</v>
      </c>
      <c r="I62" s="96">
        <v>2145</v>
      </c>
      <c r="J62" s="96">
        <v>3090</v>
      </c>
      <c r="K62" s="126">
        <v>2361</v>
      </c>
      <c r="L62" s="95">
        <f>SUM(J62:K62)</f>
        <v>5451</v>
      </c>
      <c r="M62" s="194"/>
      <c r="N62" s="194"/>
      <c r="Q62" s="153"/>
      <c r="V62" s="111"/>
      <c r="W62" s="191" t="s">
        <v>303</v>
      </c>
      <c r="X62" s="191" t="s">
        <v>301</v>
      </c>
      <c r="Y62" s="191" t="s">
        <v>23</v>
      </c>
      <c r="Z62" s="191">
        <v>100</v>
      </c>
      <c r="AA62" s="191">
        <v>1321001001</v>
      </c>
      <c r="AF62" s="111"/>
    </row>
    <row r="63" spans="1:32" ht="12.95" customHeight="1">
      <c r="A63" s="102"/>
      <c r="B63" s="16" t="s">
        <v>309</v>
      </c>
      <c r="C63" s="17" t="s">
        <v>30</v>
      </c>
      <c r="D63" s="96">
        <v>317</v>
      </c>
      <c r="E63" s="134">
        <v>0</v>
      </c>
      <c r="F63" s="134">
        <v>0</v>
      </c>
      <c r="G63" s="134">
        <v>0</v>
      </c>
      <c r="H63" s="134">
        <v>0</v>
      </c>
      <c r="I63" s="134">
        <v>0</v>
      </c>
      <c r="J63" s="134">
        <v>0</v>
      </c>
      <c r="K63" s="134">
        <v>0</v>
      </c>
      <c r="L63" s="130">
        <f>SUM(J63:K63)</f>
        <v>0</v>
      </c>
      <c r="M63" s="194"/>
      <c r="N63" s="194"/>
      <c r="Q63" s="153"/>
      <c r="V63" s="111"/>
      <c r="W63" s="191" t="s">
        <v>303</v>
      </c>
      <c r="X63" s="191" t="s">
        <v>301</v>
      </c>
      <c r="Y63" s="191" t="s">
        <v>304</v>
      </c>
      <c r="Z63" s="191">
        <v>100</v>
      </c>
      <c r="AA63" s="191">
        <v>1321001003</v>
      </c>
      <c r="AB63" s="191"/>
      <c r="AC63" s="191"/>
      <c r="AD63" s="191"/>
      <c r="AE63" s="191"/>
      <c r="AF63" s="191"/>
    </row>
    <row r="64" spans="1:32" ht="12.95" customHeight="1">
      <c r="A64" s="102" t="s">
        <v>14</v>
      </c>
      <c r="B64" s="18">
        <v>44</v>
      </c>
      <c r="C64" s="17" t="s">
        <v>83</v>
      </c>
      <c r="D64" s="116">
        <f t="shared" ref="D64:L64" si="16">SUM(D62:D63)</f>
        <v>2725</v>
      </c>
      <c r="E64" s="116">
        <f t="shared" si="16"/>
        <v>4226</v>
      </c>
      <c r="F64" s="116">
        <f t="shared" si="16"/>
        <v>2759</v>
      </c>
      <c r="G64" s="125">
        <f t="shared" si="16"/>
        <v>2145</v>
      </c>
      <c r="H64" s="116">
        <f t="shared" si="16"/>
        <v>2759</v>
      </c>
      <c r="I64" s="116">
        <f t="shared" si="16"/>
        <v>2145</v>
      </c>
      <c r="J64" s="116">
        <f t="shared" si="16"/>
        <v>3090</v>
      </c>
      <c r="K64" s="125">
        <f t="shared" ref="K64" si="17">SUM(K62:K63)</f>
        <v>2361</v>
      </c>
      <c r="L64" s="125">
        <f t="shared" si="16"/>
        <v>5451</v>
      </c>
      <c r="Q64" s="111"/>
      <c r="V64" s="111"/>
      <c r="AA64" s="111"/>
      <c r="AF64" s="111"/>
    </row>
    <row r="65" spans="1:32" ht="12.95" customHeight="1">
      <c r="A65" s="104" t="s">
        <v>14</v>
      </c>
      <c r="B65" s="184">
        <v>1.109</v>
      </c>
      <c r="C65" s="107" t="s">
        <v>307</v>
      </c>
      <c r="D65" s="173">
        <f t="shared" ref="D65:L65" si="18">D64</f>
        <v>2725</v>
      </c>
      <c r="E65" s="173">
        <f t="shared" si="18"/>
        <v>4226</v>
      </c>
      <c r="F65" s="173">
        <f t="shared" si="18"/>
        <v>2759</v>
      </c>
      <c r="G65" s="127">
        <f t="shared" si="18"/>
        <v>2145</v>
      </c>
      <c r="H65" s="173">
        <f t="shared" si="18"/>
        <v>2759</v>
      </c>
      <c r="I65" s="173">
        <f t="shared" si="18"/>
        <v>2145</v>
      </c>
      <c r="J65" s="173">
        <f t="shared" si="18"/>
        <v>3090</v>
      </c>
      <c r="K65" s="127">
        <f t="shared" ref="K65" si="19">K64</f>
        <v>2361</v>
      </c>
      <c r="L65" s="127">
        <f t="shared" si="18"/>
        <v>5451</v>
      </c>
      <c r="Q65" s="111"/>
      <c r="V65" s="111"/>
      <c r="AA65" s="111"/>
      <c r="AF65" s="111"/>
    </row>
    <row r="66" spans="1:32" ht="0.75" customHeight="1">
      <c r="A66" s="102"/>
      <c r="B66" s="39"/>
      <c r="C66" s="15"/>
      <c r="D66" s="68"/>
      <c r="E66" s="68"/>
      <c r="F66" s="68"/>
      <c r="G66" s="68"/>
      <c r="H66" s="68"/>
      <c r="I66" s="68"/>
      <c r="J66" s="68"/>
      <c r="K66" s="68"/>
      <c r="L66" s="68"/>
      <c r="Q66" s="111"/>
      <c r="V66" s="111"/>
      <c r="AA66" s="111"/>
      <c r="AF66" s="111"/>
    </row>
    <row r="67" spans="1:32" ht="12.95" customHeight="1">
      <c r="A67" s="102"/>
      <c r="B67" s="30">
        <v>1.1100000000000001</v>
      </c>
      <c r="C67" s="15" t="s">
        <v>33</v>
      </c>
      <c r="D67" s="61"/>
      <c r="E67" s="61"/>
      <c r="F67" s="61"/>
      <c r="G67" s="61"/>
      <c r="H67" s="61"/>
      <c r="I67" s="61"/>
      <c r="J67" s="61"/>
      <c r="K67" s="61"/>
      <c r="L67" s="61"/>
      <c r="Q67" s="111"/>
      <c r="V67" s="111"/>
      <c r="AA67" s="111"/>
      <c r="AF67" s="111"/>
    </row>
    <row r="68" spans="1:32" ht="12.95" customHeight="1">
      <c r="A68" s="102"/>
      <c r="B68" s="18">
        <v>61</v>
      </c>
      <c r="C68" s="17" t="s">
        <v>34</v>
      </c>
      <c r="D68" s="61"/>
      <c r="E68" s="61"/>
      <c r="F68" s="61"/>
      <c r="G68" s="61"/>
      <c r="H68" s="61"/>
      <c r="I68" s="61"/>
      <c r="J68" s="61"/>
      <c r="K68" s="61"/>
      <c r="L68" s="61"/>
      <c r="Q68" s="111"/>
      <c r="V68" s="111"/>
      <c r="AA68" s="111"/>
      <c r="AF68" s="111"/>
    </row>
    <row r="69" spans="1:32" ht="12.95" customHeight="1">
      <c r="A69" s="102"/>
      <c r="B69" s="16" t="s">
        <v>35</v>
      </c>
      <c r="C69" s="17" t="s">
        <v>23</v>
      </c>
      <c r="D69" s="133">
        <v>0</v>
      </c>
      <c r="E69" s="123">
        <v>9406</v>
      </c>
      <c r="F69" s="133">
        <v>0</v>
      </c>
      <c r="G69" s="123">
        <v>10289</v>
      </c>
      <c r="H69" s="133">
        <v>0</v>
      </c>
      <c r="I69" s="123">
        <v>10289</v>
      </c>
      <c r="J69" s="133">
        <v>0</v>
      </c>
      <c r="K69" s="123">
        <v>9896</v>
      </c>
      <c r="L69" s="66">
        <f t="shared" ref="L69:L82" si="20">SUM(J69:K69)</f>
        <v>9896</v>
      </c>
      <c r="M69" s="194"/>
      <c r="N69" s="194"/>
      <c r="Q69" s="153"/>
      <c r="V69" s="111"/>
      <c r="W69" s="191" t="s">
        <v>303</v>
      </c>
      <c r="X69" s="191" t="s">
        <v>301</v>
      </c>
      <c r="Y69" s="191" t="s">
        <v>23</v>
      </c>
      <c r="Z69" s="191">
        <v>100</v>
      </c>
      <c r="AA69" s="191">
        <v>1321001001</v>
      </c>
      <c r="AF69" s="111"/>
    </row>
    <row r="70" spans="1:32" ht="12.95" customHeight="1">
      <c r="A70" s="102"/>
      <c r="B70" s="16" t="s">
        <v>36</v>
      </c>
      <c r="C70" s="17" t="s">
        <v>26</v>
      </c>
      <c r="D70" s="134">
        <v>0</v>
      </c>
      <c r="E70" s="126">
        <v>50</v>
      </c>
      <c r="F70" s="134">
        <v>0</v>
      </c>
      <c r="G70" s="126">
        <v>50</v>
      </c>
      <c r="H70" s="134">
        <v>0</v>
      </c>
      <c r="I70" s="126">
        <v>50</v>
      </c>
      <c r="J70" s="134">
        <v>0</v>
      </c>
      <c r="K70" s="126">
        <v>50</v>
      </c>
      <c r="L70" s="68">
        <f t="shared" si="20"/>
        <v>50</v>
      </c>
      <c r="M70" s="194"/>
      <c r="N70" s="194"/>
      <c r="Q70" s="153"/>
      <c r="V70" s="111"/>
      <c r="W70" s="191" t="s">
        <v>303</v>
      </c>
      <c r="X70" s="191" t="s">
        <v>301</v>
      </c>
      <c r="Y70" s="191" t="s">
        <v>304</v>
      </c>
      <c r="Z70" s="191">
        <v>100</v>
      </c>
      <c r="AA70" s="191">
        <v>1321001003</v>
      </c>
      <c r="AB70" s="191"/>
      <c r="AC70" s="191"/>
      <c r="AD70" s="191"/>
      <c r="AE70" s="191"/>
      <c r="AF70" s="191"/>
    </row>
    <row r="71" spans="1:32" ht="12.95" customHeight="1">
      <c r="A71" s="102"/>
      <c r="B71" s="16" t="s">
        <v>37</v>
      </c>
      <c r="C71" s="17" t="s">
        <v>28</v>
      </c>
      <c r="D71" s="134">
        <v>0</v>
      </c>
      <c r="E71" s="126">
        <v>523</v>
      </c>
      <c r="F71" s="134">
        <v>0</v>
      </c>
      <c r="G71" s="126">
        <v>523</v>
      </c>
      <c r="H71" s="134">
        <v>0</v>
      </c>
      <c r="I71" s="126">
        <v>523</v>
      </c>
      <c r="J71" s="134">
        <v>0</v>
      </c>
      <c r="K71" s="126">
        <v>523</v>
      </c>
      <c r="L71" s="68">
        <f t="shared" si="20"/>
        <v>523</v>
      </c>
      <c r="M71" s="194"/>
      <c r="N71" s="194"/>
      <c r="Q71" s="153"/>
      <c r="V71" s="111"/>
      <c r="W71" s="191" t="s">
        <v>303</v>
      </c>
      <c r="X71" s="191" t="s">
        <v>301</v>
      </c>
      <c r="Y71" s="191" t="s">
        <v>304</v>
      </c>
      <c r="Z71" s="191">
        <f>100-AE71</f>
        <v>72.084130019120465</v>
      </c>
      <c r="AA71" s="191">
        <v>1321001003</v>
      </c>
      <c r="AB71" s="191" t="s">
        <v>303</v>
      </c>
      <c r="AC71" s="191" t="s">
        <v>301</v>
      </c>
      <c r="AD71" s="191" t="s">
        <v>302</v>
      </c>
      <c r="AE71" s="191">
        <f>146/K71*100</f>
        <v>27.915869980879542</v>
      </c>
      <c r="AF71" s="191">
        <v>1321001002</v>
      </c>
    </row>
    <row r="72" spans="1:32" ht="12.95" customHeight="1">
      <c r="A72" s="102"/>
      <c r="B72" s="16" t="s">
        <v>38</v>
      </c>
      <c r="C72" s="17" t="s">
        <v>39</v>
      </c>
      <c r="D72" s="134">
        <v>0</v>
      </c>
      <c r="E72" s="126">
        <v>55</v>
      </c>
      <c r="F72" s="134">
        <v>0</v>
      </c>
      <c r="G72" s="126">
        <v>216</v>
      </c>
      <c r="H72" s="134">
        <v>0</v>
      </c>
      <c r="I72" s="126">
        <v>216</v>
      </c>
      <c r="J72" s="134">
        <v>0</v>
      </c>
      <c r="K72" s="126">
        <f>216-4</f>
        <v>212</v>
      </c>
      <c r="L72" s="68">
        <f t="shared" si="20"/>
        <v>212</v>
      </c>
      <c r="M72" s="194"/>
      <c r="N72" s="194"/>
      <c r="Q72" s="153"/>
      <c r="V72" s="111"/>
      <c r="W72" s="191" t="s">
        <v>303</v>
      </c>
      <c r="X72" s="191" t="s">
        <v>301</v>
      </c>
      <c r="Y72" s="191" t="s">
        <v>304</v>
      </c>
      <c r="Z72" s="191">
        <v>100</v>
      </c>
      <c r="AA72" s="191">
        <v>1321001003</v>
      </c>
      <c r="AB72" s="191"/>
      <c r="AC72" s="191"/>
      <c r="AD72" s="191"/>
      <c r="AE72" s="191"/>
      <c r="AF72" s="191"/>
    </row>
    <row r="73" spans="1:32" ht="12.95" customHeight="1">
      <c r="A73" s="102"/>
      <c r="B73" s="16" t="s">
        <v>40</v>
      </c>
      <c r="C73" s="17" t="s">
        <v>41</v>
      </c>
      <c r="D73" s="134">
        <v>0</v>
      </c>
      <c r="E73" s="126">
        <v>425</v>
      </c>
      <c r="F73" s="134">
        <v>0</v>
      </c>
      <c r="G73" s="126">
        <v>425</v>
      </c>
      <c r="H73" s="134">
        <v>0</v>
      </c>
      <c r="I73" s="126">
        <v>425</v>
      </c>
      <c r="J73" s="134">
        <v>0</v>
      </c>
      <c r="K73" s="126">
        <f>425-5</f>
        <v>420</v>
      </c>
      <c r="L73" s="68">
        <f t="shared" si="20"/>
        <v>420</v>
      </c>
      <c r="M73" s="194"/>
      <c r="N73" s="194"/>
      <c r="Q73" s="153"/>
      <c r="V73" s="111"/>
      <c r="W73" s="191" t="s">
        <v>303</v>
      </c>
      <c r="X73" s="191" t="s">
        <v>301</v>
      </c>
      <c r="Y73" s="191" t="s">
        <v>304</v>
      </c>
      <c r="Z73" s="191">
        <v>100</v>
      </c>
      <c r="AA73" s="191">
        <v>1321001003</v>
      </c>
      <c r="AB73" s="191"/>
      <c r="AC73" s="191"/>
      <c r="AD73" s="191"/>
      <c r="AE73" s="191"/>
      <c r="AF73" s="191"/>
    </row>
    <row r="74" spans="1:32" ht="12.95" customHeight="1">
      <c r="A74" s="102"/>
      <c r="B74" s="16" t="s">
        <v>42</v>
      </c>
      <c r="C74" s="17" t="s">
        <v>85</v>
      </c>
      <c r="D74" s="95">
        <v>4757</v>
      </c>
      <c r="E74" s="126">
        <v>91703</v>
      </c>
      <c r="F74" s="95">
        <v>8000</v>
      </c>
      <c r="G74" s="126">
        <v>100000</v>
      </c>
      <c r="H74" s="95">
        <v>8000</v>
      </c>
      <c r="I74" s="126">
        <v>100000</v>
      </c>
      <c r="J74" s="95">
        <v>1</v>
      </c>
      <c r="K74" s="126">
        <v>100000</v>
      </c>
      <c r="L74" s="68">
        <f t="shared" si="20"/>
        <v>100001</v>
      </c>
      <c r="M74" s="191"/>
      <c r="N74" s="191"/>
      <c r="O74" s="191"/>
      <c r="P74" s="191"/>
      <c r="Q74" s="239"/>
      <c r="V74" s="153"/>
      <c r="W74" s="191" t="s">
        <v>303</v>
      </c>
      <c r="X74" s="191" t="s">
        <v>301</v>
      </c>
      <c r="Y74" s="191" t="s">
        <v>304</v>
      </c>
      <c r="Z74" s="191">
        <v>100</v>
      </c>
      <c r="AA74" s="191">
        <v>1321001003</v>
      </c>
      <c r="AB74" s="191"/>
      <c r="AC74" s="191"/>
      <c r="AD74" s="191"/>
      <c r="AE74" s="191"/>
      <c r="AF74" s="191"/>
    </row>
    <row r="75" spans="1:32" ht="12.95" customHeight="1">
      <c r="A75" s="102"/>
      <c r="B75" s="16" t="s">
        <v>43</v>
      </c>
      <c r="C75" s="17" t="s">
        <v>44</v>
      </c>
      <c r="D75" s="133">
        <v>0</v>
      </c>
      <c r="E75" s="133">
        <v>0</v>
      </c>
      <c r="F75" s="134">
        <v>0</v>
      </c>
      <c r="G75" s="126">
        <v>330</v>
      </c>
      <c r="H75" s="128">
        <v>0</v>
      </c>
      <c r="I75" s="126">
        <v>330</v>
      </c>
      <c r="J75" s="134">
        <v>0</v>
      </c>
      <c r="K75" s="126">
        <v>30</v>
      </c>
      <c r="L75" s="68">
        <f t="shared" si="20"/>
        <v>30</v>
      </c>
      <c r="M75" s="194"/>
      <c r="N75" s="194"/>
      <c r="Q75" s="153"/>
      <c r="V75" s="111"/>
      <c r="W75" s="191" t="s">
        <v>303</v>
      </c>
      <c r="X75" s="191" t="s">
        <v>301</v>
      </c>
      <c r="Y75" s="191" t="s">
        <v>304</v>
      </c>
      <c r="Z75" s="191">
        <v>100</v>
      </c>
      <c r="AA75" s="191">
        <v>1321001003</v>
      </c>
      <c r="AB75" s="191"/>
      <c r="AC75" s="191"/>
      <c r="AD75" s="191"/>
      <c r="AE75" s="191"/>
      <c r="AF75" s="191"/>
    </row>
    <row r="76" spans="1:32" ht="12.95" customHeight="1">
      <c r="A76" s="102"/>
      <c r="B76" s="16" t="s">
        <v>45</v>
      </c>
      <c r="C76" s="17" t="s">
        <v>246</v>
      </c>
      <c r="D76" s="133">
        <v>0</v>
      </c>
      <c r="E76" s="126">
        <v>8267</v>
      </c>
      <c r="F76" s="134">
        <v>0</v>
      </c>
      <c r="G76" s="126">
        <v>10000</v>
      </c>
      <c r="H76" s="134">
        <v>0</v>
      </c>
      <c r="I76" s="126">
        <v>10000</v>
      </c>
      <c r="J76" s="134">
        <v>0</v>
      </c>
      <c r="K76" s="126">
        <v>10000</v>
      </c>
      <c r="L76" s="68">
        <f t="shared" si="20"/>
        <v>10000</v>
      </c>
      <c r="M76" s="194"/>
      <c r="N76" s="194"/>
      <c r="Q76" s="153"/>
      <c r="V76" s="111"/>
      <c r="W76" s="191" t="s">
        <v>303</v>
      </c>
      <c r="X76" s="191" t="s">
        <v>301</v>
      </c>
      <c r="Y76" s="191" t="s">
        <v>304</v>
      </c>
      <c r="Z76" s="191">
        <v>100</v>
      </c>
      <c r="AA76" s="191">
        <v>1321001003</v>
      </c>
      <c r="AB76" s="191"/>
      <c r="AC76" s="191"/>
      <c r="AD76" s="191"/>
      <c r="AE76" s="191"/>
      <c r="AF76" s="191"/>
    </row>
    <row r="77" spans="1:32" ht="12.95" customHeight="1">
      <c r="A77" s="102"/>
      <c r="B77" s="16" t="s">
        <v>46</v>
      </c>
      <c r="C77" s="17" t="s">
        <v>32</v>
      </c>
      <c r="D77" s="133">
        <v>0</v>
      </c>
      <c r="E77" s="123">
        <v>174</v>
      </c>
      <c r="F77" s="134">
        <v>0</v>
      </c>
      <c r="G77" s="123">
        <v>175</v>
      </c>
      <c r="H77" s="133">
        <v>0</v>
      </c>
      <c r="I77" s="123">
        <v>175</v>
      </c>
      <c r="J77" s="134">
        <v>0</v>
      </c>
      <c r="K77" s="123">
        <v>175</v>
      </c>
      <c r="L77" s="66">
        <f t="shared" si="20"/>
        <v>175</v>
      </c>
      <c r="M77" s="194"/>
      <c r="N77" s="194"/>
      <c r="Q77" s="153"/>
      <c r="V77" s="111"/>
      <c r="W77" s="191" t="s">
        <v>303</v>
      </c>
      <c r="X77" s="191" t="s">
        <v>301</v>
      </c>
      <c r="Y77" s="191" t="s">
        <v>304</v>
      </c>
      <c r="Z77" s="191">
        <v>100</v>
      </c>
      <c r="AA77" s="191">
        <v>1321001003</v>
      </c>
      <c r="AB77" s="191"/>
      <c r="AC77" s="191"/>
      <c r="AD77" s="191"/>
      <c r="AE77" s="191"/>
      <c r="AF77" s="191"/>
    </row>
    <row r="78" spans="1:32" ht="12.95" customHeight="1">
      <c r="A78" s="102"/>
      <c r="B78" s="16" t="s">
        <v>274</v>
      </c>
      <c r="C78" s="17" t="s">
        <v>275</v>
      </c>
      <c r="D78" s="117">
        <v>12075</v>
      </c>
      <c r="E78" s="133">
        <v>0</v>
      </c>
      <c r="F78" s="96">
        <v>3000</v>
      </c>
      <c r="G78" s="133">
        <v>0</v>
      </c>
      <c r="H78" s="117">
        <v>3000</v>
      </c>
      <c r="I78" s="133">
        <v>0</v>
      </c>
      <c r="J78" s="96">
        <v>1</v>
      </c>
      <c r="K78" s="133">
        <v>0</v>
      </c>
      <c r="L78" s="117">
        <f t="shared" si="20"/>
        <v>1</v>
      </c>
      <c r="M78" s="191"/>
      <c r="N78" s="191"/>
      <c r="O78" s="191"/>
      <c r="P78" s="191"/>
      <c r="Q78" s="239"/>
      <c r="V78" s="153"/>
      <c r="W78" s="191" t="s">
        <v>303</v>
      </c>
      <c r="X78" s="191" t="s">
        <v>301</v>
      </c>
      <c r="Y78" s="191" t="s">
        <v>304</v>
      </c>
      <c r="Z78" s="191">
        <v>100</v>
      </c>
      <c r="AA78" s="191">
        <v>1321001003</v>
      </c>
      <c r="AB78" s="191"/>
      <c r="AC78" s="191"/>
      <c r="AD78" s="191"/>
      <c r="AE78" s="191"/>
      <c r="AF78" s="191"/>
    </row>
    <row r="79" spans="1:32" ht="12.95" customHeight="1">
      <c r="A79" s="102"/>
      <c r="B79" s="18" t="s">
        <v>47</v>
      </c>
      <c r="C79" s="14" t="s">
        <v>48</v>
      </c>
      <c r="D79" s="221">
        <v>5603</v>
      </c>
      <c r="E79" s="133">
        <v>0</v>
      </c>
      <c r="F79" s="96">
        <v>1</v>
      </c>
      <c r="G79" s="128">
        <v>0</v>
      </c>
      <c r="H79" s="221">
        <v>1</v>
      </c>
      <c r="I79" s="128">
        <v>0</v>
      </c>
      <c r="J79" s="96">
        <v>1</v>
      </c>
      <c r="K79" s="128">
        <v>0</v>
      </c>
      <c r="L79" s="117">
        <f t="shared" si="20"/>
        <v>1</v>
      </c>
      <c r="M79" s="191"/>
      <c r="N79" s="191"/>
      <c r="O79" s="191"/>
      <c r="P79" s="191"/>
      <c r="Q79" s="239"/>
      <c r="V79" s="153"/>
      <c r="W79" s="191" t="s">
        <v>303</v>
      </c>
      <c r="X79" s="191" t="s">
        <v>301</v>
      </c>
      <c r="Y79" s="191" t="s">
        <v>304</v>
      </c>
      <c r="Z79" s="191">
        <v>100</v>
      </c>
      <c r="AA79" s="191">
        <v>1321001003</v>
      </c>
      <c r="AB79" s="191"/>
      <c r="AC79" s="191"/>
      <c r="AD79" s="191"/>
      <c r="AE79" s="191"/>
      <c r="AF79" s="191"/>
    </row>
    <row r="80" spans="1:32" ht="12.95" customHeight="1">
      <c r="A80" s="102"/>
      <c r="B80" s="18" t="s">
        <v>49</v>
      </c>
      <c r="C80" s="14" t="s">
        <v>62</v>
      </c>
      <c r="D80" s="118">
        <v>3000</v>
      </c>
      <c r="E80" s="133">
        <v>0</v>
      </c>
      <c r="F80" s="96">
        <v>3000</v>
      </c>
      <c r="G80" s="128">
        <v>0</v>
      </c>
      <c r="H80" s="118">
        <v>3000</v>
      </c>
      <c r="I80" s="128">
        <v>0</v>
      </c>
      <c r="J80" s="96">
        <v>1</v>
      </c>
      <c r="K80" s="128">
        <v>0</v>
      </c>
      <c r="L80" s="117">
        <f t="shared" si="20"/>
        <v>1</v>
      </c>
      <c r="M80" s="191"/>
      <c r="N80" s="191"/>
      <c r="O80" s="191"/>
      <c r="P80" s="191"/>
      <c r="Q80" s="239"/>
      <c r="V80" s="153"/>
      <c r="W80" s="191" t="s">
        <v>303</v>
      </c>
      <c r="X80" s="191" t="s">
        <v>301</v>
      </c>
      <c r="Y80" s="191" t="s">
        <v>304</v>
      </c>
      <c r="Z80" s="191">
        <v>100</v>
      </c>
      <c r="AA80" s="191">
        <v>1321001003</v>
      </c>
      <c r="AB80" s="191"/>
      <c r="AC80" s="191"/>
      <c r="AD80" s="191"/>
      <c r="AE80" s="191"/>
      <c r="AF80" s="191"/>
    </row>
    <row r="81" spans="1:32">
      <c r="A81" s="102"/>
      <c r="B81" s="18" t="s">
        <v>245</v>
      </c>
      <c r="C81" s="14" t="s">
        <v>403</v>
      </c>
      <c r="D81" s="133">
        <v>0</v>
      </c>
      <c r="E81" s="117">
        <v>1413</v>
      </c>
      <c r="F81" s="134">
        <v>0</v>
      </c>
      <c r="G81" s="118">
        <v>2000</v>
      </c>
      <c r="H81" s="128">
        <v>0</v>
      </c>
      <c r="I81" s="118">
        <v>2000</v>
      </c>
      <c r="J81" s="118">
        <v>1</v>
      </c>
      <c r="K81" s="118">
        <v>2000</v>
      </c>
      <c r="L81" s="96">
        <f t="shared" si="20"/>
        <v>2001</v>
      </c>
      <c r="M81" s="191"/>
      <c r="N81" s="191"/>
      <c r="O81" s="191"/>
      <c r="P81" s="191"/>
      <c r="Q81" s="239"/>
      <c r="V81" s="111"/>
      <c r="W81" s="191" t="s">
        <v>303</v>
      </c>
      <c r="X81" s="191" t="s">
        <v>301</v>
      </c>
      <c r="Y81" s="191" t="s">
        <v>304</v>
      </c>
      <c r="Z81" s="191">
        <v>100</v>
      </c>
      <c r="AA81" s="191">
        <v>1321001003</v>
      </c>
      <c r="AB81" s="191"/>
      <c r="AC81" s="191"/>
      <c r="AD81" s="191"/>
      <c r="AE81" s="191"/>
      <c r="AF81" s="191"/>
    </row>
    <row r="82" spans="1:32" ht="51">
      <c r="A82" s="102"/>
      <c r="B82" s="18" t="s">
        <v>391</v>
      </c>
      <c r="C82" s="14" t="s">
        <v>407</v>
      </c>
      <c r="D82" s="133">
        <v>0</v>
      </c>
      <c r="E82" s="133">
        <v>0</v>
      </c>
      <c r="F82" s="96">
        <v>29746</v>
      </c>
      <c r="G82" s="128">
        <v>0</v>
      </c>
      <c r="H82" s="118">
        <v>29746</v>
      </c>
      <c r="I82" s="128">
        <v>0</v>
      </c>
      <c r="J82" s="96">
        <v>26771</v>
      </c>
      <c r="K82" s="128">
        <v>0</v>
      </c>
      <c r="L82" s="96">
        <f t="shared" si="20"/>
        <v>26771</v>
      </c>
      <c r="M82" s="207"/>
      <c r="N82" s="207"/>
      <c r="O82" s="215"/>
      <c r="P82" s="207"/>
      <c r="Q82" s="209"/>
      <c r="V82" s="111"/>
      <c r="AA82" s="154"/>
      <c r="AF82" s="111"/>
    </row>
    <row r="83" spans="1:32" ht="12.95" customHeight="1">
      <c r="A83" s="102" t="s">
        <v>14</v>
      </c>
      <c r="B83" s="18">
        <v>61</v>
      </c>
      <c r="C83" s="17" t="s">
        <v>34</v>
      </c>
      <c r="D83" s="45">
        <f t="shared" ref="D83:L83" si="21">SUM(D69:D82)</f>
        <v>25435</v>
      </c>
      <c r="E83" s="45">
        <f t="shared" si="21"/>
        <v>112016</v>
      </c>
      <c r="F83" s="45">
        <f t="shared" si="21"/>
        <v>43747</v>
      </c>
      <c r="G83" s="45">
        <f t="shared" si="21"/>
        <v>124008</v>
      </c>
      <c r="H83" s="45">
        <f t="shared" si="21"/>
        <v>43747</v>
      </c>
      <c r="I83" s="45">
        <f t="shared" si="21"/>
        <v>124008</v>
      </c>
      <c r="J83" s="45">
        <f t="shared" si="21"/>
        <v>26776</v>
      </c>
      <c r="K83" s="45">
        <f t="shared" ref="K83" si="22">SUM(K69:K82)</f>
        <v>123306</v>
      </c>
      <c r="L83" s="45">
        <f t="shared" si="21"/>
        <v>150082</v>
      </c>
      <c r="Q83" s="111"/>
      <c r="V83" s="111"/>
      <c r="AA83" s="111"/>
      <c r="AF83" s="111"/>
    </row>
    <row r="84" spans="1:32">
      <c r="A84" s="102"/>
      <c r="B84" s="18"/>
      <c r="C84" s="17"/>
      <c r="D84" s="68"/>
      <c r="E84" s="68"/>
      <c r="F84" s="68"/>
      <c r="G84" s="68"/>
      <c r="H84" s="68"/>
      <c r="I84" s="68"/>
      <c r="J84" s="68"/>
      <c r="K84" s="68"/>
      <c r="L84" s="68"/>
      <c r="Q84" s="111"/>
      <c r="V84" s="111"/>
      <c r="AA84" s="111"/>
      <c r="AF84" s="111"/>
    </row>
    <row r="85" spans="1:32" ht="12.95" customHeight="1">
      <c r="A85" s="102"/>
      <c r="B85" s="18">
        <v>62</v>
      </c>
      <c r="C85" s="17" t="s">
        <v>86</v>
      </c>
      <c r="D85" s="62"/>
      <c r="E85" s="62"/>
      <c r="F85" s="62"/>
      <c r="G85" s="62"/>
      <c r="H85" s="62"/>
      <c r="I85" s="62"/>
      <c r="J85" s="62"/>
      <c r="K85" s="62"/>
      <c r="L85" s="62"/>
      <c r="Q85" s="111"/>
      <c r="V85" s="111"/>
      <c r="AA85" s="111"/>
      <c r="AF85" s="111"/>
    </row>
    <row r="86" spans="1:32" ht="12.95" customHeight="1">
      <c r="A86" s="102"/>
      <c r="B86" s="16" t="s">
        <v>50</v>
      </c>
      <c r="C86" s="17" t="s">
        <v>23</v>
      </c>
      <c r="D86" s="120">
        <v>73726</v>
      </c>
      <c r="E86" s="126">
        <v>238640</v>
      </c>
      <c r="F86" s="95">
        <v>81572</v>
      </c>
      <c r="G86" s="126">
        <v>286975</v>
      </c>
      <c r="H86" s="120">
        <v>81572</v>
      </c>
      <c r="I86" s="126">
        <v>286975</v>
      </c>
      <c r="J86" s="95">
        <v>91361</v>
      </c>
      <c r="K86" s="126">
        <v>302707</v>
      </c>
      <c r="L86" s="68">
        <f t="shared" ref="L86:L91" si="23">SUM(J86:K86)</f>
        <v>394068</v>
      </c>
      <c r="M86" s="194"/>
      <c r="N86" s="194"/>
      <c r="Q86" s="153"/>
      <c r="V86" s="111"/>
      <c r="W86" s="191" t="s">
        <v>303</v>
      </c>
      <c r="X86" s="191" t="s">
        <v>301</v>
      </c>
      <c r="Y86" s="191" t="s">
        <v>23</v>
      </c>
      <c r="Z86" s="191">
        <v>100</v>
      </c>
      <c r="AA86" s="191">
        <v>1321001001</v>
      </c>
      <c r="AF86" s="111"/>
    </row>
    <row r="87" spans="1:32" ht="12.95" customHeight="1">
      <c r="A87" s="102"/>
      <c r="B87" s="16" t="s">
        <v>51</v>
      </c>
      <c r="C87" s="17" t="s">
        <v>231</v>
      </c>
      <c r="D87" s="128">
        <v>0</v>
      </c>
      <c r="E87" s="120">
        <v>4003</v>
      </c>
      <c r="F87" s="96">
        <v>1645</v>
      </c>
      <c r="G87" s="126">
        <v>5512</v>
      </c>
      <c r="H87" s="95">
        <v>1645</v>
      </c>
      <c r="I87" s="126">
        <v>5512</v>
      </c>
      <c r="J87" s="96">
        <v>1</v>
      </c>
      <c r="K87" s="126">
        <v>5512</v>
      </c>
      <c r="L87" s="68">
        <f t="shared" si="23"/>
        <v>5513</v>
      </c>
      <c r="M87" s="191"/>
      <c r="N87" s="191"/>
      <c r="O87" s="191"/>
      <c r="P87" s="191"/>
      <c r="Q87" s="239"/>
      <c r="V87" s="111"/>
      <c r="W87" s="191" t="s">
        <v>303</v>
      </c>
      <c r="X87" s="191" t="s">
        <v>301</v>
      </c>
      <c r="Y87" s="191" t="s">
        <v>302</v>
      </c>
      <c r="Z87" s="191">
        <v>100</v>
      </c>
      <c r="AA87" s="191">
        <v>1321001002</v>
      </c>
      <c r="AF87" s="111"/>
    </row>
    <row r="88" spans="1:32" ht="12.95" customHeight="1">
      <c r="A88" s="102"/>
      <c r="B88" s="16" t="s">
        <v>52</v>
      </c>
      <c r="C88" s="17" t="s">
        <v>26</v>
      </c>
      <c r="D88" s="128">
        <v>0</v>
      </c>
      <c r="E88" s="126">
        <v>117</v>
      </c>
      <c r="F88" s="134">
        <v>0</v>
      </c>
      <c r="G88" s="126">
        <v>119</v>
      </c>
      <c r="H88" s="130">
        <v>0</v>
      </c>
      <c r="I88" s="126">
        <v>119</v>
      </c>
      <c r="J88" s="134">
        <v>0</v>
      </c>
      <c r="K88" s="126">
        <v>119</v>
      </c>
      <c r="L88" s="68">
        <f t="shared" si="23"/>
        <v>119</v>
      </c>
      <c r="M88" s="194"/>
      <c r="N88" s="194"/>
      <c r="Q88" s="153"/>
      <c r="V88" s="111"/>
      <c r="W88" s="191" t="s">
        <v>303</v>
      </c>
      <c r="X88" s="191" t="s">
        <v>301</v>
      </c>
      <c r="Y88" s="191" t="s">
        <v>304</v>
      </c>
      <c r="Z88" s="191">
        <v>100</v>
      </c>
      <c r="AA88" s="191">
        <v>1321001003</v>
      </c>
      <c r="AB88" s="191"/>
      <c r="AC88" s="191"/>
      <c r="AD88" s="191"/>
      <c r="AE88" s="191"/>
      <c r="AF88" s="191"/>
    </row>
    <row r="89" spans="1:32" ht="12.95" customHeight="1">
      <c r="A89" s="102"/>
      <c r="B89" s="16" t="s">
        <v>53</v>
      </c>
      <c r="C89" s="17" t="s">
        <v>28</v>
      </c>
      <c r="D89" s="130">
        <v>0</v>
      </c>
      <c r="E89" s="126">
        <v>2898</v>
      </c>
      <c r="F89" s="134">
        <v>0</v>
      </c>
      <c r="G89" s="126">
        <v>5951</v>
      </c>
      <c r="H89" s="130">
        <v>0</v>
      </c>
      <c r="I89" s="126">
        <v>5951</v>
      </c>
      <c r="J89" s="134">
        <v>0</v>
      </c>
      <c r="K89" s="126">
        <f>5951-3000</f>
        <v>2951</v>
      </c>
      <c r="L89" s="68">
        <f t="shared" si="23"/>
        <v>2951</v>
      </c>
      <c r="M89" s="194"/>
      <c r="N89" s="194"/>
      <c r="Q89" s="153"/>
      <c r="V89" s="111"/>
      <c r="W89" s="191" t="s">
        <v>303</v>
      </c>
      <c r="X89" s="191" t="s">
        <v>301</v>
      </c>
      <c r="Y89" s="191" t="s">
        <v>304</v>
      </c>
      <c r="Z89" s="191">
        <v>100</v>
      </c>
      <c r="AA89" s="191">
        <v>1321001003</v>
      </c>
      <c r="AB89" s="191"/>
      <c r="AC89" s="191"/>
      <c r="AD89" s="191"/>
      <c r="AE89" s="191"/>
      <c r="AF89" s="191"/>
    </row>
    <row r="90" spans="1:32" ht="25.5">
      <c r="A90" s="102"/>
      <c r="B90" s="16" t="s">
        <v>54</v>
      </c>
      <c r="C90" s="17" t="s">
        <v>268</v>
      </c>
      <c r="D90" s="130">
        <v>0</v>
      </c>
      <c r="E90" s="126">
        <v>4660</v>
      </c>
      <c r="F90" s="134">
        <v>0</v>
      </c>
      <c r="G90" s="126">
        <v>2160</v>
      </c>
      <c r="H90" s="130">
        <v>0</v>
      </c>
      <c r="I90" s="126">
        <v>2160</v>
      </c>
      <c r="J90" s="134">
        <v>0</v>
      </c>
      <c r="K90" s="126">
        <v>2160</v>
      </c>
      <c r="L90" s="68">
        <f t="shared" si="23"/>
        <v>2160</v>
      </c>
      <c r="M90" s="194"/>
      <c r="N90" s="194"/>
      <c r="Q90" s="153"/>
      <c r="V90" s="111"/>
      <c r="W90" s="191" t="s">
        <v>303</v>
      </c>
      <c r="X90" s="191" t="s">
        <v>301</v>
      </c>
      <c r="Y90" s="191" t="s">
        <v>304</v>
      </c>
      <c r="Z90" s="191">
        <v>100</v>
      </c>
      <c r="AA90" s="191">
        <v>1321001003</v>
      </c>
      <c r="AB90" s="191"/>
      <c r="AC90" s="191"/>
      <c r="AD90" s="191"/>
      <c r="AE90" s="191"/>
      <c r="AF90" s="191"/>
    </row>
    <row r="91" spans="1:32" ht="12.95" customHeight="1">
      <c r="A91" s="102"/>
      <c r="B91" s="16" t="s">
        <v>55</v>
      </c>
      <c r="C91" s="17" t="s">
        <v>32</v>
      </c>
      <c r="D91" s="172">
        <v>502</v>
      </c>
      <c r="E91" s="173">
        <v>1548</v>
      </c>
      <c r="F91" s="173">
        <v>500</v>
      </c>
      <c r="G91" s="127">
        <v>1550</v>
      </c>
      <c r="H91" s="121">
        <v>500</v>
      </c>
      <c r="I91" s="127">
        <v>1550</v>
      </c>
      <c r="J91" s="173">
        <v>400</v>
      </c>
      <c r="K91" s="127">
        <v>1550</v>
      </c>
      <c r="L91" s="49">
        <f t="shared" si="23"/>
        <v>1950</v>
      </c>
      <c r="M91" s="191"/>
      <c r="N91" s="191"/>
      <c r="O91" s="191"/>
      <c r="P91" s="191"/>
      <c r="Q91" s="239"/>
      <c r="R91" s="191"/>
      <c r="S91" s="191"/>
      <c r="V91" s="111"/>
      <c r="W91" s="191" t="s">
        <v>303</v>
      </c>
      <c r="X91" s="191" t="s">
        <v>301</v>
      </c>
      <c r="Y91" s="191" t="s">
        <v>304</v>
      </c>
      <c r="Z91" s="191">
        <v>100</v>
      </c>
      <c r="AA91" s="191">
        <v>1321001003</v>
      </c>
      <c r="AB91" s="191"/>
      <c r="AC91" s="191"/>
      <c r="AD91" s="191"/>
      <c r="AE91" s="191"/>
      <c r="AF91" s="191"/>
    </row>
    <row r="92" spans="1:32" ht="12.95" customHeight="1">
      <c r="A92" s="102" t="s">
        <v>14</v>
      </c>
      <c r="B92" s="18">
        <v>62</v>
      </c>
      <c r="C92" s="17" t="s">
        <v>86</v>
      </c>
      <c r="D92" s="125">
        <f t="shared" ref="D92:L92" si="24">SUM(D86:D91)</f>
        <v>74228</v>
      </c>
      <c r="E92" s="125">
        <f t="shared" si="24"/>
        <v>251866</v>
      </c>
      <c r="F92" s="116">
        <f t="shared" si="24"/>
        <v>83717</v>
      </c>
      <c r="G92" s="125">
        <f t="shared" si="24"/>
        <v>302267</v>
      </c>
      <c r="H92" s="125">
        <f t="shared" si="24"/>
        <v>83717</v>
      </c>
      <c r="I92" s="125">
        <f t="shared" si="24"/>
        <v>302267</v>
      </c>
      <c r="J92" s="116">
        <f t="shared" si="24"/>
        <v>91762</v>
      </c>
      <c r="K92" s="125">
        <f t="shared" ref="K92" si="25">SUM(K86:K91)</f>
        <v>314999</v>
      </c>
      <c r="L92" s="125">
        <f t="shared" si="24"/>
        <v>406761</v>
      </c>
      <c r="Q92" s="111"/>
      <c r="V92" s="111"/>
      <c r="AA92" s="111"/>
      <c r="AF92" s="111"/>
    </row>
    <row r="93" spans="1:32">
      <c r="A93" s="102"/>
      <c r="B93" s="18"/>
      <c r="C93" s="17"/>
      <c r="D93" s="68"/>
      <c r="E93" s="68"/>
      <c r="F93" s="68"/>
      <c r="G93" s="68"/>
      <c r="H93" s="68"/>
      <c r="I93" s="68"/>
      <c r="J93" s="68"/>
      <c r="K93" s="68"/>
      <c r="L93" s="68"/>
      <c r="Q93" s="111"/>
      <c r="V93" s="111"/>
      <c r="AA93" s="111"/>
      <c r="AF93" s="111"/>
    </row>
    <row r="94" spans="1:32" ht="12.95" customHeight="1">
      <c r="A94" s="102"/>
      <c r="B94" s="18">
        <v>63</v>
      </c>
      <c r="C94" s="17" t="s">
        <v>222</v>
      </c>
      <c r="D94" s="68"/>
      <c r="E94" s="68"/>
      <c r="F94" s="68"/>
      <c r="G94" s="68"/>
      <c r="H94" s="68"/>
      <c r="I94" s="68"/>
      <c r="J94" s="68"/>
      <c r="K94" s="68"/>
      <c r="L94" s="68"/>
      <c r="Q94" s="111"/>
      <c r="V94" s="111"/>
      <c r="AA94" s="111"/>
      <c r="AF94" s="111"/>
    </row>
    <row r="95" spans="1:32" ht="12.95" customHeight="1">
      <c r="A95" s="102"/>
      <c r="B95" s="18">
        <v>71</v>
      </c>
      <c r="C95" s="17" t="s">
        <v>56</v>
      </c>
      <c r="D95" s="62"/>
      <c r="E95" s="62"/>
      <c r="F95" s="62"/>
      <c r="G95" s="62"/>
      <c r="H95" s="62"/>
      <c r="I95" s="62"/>
      <c r="J95" s="62"/>
      <c r="K95" s="62"/>
      <c r="L95" s="62"/>
      <c r="Q95" s="111"/>
      <c r="V95" s="111"/>
      <c r="AA95" s="111"/>
      <c r="AF95" s="111"/>
    </row>
    <row r="96" spans="1:32" ht="12.95" customHeight="1">
      <c r="A96" s="104"/>
      <c r="B96" s="202" t="s">
        <v>57</v>
      </c>
      <c r="C96" s="44" t="s">
        <v>23</v>
      </c>
      <c r="D96" s="121">
        <v>15699</v>
      </c>
      <c r="E96" s="127">
        <v>22286</v>
      </c>
      <c r="F96" s="172">
        <v>15984</v>
      </c>
      <c r="G96" s="127">
        <v>25861</v>
      </c>
      <c r="H96" s="121">
        <v>15984</v>
      </c>
      <c r="I96" s="127">
        <v>25861</v>
      </c>
      <c r="J96" s="172">
        <v>17902</v>
      </c>
      <c r="K96" s="127">
        <v>25286</v>
      </c>
      <c r="L96" s="49">
        <f t="shared" ref="L96:L101" si="26">SUM(J96:K96)</f>
        <v>43188</v>
      </c>
      <c r="M96" s="194"/>
      <c r="N96" s="194"/>
      <c r="Q96" s="153"/>
      <c r="V96" s="111"/>
      <c r="W96" s="191" t="s">
        <v>303</v>
      </c>
      <c r="X96" s="191" t="s">
        <v>301</v>
      </c>
      <c r="Y96" s="191" t="s">
        <v>23</v>
      </c>
      <c r="Z96" s="191">
        <v>100</v>
      </c>
      <c r="AA96" s="191">
        <v>1321001001</v>
      </c>
      <c r="AF96" s="111"/>
    </row>
    <row r="97" spans="1:32" ht="12.95" customHeight="1">
      <c r="A97" s="102"/>
      <c r="B97" s="19" t="s">
        <v>58</v>
      </c>
      <c r="C97" s="17" t="s">
        <v>26</v>
      </c>
      <c r="D97" s="128">
        <v>0</v>
      </c>
      <c r="E97" s="123">
        <v>122</v>
      </c>
      <c r="F97" s="134">
        <v>0</v>
      </c>
      <c r="G97" s="123">
        <v>122</v>
      </c>
      <c r="H97" s="128">
        <v>0</v>
      </c>
      <c r="I97" s="123">
        <v>122</v>
      </c>
      <c r="J97" s="134">
        <v>0</v>
      </c>
      <c r="K97" s="123">
        <v>122</v>
      </c>
      <c r="L97" s="66">
        <f t="shared" si="26"/>
        <v>122</v>
      </c>
      <c r="M97" s="194"/>
      <c r="N97" s="194"/>
      <c r="Q97" s="153"/>
      <c r="V97" s="111"/>
      <c r="W97" s="191" t="s">
        <v>303</v>
      </c>
      <c r="X97" s="191" t="s">
        <v>301</v>
      </c>
      <c r="Y97" s="191" t="s">
        <v>304</v>
      </c>
      <c r="Z97" s="191">
        <v>100</v>
      </c>
      <c r="AA97" s="191">
        <v>1321001003</v>
      </c>
      <c r="AB97" s="191"/>
      <c r="AC97" s="191"/>
      <c r="AD97" s="191"/>
      <c r="AE97" s="191"/>
      <c r="AF97" s="191"/>
    </row>
    <row r="98" spans="1:32" ht="12.95" customHeight="1">
      <c r="A98" s="102"/>
      <c r="B98" s="19" t="s">
        <v>59</v>
      </c>
      <c r="C98" s="17" t="s">
        <v>28</v>
      </c>
      <c r="D98" s="128">
        <v>0</v>
      </c>
      <c r="E98" s="123">
        <v>1604</v>
      </c>
      <c r="F98" s="134">
        <v>0</v>
      </c>
      <c r="G98" s="123">
        <v>1487</v>
      </c>
      <c r="H98" s="128">
        <v>0</v>
      </c>
      <c r="I98" s="123">
        <v>1487</v>
      </c>
      <c r="J98" s="96">
        <v>2600</v>
      </c>
      <c r="K98" s="123">
        <v>1487</v>
      </c>
      <c r="L98" s="66">
        <f t="shared" si="26"/>
        <v>4087</v>
      </c>
      <c r="M98" s="191"/>
      <c r="N98" s="191"/>
      <c r="O98" s="191"/>
      <c r="P98" s="191"/>
      <c r="Q98" s="239"/>
      <c r="R98" s="191"/>
      <c r="S98" s="191"/>
      <c r="T98" s="191"/>
      <c r="U98" s="200"/>
      <c r="V98" s="153"/>
      <c r="W98" s="191" t="s">
        <v>303</v>
      </c>
      <c r="X98" s="191" t="s">
        <v>301</v>
      </c>
      <c r="Y98" s="191" t="s">
        <v>304</v>
      </c>
      <c r="Z98" s="191">
        <f>100-AE98</f>
        <v>22.932078009414923</v>
      </c>
      <c r="AA98" s="191">
        <v>1321001003</v>
      </c>
      <c r="AB98" s="191" t="s">
        <v>303</v>
      </c>
      <c r="AC98" s="191" t="s">
        <v>301</v>
      </c>
      <c r="AD98" s="191" t="s">
        <v>302</v>
      </c>
      <c r="AE98" s="191">
        <f>1146/K98*100</f>
        <v>77.067921990585077</v>
      </c>
      <c r="AF98" s="191">
        <v>1321001002</v>
      </c>
    </row>
    <row r="99" spans="1:32" ht="25.5">
      <c r="A99" s="102"/>
      <c r="B99" s="19" t="s">
        <v>60</v>
      </c>
      <c r="C99" s="17" t="s">
        <v>268</v>
      </c>
      <c r="D99" s="130">
        <v>0</v>
      </c>
      <c r="E99" s="123">
        <v>1130</v>
      </c>
      <c r="F99" s="134">
        <v>0</v>
      </c>
      <c r="G99" s="123">
        <v>330</v>
      </c>
      <c r="H99" s="128">
        <v>0</v>
      </c>
      <c r="I99" s="123">
        <v>330</v>
      </c>
      <c r="J99" s="134">
        <v>0</v>
      </c>
      <c r="K99" s="123">
        <v>330</v>
      </c>
      <c r="L99" s="66">
        <f t="shared" si="26"/>
        <v>330</v>
      </c>
      <c r="M99" s="194"/>
      <c r="N99" s="194"/>
      <c r="Q99" s="153"/>
      <c r="V99" s="111"/>
      <c r="W99" s="191" t="s">
        <v>303</v>
      </c>
      <c r="X99" s="191" t="s">
        <v>301</v>
      </c>
      <c r="Y99" s="191" t="s">
        <v>304</v>
      </c>
      <c r="Z99" s="191">
        <v>100</v>
      </c>
      <c r="AA99" s="191">
        <v>1321001003</v>
      </c>
      <c r="AB99" s="191"/>
      <c r="AC99" s="191"/>
      <c r="AD99" s="191"/>
      <c r="AE99" s="191"/>
      <c r="AF99" s="191"/>
    </row>
    <row r="100" spans="1:32" ht="12.95" customHeight="1">
      <c r="A100" s="102"/>
      <c r="B100" s="19" t="s">
        <v>227</v>
      </c>
      <c r="C100" s="17" t="s">
        <v>30</v>
      </c>
      <c r="D100" s="128">
        <v>0</v>
      </c>
      <c r="E100" s="128">
        <v>0</v>
      </c>
      <c r="F100" s="134">
        <v>0</v>
      </c>
      <c r="G100" s="133">
        <v>0</v>
      </c>
      <c r="H100" s="128">
        <v>0</v>
      </c>
      <c r="I100" s="133">
        <v>0</v>
      </c>
      <c r="J100" s="134">
        <v>0</v>
      </c>
      <c r="K100" s="133">
        <v>0</v>
      </c>
      <c r="L100" s="133">
        <f t="shared" si="26"/>
        <v>0</v>
      </c>
      <c r="M100" s="194"/>
      <c r="N100" s="194"/>
      <c r="Q100" s="153"/>
      <c r="V100" s="111"/>
      <c r="W100" s="191" t="s">
        <v>303</v>
      </c>
      <c r="X100" s="191" t="s">
        <v>301</v>
      </c>
      <c r="Y100" s="191" t="s">
        <v>304</v>
      </c>
      <c r="Z100" s="191">
        <v>100</v>
      </c>
      <c r="AA100" s="191">
        <v>1321001003</v>
      </c>
      <c r="AB100" s="191"/>
      <c r="AC100" s="191"/>
      <c r="AD100" s="191"/>
      <c r="AE100" s="191"/>
      <c r="AF100" s="191"/>
    </row>
    <row r="101" spans="1:32" ht="12.95" customHeight="1">
      <c r="A101" s="102"/>
      <c r="B101" s="19" t="s">
        <v>61</v>
      </c>
      <c r="C101" s="17" t="s">
        <v>32</v>
      </c>
      <c r="D101" s="95">
        <v>635</v>
      </c>
      <c r="E101" s="117">
        <v>590</v>
      </c>
      <c r="F101" s="96">
        <v>200</v>
      </c>
      <c r="G101" s="123">
        <v>590</v>
      </c>
      <c r="H101" s="221">
        <v>200</v>
      </c>
      <c r="I101" s="123">
        <v>590</v>
      </c>
      <c r="J101" s="96">
        <v>200</v>
      </c>
      <c r="K101" s="123">
        <v>590</v>
      </c>
      <c r="L101" s="66">
        <f t="shared" si="26"/>
        <v>790</v>
      </c>
      <c r="M101" s="191"/>
      <c r="N101" s="191"/>
      <c r="O101" s="191"/>
      <c r="P101" s="191"/>
      <c r="Q101" s="239"/>
      <c r="R101" s="191"/>
      <c r="S101" s="191"/>
      <c r="T101" s="191"/>
      <c r="V101" s="111"/>
      <c r="W101" s="191" t="s">
        <v>303</v>
      </c>
      <c r="X101" s="191" t="s">
        <v>301</v>
      </c>
      <c r="Y101" s="191" t="s">
        <v>304</v>
      </c>
      <c r="Z101" s="191">
        <v>100</v>
      </c>
      <c r="AA101" s="191">
        <v>1321001003</v>
      </c>
      <c r="AB101" s="191"/>
      <c r="AC101" s="191"/>
      <c r="AD101" s="191"/>
      <c r="AE101" s="191"/>
      <c r="AF101" s="191"/>
    </row>
    <row r="102" spans="1:32" ht="12.95" customHeight="1">
      <c r="A102" s="102" t="s">
        <v>14</v>
      </c>
      <c r="B102" s="18">
        <v>71</v>
      </c>
      <c r="C102" s="17" t="s">
        <v>56</v>
      </c>
      <c r="D102" s="125">
        <f t="shared" ref="D102:L102" si="27">SUM(D96:D101)</f>
        <v>16334</v>
      </c>
      <c r="E102" s="125">
        <f t="shared" si="27"/>
        <v>25732</v>
      </c>
      <c r="F102" s="116">
        <f t="shared" si="27"/>
        <v>16184</v>
      </c>
      <c r="G102" s="125">
        <f t="shared" si="27"/>
        <v>28390</v>
      </c>
      <c r="H102" s="125">
        <f t="shared" si="27"/>
        <v>16184</v>
      </c>
      <c r="I102" s="125">
        <f t="shared" si="27"/>
        <v>28390</v>
      </c>
      <c r="J102" s="116">
        <f t="shared" si="27"/>
        <v>20702</v>
      </c>
      <c r="K102" s="125">
        <f t="shared" ref="K102" si="28">SUM(K96:K101)</f>
        <v>27815</v>
      </c>
      <c r="L102" s="125">
        <f t="shared" si="27"/>
        <v>48517</v>
      </c>
      <c r="Q102" s="111"/>
      <c r="V102" s="111"/>
      <c r="AA102" s="111"/>
      <c r="AF102" s="111"/>
    </row>
    <row r="103" spans="1:32" ht="12.75" customHeight="1">
      <c r="A103" s="102"/>
      <c r="B103" s="18"/>
      <c r="C103" s="17"/>
      <c r="D103" s="68"/>
      <c r="E103" s="68"/>
      <c r="F103" s="68"/>
      <c r="G103" s="68"/>
      <c r="H103" s="68"/>
      <c r="I103" s="68"/>
      <c r="J103" s="68"/>
      <c r="K103" s="68"/>
      <c r="L103" s="68"/>
      <c r="Q103" s="111"/>
      <c r="V103" s="111"/>
      <c r="AA103" s="111"/>
      <c r="AF103" s="111"/>
    </row>
    <row r="104" spans="1:32" ht="12.95" customHeight="1">
      <c r="A104" s="102"/>
      <c r="B104" s="18">
        <v>72</v>
      </c>
      <c r="C104" s="17" t="s">
        <v>63</v>
      </c>
      <c r="D104" s="61"/>
      <c r="E104" s="61"/>
      <c r="F104" s="61"/>
      <c r="G104" s="61"/>
      <c r="H104" s="61"/>
      <c r="I104" s="61"/>
      <c r="J104" s="61"/>
      <c r="K104" s="61"/>
      <c r="L104" s="61"/>
      <c r="Q104" s="111"/>
      <c r="V104" s="111"/>
      <c r="AA104" s="111"/>
      <c r="AF104" s="111"/>
    </row>
    <row r="105" spans="1:32" ht="12.95" customHeight="1">
      <c r="A105" s="102"/>
      <c r="B105" s="16" t="s">
        <v>64</v>
      </c>
      <c r="C105" s="17" t="s">
        <v>23</v>
      </c>
      <c r="D105" s="221">
        <v>9851</v>
      </c>
      <c r="E105" s="123">
        <v>19896</v>
      </c>
      <c r="F105" s="118">
        <v>11228</v>
      </c>
      <c r="G105" s="123">
        <v>22973</v>
      </c>
      <c r="H105" s="221">
        <v>11228</v>
      </c>
      <c r="I105" s="123">
        <v>22973</v>
      </c>
      <c r="J105" s="118">
        <v>12575</v>
      </c>
      <c r="K105" s="123">
        <v>26025</v>
      </c>
      <c r="L105" s="66">
        <f>SUM(J105:K105)</f>
        <v>38600</v>
      </c>
      <c r="M105" s="194"/>
      <c r="N105" s="194"/>
      <c r="Q105" s="153"/>
      <c r="V105" s="111"/>
      <c r="W105" s="191" t="s">
        <v>303</v>
      </c>
      <c r="X105" s="191" t="s">
        <v>301</v>
      </c>
      <c r="Y105" s="191" t="s">
        <v>23</v>
      </c>
      <c r="Z105" s="191">
        <v>100</v>
      </c>
      <c r="AA105" s="191">
        <v>1321001001</v>
      </c>
      <c r="AF105" s="111"/>
    </row>
    <row r="106" spans="1:32" ht="12.95" customHeight="1">
      <c r="A106" s="102"/>
      <c r="B106" s="16" t="s">
        <v>65</v>
      </c>
      <c r="C106" s="17" t="s">
        <v>26</v>
      </c>
      <c r="D106" s="128">
        <v>0</v>
      </c>
      <c r="E106" s="123">
        <v>88</v>
      </c>
      <c r="F106" s="134">
        <v>0</v>
      </c>
      <c r="G106" s="123">
        <v>88</v>
      </c>
      <c r="H106" s="128">
        <v>0</v>
      </c>
      <c r="I106" s="123">
        <v>88</v>
      </c>
      <c r="J106" s="96">
        <v>50</v>
      </c>
      <c r="K106" s="123">
        <v>88</v>
      </c>
      <c r="L106" s="66">
        <f>SUM(J106:K106)</f>
        <v>138</v>
      </c>
      <c r="M106" s="191"/>
      <c r="N106" s="191"/>
      <c r="O106" s="191"/>
      <c r="P106" s="191"/>
      <c r="Q106" s="239"/>
      <c r="R106" s="191"/>
      <c r="S106" s="191"/>
      <c r="T106" s="191"/>
      <c r="V106" s="111"/>
      <c r="W106" s="191" t="s">
        <v>303</v>
      </c>
      <c r="X106" s="191" t="s">
        <v>301</v>
      </c>
      <c r="Y106" s="191" t="s">
        <v>304</v>
      </c>
      <c r="Z106" s="191">
        <v>100</v>
      </c>
      <c r="AA106" s="191">
        <v>1321001003</v>
      </c>
      <c r="AB106" s="191"/>
      <c r="AC106" s="191"/>
      <c r="AD106" s="191"/>
      <c r="AE106" s="191"/>
      <c r="AF106" s="191"/>
    </row>
    <row r="107" spans="1:32" ht="12.95" customHeight="1">
      <c r="A107" s="102"/>
      <c r="B107" s="16" t="s">
        <v>66</v>
      </c>
      <c r="C107" s="17" t="s">
        <v>28</v>
      </c>
      <c r="D107" s="221">
        <v>251</v>
      </c>
      <c r="E107" s="123">
        <v>854</v>
      </c>
      <c r="F107" s="118">
        <v>2600</v>
      </c>
      <c r="G107" s="123">
        <v>854</v>
      </c>
      <c r="H107" s="221">
        <v>2600</v>
      </c>
      <c r="I107" s="123">
        <v>854</v>
      </c>
      <c r="J107" s="118">
        <v>1600</v>
      </c>
      <c r="K107" s="123">
        <v>854</v>
      </c>
      <c r="L107" s="66">
        <f>SUM(J107:K107)</f>
        <v>2454</v>
      </c>
      <c r="M107" s="191"/>
      <c r="N107" s="191"/>
      <c r="O107" s="191"/>
      <c r="P107" s="191"/>
      <c r="Q107" s="239"/>
      <c r="R107" s="191"/>
      <c r="S107" s="191"/>
      <c r="T107" s="191"/>
      <c r="V107" s="153"/>
      <c r="W107" s="191" t="s">
        <v>303</v>
      </c>
      <c r="X107" s="191" t="s">
        <v>301</v>
      </c>
      <c r="Y107" s="191" t="s">
        <v>304</v>
      </c>
      <c r="Z107" s="191">
        <f>100-AE107</f>
        <v>49.531615925058546</v>
      </c>
      <c r="AA107" s="191">
        <v>1321001003</v>
      </c>
      <c r="AB107" s="191" t="s">
        <v>303</v>
      </c>
      <c r="AC107" s="191" t="s">
        <v>301</v>
      </c>
      <c r="AD107" s="191" t="s">
        <v>302</v>
      </c>
      <c r="AE107" s="191">
        <f>431/K107*100</f>
        <v>50.468384074941454</v>
      </c>
      <c r="AF107" s="191">
        <v>1321001002</v>
      </c>
    </row>
    <row r="108" spans="1:32" ht="25.5">
      <c r="A108" s="102"/>
      <c r="B108" s="19" t="s">
        <v>67</v>
      </c>
      <c r="C108" s="17" t="s">
        <v>268</v>
      </c>
      <c r="D108" s="128">
        <v>0</v>
      </c>
      <c r="E108" s="126">
        <v>701</v>
      </c>
      <c r="F108" s="134">
        <v>0</v>
      </c>
      <c r="G108" s="126">
        <v>200</v>
      </c>
      <c r="H108" s="130">
        <v>0</v>
      </c>
      <c r="I108" s="126">
        <v>200</v>
      </c>
      <c r="J108" s="134">
        <v>0</v>
      </c>
      <c r="K108" s="126">
        <v>200</v>
      </c>
      <c r="L108" s="68">
        <f>SUM(J108:K108)</f>
        <v>200</v>
      </c>
      <c r="M108" s="194"/>
      <c r="N108" s="194"/>
      <c r="Q108" s="153"/>
      <c r="V108" s="111"/>
      <c r="W108" s="191" t="s">
        <v>303</v>
      </c>
      <c r="X108" s="191" t="s">
        <v>301</v>
      </c>
      <c r="Y108" s="191" t="s">
        <v>304</v>
      </c>
      <c r="Z108" s="191">
        <v>100</v>
      </c>
      <c r="AA108" s="191">
        <v>1321001003</v>
      </c>
      <c r="AB108" s="191"/>
      <c r="AC108" s="191"/>
      <c r="AD108" s="191"/>
      <c r="AE108" s="191"/>
      <c r="AF108" s="191"/>
    </row>
    <row r="109" spans="1:32" ht="12.95" customHeight="1">
      <c r="A109" s="102"/>
      <c r="B109" s="16" t="s">
        <v>68</v>
      </c>
      <c r="C109" s="17" t="s">
        <v>32</v>
      </c>
      <c r="D109" s="120">
        <v>568</v>
      </c>
      <c r="E109" s="95">
        <v>589</v>
      </c>
      <c r="F109" s="96">
        <v>200</v>
      </c>
      <c r="G109" s="126">
        <v>590</v>
      </c>
      <c r="H109" s="120">
        <v>200</v>
      </c>
      <c r="I109" s="126">
        <v>590</v>
      </c>
      <c r="J109" s="96">
        <v>200</v>
      </c>
      <c r="K109" s="126">
        <v>590</v>
      </c>
      <c r="L109" s="68">
        <f>SUM(J109:K109)</f>
        <v>790</v>
      </c>
      <c r="M109" s="191"/>
      <c r="N109" s="191"/>
      <c r="O109" s="191"/>
      <c r="P109" s="191"/>
      <c r="Q109" s="239"/>
      <c r="R109" s="191"/>
      <c r="S109" s="191"/>
      <c r="V109" s="111"/>
      <c r="W109" s="191" t="s">
        <v>303</v>
      </c>
      <c r="X109" s="191" t="s">
        <v>301</v>
      </c>
      <c r="Y109" s="191" t="s">
        <v>304</v>
      </c>
      <c r="Z109" s="191">
        <v>100</v>
      </c>
      <c r="AA109" s="191">
        <v>1321001003</v>
      </c>
      <c r="AB109" s="191"/>
      <c r="AC109" s="191"/>
      <c r="AD109" s="191"/>
      <c r="AE109" s="191"/>
      <c r="AF109" s="191"/>
    </row>
    <row r="110" spans="1:32" ht="12.95" customHeight="1">
      <c r="A110" s="102" t="s">
        <v>14</v>
      </c>
      <c r="B110" s="18">
        <v>72</v>
      </c>
      <c r="C110" s="17" t="s">
        <v>63</v>
      </c>
      <c r="D110" s="125">
        <f t="shared" ref="D110:L110" si="29">SUM(D105:D109)</f>
        <v>10670</v>
      </c>
      <c r="E110" s="125">
        <f t="shared" si="29"/>
        <v>22128</v>
      </c>
      <c r="F110" s="116">
        <f t="shared" si="29"/>
        <v>14028</v>
      </c>
      <c r="G110" s="125">
        <f t="shared" si="29"/>
        <v>24705</v>
      </c>
      <c r="H110" s="125">
        <f t="shared" si="29"/>
        <v>14028</v>
      </c>
      <c r="I110" s="125">
        <f t="shared" si="29"/>
        <v>24705</v>
      </c>
      <c r="J110" s="116">
        <f t="shared" si="29"/>
        <v>14425</v>
      </c>
      <c r="K110" s="125">
        <f t="shared" ref="K110" si="30">SUM(K105:K109)</f>
        <v>27757</v>
      </c>
      <c r="L110" s="125">
        <f t="shared" si="29"/>
        <v>42182</v>
      </c>
      <c r="Q110" s="111"/>
      <c r="V110" s="111"/>
      <c r="AA110" s="111"/>
      <c r="AF110" s="111"/>
    </row>
    <row r="111" spans="1:32">
      <c r="A111" s="102"/>
      <c r="B111" s="18"/>
      <c r="C111" s="17"/>
      <c r="D111" s="68"/>
      <c r="E111" s="68"/>
      <c r="F111" s="68"/>
      <c r="G111" s="68"/>
      <c r="H111" s="68"/>
      <c r="I111" s="68"/>
      <c r="J111" s="68"/>
      <c r="K111" s="68"/>
      <c r="L111" s="68"/>
      <c r="Q111" s="111"/>
      <c r="V111" s="111"/>
      <c r="AA111" s="111"/>
      <c r="AF111" s="111"/>
    </row>
    <row r="112" spans="1:32">
      <c r="A112" s="102"/>
      <c r="B112" s="18">
        <v>73</v>
      </c>
      <c r="C112" s="17" t="s">
        <v>69</v>
      </c>
      <c r="D112" s="62"/>
      <c r="E112" s="62"/>
      <c r="F112" s="62"/>
      <c r="G112" s="62"/>
      <c r="H112" s="62"/>
      <c r="I112" s="62"/>
      <c r="J112" s="62"/>
      <c r="K112" s="62"/>
      <c r="L112" s="62"/>
      <c r="Q112" s="111"/>
      <c r="V112" s="111"/>
      <c r="AA112" s="111"/>
      <c r="AF112" s="111"/>
    </row>
    <row r="113" spans="1:32">
      <c r="A113" s="102"/>
      <c r="B113" s="16" t="s">
        <v>70</v>
      </c>
      <c r="C113" s="17" t="s">
        <v>23</v>
      </c>
      <c r="D113" s="120">
        <v>42763</v>
      </c>
      <c r="E113" s="126">
        <v>42985</v>
      </c>
      <c r="F113" s="95">
        <v>52050</v>
      </c>
      <c r="G113" s="126">
        <v>49972</v>
      </c>
      <c r="H113" s="120">
        <v>52050</v>
      </c>
      <c r="I113" s="126">
        <v>49972</v>
      </c>
      <c r="J113" s="95">
        <v>58296</v>
      </c>
      <c r="K113" s="126">
        <v>49647</v>
      </c>
      <c r="L113" s="68">
        <f t="shared" ref="L113:L119" si="31">SUM(J113:K113)</f>
        <v>107943</v>
      </c>
      <c r="M113" s="194"/>
      <c r="N113" s="194"/>
      <c r="Q113" s="153"/>
      <c r="V113" s="111"/>
      <c r="W113" s="191" t="s">
        <v>303</v>
      </c>
      <c r="X113" s="191" t="s">
        <v>301</v>
      </c>
      <c r="Y113" s="191" t="s">
        <v>23</v>
      </c>
      <c r="Z113" s="191">
        <v>100</v>
      </c>
      <c r="AA113" s="191">
        <v>1321001001</v>
      </c>
      <c r="AF113" s="111"/>
    </row>
    <row r="114" spans="1:32">
      <c r="A114" s="102"/>
      <c r="B114" s="16" t="s">
        <v>71</v>
      </c>
      <c r="C114" s="17" t="s">
        <v>26</v>
      </c>
      <c r="D114" s="130">
        <v>0</v>
      </c>
      <c r="E114" s="126">
        <v>116</v>
      </c>
      <c r="F114" s="130">
        <v>0</v>
      </c>
      <c r="G114" s="126">
        <v>120</v>
      </c>
      <c r="H114" s="130">
        <v>0</v>
      </c>
      <c r="I114" s="126">
        <v>120</v>
      </c>
      <c r="J114" s="95">
        <v>50</v>
      </c>
      <c r="K114" s="126">
        <v>120</v>
      </c>
      <c r="L114" s="68">
        <f t="shared" si="31"/>
        <v>170</v>
      </c>
      <c r="M114" s="191"/>
      <c r="N114" s="191"/>
      <c r="O114" s="191"/>
      <c r="P114" s="191"/>
      <c r="Q114" s="239"/>
      <c r="R114" s="191"/>
      <c r="S114" s="191"/>
      <c r="V114" s="111"/>
      <c r="W114" s="191" t="s">
        <v>303</v>
      </c>
      <c r="X114" s="191" t="s">
        <v>301</v>
      </c>
      <c r="Y114" s="191" t="s">
        <v>304</v>
      </c>
      <c r="Z114" s="191">
        <v>100</v>
      </c>
      <c r="AA114" s="191">
        <v>1321001003</v>
      </c>
      <c r="AB114" s="191"/>
      <c r="AC114" s="191"/>
      <c r="AD114" s="191"/>
      <c r="AE114" s="191"/>
      <c r="AF114" s="191"/>
    </row>
    <row r="115" spans="1:32">
      <c r="A115" s="102"/>
      <c r="B115" s="16" t="s">
        <v>72</v>
      </c>
      <c r="C115" s="17" t="s">
        <v>28</v>
      </c>
      <c r="D115" s="130">
        <v>0</v>
      </c>
      <c r="E115" s="126">
        <v>1836</v>
      </c>
      <c r="F115" s="130">
        <v>0</v>
      </c>
      <c r="G115" s="126">
        <v>1730</v>
      </c>
      <c r="H115" s="130">
        <v>0</v>
      </c>
      <c r="I115" s="126">
        <v>1730</v>
      </c>
      <c r="J115" s="95">
        <v>3450</v>
      </c>
      <c r="K115" s="126">
        <v>1730</v>
      </c>
      <c r="L115" s="68">
        <f t="shared" si="31"/>
        <v>5180</v>
      </c>
      <c r="M115" s="191"/>
      <c r="N115" s="191"/>
      <c r="O115" s="191"/>
      <c r="P115" s="191"/>
      <c r="Q115" s="239"/>
      <c r="R115" s="191"/>
      <c r="S115" s="191"/>
      <c r="T115" s="191"/>
      <c r="U115" s="200"/>
      <c r="V115" s="153"/>
      <c r="W115" s="191" t="s">
        <v>303</v>
      </c>
      <c r="X115" s="191" t="s">
        <v>301</v>
      </c>
      <c r="Y115" s="191" t="s">
        <v>302</v>
      </c>
      <c r="Z115" s="191">
        <f>1730/K115*100</f>
        <v>100</v>
      </c>
      <c r="AA115" s="191">
        <v>1321001002</v>
      </c>
    </row>
    <row r="116" spans="1:32" ht="25.5">
      <c r="A116" s="102"/>
      <c r="B116" s="19" t="s">
        <v>73</v>
      </c>
      <c r="C116" s="17" t="s">
        <v>268</v>
      </c>
      <c r="D116" s="128">
        <v>0</v>
      </c>
      <c r="E116" s="126">
        <v>1947</v>
      </c>
      <c r="F116" s="134">
        <v>0</v>
      </c>
      <c r="G116" s="126">
        <v>756</v>
      </c>
      <c r="H116" s="130">
        <v>0</v>
      </c>
      <c r="I116" s="126">
        <v>756</v>
      </c>
      <c r="J116" s="134">
        <v>0</v>
      </c>
      <c r="K116" s="126">
        <v>756</v>
      </c>
      <c r="L116" s="68">
        <f t="shared" si="31"/>
        <v>756</v>
      </c>
      <c r="M116" s="194"/>
      <c r="N116" s="194"/>
      <c r="Q116" s="153"/>
      <c r="V116" s="111"/>
      <c r="W116" s="191" t="s">
        <v>303</v>
      </c>
      <c r="X116" s="191" t="s">
        <v>301</v>
      </c>
      <c r="Y116" s="191" t="s">
        <v>304</v>
      </c>
      <c r="Z116" s="191">
        <v>100</v>
      </c>
      <c r="AA116" s="191">
        <v>1321001003</v>
      </c>
      <c r="AB116" s="191"/>
      <c r="AC116" s="191"/>
      <c r="AD116" s="191"/>
      <c r="AE116" s="191"/>
      <c r="AF116" s="191"/>
    </row>
    <row r="117" spans="1:32" ht="12.95" customHeight="1">
      <c r="A117" s="102"/>
      <c r="B117" s="19" t="s">
        <v>204</v>
      </c>
      <c r="C117" s="17" t="s">
        <v>30</v>
      </c>
      <c r="D117" s="130">
        <v>0</v>
      </c>
      <c r="E117" s="130">
        <v>0</v>
      </c>
      <c r="F117" s="134">
        <v>0</v>
      </c>
      <c r="G117" s="134">
        <v>0</v>
      </c>
      <c r="H117" s="130">
        <v>0</v>
      </c>
      <c r="I117" s="134">
        <v>0</v>
      </c>
      <c r="J117" s="134">
        <v>0</v>
      </c>
      <c r="K117" s="134">
        <v>0</v>
      </c>
      <c r="L117" s="134">
        <f t="shared" si="31"/>
        <v>0</v>
      </c>
      <c r="M117" s="194"/>
      <c r="N117" s="194"/>
      <c r="Q117" s="153"/>
      <c r="V117" s="111"/>
      <c r="W117" s="191" t="s">
        <v>303</v>
      </c>
      <c r="X117" s="191" t="s">
        <v>301</v>
      </c>
      <c r="Y117" s="191" t="s">
        <v>304</v>
      </c>
      <c r="Z117" s="191">
        <v>100</v>
      </c>
      <c r="AA117" s="191">
        <v>1321001003</v>
      </c>
      <c r="AB117" s="191"/>
      <c r="AC117" s="191"/>
      <c r="AD117" s="191"/>
      <c r="AE117" s="191"/>
      <c r="AF117" s="191"/>
    </row>
    <row r="118" spans="1:32" ht="12.95" customHeight="1">
      <c r="A118" s="102"/>
      <c r="B118" s="16" t="s">
        <v>74</v>
      </c>
      <c r="C118" s="17" t="s">
        <v>32</v>
      </c>
      <c r="D118" s="120">
        <v>617</v>
      </c>
      <c r="E118" s="95">
        <v>984</v>
      </c>
      <c r="F118" s="96">
        <v>200</v>
      </c>
      <c r="G118" s="126">
        <v>960</v>
      </c>
      <c r="H118" s="120">
        <v>200</v>
      </c>
      <c r="I118" s="126">
        <v>960</v>
      </c>
      <c r="J118" s="96">
        <v>200</v>
      </c>
      <c r="K118" s="126">
        <v>960</v>
      </c>
      <c r="L118" s="68">
        <f t="shared" si="31"/>
        <v>1160</v>
      </c>
      <c r="M118" s="191"/>
      <c r="N118" s="191"/>
      <c r="O118" s="191"/>
      <c r="P118" s="191"/>
      <c r="Q118" s="239"/>
      <c r="R118" s="191"/>
      <c r="V118" s="111"/>
      <c r="W118" s="191" t="s">
        <v>303</v>
      </c>
      <c r="X118" s="191" t="s">
        <v>301</v>
      </c>
      <c r="Y118" s="191" t="s">
        <v>304</v>
      </c>
      <c r="Z118" s="191">
        <v>100</v>
      </c>
      <c r="AA118" s="191">
        <v>1321001003</v>
      </c>
      <c r="AB118" s="191"/>
      <c r="AC118" s="191"/>
      <c r="AD118" s="191"/>
      <c r="AE118" s="191"/>
      <c r="AF118" s="191"/>
    </row>
    <row r="119" spans="1:32" ht="12.95" customHeight="1">
      <c r="A119" s="102"/>
      <c r="B119" s="16" t="s">
        <v>354</v>
      </c>
      <c r="C119" s="17" t="s">
        <v>355</v>
      </c>
      <c r="D119" s="172">
        <v>885</v>
      </c>
      <c r="E119" s="131">
        <v>0</v>
      </c>
      <c r="F119" s="135">
        <v>0</v>
      </c>
      <c r="G119" s="135">
        <v>0</v>
      </c>
      <c r="H119" s="131">
        <v>0</v>
      </c>
      <c r="I119" s="135">
        <v>0</v>
      </c>
      <c r="J119" s="135">
        <v>0</v>
      </c>
      <c r="K119" s="135">
        <v>0</v>
      </c>
      <c r="L119" s="135">
        <f t="shared" si="31"/>
        <v>0</v>
      </c>
      <c r="M119" s="199"/>
      <c r="N119" s="199"/>
      <c r="O119" s="160"/>
      <c r="P119" s="160"/>
      <c r="Q119" s="161"/>
      <c r="V119" s="111"/>
      <c r="AF119" s="111"/>
    </row>
    <row r="120" spans="1:32" ht="12.95" customHeight="1">
      <c r="A120" s="102" t="s">
        <v>14</v>
      </c>
      <c r="B120" s="18">
        <v>73</v>
      </c>
      <c r="C120" s="17" t="s">
        <v>69</v>
      </c>
      <c r="D120" s="127">
        <f t="shared" ref="D120:L120" si="32">SUM(D113:D119)</f>
        <v>44265</v>
      </c>
      <c r="E120" s="127">
        <f t="shared" si="32"/>
        <v>47868</v>
      </c>
      <c r="F120" s="127">
        <f t="shared" si="32"/>
        <v>52250</v>
      </c>
      <c r="G120" s="127">
        <f t="shared" si="32"/>
        <v>53538</v>
      </c>
      <c r="H120" s="127">
        <f t="shared" si="32"/>
        <v>52250</v>
      </c>
      <c r="I120" s="127">
        <f t="shared" si="32"/>
        <v>53538</v>
      </c>
      <c r="J120" s="173">
        <f t="shared" si="32"/>
        <v>61996</v>
      </c>
      <c r="K120" s="127">
        <f t="shared" ref="K120" si="33">SUM(K113:K119)</f>
        <v>53213</v>
      </c>
      <c r="L120" s="127">
        <f t="shared" si="32"/>
        <v>115209</v>
      </c>
      <c r="Q120" s="111"/>
      <c r="V120" s="111"/>
      <c r="AA120" s="111"/>
      <c r="AF120" s="111"/>
    </row>
    <row r="121" spans="1:32">
      <c r="A121" s="102"/>
      <c r="B121" s="18"/>
      <c r="C121" s="17"/>
      <c r="D121" s="68"/>
      <c r="E121" s="68"/>
      <c r="F121" s="68"/>
      <c r="G121" s="68"/>
      <c r="H121" s="68"/>
      <c r="I121" s="68"/>
      <c r="J121" s="68"/>
      <c r="K121" s="68"/>
      <c r="L121" s="68"/>
      <c r="Q121" s="111"/>
      <c r="V121" s="111"/>
      <c r="AA121" s="111"/>
      <c r="AF121" s="111"/>
    </row>
    <row r="122" spans="1:32" ht="12.95" customHeight="1">
      <c r="A122" s="102"/>
      <c r="B122" s="18">
        <v>74</v>
      </c>
      <c r="C122" s="17" t="s">
        <v>75</v>
      </c>
      <c r="D122" s="62"/>
      <c r="E122" s="62"/>
      <c r="F122" s="62"/>
      <c r="G122" s="62"/>
      <c r="H122" s="62"/>
      <c r="I122" s="62"/>
      <c r="J122" s="62"/>
      <c r="K122" s="62"/>
      <c r="L122" s="62"/>
      <c r="Q122" s="111"/>
      <c r="V122" s="111"/>
      <c r="AA122" s="111"/>
      <c r="AF122" s="111"/>
    </row>
    <row r="123" spans="1:32" ht="12.95" customHeight="1">
      <c r="A123" s="102"/>
      <c r="B123" s="16" t="s">
        <v>76</v>
      </c>
      <c r="C123" s="17" t="s">
        <v>23</v>
      </c>
      <c r="D123" s="120">
        <v>12467</v>
      </c>
      <c r="E123" s="126">
        <v>50403</v>
      </c>
      <c r="F123" s="95">
        <v>14219</v>
      </c>
      <c r="G123" s="126">
        <v>61276</v>
      </c>
      <c r="H123" s="120">
        <v>14219</v>
      </c>
      <c r="I123" s="126">
        <v>61276</v>
      </c>
      <c r="J123" s="95">
        <v>15925</v>
      </c>
      <c r="K123" s="126">
        <v>66804</v>
      </c>
      <c r="L123" s="68">
        <f>SUM(J123:K123)</f>
        <v>82729</v>
      </c>
      <c r="M123" s="194"/>
      <c r="N123" s="194"/>
      <c r="Q123" s="153"/>
      <c r="V123" s="111"/>
      <c r="W123" s="191" t="s">
        <v>303</v>
      </c>
      <c r="X123" s="191" t="s">
        <v>301</v>
      </c>
      <c r="Y123" s="191" t="s">
        <v>23</v>
      </c>
      <c r="Z123" s="191">
        <v>100</v>
      </c>
      <c r="AA123" s="191">
        <v>1321001001</v>
      </c>
      <c r="AF123" s="111"/>
    </row>
    <row r="124" spans="1:32" ht="12.95" customHeight="1">
      <c r="A124" s="102"/>
      <c r="B124" s="16" t="s">
        <v>77</v>
      </c>
      <c r="C124" s="17" t="s">
        <v>26</v>
      </c>
      <c r="D124" s="130">
        <v>0</v>
      </c>
      <c r="E124" s="126">
        <v>115</v>
      </c>
      <c r="F124" s="134">
        <v>0</v>
      </c>
      <c r="G124" s="126">
        <v>119</v>
      </c>
      <c r="H124" s="130">
        <v>0</v>
      </c>
      <c r="I124" s="126">
        <v>119</v>
      </c>
      <c r="J124" s="96">
        <v>50</v>
      </c>
      <c r="K124" s="126">
        <v>119</v>
      </c>
      <c r="L124" s="68">
        <f>SUM(J124:K124)</f>
        <v>169</v>
      </c>
      <c r="M124" s="191"/>
      <c r="N124" s="191"/>
      <c r="O124" s="191"/>
      <c r="P124" s="191"/>
      <c r="Q124" s="239"/>
      <c r="R124" s="191"/>
      <c r="S124" s="191"/>
      <c r="V124" s="111"/>
      <c r="W124" s="191" t="s">
        <v>303</v>
      </c>
      <c r="X124" s="191" t="s">
        <v>301</v>
      </c>
      <c r="Y124" s="191" t="s">
        <v>304</v>
      </c>
      <c r="Z124" s="191">
        <v>100</v>
      </c>
      <c r="AA124" s="191">
        <v>1321001003</v>
      </c>
      <c r="AB124" s="191"/>
      <c r="AC124" s="191"/>
      <c r="AD124" s="191"/>
      <c r="AE124" s="191"/>
      <c r="AF124" s="191"/>
    </row>
    <row r="125" spans="1:32" ht="12.95" customHeight="1">
      <c r="A125" s="102"/>
      <c r="B125" s="16" t="s">
        <v>78</v>
      </c>
      <c r="C125" s="17" t="s">
        <v>28</v>
      </c>
      <c r="D125" s="120">
        <v>201</v>
      </c>
      <c r="E125" s="126">
        <v>2395</v>
      </c>
      <c r="F125" s="95">
        <v>836</v>
      </c>
      <c r="G125" s="126">
        <v>1298</v>
      </c>
      <c r="H125" s="120">
        <v>836</v>
      </c>
      <c r="I125" s="126">
        <v>1298</v>
      </c>
      <c r="J125" s="95">
        <v>2950</v>
      </c>
      <c r="K125" s="126">
        <v>1298</v>
      </c>
      <c r="L125" s="68">
        <f>SUM(J125:K125)</f>
        <v>4248</v>
      </c>
      <c r="M125" s="191"/>
      <c r="N125" s="191"/>
      <c r="O125" s="191"/>
      <c r="P125" s="191"/>
      <c r="Q125" s="239"/>
      <c r="R125" s="191"/>
      <c r="S125" s="191"/>
      <c r="T125" s="191"/>
      <c r="U125" s="200"/>
      <c r="V125" s="153"/>
      <c r="W125" s="191" t="s">
        <v>303</v>
      </c>
      <c r="X125" s="191" t="s">
        <v>301</v>
      </c>
      <c r="Y125" s="191" t="s">
        <v>304</v>
      </c>
      <c r="Z125" s="191">
        <f>100-AE125</f>
        <v>74.961479198767336</v>
      </c>
      <c r="AA125" s="191">
        <v>1321001003</v>
      </c>
      <c r="AB125" s="191" t="s">
        <v>303</v>
      </c>
      <c r="AC125" s="191" t="s">
        <v>301</v>
      </c>
      <c r="AD125" s="191" t="s">
        <v>302</v>
      </c>
      <c r="AE125" s="191">
        <f>325/K125*100</f>
        <v>25.038520801232668</v>
      </c>
      <c r="AF125" s="191">
        <v>1321001002</v>
      </c>
    </row>
    <row r="126" spans="1:32" ht="25.5">
      <c r="A126" s="104"/>
      <c r="B126" s="202" t="s">
        <v>79</v>
      </c>
      <c r="C126" s="44" t="s">
        <v>268</v>
      </c>
      <c r="D126" s="131">
        <v>0</v>
      </c>
      <c r="E126" s="173">
        <v>1250</v>
      </c>
      <c r="F126" s="135">
        <v>0</v>
      </c>
      <c r="G126" s="127">
        <v>450</v>
      </c>
      <c r="H126" s="131">
        <v>0</v>
      </c>
      <c r="I126" s="127">
        <v>450</v>
      </c>
      <c r="J126" s="135">
        <v>0</v>
      </c>
      <c r="K126" s="127">
        <v>450</v>
      </c>
      <c r="L126" s="49">
        <f>SUM(J126:K126)</f>
        <v>450</v>
      </c>
      <c r="M126" s="194"/>
      <c r="N126" s="194"/>
      <c r="Q126" s="153"/>
      <c r="V126" s="111"/>
      <c r="W126" s="191" t="s">
        <v>303</v>
      </c>
      <c r="X126" s="191" t="s">
        <v>301</v>
      </c>
      <c r="Y126" s="191" t="s">
        <v>304</v>
      </c>
      <c r="Z126" s="191">
        <v>100</v>
      </c>
      <c r="AA126" s="191">
        <v>1321001003</v>
      </c>
      <c r="AB126" s="191"/>
      <c r="AC126" s="191"/>
      <c r="AD126" s="191"/>
      <c r="AE126" s="191"/>
      <c r="AF126" s="191"/>
    </row>
    <row r="127" spans="1:32" ht="12.95" customHeight="1">
      <c r="A127" s="102"/>
      <c r="B127" s="16" t="s">
        <v>80</v>
      </c>
      <c r="C127" s="17" t="s">
        <v>32</v>
      </c>
      <c r="D127" s="120">
        <v>700</v>
      </c>
      <c r="E127" s="118">
        <v>424</v>
      </c>
      <c r="F127" s="96">
        <v>200</v>
      </c>
      <c r="G127" s="123">
        <v>425</v>
      </c>
      <c r="H127" s="123">
        <v>200</v>
      </c>
      <c r="I127" s="123">
        <v>425</v>
      </c>
      <c r="J127" s="96">
        <v>200</v>
      </c>
      <c r="K127" s="123">
        <v>425</v>
      </c>
      <c r="L127" s="66">
        <f>SUM(J127:K127)</f>
        <v>625</v>
      </c>
      <c r="M127" s="191"/>
      <c r="N127" s="191"/>
      <c r="O127" s="191"/>
      <c r="P127" s="191"/>
      <c r="Q127" s="239"/>
      <c r="R127" s="191"/>
      <c r="V127" s="111"/>
      <c r="W127" s="191" t="s">
        <v>303</v>
      </c>
      <c r="X127" s="191" t="s">
        <v>301</v>
      </c>
      <c r="Y127" s="191" t="s">
        <v>304</v>
      </c>
      <c r="Z127" s="191">
        <v>100</v>
      </c>
      <c r="AA127" s="191">
        <v>1321001003</v>
      </c>
      <c r="AB127" s="191"/>
      <c r="AC127" s="191"/>
      <c r="AD127" s="191"/>
      <c r="AE127" s="191"/>
      <c r="AF127" s="191"/>
    </row>
    <row r="128" spans="1:32" ht="12.95" customHeight="1">
      <c r="A128" s="102" t="s">
        <v>14</v>
      </c>
      <c r="B128" s="18">
        <v>74</v>
      </c>
      <c r="C128" s="17" t="s">
        <v>75</v>
      </c>
      <c r="D128" s="125">
        <f t="shared" ref="D128:L128" si="34">SUM(D123:D127)</f>
        <v>13368</v>
      </c>
      <c r="E128" s="125">
        <f t="shared" si="34"/>
        <v>54587</v>
      </c>
      <c r="F128" s="116">
        <f t="shared" si="34"/>
        <v>15255</v>
      </c>
      <c r="G128" s="125">
        <f t="shared" si="34"/>
        <v>63568</v>
      </c>
      <c r="H128" s="125">
        <f t="shared" si="34"/>
        <v>15255</v>
      </c>
      <c r="I128" s="125">
        <f t="shared" si="34"/>
        <v>63568</v>
      </c>
      <c r="J128" s="116">
        <f t="shared" si="34"/>
        <v>19125</v>
      </c>
      <c r="K128" s="125">
        <f t="shared" ref="K128" si="35">SUM(K123:K127)</f>
        <v>69096</v>
      </c>
      <c r="L128" s="125">
        <f t="shared" si="34"/>
        <v>88221</v>
      </c>
      <c r="Q128" s="111"/>
      <c r="V128" s="111"/>
      <c r="AA128" s="111"/>
      <c r="AF128" s="111"/>
    </row>
    <row r="129" spans="1:32" ht="14.1" customHeight="1">
      <c r="A129" s="102"/>
      <c r="B129" s="18"/>
      <c r="C129" s="17"/>
      <c r="D129" s="70"/>
      <c r="E129" s="70"/>
      <c r="F129" s="70"/>
      <c r="G129" s="70"/>
      <c r="H129" s="70"/>
      <c r="I129" s="70"/>
      <c r="J129" s="70"/>
      <c r="K129" s="70"/>
      <c r="L129" s="70"/>
      <c r="Q129" s="111"/>
      <c r="V129" s="111"/>
      <c r="AA129" s="111"/>
      <c r="AF129" s="111"/>
    </row>
    <row r="130" spans="1:32" ht="12.95" customHeight="1">
      <c r="A130" s="102"/>
      <c r="B130" s="18">
        <v>75</v>
      </c>
      <c r="C130" s="17" t="s">
        <v>218</v>
      </c>
      <c r="D130" s="68"/>
      <c r="E130" s="68"/>
      <c r="F130" s="68"/>
      <c r="G130" s="68"/>
      <c r="H130" s="68"/>
      <c r="I130" s="68"/>
      <c r="J130" s="68"/>
      <c r="K130" s="68"/>
      <c r="L130" s="68"/>
      <c r="Q130" s="111"/>
      <c r="V130" s="111"/>
      <c r="AA130" s="111"/>
      <c r="AF130" s="111"/>
    </row>
    <row r="131" spans="1:32" ht="38.25">
      <c r="A131" s="102"/>
      <c r="B131" s="18" t="s">
        <v>219</v>
      </c>
      <c r="C131" s="17" t="s">
        <v>313</v>
      </c>
      <c r="D131" s="134">
        <v>0</v>
      </c>
      <c r="E131" s="134">
        <v>0</v>
      </c>
      <c r="F131" s="134">
        <v>0</v>
      </c>
      <c r="G131" s="134">
        <v>0</v>
      </c>
      <c r="H131" s="134">
        <v>0</v>
      </c>
      <c r="I131" s="134">
        <v>0</v>
      </c>
      <c r="J131" s="96">
        <v>39</v>
      </c>
      <c r="K131" s="134">
        <v>0</v>
      </c>
      <c r="L131" s="96">
        <f>SUM(J131:K131)</f>
        <v>39</v>
      </c>
      <c r="M131" s="207"/>
      <c r="N131" s="207"/>
      <c r="O131" s="207"/>
      <c r="P131" s="207"/>
      <c r="Q131" s="210"/>
      <c r="V131" s="111"/>
      <c r="W131" s="111" t="s">
        <v>19</v>
      </c>
      <c r="X131" s="111" t="s">
        <v>19</v>
      </c>
      <c r="Y131" s="111" t="s">
        <v>19</v>
      </c>
      <c r="AA131" s="111" t="s">
        <v>19</v>
      </c>
      <c r="AB131" s="111" t="s">
        <v>19</v>
      </c>
      <c r="AC131" s="111" t="s">
        <v>19</v>
      </c>
      <c r="AD131" s="111" t="s">
        <v>19</v>
      </c>
      <c r="AE131" s="111" t="s">
        <v>19</v>
      </c>
      <c r="AF131" s="111" t="s">
        <v>19</v>
      </c>
    </row>
    <row r="132" spans="1:32" ht="14.1" customHeight="1">
      <c r="A132" s="102"/>
      <c r="B132" s="18"/>
      <c r="C132" s="17"/>
      <c r="D132" s="68"/>
      <c r="E132" s="68"/>
      <c r="F132" s="68"/>
      <c r="G132" s="68"/>
      <c r="H132" s="68"/>
      <c r="I132" s="68"/>
      <c r="J132" s="68"/>
      <c r="K132" s="68"/>
      <c r="L132" s="68"/>
      <c r="Q132" s="111"/>
      <c r="V132" s="111"/>
      <c r="AA132" s="111"/>
      <c r="AF132" s="111"/>
    </row>
    <row r="133" spans="1:32" ht="12.95" customHeight="1">
      <c r="A133" s="102"/>
      <c r="B133" s="18">
        <v>76</v>
      </c>
      <c r="C133" s="17" t="s">
        <v>220</v>
      </c>
      <c r="D133" s="68"/>
      <c r="E133" s="68"/>
      <c r="F133" s="68"/>
      <c r="G133" s="68"/>
      <c r="H133" s="68"/>
      <c r="I133" s="68"/>
      <c r="J133" s="68"/>
      <c r="K133" s="68"/>
      <c r="L133" s="68"/>
      <c r="Q133" s="111"/>
      <c r="V133" s="111"/>
      <c r="AA133" s="111"/>
      <c r="AF133" s="111"/>
    </row>
    <row r="134" spans="1:32" ht="38.25">
      <c r="A134" s="102"/>
      <c r="B134" s="18" t="s">
        <v>221</v>
      </c>
      <c r="C134" s="17" t="s">
        <v>247</v>
      </c>
      <c r="D134" s="134">
        <v>0</v>
      </c>
      <c r="E134" s="134">
        <v>0</v>
      </c>
      <c r="F134" s="134">
        <v>0</v>
      </c>
      <c r="G134" s="134">
        <v>0</v>
      </c>
      <c r="H134" s="134">
        <v>0</v>
      </c>
      <c r="I134" s="134">
        <v>0</v>
      </c>
      <c r="J134" s="96">
        <v>103</v>
      </c>
      <c r="K134" s="134">
        <v>0</v>
      </c>
      <c r="L134" s="96">
        <f>SUM(J134:K134)</f>
        <v>103</v>
      </c>
      <c r="M134" s="207"/>
      <c r="N134" s="207"/>
      <c r="O134" s="207"/>
      <c r="P134" s="207"/>
      <c r="Q134" s="210"/>
      <c r="V134" s="111"/>
      <c r="W134" s="111" t="s">
        <v>19</v>
      </c>
      <c r="X134" s="111" t="s">
        <v>19</v>
      </c>
      <c r="Y134" s="111" t="s">
        <v>19</v>
      </c>
      <c r="AA134" s="111" t="s">
        <v>19</v>
      </c>
      <c r="AB134" s="111" t="s">
        <v>19</v>
      </c>
      <c r="AC134" s="111" t="s">
        <v>19</v>
      </c>
      <c r="AD134" s="111" t="s">
        <v>19</v>
      </c>
      <c r="AE134" s="111" t="s">
        <v>19</v>
      </c>
      <c r="AF134" s="111" t="s">
        <v>19</v>
      </c>
    </row>
    <row r="135" spans="1:32" ht="14.1" customHeight="1">
      <c r="A135" s="102"/>
      <c r="B135" s="18"/>
      <c r="C135" s="17"/>
      <c r="D135" s="96"/>
      <c r="E135" s="96"/>
      <c r="F135" s="68"/>
      <c r="G135" s="96"/>
      <c r="H135" s="68"/>
      <c r="I135" s="96"/>
      <c r="J135" s="68"/>
      <c r="K135" s="96"/>
      <c r="L135" s="68"/>
      <c r="Q135" s="111"/>
      <c r="V135" s="111"/>
      <c r="AA135" s="111"/>
      <c r="AF135" s="111"/>
    </row>
    <row r="136" spans="1:32" ht="12.95" customHeight="1">
      <c r="A136" s="102"/>
      <c r="B136" s="18">
        <v>77</v>
      </c>
      <c r="C136" s="17" t="s">
        <v>223</v>
      </c>
      <c r="D136" s="68"/>
      <c r="E136" s="68"/>
      <c r="F136" s="68"/>
      <c r="G136" s="68"/>
      <c r="H136" s="68"/>
      <c r="I136" s="68"/>
      <c r="J136" s="68"/>
      <c r="K136" s="68"/>
      <c r="L136" s="68"/>
      <c r="Q136" s="111"/>
      <c r="V136" s="111"/>
      <c r="AA136" s="111"/>
      <c r="AF136" s="111"/>
    </row>
    <row r="137" spans="1:32" ht="12.95" customHeight="1">
      <c r="A137" s="102"/>
      <c r="B137" s="16" t="s">
        <v>224</v>
      </c>
      <c r="C137" s="17" t="s">
        <v>23</v>
      </c>
      <c r="D137" s="134">
        <v>0</v>
      </c>
      <c r="E137" s="126">
        <v>6536</v>
      </c>
      <c r="F137" s="134">
        <v>0</v>
      </c>
      <c r="G137" s="126">
        <v>6685</v>
      </c>
      <c r="H137" s="134">
        <v>0</v>
      </c>
      <c r="I137" s="126">
        <v>6685</v>
      </c>
      <c r="J137" s="134">
        <v>0</v>
      </c>
      <c r="K137" s="126">
        <v>7275</v>
      </c>
      <c r="L137" s="68">
        <f>SUM(J137:K137)</f>
        <v>7275</v>
      </c>
      <c r="M137" s="194"/>
      <c r="N137" s="194"/>
      <c r="Q137" s="153"/>
      <c r="V137" s="111"/>
      <c r="W137" s="191" t="s">
        <v>303</v>
      </c>
      <c r="X137" s="191" t="s">
        <v>301</v>
      </c>
      <c r="Y137" s="191" t="s">
        <v>23</v>
      </c>
      <c r="Z137" s="191">
        <v>100</v>
      </c>
      <c r="AA137" s="191">
        <v>1321001001</v>
      </c>
      <c r="AF137" s="111"/>
    </row>
    <row r="138" spans="1:32" ht="12.95" customHeight="1">
      <c r="A138" s="102"/>
      <c r="B138" s="16" t="s">
        <v>225</v>
      </c>
      <c r="C138" s="17" t="s">
        <v>26</v>
      </c>
      <c r="D138" s="134">
        <v>0</v>
      </c>
      <c r="E138" s="126">
        <v>43</v>
      </c>
      <c r="F138" s="134">
        <v>0</v>
      </c>
      <c r="G138" s="126">
        <v>40</v>
      </c>
      <c r="H138" s="134">
        <v>0</v>
      </c>
      <c r="I138" s="126">
        <v>40</v>
      </c>
      <c r="J138" s="134">
        <v>0</v>
      </c>
      <c r="K138" s="126">
        <v>40</v>
      </c>
      <c r="L138" s="68">
        <f>SUM(J138:K138)</f>
        <v>40</v>
      </c>
      <c r="M138" s="194"/>
      <c r="N138" s="194"/>
      <c r="Q138" s="153"/>
      <c r="V138" s="111"/>
      <c r="W138" s="191" t="s">
        <v>303</v>
      </c>
      <c r="X138" s="191" t="s">
        <v>301</v>
      </c>
      <c r="Y138" s="191" t="s">
        <v>304</v>
      </c>
      <c r="Z138" s="191">
        <v>100</v>
      </c>
      <c r="AA138" s="191">
        <v>1321001003</v>
      </c>
      <c r="AB138" s="191"/>
      <c r="AC138" s="191"/>
      <c r="AD138" s="191"/>
      <c r="AE138" s="191"/>
      <c r="AF138" s="191"/>
    </row>
    <row r="139" spans="1:32" ht="12.95" customHeight="1">
      <c r="A139" s="102"/>
      <c r="B139" s="16" t="s">
        <v>226</v>
      </c>
      <c r="C139" s="17" t="s">
        <v>28</v>
      </c>
      <c r="D139" s="134">
        <v>0</v>
      </c>
      <c r="E139" s="173">
        <v>70</v>
      </c>
      <c r="F139" s="135">
        <v>0</v>
      </c>
      <c r="G139" s="127">
        <v>70</v>
      </c>
      <c r="H139" s="135">
        <v>0</v>
      </c>
      <c r="I139" s="127">
        <v>70</v>
      </c>
      <c r="J139" s="135">
        <v>0</v>
      </c>
      <c r="K139" s="127">
        <v>70</v>
      </c>
      <c r="L139" s="49">
        <f>SUM(J139:K139)</f>
        <v>70</v>
      </c>
      <c r="M139" s="194"/>
      <c r="N139" s="194"/>
      <c r="Q139" s="153"/>
      <c r="V139" s="111"/>
      <c r="W139" s="191" t="s">
        <v>303</v>
      </c>
      <c r="X139" s="191" t="s">
        <v>301</v>
      </c>
      <c r="Y139" s="191" t="s">
        <v>304</v>
      </c>
      <c r="Z139" s="191">
        <v>100</v>
      </c>
      <c r="AA139" s="191">
        <v>1321001003</v>
      </c>
      <c r="AB139" s="191"/>
      <c r="AC139" s="191"/>
      <c r="AD139" s="191"/>
      <c r="AE139" s="191"/>
      <c r="AF139" s="239"/>
    </row>
    <row r="140" spans="1:32" ht="12.95" customHeight="1">
      <c r="A140" s="102" t="s">
        <v>14</v>
      </c>
      <c r="B140" s="18">
        <v>77</v>
      </c>
      <c r="C140" s="17" t="s">
        <v>223</v>
      </c>
      <c r="D140" s="132">
        <f t="shared" ref="D140:L140" si="36">SUM(D137:D139)</f>
        <v>0</v>
      </c>
      <c r="E140" s="125">
        <f t="shared" si="36"/>
        <v>6649</v>
      </c>
      <c r="F140" s="132">
        <f t="shared" si="36"/>
        <v>0</v>
      </c>
      <c r="G140" s="125">
        <f t="shared" si="36"/>
        <v>6795</v>
      </c>
      <c r="H140" s="132">
        <f t="shared" si="36"/>
        <v>0</v>
      </c>
      <c r="I140" s="125">
        <f t="shared" si="36"/>
        <v>6795</v>
      </c>
      <c r="J140" s="132">
        <f t="shared" si="36"/>
        <v>0</v>
      </c>
      <c r="K140" s="125">
        <f t="shared" ref="K140" si="37">SUM(K137:K139)</f>
        <v>7385</v>
      </c>
      <c r="L140" s="125">
        <f t="shared" si="36"/>
        <v>7385</v>
      </c>
      <c r="Q140" s="111"/>
      <c r="V140" s="111"/>
      <c r="AA140" s="111"/>
      <c r="AF140" s="111"/>
    </row>
    <row r="141" spans="1:32" ht="12.95" customHeight="1">
      <c r="A141" s="102" t="s">
        <v>14</v>
      </c>
      <c r="B141" s="18">
        <v>63</v>
      </c>
      <c r="C141" s="17" t="s">
        <v>222</v>
      </c>
      <c r="D141" s="49">
        <f t="shared" ref="D141:L141" si="38">D128+D120+D110+D102+D134+D131+D140</f>
        <v>84637</v>
      </c>
      <c r="E141" s="49">
        <f t="shared" si="38"/>
        <v>156964</v>
      </c>
      <c r="F141" s="49">
        <f t="shared" si="38"/>
        <v>97717</v>
      </c>
      <c r="G141" s="49">
        <f t="shared" si="38"/>
        <v>176996</v>
      </c>
      <c r="H141" s="49">
        <f t="shared" si="38"/>
        <v>97717</v>
      </c>
      <c r="I141" s="49">
        <f t="shared" si="38"/>
        <v>176996</v>
      </c>
      <c r="J141" s="173">
        <f t="shared" si="38"/>
        <v>116390</v>
      </c>
      <c r="K141" s="49">
        <f t="shared" ref="K141" si="39">K128+K120+K110+K102+K134+K131+K140</f>
        <v>185266</v>
      </c>
      <c r="L141" s="49">
        <f t="shared" si="38"/>
        <v>301656</v>
      </c>
      <c r="Q141" s="111"/>
      <c r="V141" s="111"/>
      <c r="AA141" s="111"/>
      <c r="AF141" s="111"/>
    </row>
    <row r="142" spans="1:32" ht="12.95" customHeight="1">
      <c r="A142" s="102" t="s">
        <v>14</v>
      </c>
      <c r="B142" s="30">
        <v>1.1100000000000001</v>
      </c>
      <c r="C142" s="15" t="s">
        <v>33</v>
      </c>
      <c r="D142" s="45">
        <f t="shared" ref="D142:L142" si="40">D141+D92+D83</f>
        <v>184300</v>
      </c>
      <c r="E142" s="45">
        <f t="shared" si="40"/>
        <v>520846</v>
      </c>
      <c r="F142" s="45">
        <f t="shared" si="40"/>
        <v>225181</v>
      </c>
      <c r="G142" s="45">
        <f t="shared" si="40"/>
        <v>603271</v>
      </c>
      <c r="H142" s="45">
        <f t="shared" si="40"/>
        <v>225181</v>
      </c>
      <c r="I142" s="45">
        <f t="shared" si="40"/>
        <v>603271</v>
      </c>
      <c r="J142" s="116">
        <f t="shared" si="40"/>
        <v>234928</v>
      </c>
      <c r="K142" s="45">
        <f t="shared" ref="K142" si="41">K141+K92+K83</f>
        <v>623571</v>
      </c>
      <c r="L142" s="45">
        <f t="shared" si="40"/>
        <v>858499</v>
      </c>
      <c r="Q142" s="111"/>
      <c r="V142" s="111"/>
      <c r="AA142" s="111"/>
      <c r="AF142" s="111"/>
    </row>
    <row r="143" spans="1:32" ht="14.1" customHeight="1">
      <c r="A143" s="102"/>
      <c r="B143" s="30"/>
      <c r="C143" s="15"/>
      <c r="D143" s="68"/>
      <c r="E143" s="68"/>
      <c r="F143" s="68"/>
      <c r="G143" s="68"/>
      <c r="H143" s="68"/>
      <c r="I143" s="68"/>
      <c r="J143" s="68"/>
      <c r="K143" s="68"/>
      <c r="L143" s="68"/>
      <c r="Q143" s="111"/>
      <c r="V143" s="111"/>
      <c r="AA143" s="111"/>
      <c r="AF143" s="111"/>
    </row>
    <row r="144" spans="1:32">
      <c r="A144" s="102"/>
      <c r="B144" s="30">
        <v>1.8</v>
      </c>
      <c r="C144" s="15" t="s">
        <v>81</v>
      </c>
      <c r="D144" s="61"/>
      <c r="E144" s="61"/>
      <c r="F144" s="61"/>
      <c r="G144" s="61"/>
      <c r="H144" s="61"/>
      <c r="I144" s="61"/>
      <c r="J144" s="61"/>
      <c r="K144" s="61"/>
      <c r="L144" s="61"/>
      <c r="Q144" s="111"/>
      <c r="V144" s="111"/>
      <c r="AA144" s="111"/>
      <c r="AF144" s="111"/>
    </row>
    <row r="145" spans="1:32">
      <c r="A145" s="102"/>
      <c r="B145" s="19" t="s">
        <v>272</v>
      </c>
      <c r="C145" s="17" t="s">
        <v>89</v>
      </c>
      <c r="D145" s="68"/>
      <c r="E145" s="68"/>
      <c r="F145" s="68"/>
      <c r="G145" s="68"/>
      <c r="H145" s="68"/>
      <c r="I145" s="68"/>
      <c r="J145" s="68"/>
      <c r="K145" s="68"/>
      <c r="L145" s="68"/>
      <c r="Q145" s="111"/>
      <c r="V145" s="111"/>
      <c r="AA145" s="111"/>
      <c r="AF145" s="111"/>
    </row>
    <row r="146" spans="1:32" ht="26.25" customHeight="1">
      <c r="A146" s="102"/>
      <c r="B146" s="16" t="s">
        <v>90</v>
      </c>
      <c r="C146" s="17" t="s">
        <v>258</v>
      </c>
      <c r="D146" s="96">
        <v>700</v>
      </c>
      <c r="E146" s="134">
        <v>0</v>
      </c>
      <c r="F146" s="96">
        <v>700</v>
      </c>
      <c r="G146" s="134">
        <v>0</v>
      </c>
      <c r="H146" s="126">
        <v>700</v>
      </c>
      <c r="I146" s="134">
        <v>0</v>
      </c>
      <c r="J146" s="96">
        <v>1</v>
      </c>
      <c r="K146" s="134">
        <v>0</v>
      </c>
      <c r="L146" s="96">
        <f t="shared" ref="L146:L152" si="42">SUM(J146:K146)</f>
        <v>1</v>
      </c>
      <c r="M146" s="191"/>
      <c r="N146" s="191"/>
      <c r="O146" s="191"/>
      <c r="P146" s="191"/>
      <c r="Q146" s="239"/>
      <c r="R146" s="191"/>
      <c r="V146" s="111"/>
      <c r="W146" s="191" t="s">
        <v>303</v>
      </c>
      <c r="X146" s="191" t="s">
        <v>301</v>
      </c>
      <c r="Y146" s="191" t="s">
        <v>306</v>
      </c>
      <c r="Z146" s="191">
        <v>100</v>
      </c>
      <c r="AA146" s="191">
        <v>1321001007</v>
      </c>
      <c r="AF146" s="111"/>
    </row>
    <row r="147" spans="1:32">
      <c r="A147" s="102"/>
      <c r="B147" s="20" t="s">
        <v>214</v>
      </c>
      <c r="C147" s="17" t="s">
        <v>215</v>
      </c>
      <c r="D147" s="96">
        <v>2500</v>
      </c>
      <c r="E147" s="128">
        <v>0</v>
      </c>
      <c r="F147" s="96">
        <v>2500</v>
      </c>
      <c r="G147" s="130">
        <v>0</v>
      </c>
      <c r="H147" s="95">
        <v>2500</v>
      </c>
      <c r="I147" s="130">
        <v>0</v>
      </c>
      <c r="J147" s="96">
        <v>5000</v>
      </c>
      <c r="K147" s="130">
        <v>0</v>
      </c>
      <c r="L147" s="96">
        <f t="shared" si="42"/>
        <v>5000</v>
      </c>
      <c r="M147" s="207"/>
      <c r="N147" s="207"/>
      <c r="O147" s="207"/>
      <c r="P147" s="207"/>
      <c r="Q147" s="209"/>
      <c r="V147" s="111"/>
      <c r="W147" s="191" t="s">
        <v>303</v>
      </c>
      <c r="X147" s="191" t="s">
        <v>301</v>
      </c>
      <c r="Y147" s="191" t="s">
        <v>304</v>
      </c>
      <c r="Z147" s="191">
        <v>100</v>
      </c>
      <c r="AA147" s="191">
        <v>1321001003</v>
      </c>
      <c r="AB147" s="191"/>
      <c r="AC147" s="191"/>
      <c r="AD147" s="191"/>
      <c r="AE147" s="191"/>
      <c r="AF147" s="191"/>
    </row>
    <row r="148" spans="1:32">
      <c r="A148" s="102"/>
      <c r="B148" s="20" t="s">
        <v>319</v>
      </c>
      <c r="C148" s="17" t="s">
        <v>320</v>
      </c>
      <c r="D148" s="134">
        <v>0</v>
      </c>
      <c r="E148" s="96">
        <v>25000</v>
      </c>
      <c r="F148" s="134">
        <v>0</v>
      </c>
      <c r="G148" s="95">
        <v>25000</v>
      </c>
      <c r="H148" s="130">
        <v>0</v>
      </c>
      <c r="I148" s="95">
        <v>30000</v>
      </c>
      <c r="J148" s="96">
        <v>10000</v>
      </c>
      <c r="K148" s="95">
        <f>25000+22100</f>
        <v>47100</v>
      </c>
      <c r="L148" s="96">
        <f t="shared" si="42"/>
        <v>57100</v>
      </c>
      <c r="M148" s="207"/>
      <c r="N148" s="207"/>
      <c r="O148" s="207"/>
      <c r="P148" s="207"/>
      <c r="Q148" s="153"/>
      <c r="V148" s="111"/>
      <c r="W148" s="191" t="s">
        <v>303</v>
      </c>
      <c r="X148" s="191" t="s">
        <v>305</v>
      </c>
      <c r="Y148" s="191" t="s">
        <v>320</v>
      </c>
      <c r="Z148" s="191">
        <v>100</v>
      </c>
      <c r="AA148" s="191">
        <v>1321002023</v>
      </c>
      <c r="AF148" s="111"/>
    </row>
    <row r="149" spans="1:32">
      <c r="A149" s="102"/>
      <c r="B149" s="20" t="s">
        <v>277</v>
      </c>
      <c r="C149" s="17" t="s">
        <v>278</v>
      </c>
      <c r="D149" s="82">
        <v>10000</v>
      </c>
      <c r="E149" s="134">
        <v>0</v>
      </c>
      <c r="F149" s="95">
        <v>10000</v>
      </c>
      <c r="G149" s="130">
        <v>0</v>
      </c>
      <c r="H149" s="95">
        <v>10000</v>
      </c>
      <c r="I149" s="130">
        <v>0</v>
      </c>
      <c r="J149" s="95">
        <v>5000</v>
      </c>
      <c r="K149" s="130">
        <v>0</v>
      </c>
      <c r="L149" s="96">
        <f t="shared" si="42"/>
        <v>5000</v>
      </c>
      <c r="M149" s="207"/>
      <c r="N149" s="207"/>
      <c r="O149" s="207"/>
      <c r="P149" s="207"/>
      <c r="Q149" s="209"/>
      <c r="V149" s="111"/>
      <c r="W149" s="191" t="s">
        <v>303</v>
      </c>
      <c r="X149" s="191" t="s">
        <v>301</v>
      </c>
      <c r="Y149" s="191" t="s">
        <v>304</v>
      </c>
      <c r="Z149" s="191">
        <v>100</v>
      </c>
      <c r="AA149" s="191">
        <v>1321001003</v>
      </c>
      <c r="AB149" s="191"/>
      <c r="AC149" s="191"/>
      <c r="AD149" s="191"/>
      <c r="AE149" s="191"/>
      <c r="AF149" s="191"/>
    </row>
    <row r="150" spans="1:32">
      <c r="A150" s="102"/>
      <c r="B150" s="20" t="s">
        <v>314</v>
      </c>
      <c r="C150" s="17" t="s">
        <v>315</v>
      </c>
      <c r="D150" s="96">
        <v>20158</v>
      </c>
      <c r="E150" s="134">
        <v>0</v>
      </c>
      <c r="F150" s="95">
        <v>25000</v>
      </c>
      <c r="G150" s="130">
        <v>0</v>
      </c>
      <c r="H150" s="95">
        <v>25000</v>
      </c>
      <c r="I150" s="130">
        <v>0</v>
      </c>
      <c r="J150" s="95">
        <f>30000-10000</f>
        <v>20000</v>
      </c>
      <c r="K150" s="130">
        <v>0</v>
      </c>
      <c r="L150" s="96">
        <f t="shared" si="42"/>
        <v>20000</v>
      </c>
      <c r="M150" s="207"/>
      <c r="N150" s="207"/>
      <c r="O150" s="207"/>
      <c r="P150" s="207"/>
      <c r="Q150" s="209"/>
      <c r="V150" s="111"/>
      <c r="W150" s="191" t="s">
        <v>303</v>
      </c>
      <c r="X150" s="191" t="s">
        <v>301</v>
      </c>
      <c r="Y150" s="191" t="s">
        <v>304</v>
      </c>
      <c r="Z150" s="191">
        <v>100</v>
      </c>
      <c r="AA150" s="191">
        <v>1321001003</v>
      </c>
      <c r="AB150" s="191"/>
      <c r="AC150" s="191"/>
      <c r="AD150" s="191"/>
      <c r="AE150" s="191"/>
      <c r="AF150" s="191"/>
    </row>
    <row r="151" spans="1:32" ht="25.5">
      <c r="A151" s="102"/>
      <c r="B151" s="20" t="s">
        <v>322</v>
      </c>
      <c r="C151" s="138" t="s">
        <v>321</v>
      </c>
      <c r="D151" s="96">
        <v>8</v>
      </c>
      <c r="E151" s="134">
        <v>0</v>
      </c>
      <c r="F151" s="95">
        <v>3000</v>
      </c>
      <c r="G151" s="130">
        <v>0</v>
      </c>
      <c r="H151" s="95">
        <v>3000</v>
      </c>
      <c r="I151" s="130">
        <v>0</v>
      </c>
      <c r="J151" s="95">
        <v>1</v>
      </c>
      <c r="K151" s="130">
        <v>0</v>
      </c>
      <c r="L151" s="96">
        <f t="shared" si="42"/>
        <v>1</v>
      </c>
      <c r="M151" s="194"/>
      <c r="N151" s="194"/>
      <c r="Q151" s="153"/>
      <c r="V151" s="111"/>
      <c r="W151" s="191" t="s">
        <v>303</v>
      </c>
      <c r="X151" s="191" t="s">
        <v>301</v>
      </c>
      <c r="Y151" s="191" t="s">
        <v>304</v>
      </c>
      <c r="Z151" s="191">
        <v>100</v>
      </c>
      <c r="AA151" s="191">
        <v>1321001003</v>
      </c>
      <c r="AB151" s="191"/>
      <c r="AC151" s="191"/>
      <c r="AD151" s="191"/>
      <c r="AE151" s="191"/>
      <c r="AF151" s="191"/>
    </row>
    <row r="152" spans="1:32">
      <c r="A152" s="102"/>
      <c r="B152" s="20" t="s">
        <v>389</v>
      </c>
      <c r="C152" s="138" t="s">
        <v>390</v>
      </c>
      <c r="D152" s="135">
        <v>0</v>
      </c>
      <c r="E152" s="135">
        <v>0</v>
      </c>
      <c r="F152" s="172">
        <v>3000</v>
      </c>
      <c r="G152" s="131">
        <v>0</v>
      </c>
      <c r="H152" s="172">
        <v>3000</v>
      </c>
      <c r="I152" s="131">
        <v>0</v>
      </c>
      <c r="J152" s="172">
        <v>1</v>
      </c>
      <c r="K152" s="131">
        <v>0</v>
      </c>
      <c r="L152" s="173">
        <f t="shared" si="42"/>
        <v>1</v>
      </c>
      <c r="M152" s="191"/>
      <c r="N152" s="191"/>
      <c r="O152" s="191"/>
      <c r="P152" s="191"/>
      <c r="Q152" s="239"/>
      <c r="R152" s="191"/>
      <c r="V152" s="111"/>
      <c r="AA152" s="154"/>
      <c r="AF152" s="111"/>
    </row>
    <row r="153" spans="1:32">
      <c r="A153" s="104" t="s">
        <v>14</v>
      </c>
      <c r="B153" s="202" t="s">
        <v>272</v>
      </c>
      <c r="C153" s="44" t="s">
        <v>89</v>
      </c>
      <c r="D153" s="49">
        <f t="shared" ref="D153:I153" si="43">SUM(D146:D152)</f>
        <v>33366</v>
      </c>
      <c r="E153" s="49">
        <f t="shared" si="43"/>
        <v>25000</v>
      </c>
      <c r="F153" s="49">
        <f t="shared" si="43"/>
        <v>44200</v>
      </c>
      <c r="G153" s="49">
        <f t="shared" si="43"/>
        <v>25000</v>
      </c>
      <c r="H153" s="49">
        <f t="shared" si="43"/>
        <v>44200</v>
      </c>
      <c r="I153" s="49">
        <f t="shared" si="43"/>
        <v>30000</v>
      </c>
      <c r="J153" s="173">
        <f>SUM(J146:J152)</f>
        <v>40003</v>
      </c>
      <c r="K153" s="49">
        <f t="shared" ref="K153" si="44">SUM(K146:K152)</f>
        <v>47100</v>
      </c>
      <c r="L153" s="49">
        <f>SUM(L146:L152)</f>
        <v>87103</v>
      </c>
      <c r="Q153" s="111"/>
      <c r="V153" s="111"/>
      <c r="AA153" s="111"/>
      <c r="AF153" s="111"/>
    </row>
    <row r="154" spans="1:32" ht="3" customHeight="1">
      <c r="A154" s="102"/>
      <c r="B154" s="19"/>
      <c r="C154" s="17"/>
      <c r="D154" s="68"/>
      <c r="E154" s="68"/>
      <c r="F154" s="68"/>
      <c r="G154" s="68"/>
      <c r="H154" s="68"/>
      <c r="I154" s="68"/>
      <c r="J154" s="68"/>
      <c r="K154" s="68"/>
      <c r="L154" s="68"/>
      <c r="Q154" s="111"/>
      <c r="V154" s="111"/>
      <c r="AA154" s="111"/>
      <c r="AF154" s="111"/>
    </row>
    <row r="155" spans="1:32">
      <c r="A155" s="102"/>
      <c r="B155" s="19" t="s">
        <v>280</v>
      </c>
      <c r="C155" s="17" t="s">
        <v>92</v>
      </c>
      <c r="D155" s="68"/>
      <c r="E155" s="68"/>
      <c r="F155" s="68"/>
      <c r="G155" s="68"/>
      <c r="H155" s="68"/>
      <c r="I155" s="68"/>
      <c r="J155" s="68"/>
      <c r="K155" s="68"/>
      <c r="L155" s="68"/>
      <c r="Q155" s="111"/>
      <c r="V155" s="111"/>
      <c r="AA155" s="111"/>
      <c r="AF155" s="111"/>
    </row>
    <row r="156" spans="1:32">
      <c r="A156" s="102"/>
      <c r="B156" s="16" t="s">
        <v>93</v>
      </c>
      <c r="C156" s="17" t="s">
        <v>91</v>
      </c>
      <c r="D156" s="130">
        <v>0</v>
      </c>
      <c r="E156" s="120">
        <v>5042</v>
      </c>
      <c r="F156" s="130">
        <v>0</v>
      </c>
      <c r="G156" s="126">
        <v>5000</v>
      </c>
      <c r="H156" s="130">
        <v>0</v>
      </c>
      <c r="I156" s="126">
        <v>5000</v>
      </c>
      <c r="J156" s="130">
        <v>0</v>
      </c>
      <c r="K156" s="126">
        <v>5000</v>
      </c>
      <c r="L156" s="68">
        <f>SUM(J156:K156)</f>
        <v>5000</v>
      </c>
      <c r="M156" s="194"/>
      <c r="N156" s="194"/>
      <c r="Q156" s="153"/>
      <c r="V156" s="111"/>
      <c r="W156" s="191" t="s">
        <v>303</v>
      </c>
      <c r="X156" s="191" t="s">
        <v>301</v>
      </c>
      <c r="Y156" s="191" t="s">
        <v>304</v>
      </c>
      <c r="Z156" s="191">
        <v>100</v>
      </c>
      <c r="AA156" s="191">
        <v>1321001003</v>
      </c>
      <c r="AB156" s="191"/>
      <c r="AC156" s="191"/>
      <c r="AD156" s="191"/>
      <c r="AE156" s="191"/>
      <c r="AF156" s="191"/>
    </row>
    <row r="157" spans="1:32" ht="14.1" customHeight="1">
      <c r="A157" s="102"/>
      <c r="B157" s="16"/>
      <c r="C157" s="17"/>
      <c r="D157" s="62"/>
      <c r="E157" s="62"/>
      <c r="F157" s="65"/>
      <c r="G157" s="68"/>
      <c r="H157" s="62"/>
      <c r="I157" s="68"/>
      <c r="J157" s="65"/>
      <c r="K157" s="68"/>
      <c r="L157" s="68"/>
      <c r="Q157" s="111"/>
      <c r="V157" s="111"/>
      <c r="AA157" s="111"/>
      <c r="AF157" s="111"/>
    </row>
    <row r="158" spans="1:32">
      <c r="A158" s="102"/>
      <c r="B158" s="19" t="s">
        <v>288</v>
      </c>
      <c r="C158" s="17" t="s">
        <v>94</v>
      </c>
      <c r="D158" s="62"/>
      <c r="E158" s="62"/>
      <c r="F158" s="65"/>
      <c r="G158" s="68"/>
      <c r="H158" s="62"/>
      <c r="I158" s="68"/>
      <c r="J158" s="65"/>
      <c r="K158" s="68"/>
      <c r="L158" s="68"/>
      <c r="Q158" s="111"/>
      <c r="V158" s="111"/>
      <c r="AA158" s="111"/>
      <c r="AF158" s="111"/>
    </row>
    <row r="159" spans="1:32">
      <c r="A159" s="102"/>
      <c r="B159" s="16" t="s">
        <v>95</v>
      </c>
      <c r="C159" s="17" t="s">
        <v>91</v>
      </c>
      <c r="D159" s="130">
        <v>0</v>
      </c>
      <c r="E159" s="120">
        <v>3525</v>
      </c>
      <c r="F159" s="130">
        <v>0</v>
      </c>
      <c r="G159" s="126">
        <v>3500</v>
      </c>
      <c r="H159" s="130">
        <v>0</v>
      </c>
      <c r="I159" s="126">
        <v>3500</v>
      </c>
      <c r="J159" s="130">
        <v>0</v>
      </c>
      <c r="K159" s="126">
        <v>3500</v>
      </c>
      <c r="L159" s="68">
        <f>SUM(J159:K159)</f>
        <v>3500</v>
      </c>
      <c r="M159" s="194"/>
      <c r="N159" s="194"/>
      <c r="Q159" s="153"/>
      <c r="V159" s="111"/>
      <c r="W159" s="191" t="s">
        <v>303</v>
      </c>
      <c r="X159" s="191" t="s">
        <v>301</v>
      </c>
      <c r="Y159" s="191" t="s">
        <v>304</v>
      </c>
      <c r="Z159" s="191">
        <v>100</v>
      </c>
      <c r="AA159" s="191">
        <v>1321001003</v>
      </c>
      <c r="AB159" s="191"/>
      <c r="AC159" s="191"/>
      <c r="AD159" s="191"/>
      <c r="AE159" s="191"/>
      <c r="AF159" s="191"/>
    </row>
    <row r="160" spans="1:32" ht="14.1" customHeight="1">
      <c r="A160" s="102"/>
      <c r="B160" s="16"/>
      <c r="C160" s="17"/>
      <c r="D160" s="62"/>
      <c r="E160" s="62"/>
      <c r="F160" s="65"/>
      <c r="G160" s="68"/>
      <c r="H160" s="62"/>
      <c r="I160" s="68"/>
      <c r="J160" s="65"/>
      <c r="K160" s="68"/>
      <c r="L160" s="68"/>
      <c r="Q160" s="111"/>
      <c r="V160" s="111"/>
      <c r="AA160" s="111"/>
      <c r="AF160" s="111"/>
    </row>
    <row r="161" spans="1:32">
      <c r="A161" s="102"/>
      <c r="B161" s="19" t="s">
        <v>282</v>
      </c>
      <c r="C161" s="17" t="s">
        <v>96</v>
      </c>
      <c r="D161" s="61"/>
      <c r="E161" s="62"/>
      <c r="F161" s="115"/>
      <c r="G161" s="66"/>
      <c r="H161" s="61"/>
      <c r="I161" s="66"/>
      <c r="J161" s="115"/>
      <c r="K161" s="66"/>
      <c r="L161" s="66"/>
      <c r="Q161" s="111"/>
      <c r="V161" s="111"/>
      <c r="AA161" s="111"/>
      <c r="AF161" s="111"/>
    </row>
    <row r="162" spans="1:32">
      <c r="A162" s="102"/>
      <c r="B162" s="16" t="s">
        <v>97</v>
      </c>
      <c r="C162" s="17" t="s">
        <v>91</v>
      </c>
      <c r="D162" s="130">
        <v>0</v>
      </c>
      <c r="E162" s="120">
        <v>2158</v>
      </c>
      <c r="F162" s="130">
        <v>0</v>
      </c>
      <c r="G162" s="126">
        <v>2180</v>
      </c>
      <c r="H162" s="130">
        <v>0</v>
      </c>
      <c r="I162" s="126">
        <v>2180</v>
      </c>
      <c r="J162" s="130">
        <v>0</v>
      </c>
      <c r="K162" s="126">
        <v>2180</v>
      </c>
      <c r="L162" s="68">
        <f>SUM(J162:K162)</f>
        <v>2180</v>
      </c>
      <c r="M162" s="194"/>
      <c r="N162" s="194"/>
      <c r="Q162" s="153"/>
      <c r="V162" s="111"/>
      <c r="W162" s="191" t="s">
        <v>303</v>
      </c>
      <c r="X162" s="191" t="s">
        <v>301</v>
      </c>
      <c r="Y162" s="191" t="s">
        <v>304</v>
      </c>
      <c r="Z162" s="191">
        <v>100</v>
      </c>
      <c r="AA162" s="191">
        <v>1321001003</v>
      </c>
      <c r="AB162" s="191"/>
      <c r="AC162" s="191"/>
      <c r="AD162" s="191"/>
      <c r="AE162" s="191"/>
      <c r="AF162" s="191"/>
    </row>
    <row r="163" spans="1:32" ht="14.1" customHeight="1">
      <c r="A163" s="102"/>
      <c r="B163" s="16"/>
      <c r="C163" s="17"/>
      <c r="D163" s="62"/>
      <c r="E163" s="62"/>
      <c r="F163" s="65"/>
      <c r="G163" s="68"/>
      <c r="H163" s="62"/>
      <c r="I163" s="68"/>
      <c r="J163" s="65"/>
      <c r="K163" s="68"/>
      <c r="L163" s="68"/>
      <c r="Q163" s="111"/>
      <c r="V163" s="111"/>
      <c r="AA163" s="111"/>
      <c r="AF163" s="111"/>
    </row>
    <row r="164" spans="1:32">
      <c r="A164" s="102"/>
      <c r="B164" s="19" t="s">
        <v>283</v>
      </c>
      <c r="C164" s="17" t="s">
        <v>98</v>
      </c>
      <c r="D164" s="62"/>
      <c r="E164" s="62"/>
      <c r="F164" s="65"/>
      <c r="G164" s="68"/>
      <c r="H164" s="62"/>
      <c r="I164" s="68"/>
      <c r="J164" s="65"/>
      <c r="K164" s="68"/>
      <c r="L164" s="68"/>
      <c r="Q164" s="111"/>
      <c r="V164" s="111"/>
      <c r="AA164" s="111"/>
      <c r="AF164" s="111"/>
    </row>
    <row r="165" spans="1:32">
      <c r="A165" s="102"/>
      <c r="B165" s="16" t="s">
        <v>99</v>
      </c>
      <c r="C165" s="17" t="s">
        <v>91</v>
      </c>
      <c r="D165" s="130">
        <v>0</v>
      </c>
      <c r="E165" s="120">
        <v>6561</v>
      </c>
      <c r="F165" s="130">
        <v>0</v>
      </c>
      <c r="G165" s="126">
        <v>6590</v>
      </c>
      <c r="H165" s="130">
        <v>0</v>
      </c>
      <c r="I165" s="126">
        <v>6590</v>
      </c>
      <c r="J165" s="130">
        <v>0</v>
      </c>
      <c r="K165" s="126">
        <v>6590</v>
      </c>
      <c r="L165" s="68">
        <f>SUM(J165:K165)</f>
        <v>6590</v>
      </c>
      <c r="M165" s="194"/>
      <c r="N165" s="194"/>
      <c r="Q165" s="153"/>
      <c r="V165" s="111"/>
      <c r="W165" s="191" t="s">
        <v>303</v>
      </c>
      <c r="X165" s="191" t="s">
        <v>301</v>
      </c>
      <c r="Y165" s="191" t="s">
        <v>304</v>
      </c>
      <c r="Z165" s="191">
        <v>100</v>
      </c>
      <c r="AA165" s="191">
        <v>1321001003</v>
      </c>
      <c r="AB165" s="191"/>
      <c r="AC165" s="191"/>
      <c r="AD165" s="191"/>
      <c r="AE165" s="191"/>
      <c r="AF165" s="191"/>
    </row>
    <row r="166" spans="1:32" ht="14.1" customHeight="1">
      <c r="A166" s="102"/>
      <c r="B166" s="16"/>
      <c r="C166" s="17"/>
      <c r="D166" s="62"/>
      <c r="E166" s="62"/>
      <c r="F166" s="65"/>
      <c r="G166" s="68"/>
      <c r="H166" s="62"/>
      <c r="I166" s="68"/>
      <c r="J166" s="65"/>
      <c r="K166" s="68"/>
      <c r="L166" s="68"/>
      <c r="Q166" s="111"/>
      <c r="V166" s="111"/>
      <c r="AA166" s="111"/>
      <c r="AF166" s="111"/>
    </row>
    <row r="167" spans="1:32">
      <c r="A167" s="102"/>
      <c r="B167" s="19" t="s">
        <v>281</v>
      </c>
      <c r="C167" s="17" t="s">
        <v>86</v>
      </c>
      <c r="D167" s="62"/>
      <c r="E167" s="62"/>
      <c r="F167" s="65"/>
      <c r="G167" s="68"/>
      <c r="H167" s="62"/>
      <c r="I167" s="68"/>
      <c r="J167" s="65"/>
      <c r="K167" s="68"/>
      <c r="L167" s="68"/>
      <c r="Q167" s="111"/>
      <c r="V167" s="111"/>
      <c r="AA167" s="111"/>
      <c r="AF167" s="111"/>
    </row>
    <row r="168" spans="1:32">
      <c r="A168" s="102"/>
      <c r="B168" s="16" t="s">
        <v>100</v>
      </c>
      <c r="C168" s="17" t="s">
        <v>91</v>
      </c>
      <c r="D168" s="130">
        <v>0</v>
      </c>
      <c r="E168" s="120">
        <v>14400</v>
      </c>
      <c r="F168" s="130">
        <v>0</v>
      </c>
      <c r="G168" s="126">
        <v>14400</v>
      </c>
      <c r="H168" s="130">
        <v>0</v>
      </c>
      <c r="I168" s="126">
        <v>14400</v>
      </c>
      <c r="J168" s="130">
        <v>0</v>
      </c>
      <c r="K168" s="126">
        <v>14400</v>
      </c>
      <c r="L168" s="68">
        <f>SUM(J168:K168)</f>
        <v>14400</v>
      </c>
      <c r="M168" s="194"/>
      <c r="N168" s="194"/>
      <c r="Q168" s="153"/>
      <c r="V168" s="111"/>
      <c r="W168" s="191" t="s">
        <v>303</v>
      </c>
      <c r="X168" s="191" t="s">
        <v>301</v>
      </c>
      <c r="Y168" s="191" t="s">
        <v>304</v>
      </c>
      <c r="Z168" s="191">
        <v>100</v>
      </c>
      <c r="AA168" s="191">
        <v>1321001003</v>
      </c>
      <c r="AB168" s="191"/>
      <c r="AC168" s="191"/>
      <c r="AD168" s="191"/>
      <c r="AE168" s="191"/>
      <c r="AF168" s="191"/>
    </row>
    <row r="169" spans="1:32" ht="14.1" customHeight="1">
      <c r="A169" s="102"/>
      <c r="B169" s="30"/>
      <c r="C169" s="15"/>
      <c r="D169" s="61"/>
      <c r="E169" s="61"/>
      <c r="F169" s="61"/>
      <c r="G169" s="61"/>
      <c r="H169" s="61"/>
      <c r="I169" s="61"/>
      <c r="J169" s="61"/>
      <c r="K169" s="61"/>
      <c r="L169" s="61"/>
      <c r="Q169" s="111"/>
      <c r="V169" s="111"/>
      <c r="AA169" s="111"/>
      <c r="AF169" s="111"/>
    </row>
    <row r="170" spans="1:32">
      <c r="A170" s="102"/>
      <c r="B170" s="178">
        <v>15</v>
      </c>
      <c r="C170" s="179" t="s">
        <v>362</v>
      </c>
      <c r="D170" s="134"/>
      <c r="E170" s="134"/>
      <c r="F170" s="134"/>
      <c r="G170" s="134"/>
      <c r="H170" s="134"/>
      <c r="I170" s="134"/>
      <c r="J170" s="96"/>
      <c r="K170" s="134"/>
      <c r="L170" s="96"/>
      <c r="Q170" s="153"/>
      <c r="V170" s="111"/>
      <c r="AA170" s="111"/>
      <c r="AF170" s="111"/>
    </row>
    <row r="171" spans="1:32">
      <c r="A171" s="102"/>
      <c r="B171" s="19" t="s">
        <v>400</v>
      </c>
      <c r="C171" s="17" t="s">
        <v>89</v>
      </c>
      <c r="D171" s="134"/>
      <c r="E171" s="134"/>
      <c r="F171" s="134"/>
      <c r="G171" s="134"/>
      <c r="H171" s="134"/>
      <c r="I171" s="134"/>
      <c r="J171" s="96"/>
      <c r="K171" s="134"/>
      <c r="L171" s="96"/>
      <c r="Q171" s="153"/>
      <c r="V171" s="111"/>
      <c r="AA171" s="111"/>
      <c r="AF171" s="111"/>
    </row>
    <row r="172" spans="1:32" ht="27" customHeight="1">
      <c r="A172" s="102"/>
      <c r="B172" s="20" t="s">
        <v>361</v>
      </c>
      <c r="C172" s="17" t="s">
        <v>273</v>
      </c>
      <c r="D172" s="134">
        <v>0</v>
      </c>
      <c r="E172" s="134">
        <v>0</v>
      </c>
      <c r="F172" s="95">
        <v>5000</v>
      </c>
      <c r="G172" s="130">
        <v>0</v>
      </c>
      <c r="H172" s="95">
        <v>5000</v>
      </c>
      <c r="I172" s="130">
        <v>0</v>
      </c>
      <c r="J172" s="95">
        <v>5000</v>
      </c>
      <c r="K172" s="130">
        <v>0</v>
      </c>
      <c r="L172" s="96">
        <f>SUM(J172:K172)</f>
        <v>5000</v>
      </c>
      <c r="N172" s="238"/>
      <c r="W172" s="111" t="s">
        <v>19</v>
      </c>
      <c r="X172" s="111" t="s">
        <v>19</v>
      </c>
      <c r="Y172" s="111" t="s">
        <v>19</v>
      </c>
      <c r="AA172" s="111" t="s">
        <v>19</v>
      </c>
      <c r="AB172" s="111" t="s">
        <v>19</v>
      </c>
      <c r="AC172" s="111" t="s">
        <v>19</v>
      </c>
      <c r="AD172" s="111" t="s">
        <v>19</v>
      </c>
      <c r="AE172" s="111" t="s">
        <v>19</v>
      </c>
      <c r="AF172" s="150" t="s">
        <v>19</v>
      </c>
    </row>
    <row r="173" spans="1:32">
      <c r="A173" s="102" t="s">
        <v>14</v>
      </c>
      <c r="B173" s="178">
        <v>15</v>
      </c>
      <c r="C173" s="179" t="s">
        <v>362</v>
      </c>
      <c r="D173" s="132">
        <f t="shared" ref="D173:L173" si="45">D172</f>
        <v>0</v>
      </c>
      <c r="E173" s="132">
        <f t="shared" si="45"/>
        <v>0</v>
      </c>
      <c r="F173" s="116">
        <f t="shared" si="45"/>
        <v>5000</v>
      </c>
      <c r="G173" s="132">
        <f t="shared" si="45"/>
        <v>0</v>
      </c>
      <c r="H173" s="116">
        <f t="shared" si="45"/>
        <v>5000</v>
      </c>
      <c r="I173" s="132">
        <f t="shared" si="45"/>
        <v>0</v>
      </c>
      <c r="J173" s="116">
        <f t="shared" si="45"/>
        <v>5000</v>
      </c>
      <c r="K173" s="132">
        <f t="shared" ref="K173" si="46">K172</f>
        <v>0</v>
      </c>
      <c r="L173" s="116">
        <f t="shared" si="45"/>
        <v>5000</v>
      </c>
      <c r="Q173" s="153"/>
      <c r="V173" s="111"/>
      <c r="AA173" s="111"/>
      <c r="AF173" s="111"/>
    </row>
    <row r="174" spans="1:32" ht="14.1" customHeight="1">
      <c r="A174" s="102"/>
      <c r="B174" s="30"/>
      <c r="C174" s="15"/>
      <c r="D174" s="61"/>
      <c r="E174" s="61"/>
      <c r="F174" s="61"/>
      <c r="G174" s="61"/>
      <c r="H174" s="61"/>
      <c r="I174" s="61"/>
      <c r="J174" s="61"/>
      <c r="K174" s="61"/>
      <c r="L174" s="61"/>
      <c r="Q174" s="111"/>
      <c r="V174" s="111"/>
      <c r="AA174" s="111"/>
      <c r="AF174" s="111"/>
    </row>
    <row r="175" spans="1:32">
      <c r="A175" s="102"/>
      <c r="B175" s="18">
        <v>64</v>
      </c>
      <c r="C175" s="17" t="s">
        <v>82</v>
      </c>
      <c r="D175" s="68"/>
      <c r="E175" s="68"/>
      <c r="F175" s="68"/>
      <c r="G175" s="68"/>
      <c r="H175" s="68"/>
      <c r="I175" s="68"/>
      <c r="J175" s="68"/>
      <c r="K175" s="68"/>
      <c r="L175" s="68"/>
      <c r="Q175" s="111"/>
      <c r="V175" s="111"/>
      <c r="AA175" s="111"/>
      <c r="AF175" s="111"/>
    </row>
    <row r="176" spans="1:32">
      <c r="A176" s="102"/>
      <c r="B176" s="18">
        <v>44</v>
      </c>
      <c r="C176" s="17" t="s">
        <v>83</v>
      </c>
      <c r="D176" s="68"/>
      <c r="E176" s="68"/>
      <c r="F176" s="68"/>
      <c r="G176" s="68"/>
      <c r="H176" s="68"/>
      <c r="I176" s="68"/>
      <c r="J176" s="68"/>
      <c r="K176" s="68"/>
      <c r="L176" s="68"/>
      <c r="Q176" s="111"/>
      <c r="V176" s="111"/>
      <c r="AA176" s="111"/>
      <c r="AF176" s="111"/>
    </row>
    <row r="177" spans="1:32">
      <c r="A177" s="102"/>
      <c r="B177" s="20" t="s">
        <v>84</v>
      </c>
      <c r="C177" s="17" t="s">
        <v>23</v>
      </c>
      <c r="D177" s="127">
        <v>479</v>
      </c>
      <c r="E177" s="131">
        <v>0</v>
      </c>
      <c r="F177" s="172">
        <v>308</v>
      </c>
      <c r="G177" s="131">
        <v>0</v>
      </c>
      <c r="H177" s="121">
        <v>308</v>
      </c>
      <c r="I177" s="131">
        <v>0</v>
      </c>
      <c r="J177" s="172">
        <v>345</v>
      </c>
      <c r="K177" s="131">
        <v>0</v>
      </c>
      <c r="L177" s="172">
        <f>SUM(J177:K177)</f>
        <v>345</v>
      </c>
      <c r="M177" s="194"/>
      <c r="N177" s="194"/>
      <c r="Q177" s="153"/>
      <c r="V177" s="111"/>
      <c r="W177" s="191" t="s">
        <v>303</v>
      </c>
      <c r="X177" s="191" t="s">
        <v>301</v>
      </c>
      <c r="Y177" s="191" t="s">
        <v>23</v>
      </c>
      <c r="Z177" s="191">
        <v>100</v>
      </c>
      <c r="AA177" s="191">
        <v>1321001001</v>
      </c>
      <c r="AF177" s="111"/>
    </row>
    <row r="178" spans="1:32">
      <c r="A178" s="102" t="s">
        <v>14</v>
      </c>
      <c r="B178" s="18">
        <v>44</v>
      </c>
      <c r="C178" s="17" t="s">
        <v>83</v>
      </c>
      <c r="D178" s="173">
        <f t="shared" ref="D178:L178" si="47">SUM(D175:D177)</f>
        <v>479</v>
      </c>
      <c r="E178" s="135">
        <f t="shared" si="47"/>
        <v>0</v>
      </c>
      <c r="F178" s="173">
        <f t="shared" si="47"/>
        <v>308</v>
      </c>
      <c r="G178" s="135">
        <f t="shared" si="47"/>
        <v>0</v>
      </c>
      <c r="H178" s="173">
        <f t="shared" si="47"/>
        <v>308</v>
      </c>
      <c r="I178" s="135">
        <f t="shared" si="47"/>
        <v>0</v>
      </c>
      <c r="J178" s="173">
        <f t="shared" si="47"/>
        <v>345</v>
      </c>
      <c r="K178" s="135">
        <f t="shared" ref="K178" si="48">SUM(K175:K177)</f>
        <v>0</v>
      </c>
      <c r="L178" s="173">
        <f t="shared" si="47"/>
        <v>345</v>
      </c>
      <c r="Q178" s="111"/>
      <c r="V178" s="111"/>
      <c r="AA178" s="111"/>
      <c r="AF178" s="111"/>
    </row>
    <row r="179" spans="1:32" ht="14.1" customHeight="1">
      <c r="A179" s="102"/>
      <c r="B179" s="20"/>
      <c r="C179" s="17"/>
      <c r="D179" s="68"/>
      <c r="E179" s="68"/>
      <c r="F179" s="62"/>
      <c r="G179" s="68"/>
      <c r="H179" s="62"/>
      <c r="I179" s="68"/>
      <c r="J179" s="62"/>
      <c r="K179" s="68"/>
      <c r="L179" s="62"/>
      <c r="Q179" s="111"/>
      <c r="V179" s="111"/>
      <c r="AA179" s="111"/>
      <c r="AF179" s="111"/>
    </row>
    <row r="180" spans="1:32">
      <c r="A180" s="102"/>
      <c r="B180" s="19">
        <v>59</v>
      </c>
      <c r="C180" s="17" t="s">
        <v>86</v>
      </c>
      <c r="D180" s="68"/>
      <c r="E180" s="68"/>
      <c r="F180" s="62"/>
      <c r="G180" s="68"/>
      <c r="H180" s="62"/>
      <c r="I180" s="68"/>
      <c r="J180" s="62"/>
      <c r="K180" s="68"/>
      <c r="L180" s="62"/>
      <c r="Q180" s="111"/>
      <c r="V180" s="111"/>
      <c r="AA180" s="111"/>
      <c r="AF180" s="111"/>
    </row>
    <row r="181" spans="1:32">
      <c r="A181" s="102"/>
      <c r="B181" s="20" t="s">
        <v>87</v>
      </c>
      <c r="C181" s="17" t="s">
        <v>23</v>
      </c>
      <c r="D181" s="127">
        <v>1855</v>
      </c>
      <c r="E181" s="135">
        <v>0</v>
      </c>
      <c r="F181" s="172">
        <v>2210</v>
      </c>
      <c r="G181" s="135">
        <v>0</v>
      </c>
      <c r="H181" s="121">
        <v>2210</v>
      </c>
      <c r="I181" s="135">
        <v>0</v>
      </c>
      <c r="J181" s="172">
        <v>2475</v>
      </c>
      <c r="K181" s="135">
        <v>0</v>
      </c>
      <c r="L181" s="173">
        <f>SUM(J181:K181)</f>
        <v>2475</v>
      </c>
      <c r="M181" s="194"/>
      <c r="N181" s="194"/>
      <c r="Q181" s="153"/>
      <c r="V181" s="111"/>
      <c r="W181" s="191" t="s">
        <v>303</v>
      </c>
      <c r="X181" s="191" t="s">
        <v>301</v>
      </c>
      <c r="Y181" s="191" t="s">
        <v>23</v>
      </c>
      <c r="Z181" s="191">
        <v>100</v>
      </c>
      <c r="AA181" s="191">
        <v>1321001001</v>
      </c>
      <c r="AF181" s="111"/>
    </row>
    <row r="182" spans="1:32">
      <c r="A182" s="102" t="s">
        <v>14</v>
      </c>
      <c r="B182" s="19">
        <v>59</v>
      </c>
      <c r="C182" s="17" t="s">
        <v>86</v>
      </c>
      <c r="D182" s="172">
        <f t="shared" ref="D182:L182" si="49">SUM(D181:D181)</f>
        <v>1855</v>
      </c>
      <c r="E182" s="131">
        <f t="shared" si="49"/>
        <v>0</v>
      </c>
      <c r="F182" s="172">
        <f t="shared" si="49"/>
        <v>2210</v>
      </c>
      <c r="G182" s="131">
        <f t="shared" si="49"/>
        <v>0</v>
      </c>
      <c r="H182" s="172">
        <f t="shared" si="49"/>
        <v>2210</v>
      </c>
      <c r="I182" s="131">
        <f t="shared" si="49"/>
        <v>0</v>
      </c>
      <c r="J182" s="172">
        <f t="shared" si="49"/>
        <v>2475</v>
      </c>
      <c r="K182" s="131">
        <f t="shared" ref="K182" si="50">SUM(K181:K181)</f>
        <v>0</v>
      </c>
      <c r="L182" s="172">
        <f t="shared" si="49"/>
        <v>2475</v>
      </c>
      <c r="Q182" s="111"/>
      <c r="V182" s="111"/>
      <c r="AA182" s="111"/>
      <c r="AF182" s="111"/>
    </row>
    <row r="183" spans="1:32">
      <c r="A183" s="102" t="s">
        <v>14</v>
      </c>
      <c r="B183" s="18">
        <v>64</v>
      </c>
      <c r="C183" s="17" t="s">
        <v>82</v>
      </c>
      <c r="D183" s="124">
        <f t="shared" ref="D183:L183" si="51">D182+D178</f>
        <v>2334</v>
      </c>
      <c r="E183" s="129">
        <f t="shared" si="51"/>
        <v>0</v>
      </c>
      <c r="F183" s="124">
        <f t="shared" si="51"/>
        <v>2518</v>
      </c>
      <c r="G183" s="129">
        <f t="shared" si="51"/>
        <v>0</v>
      </c>
      <c r="H183" s="124">
        <f t="shared" si="51"/>
        <v>2518</v>
      </c>
      <c r="I183" s="129">
        <f t="shared" si="51"/>
        <v>0</v>
      </c>
      <c r="J183" s="124">
        <f t="shared" si="51"/>
        <v>2820</v>
      </c>
      <c r="K183" s="129">
        <f t="shared" ref="K183" si="52">K182+K178</f>
        <v>0</v>
      </c>
      <c r="L183" s="124">
        <f t="shared" si="51"/>
        <v>2820</v>
      </c>
      <c r="Q183" s="111"/>
      <c r="V183" s="111"/>
      <c r="AA183" s="111"/>
      <c r="AF183" s="111"/>
    </row>
    <row r="184" spans="1:32" ht="14.1" customHeight="1">
      <c r="A184" s="102"/>
      <c r="B184" s="30"/>
      <c r="C184" s="15"/>
      <c r="D184" s="62"/>
      <c r="E184" s="62"/>
      <c r="F184" s="62"/>
      <c r="G184" s="62"/>
      <c r="H184" s="62"/>
      <c r="I184" s="62"/>
      <c r="J184" s="62"/>
      <c r="K184" s="62"/>
      <c r="L184" s="62"/>
      <c r="Q184" s="111"/>
      <c r="V184" s="111"/>
      <c r="AA184" s="111"/>
      <c r="AF184" s="111"/>
    </row>
    <row r="185" spans="1:32">
      <c r="A185" s="102"/>
      <c r="B185" s="19" t="s">
        <v>238</v>
      </c>
      <c r="C185" s="17" t="s">
        <v>276</v>
      </c>
      <c r="D185" s="68"/>
      <c r="E185" s="68"/>
      <c r="F185" s="68"/>
      <c r="G185" s="68"/>
      <c r="H185" s="68"/>
      <c r="I185" s="68"/>
      <c r="J185" s="68"/>
      <c r="K185" s="68"/>
      <c r="L185" s="68"/>
      <c r="Q185" s="111"/>
      <c r="V185" s="111"/>
      <c r="AA185" s="111"/>
      <c r="AF185" s="111"/>
    </row>
    <row r="186" spans="1:32">
      <c r="A186" s="104"/>
      <c r="B186" s="202" t="s">
        <v>239</v>
      </c>
      <c r="C186" s="44" t="s">
        <v>240</v>
      </c>
      <c r="D186" s="173">
        <v>700</v>
      </c>
      <c r="E186" s="135">
        <v>0</v>
      </c>
      <c r="F186" s="173">
        <v>700</v>
      </c>
      <c r="G186" s="135">
        <v>0</v>
      </c>
      <c r="H186" s="127">
        <v>700</v>
      </c>
      <c r="I186" s="135">
        <v>0</v>
      </c>
      <c r="J186" s="173">
        <v>1</v>
      </c>
      <c r="K186" s="135">
        <v>0</v>
      </c>
      <c r="L186" s="173">
        <f>SUM(J186:K186)</f>
        <v>1</v>
      </c>
      <c r="M186" s="191"/>
      <c r="N186" s="191"/>
      <c r="O186" s="191"/>
      <c r="P186" s="191"/>
      <c r="Q186" s="239"/>
      <c r="R186" s="191"/>
      <c r="V186" s="111"/>
      <c r="W186" s="191" t="s">
        <v>303</v>
      </c>
      <c r="X186" s="191" t="s">
        <v>301</v>
      </c>
      <c r="Y186" s="191" t="s">
        <v>306</v>
      </c>
      <c r="Z186" s="191">
        <v>100</v>
      </c>
      <c r="AA186" s="191">
        <v>1321001007</v>
      </c>
      <c r="AF186" s="111"/>
    </row>
    <row r="187" spans="1:32" ht="3" customHeight="1">
      <c r="A187" s="102"/>
      <c r="B187" s="19"/>
      <c r="C187" s="17"/>
      <c r="D187" s="96"/>
      <c r="E187" s="134"/>
      <c r="F187" s="96"/>
      <c r="G187" s="134"/>
      <c r="H187" s="126"/>
      <c r="I187" s="134"/>
      <c r="J187" s="96"/>
      <c r="K187" s="134"/>
      <c r="L187" s="134"/>
      <c r="Q187" s="111"/>
      <c r="V187" s="111"/>
      <c r="AA187" s="111"/>
      <c r="AF187" s="111"/>
    </row>
    <row r="188" spans="1:32">
      <c r="A188" s="102"/>
      <c r="B188" s="19" t="s">
        <v>334</v>
      </c>
      <c r="C188" s="17" t="s">
        <v>335</v>
      </c>
      <c r="D188" s="68"/>
      <c r="E188" s="96"/>
      <c r="F188" s="134"/>
      <c r="G188" s="134"/>
      <c r="H188" s="126"/>
      <c r="I188" s="134"/>
      <c r="J188" s="96"/>
      <c r="K188" s="134"/>
      <c r="L188" s="96"/>
      <c r="Q188" s="111"/>
      <c r="V188" s="111"/>
      <c r="AA188" s="111"/>
      <c r="AF188" s="111"/>
    </row>
    <row r="189" spans="1:32">
      <c r="A189" s="102"/>
      <c r="B189" s="19" t="s">
        <v>339</v>
      </c>
      <c r="C189" s="17" t="s">
        <v>240</v>
      </c>
      <c r="D189" s="96">
        <v>500</v>
      </c>
      <c r="E189" s="134">
        <v>0</v>
      </c>
      <c r="F189" s="96">
        <v>500</v>
      </c>
      <c r="G189" s="134">
        <v>0</v>
      </c>
      <c r="H189" s="126">
        <v>500</v>
      </c>
      <c r="I189" s="134">
        <v>0</v>
      </c>
      <c r="J189" s="96">
        <v>1</v>
      </c>
      <c r="K189" s="134">
        <v>0</v>
      </c>
      <c r="L189" s="96">
        <f>SUM(J189:K189)</f>
        <v>1</v>
      </c>
      <c r="M189" s="191"/>
      <c r="N189" s="191"/>
      <c r="O189" s="191"/>
      <c r="P189" s="191"/>
      <c r="Q189" s="239"/>
      <c r="R189" s="191"/>
      <c r="V189" s="111"/>
      <c r="AA189" s="111"/>
      <c r="AF189" s="111"/>
    </row>
    <row r="190" spans="1:32" ht="12" customHeight="1">
      <c r="A190" s="102"/>
      <c r="B190" s="19"/>
      <c r="C190" s="17"/>
      <c r="D190" s="145"/>
      <c r="E190" s="96"/>
      <c r="F190" s="134"/>
      <c r="G190" s="134"/>
      <c r="H190" s="126"/>
      <c r="I190" s="134"/>
      <c r="J190" s="96"/>
      <c r="K190" s="134"/>
      <c r="L190" s="96"/>
      <c r="Q190" s="111"/>
      <c r="V190" s="111"/>
      <c r="AA190" s="111"/>
      <c r="AF190" s="111"/>
    </row>
    <row r="191" spans="1:32">
      <c r="A191" s="102"/>
      <c r="B191" s="19" t="s">
        <v>336</v>
      </c>
      <c r="C191" s="17" t="s">
        <v>337</v>
      </c>
      <c r="D191" s="145"/>
      <c r="E191" s="96"/>
      <c r="F191" s="134"/>
      <c r="G191" s="134"/>
      <c r="H191" s="126"/>
      <c r="I191" s="134"/>
      <c r="J191" s="96"/>
      <c r="K191" s="134"/>
      <c r="L191" s="96"/>
      <c r="Q191" s="111"/>
      <c r="V191" s="111"/>
      <c r="AA191" s="111"/>
      <c r="AF191" s="111"/>
    </row>
    <row r="192" spans="1:32">
      <c r="A192" s="102"/>
      <c r="B192" s="19" t="s">
        <v>340</v>
      </c>
      <c r="C192" s="17" t="s">
        <v>240</v>
      </c>
      <c r="D192" s="96">
        <v>500</v>
      </c>
      <c r="E192" s="134">
        <v>0</v>
      </c>
      <c r="F192" s="96">
        <v>500</v>
      </c>
      <c r="G192" s="134">
        <v>0</v>
      </c>
      <c r="H192" s="126">
        <v>500</v>
      </c>
      <c r="I192" s="134">
        <v>0</v>
      </c>
      <c r="J192" s="96">
        <v>1</v>
      </c>
      <c r="K192" s="134">
        <v>0</v>
      </c>
      <c r="L192" s="96">
        <f>SUM(J192:K192)</f>
        <v>1</v>
      </c>
      <c r="M192" s="191"/>
      <c r="N192" s="191"/>
      <c r="O192" s="191"/>
      <c r="P192" s="191"/>
      <c r="Q192" s="239"/>
      <c r="R192" s="191"/>
      <c r="V192" s="111"/>
      <c r="AA192" s="111"/>
      <c r="AF192" s="111"/>
    </row>
    <row r="193" spans="1:32" ht="12" customHeight="1">
      <c r="A193" s="102"/>
      <c r="B193" s="19"/>
      <c r="C193" s="17"/>
      <c r="D193" s="145"/>
      <c r="E193" s="96"/>
      <c r="F193" s="134"/>
      <c r="G193" s="134"/>
      <c r="H193" s="126"/>
      <c r="I193" s="134"/>
      <c r="J193" s="96"/>
      <c r="K193" s="134"/>
      <c r="L193" s="96"/>
      <c r="Q193" s="111"/>
      <c r="V193" s="111"/>
      <c r="AA193" s="111"/>
      <c r="AF193" s="111"/>
    </row>
    <row r="194" spans="1:32">
      <c r="A194" s="102"/>
      <c r="B194" s="19" t="s">
        <v>341</v>
      </c>
      <c r="C194" s="17" t="s">
        <v>342</v>
      </c>
      <c r="D194" s="145"/>
      <c r="E194" s="96"/>
      <c r="F194" s="134"/>
      <c r="G194" s="134"/>
      <c r="H194" s="126"/>
      <c r="I194" s="134"/>
      <c r="J194" s="96"/>
      <c r="K194" s="134"/>
      <c r="L194" s="96"/>
      <c r="Q194" s="111"/>
      <c r="V194" s="111"/>
      <c r="AA194" s="111"/>
      <c r="AF194" s="111"/>
    </row>
    <row r="195" spans="1:32">
      <c r="A195" s="102"/>
      <c r="B195" s="19" t="s">
        <v>343</v>
      </c>
      <c r="C195" s="17" t="s">
        <v>240</v>
      </c>
      <c r="D195" s="134">
        <v>0</v>
      </c>
      <c r="E195" s="134">
        <v>0</v>
      </c>
      <c r="F195" s="96">
        <v>500</v>
      </c>
      <c r="G195" s="134">
        <v>0</v>
      </c>
      <c r="H195" s="96">
        <v>500</v>
      </c>
      <c r="I195" s="134">
        <v>0</v>
      </c>
      <c r="J195" s="96">
        <v>1</v>
      </c>
      <c r="K195" s="134">
        <v>0</v>
      </c>
      <c r="L195" s="96">
        <f>SUM(J195:K195)</f>
        <v>1</v>
      </c>
      <c r="M195" s="191"/>
      <c r="N195" s="191"/>
      <c r="O195" s="191"/>
      <c r="P195" s="191"/>
      <c r="Q195" s="239"/>
      <c r="R195" s="191"/>
      <c r="V195" s="111"/>
      <c r="AA195" s="111"/>
      <c r="AF195" s="111"/>
    </row>
    <row r="196" spans="1:32">
      <c r="A196" s="102" t="s">
        <v>14</v>
      </c>
      <c r="B196" s="30">
        <v>1.8</v>
      </c>
      <c r="C196" s="15" t="s">
        <v>81</v>
      </c>
      <c r="D196" s="45">
        <f t="shared" ref="D196:L196" si="53">D168+D165+D162+D159+D156+D153+D183+D186+D189+D195+D192+D173</f>
        <v>37400</v>
      </c>
      <c r="E196" s="45">
        <f t="shared" si="53"/>
        <v>56686</v>
      </c>
      <c r="F196" s="45">
        <f t="shared" si="53"/>
        <v>53918</v>
      </c>
      <c r="G196" s="45">
        <f t="shared" si="53"/>
        <v>56670</v>
      </c>
      <c r="H196" s="45">
        <f t="shared" si="53"/>
        <v>53918</v>
      </c>
      <c r="I196" s="45">
        <f t="shared" si="53"/>
        <v>61670</v>
      </c>
      <c r="J196" s="116">
        <f t="shared" si="53"/>
        <v>47827</v>
      </c>
      <c r="K196" s="45">
        <f t="shared" ref="K196" si="54">K168+K165+K162+K159+K156+K153+K183+K186+K189+K195+K192+K173</f>
        <v>78770</v>
      </c>
      <c r="L196" s="45">
        <f t="shared" si="53"/>
        <v>126597</v>
      </c>
      <c r="Q196" s="111"/>
      <c r="V196" s="111"/>
      <c r="AA196" s="111"/>
      <c r="AF196" s="111"/>
    </row>
    <row r="197" spans="1:32">
      <c r="A197" s="102" t="s">
        <v>14</v>
      </c>
      <c r="B197" s="31">
        <v>1</v>
      </c>
      <c r="C197" s="55" t="s">
        <v>256</v>
      </c>
      <c r="D197" s="49">
        <f t="shared" ref="D197:L197" si="55">D196+D142+D58+D65</f>
        <v>278548</v>
      </c>
      <c r="E197" s="49">
        <f t="shared" si="55"/>
        <v>638431</v>
      </c>
      <c r="F197" s="49">
        <f t="shared" si="55"/>
        <v>325539</v>
      </c>
      <c r="G197" s="49">
        <f t="shared" si="55"/>
        <v>719815</v>
      </c>
      <c r="H197" s="49">
        <f t="shared" si="55"/>
        <v>325539</v>
      </c>
      <c r="I197" s="49">
        <f t="shared" si="55"/>
        <v>724815</v>
      </c>
      <c r="J197" s="173">
        <f t="shared" si="55"/>
        <v>348508</v>
      </c>
      <c r="K197" s="49">
        <f t="shared" si="55"/>
        <v>769891</v>
      </c>
      <c r="L197" s="49">
        <f t="shared" si="55"/>
        <v>1118399</v>
      </c>
      <c r="Q197" s="111"/>
      <c r="V197" s="111"/>
      <c r="AA197" s="111"/>
      <c r="AF197" s="111"/>
    </row>
    <row r="198" spans="1:32" ht="12" customHeight="1">
      <c r="A198" s="102"/>
      <c r="B198" s="31"/>
      <c r="C198" s="17"/>
      <c r="D198" s="68"/>
      <c r="E198" s="68"/>
      <c r="F198" s="68"/>
      <c r="G198" s="68"/>
      <c r="H198" s="68"/>
      <c r="I198" s="68"/>
      <c r="J198" s="68"/>
      <c r="K198" s="68"/>
      <c r="L198" s="68"/>
      <c r="Q198" s="111"/>
      <c r="V198" s="111"/>
      <c r="AA198" s="111"/>
      <c r="AF198" s="111"/>
    </row>
    <row r="199" spans="1:32">
      <c r="A199" s="102"/>
      <c r="B199" s="31">
        <v>3</v>
      </c>
      <c r="C199" s="17" t="s">
        <v>269</v>
      </c>
      <c r="D199" s="62"/>
      <c r="E199" s="62"/>
      <c r="F199" s="62"/>
      <c r="G199" s="62"/>
      <c r="H199" s="62"/>
      <c r="I199" s="62"/>
      <c r="J199" s="62"/>
      <c r="K199" s="62"/>
      <c r="L199" s="62"/>
      <c r="M199" s="141"/>
      <c r="Q199" s="111"/>
      <c r="V199" s="111"/>
      <c r="AA199" s="111"/>
      <c r="AF199" s="111"/>
    </row>
    <row r="200" spans="1:32">
      <c r="A200" s="102"/>
      <c r="B200" s="30">
        <v>3.101</v>
      </c>
      <c r="C200" s="15" t="s">
        <v>196</v>
      </c>
      <c r="D200" s="62"/>
      <c r="E200" s="62"/>
      <c r="F200" s="62"/>
      <c r="G200" s="62"/>
      <c r="H200" s="62"/>
      <c r="I200" s="62"/>
      <c r="J200" s="62"/>
      <c r="K200" s="62"/>
      <c r="L200" s="62"/>
      <c r="M200" s="141"/>
      <c r="Q200" s="111"/>
      <c r="V200" s="111"/>
      <c r="AA200" s="111"/>
      <c r="AF200" s="111"/>
    </row>
    <row r="201" spans="1:32">
      <c r="A201" s="102"/>
      <c r="B201" s="32">
        <v>0.45</v>
      </c>
      <c r="C201" s="17" t="s">
        <v>92</v>
      </c>
      <c r="D201" s="62"/>
      <c r="E201" s="62"/>
      <c r="F201" s="62"/>
      <c r="G201" s="62"/>
      <c r="H201" s="62"/>
      <c r="I201" s="62"/>
      <c r="J201" s="62"/>
      <c r="K201" s="62"/>
      <c r="L201" s="62"/>
      <c r="M201" s="141"/>
      <c r="Q201" s="111"/>
      <c r="V201" s="111"/>
      <c r="AA201" s="111"/>
      <c r="AF201" s="111"/>
    </row>
    <row r="202" spans="1:32">
      <c r="A202" s="102"/>
      <c r="B202" s="16" t="s">
        <v>101</v>
      </c>
      <c r="C202" s="17" t="s">
        <v>23</v>
      </c>
      <c r="D202" s="120">
        <v>3919</v>
      </c>
      <c r="E202" s="126">
        <v>38438</v>
      </c>
      <c r="F202" s="95">
        <v>4745</v>
      </c>
      <c r="G202" s="126">
        <v>46353</v>
      </c>
      <c r="H202" s="120">
        <v>4745</v>
      </c>
      <c r="I202" s="126">
        <v>46353</v>
      </c>
      <c r="J202" s="95">
        <v>5314</v>
      </c>
      <c r="K202" s="126">
        <v>58620</v>
      </c>
      <c r="L202" s="68">
        <f>SUM(J202:K202)</f>
        <v>63934</v>
      </c>
      <c r="M202" s="198"/>
      <c r="N202" s="198"/>
      <c r="Q202" s="153"/>
      <c r="V202" s="111"/>
      <c r="W202" s="191" t="s">
        <v>303</v>
      </c>
      <c r="X202" s="191" t="s">
        <v>301</v>
      </c>
      <c r="Y202" s="191" t="s">
        <v>23</v>
      </c>
      <c r="Z202" s="191">
        <v>100</v>
      </c>
      <c r="AA202" s="191">
        <v>1321001001</v>
      </c>
      <c r="AF202" s="111"/>
    </row>
    <row r="203" spans="1:32">
      <c r="A203" s="102"/>
      <c r="B203" s="16" t="s">
        <v>102</v>
      </c>
      <c r="C203" s="17" t="s">
        <v>26</v>
      </c>
      <c r="D203" s="130">
        <v>0</v>
      </c>
      <c r="E203" s="126">
        <v>120</v>
      </c>
      <c r="F203" s="134">
        <v>0</v>
      </c>
      <c r="G203" s="126">
        <v>117</v>
      </c>
      <c r="H203" s="130">
        <v>0</v>
      </c>
      <c r="I203" s="126">
        <v>117</v>
      </c>
      <c r="J203" s="134">
        <v>0</v>
      </c>
      <c r="K203" s="126">
        <v>117</v>
      </c>
      <c r="L203" s="68">
        <f>SUM(J203:K203)</f>
        <v>117</v>
      </c>
      <c r="M203" s="198"/>
      <c r="N203" s="198"/>
      <c r="Q203" s="153"/>
      <c r="V203" s="111"/>
      <c r="W203" s="191" t="s">
        <v>303</v>
      </c>
      <c r="X203" s="191" t="s">
        <v>301</v>
      </c>
      <c r="Y203" s="191" t="s">
        <v>304</v>
      </c>
      <c r="Z203" s="191">
        <v>100</v>
      </c>
      <c r="AA203" s="191">
        <v>1321001003</v>
      </c>
      <c r="AB203" s="191"/>
      <c r="AC203" s="191"/>
      <c r="AD203" s="191"/>
      <c r="AE203" s="191"/>
      <c r="AF203" s="191"/>
    </row>
    <row r="204" spans="1:32">
      <c r="A204" s="102"/>
      <c r="B204" s="16" t="s">
        <v>103</v>
      </c>
      <c r="C204" s="17" t="s">
        <v>28</v>
      </c>
      <c r="D204" s="118">
        <v>966</v>
      </c>
      <c r="E204" s="123">
        <v>272</v>
      </c>
      <c r="F204" s="96">
        <v>876</v>
      </c>
      <c r="G204" s="123">
        <v>273</v>
      </c>
      <c r="H204" s="221">
        <v>876</v>
      </c>
      <c r="I204" s="123">
        <v>273</v>
      </c>
      <c r="J204" s="96">
        <v>1</v>
      </c>
      <c r="K204" s="123">
        <v>273</v>
      </c>
      <c r="L204" s="66">
        <f>SUM(J204:K204)</f>
        <v>274</v>
      </c>
      <c r="M204" s="240"/>
      <c r="N204" s="240"/>
      <c r="O204" s="191"/>
      <c r="P204" s="191"/>
      <c r="Q204" s="239"/>
      <c r="R204" s="191"/>
      <c r="V204" s="153"/>
      <c r="W204" s="191" t="s">
        <v>303</v>
      </c>
      <c r="X204" s="191" t="s">
        <v>301</v>
      </c>
      <c r="Y204" s="191" t="s">
        <v>304</v>
      </c>
      <c r="Z204" s="191">
        <v>100</v>
      </c>
      <c r="AA204" s="191">
        <v>1321001003</v>
      </c>
      <c r="AB204" s="191"/>
      <c r="AC204" s="191"/>
      <c r="AD204" s="191"/>
      <c r="AE204" s="191"/>
      <c r="AF204" s="191"/>
    </row>
    <row r="205" spans="1:32">
      <c r="A205" s="102" t="s">
        <v>14</v>
      </c>
      <c r="B205" s="32">
        <v>0.45</v>
      </c>
      <c r="C205" s="17" t="s">
        <v>92</v>
      </c>
      <c r="D205" s="125">
        <f t="shared" ref="D205:L205" si="56">SUM(D202:D204)</f>
        <v>4885</v>
      </c>
      <c r="E205" s="125">
        <f t="shared" si="56"/>
        <v>38830</v>
      </c>
      <c r="F205" s="116">
        <f t="shared" si="56"/>
        <v>5621</v>
      </c>
      <c r="G205" s="125">
        <f t="shared" si="56"/>
        <v>46743</v>
      </c>
      <c r="H205" s="125">
        <f t="shared" si="56"/>
        <v>5621</v>
      </c>
      <c r="I205" s="125">
        <f t="shared" si="56"/>
        <v>46743</v>
      </c>
      <c r="J205" s="116">
        <f t="shared" si="56"/>
        <v>5315</v>
      </c>
      <c r="K205" s="125">
        <f t="shared" ref="K205" si="57">SUM(K202:K204)</f>
        <v>59010</v>
      </c>
      <c r="L205" s="125">
        <f t="shared" si="56"/>
        <v>64325</v>
      </c>
      <c r="M205" s="1"/>
      <c r="N205" s="1"/>
      <c r="O205" s="1"/>
      <c r="P205" s="1"/>
      <c r="Q205" s="1"/>
      <c r="V205" s="111"/>
      <c r="AA205" s="111"/>
      <c r="AF205" s="111"/>
    </row>
    <row r="206" spans="1:32" ht="12" customHeight="1">
      <c r="A206" s="102"/>
      <c r="B206" s="30"/>
      <c r="C206" s="15"/>
      <c r="D206" s="61"/>
      <c r="E206" s="61"/>
      <c r="F206" s="61"/>
      <c r="G206" s="61"/>
      <c r="H206" s="61"/>
      <c r="I206" s="61"/>
      <c r="J206" s="61"/>
      <c r="K206" s="61"/>
      <c r="L206" s="61"/>
      <c r="Q206" s="111"/>
      <c r="V206" s="111"/>
      <c r="AA206" s="111"/>
      <c r="AF206" s="111"/>
    </row>
    <row r="207" spans="1:32">
      <c r="A207" s="102"/>
      <c r="B207" s="32">
        <v>0.46</v>
      </c>
      <c r="C207" s="17" t="s">
        <v>94</v>
      </c>
      <c r="D207" s="62"/>
      <c r="E207" s="62"/>
      <c r="F207" s="62"/>
      <c r="G207" s="62"/>
      <c r="H207" s="62"/>
      <c r="I207" s="62"/>
      <c r="J207" s="62"/>
      <c r="K207" s="62"/>
      <c r="L207" s="62"/>
      <c r="Q207" s="111"/>
      <c r="V207" s="111"/>
      <c r="AA207" s="111"/>
      <c r="AF207" s="111"/>
    </row>
    <row r="208" spans="1:32">
      <c r="A208" s="102"/>
      <c r="B208" s="16" t="s">
        <v>104</v>
      </c>
      <c r="C208" s="17" t="s">
        <v>23</v>
      </c>
      <c r="D208" s="120">
        <v>3488</v>
      </c>
      <c r="E208" s="126">
        <v>25242</v>
      </c>
      <c r="F208" s="95">
        <v>3910</v>
      </c>
      <c r="G208" s="126">
        <v>26345</v>
      </c>
      <c r="H208" s="120">
        <v>3910</v>
      </c>
      <c r="I208" s="126">
        <v>26345</v>
      </c>
      <c r="J208" s="95">
        <v>4379</v>
      </c>
      <c r="K208" s="126">
        <v>33628</v>
      </c>
      <c r="L208" s="68">
        <f>SUM(J208:K208)</f>
        <v>38007</v>
      </c>
      <c r="M208" s="194"/>
      <c r="N208" s="194"/>
      <c r="Q208" s="153"/>
      <c r="V208" s="111"/>
      <c r="W208" s="191" t="s">
        <v>303</v>
      </c>
      <c r="X208" s="191" t="s">
        <v>301</v>
      </c>
      <c r="Y208" s="191" t="s">
        <v>23</v>
      </c>
      <c r="Z208" s="191">
        <v>100</v>
      </c>
      <c r="AA208" s="191">
        <v>1321001001</v>
      </c>
      <c r="AF208" s="111"/>
    </row>
    <row r="209" spans="1:32">
      <c r="A209" s="102"/>
      <c r="B209" s="16" t="s">
        <v>105</v>
      </c>
      <c r="C209" s="17" t="s">
        <v>26</v>
      </c>
      <c r="D209" s="130">
        <v>0</v>
      </c>
      <c r="E209" s="134">
        <v>0</v>
      </c>
      <c r="F209" s="130">
        <v>0</v>
      </c>
      <c r="G209" s="126">
        <v>117</v>
      </c>
      <c r="H209" s="130">
        <v>0</v>
      </c>
      <c r="I209" s="126">
        <v>117</v>
      </c>
      <c r="J209" s="130">
        <v>0</v>
      </c>
      <c r="K209" s="126">
        <v>117</v>
      </c>
      <c r="L209" s="68">
        <f>SUM(J209:K209)</f>
        <v>117</v>
      </c>
      <c r="M209" s="194"/>
      <c r="N209" s="194"/>
      <c r="Q209" s="153"/>
      <c r="V209" s="111"/>
      <c r="W209" s="191" t="s">
        <v>303</v>
      </c>
      <c r="X209" s="191" t="s">
        <v>301</v>
      </c>
      <c r="Y209" s="191" t="s">
        <v>304</v>
      </c>
      <c r="Z209" s="191">
        <v>100</v>
      </c>
      <c r="AA209" s="191">
        <v>1321001003</v>
      </c>
      <c r="AB209" s="191"/>
      <c r="AC209" s="191"/>
      <c r="AD209" s="191"/>
      <c r="AE209" s="191"/>
      <c r="AF209" s="191"/>
    </row>
    <row r="210" spans="1:32">
      <c r="A210" s="102"/>
      <c r="B210" s="16" t="s">
        <v>106</v>
      </c>
      <c r="C210" s="17" t="s">
        <v>28</v>
      </c>
      <c r="D210" s="118">
        <v>200</v>
      </c>
      <c r="E210" s="123">
        <v>346</v>
      </c>
      <c r="F210" s="128">
        <v>0</v>
      </c>
      <c r="G210" s="123">
        <v>365</v>
      </c>
      <c r="H210" s="128">
        <v>0</v>
      </c>
      <c r="I210" s="123">
        <v>365</v>
      </c>
      <c r="J210" s="128">
        <v>0</v>
      </c>
      <c r="K210" s="123">
        <v>365</v>
      </c>
      <c r="L210" s="66">
        <f>SUM(J210:K210)</f>
        <v>365</v>
      </c>
      <c r="M210" s="194"/>
      <c r="N210" s="194"/>
      <c r="Q210" s="153"/>
      <c r="V210" s="153"/>
      <c r="W210" s="191" t="s">
        <v>303</v>
      </c>
      <c r="X210" s="191" t="s">
        <v>301</v>
      </c>
      <c r="Y210" s="191" t="s">
        <v>302</v>
      </c>
      <c r="Z210" s="191">
        <f>365/K210*100</f>
        <v>100</v>
      </c>
      <c r="AA210" s="191">
        <v>1321001002</v>
      </c>
    </row>
    <row r="211" spans="1:32">
      <c r="A211" s="102" t="s">
        <v>14</v>
      </c>
      <c r="B211" s="32">
        <v>0.46</v>
      </c>
      <c r="C211" s="17" t="s">
        <v>94</v>
      </c>
      <c r="D211" s="125">
        <f t="shared" ref="D211:L211" si="58">SUM(D208:D210)</f>
        <v>3688</v>
      </c>
      <c r="E211" s="125">
        <f t="shared" si="58"/>
        <v>25588</v>
      </c>
      <c r="F211" s="116">
        <f t="shared" si="58"/>
        <v>3910</v>
      </c>
      <c r="G211" s="125">
        <f t="shared" si="58"/>
        <v>26827</v>
      </c>
      <c r="H211" s="125">
        <f t="shared" si="58"/>
        <v>3910</v>
      </c>
      <c r="I211" s="125">
        <f t="shared" si="58"/>
        <v>26827</v>
      </c>
      <c r="J211" s="116">
        <f t="shared" si="58"/>
        <v>4379</v>
      </c>
      <c r="K211" s="125">
        <f t="shared" ref="K211" si="59">SUM(K208:K210)</f>
        <v>34110</v>
      </c>
      <c r="L211" s="125">
        <f t="shared" si="58"/>
        <v>38489</v>
      </c>
      <c r="Q211" s="111"/>
      <c r="V211" s="111"/>
      <c r="AA211" s="111"/>
      <c r="AF211" s="111"/>
    </row>
    <row r="212" spans="1:32" ht="12" customHeight="1">
      <c r="A212" s="102"/>
      <c r="B212" s="32"/>
      <c r="C212" s="17"/>
      <c r="D212" s="68"/>
      <c r="E212" s="68"/>
      <c r="F212" s="68"/>
      <c r="G212" s="68"/>
      <c r="H212" s="68"/>
      <c r="I212" s="68"/>
      <c r="J212" s="68"/>
      <c r="K212" s="68"/>
      <c r="L212" s="68"/>
      <c r="Q212" s="111"/>
      <c r="V212" s="111"/>
      <c r="AA212" s="111"/>
      <c r="AF212" s="111"/>
    </row>
    <row r="213" spans="1:32">
      <c r="A213" s="102"/>
      <c r="B213" s="32">
        <v>0.47</v>
      </c>
      <c r="C213" s="17" t="s">
        <v>96</v>
      </c>
      <c r="D213" s="61"/>
      <c r="E213" s="61"/>
      <c r="F213" s="61"/>
      <c r="G213" s="61"/>
      <c r="H213" s="61"/>
      <c r="I213" s="61"/>
      <c r="J213" s="61"/>
      <c r="K213" s="61"/>
      <c r="L213" s="61"/>
      <c r="Q213" s="111"/>
      <c r="V213" s="111"/>
      <c r="AA213" s="111"/>
      <c r="AF213" s="111"/>
    </row>
    <row r="214" spans="1:32">
      <c r="A214" s="102"/>
      <c r="B214" s="16" t="s">
        <v>107</v>
      </c>
      <c r="C214" s="17" t="s">
        <v>23</v>
      </c>
      <c r="D214" s="221">
        <v>538</v>
      </c>
      <c r="E214" s="123">
        <v>11175</v>
      </c>
      <c r="F214" s="118">
        <v>573</v>
      </c>
      <c r="G214" s="123">
        <v>12655</v>
      </c>
      <c r="H214" s="221">
        <v>573</v>
      </c>
      <c r="I214" s="123">
        <v>12655</v>
      </c>
      <c r="J214" s="118">
        <v>642</v>
      </c>
      <c r="K214" s="123">
        <v>15106</v>
      </c>
      <c r="L214" s="66">
        <f>SUM(J214:K214)</f>
        <v>15748</v>
      </c>
      <c r="M214" s="194"/>
      <c r="N214" s="194"/>
      <c r="Q214" s="153"/>
      <c r="V214" s="111"/>
      <c r="W214" s="191" t="s">
        <v>303</v>
      </c>
      <c r="X214" s="191" t="s">
        <v>301</v>
      </c>
      <c r="Y214" s="191" t="s">
        <v>23</v>
      </c>
      <c r="Z214" s="191">
        <v>100</v>
      </c>
      <c r="AA214" s="191">
        <v>1321001001</v>
      </c>
      <c r="AF214" s="111"/>
    </row>
    <row r="215" spans="1:32">
      <c r="A215" s="102"/>
      <c r="B215" s="16" t="s">
        <v>108</v>
      </c>
      <c r="C215" s="17" t="s">
        <v>26</v>
      </c>
      <c r="D215" s="130">
        <v>0</v>
      </c>
      <c r="E215" s="126">
        <v>62</v>
      </c>
      <c r="F215" s="134">
        <v>0</v>
      </c>
      <c r="G215" s="126">
        <v>62</v>
      </c>
      <c r="H215" s="130">
        <v>0</v>
      </c>
      <c r="I215" s="126">
        <v>62</v>
      </c>
      <c r="J215" s="134">
        <v>0</v>
      </c>
      <c r="K215" s="126">
        <v>62</v>
      </c>
      <c r="L215" s="68">
        <f>SUM(J215:K215)</f>
        <v>62</v>
      </c>
      <c r="M215" s="194"/>
      <c r="N215" s="194"/>
      <c r="Q215" s="153"/>
      <c r="V215" s="111"/>
      <c r="W215" s="191" t="s">
        <v>303</v>
      </c>
      <c r="X215" s="191" t="s">
        <v>301</v>
      </c>
      <c r="Y215" s="191" t="s">
        <v>304</v>
      </c>
      <c r="Z215" s="191">
        <v>100</v>
      </c>
      <c r="AA215" s="191">
        <v>1321001003</v>
      </c>
      <c r="AB215" s="191"/>
      <c r="AC215" s="191"/>
      <c r="AD215" s="191"/>
      <c r="AE215" s="191"/>
      <c r="AF215" s="191"/>
    </row>
    <row r="216" spans="1:32">
      <c r="A216" s="102"/>
      <c r="B216" s="16" t="s">
        <v>109</v>
      </c>
      <c r="C216" s="17" t="s">
        <v>28</v>
      </c>
      <c r="D216" s="95">
        <v>107</v>
      </c>
      <c r="E216" s="126">
        <v>118</v>
      </c>
      <c r="F216" s="134">
        <v>0</v>
      </c>
      <c r="G216" s="126">
        <v>118</v>
      </c>
      <c r="H216" s="130">
        <v>0</v>
      </c>
      <c r="I216" s="126">
        <v>118</v>
      </c>
      <c r="J216" s="134">
        <v>0</v>
      </c>
      <c r="K216" s="126">
        <v>118</v>
      </c>
      <c r="L216" s="68">
        <f>SUM(J216:K216)</f>
        <v>118</v>
      </c>
      <c r="M216" s="194"/>
      <c r="N216" s="194"/>
      <c r="Q216" s="153"/>
      <c r="V216" s="153"/>
      <c r="W216" s="191" t="s">
        <v>303</v>
      </c>
      <c r="X216" s="191" t="s">
        <v>301</v>
      </c>
      <c r="Y216" s="191" t="s">
        <v>304</v>
      </c>
      <c r="Z216" s="191">
        <f>100-AE216</f>
        <v>100</v>
      </c>
      <c r="AA216" s="191">
        <v>1321001003</v>
      </c>
      <c r="AB216" s="191"/>
      <c r="AC216" s="191"/>
      <c r="AD216" s="191"/>
      <c r="AE216" s="191"/>
      <c r="AF216" s="191"/>
    </row>
    <row r="217" spans="1:32">
      <c r="A217" s="102" t="s">
        <v>14</v>
      </c>
      <c r="B217" s="32">
        <v>0.47</v>
      </c>
      <c r="C217" s="17" t="s">
        <v>96</v>
      </c>
      <c r="D217" s="125">
        <f t="shared" ref="D217:L217" si="60">SUM(D214:D216)</f>
        <v>645</v>
      </c>
      <c r="E217" s="125">
        <f t="shared" si="60"/>
        <v>11355</v>
      </c>
      <c r="F217" s="116">
        <f t="shared" si="60"/>
        <v>573</v>
      </c>
      <c r="G217" s="125">
        <f t="shared" si="60"/>
        <v>12835</v>
      </c>
      <c r="H217" s="125">
        <f t="shared" si="60"/>
        <v>573</v>
      </c>
      <c r="I217" s="125">
        <f t="shared" si="60"/>
        <v>12835</v>
      </c>
      <c r="J217" s="116">
        <f t="shared" si="60"/>
        <v>642</v>
      </c>
      <c r="K217" s="125">
        <f t="shared" ref="K217" si="61">SUM(K214:K216)</f>
        <v>15286</v>
      </c>
      <c r="L217" s="125">
        <f t="shared" si="60"/>
        <v>15928</v>
      </c>
      <c r="Q217" s="111"/>
      <c r="V217" s="111"/>
      <c r="AA217" s="111"/>
      <c r="AF217" s="111"/>
    </row>
    <row r="218" spans="1:32" ht="12" customHeight="1">
      <c r="A218" s="102"/>
      <c r="B218" s="32"/>
      <c r="C218" s="17"/>
      <c r="D218" s="68"/>
      <c r="E218" s="68"/>
      <c r="F218" s="68"/>
      <c r="G218" s="68"/>
      <c r="H218" s="68"/>
      <c r="I218" s="68"/>
      <c r="J218" s="68"/>
      <c r="K218" s="68"/>
      <c r="L218" s="68"/>
      <c r="Q218" s="111"/>
      <c r="V218" s="111"/>
      <c r="AA218" s="111"/>
      <c r="AF218" s="111"/>
    </row>
    <row r="219" spans="1:32">
      <c r="A219" s="102"/>
      <c r="B219" s="32">
        <v>0.48</v>
      </c>
      <c r="C219" s="17" t="s">
        <v>98</v>
      </c>
      <c r="D219" s="61"/>
      <c r="E219" s="61"/>
      <c r="F219" s="61"/>
      <c r="G219" s="61"/>
      <c r="H219" s="61"/>
      <c r="I219" s="61"/>
      <c r="J219" s="61"/>
      <c r="K219" s="61"/>
      <c r="L219" s="61"/>
      <c r="Q219" s="111"/>
      <c r="V219" s="111"/>
      <c r="AA219" s="111"/>
      <c r="AF219" s="111"/>
    </row>
    <row r="220" spans="1:32">
      <c r="A220" s="102"/>
      <c r="B220" s="16" t="s">
        <v>110</v>
      </c>
      <c r="C220" s="17" t="s">
        <v>23</v>
      </c>
      <c r="D220" s="221">
        <v>959</v>
      </c>
      <c r="E220" s="123">
        <v>27664</v>
      </c>
      <c r="F220" s="118">
        <v>945</v>
      </c>
      <c r="G220" s="123">
        <v>31984</v>
      </c>
      <c r="H220" s="221">
        <v>945</v>
      </c>
      <c r="I220" s="123">
        <v>31984</v>
      </c>
      <c r="J220" s="118">
        <v>1058</v>
      </c>
      <c r="K220" s="123">
        <v>37284</v>
      </c>
      <c r="L220" s="66">
        <f>SUM(J220:K220)</f>
        <v>38342</v>
      </c>
      <c r="M220" s="194"/>
      <c r="N220" s="194"/>
      <c r="Q220" s="153"/>
      <c r="V220" s="111"/>
      <c r="W220" s="191" t="s">
        <v>303</v>
      </c>
      <c r="X220" s="191" t="s">
        <v>301</v>
      </c>
      <c r="Y220" s="191" t="s">
        <v>23</v>
      </c>
      <c r="Z220" s="191">
        <v>100</v>
      </c>
      <c r="AA220" s="191">
        <v>1321001001</v>
      </c>
      <c r="AF220" s="111"/>
    </row>
    <row r="221" spans="1:32">
      <c r="A221" s="104"/>
      <c r="B221" s="225" t="s">
        <v>111</v>
      </c>
      <c r="C221" s="44" t="s">
        <v>26</v>
      </c>
      <c r="D221" s="131">
        <v>0</v>
      </c>
      <c r="E221" s="127">
        <v>120</v>
      </c>
      <c r="F221" s="135">
        <v>0</v>
      </c>
      <c r="G221" s="127">
        <v>120</v>
      </c>
      <c r="H221" s="131">
        <v>0</v>
      </c>
      <c r="I221" s="127">
        <v>120</v>
      </c>
      <c r="J221" s="135">
        <v>0</v>
      </c>
      <c r="K221" s="127">
        <v>120</v>
      </c>
      <c r="L221" s="49">
        <f>SUM(J221:K221)</f>
        <v>120</v>
      </c>
      <c r="M221" s="194"/>
      <c r="N221" s="194"/>
      <c r="Q221" s="153"/>
      <c r="V221" s="111"/>
      <c r="W221" s="191" t="s">
        <v>303</v>
      </c>
      <c r="X221" s="191" t="s">
        <v>301</v>
      </c>
      <c r="Y221" s="191" t="s">
        <v>304</v>
      </c>
      <c r="Z221" s="191">
        <v>100</v>
      </c>
      <c r="AA221" s="191">
        <v>1321001003</v>
      </c>
      <c r="AB221" s="191"/>
      <c r="AC221" s="191"/>
      <c r="AD221" s="191"/>
      <c r="AE221" s="191"/>
      <c r="AF221" s="191"/>
    </row>
    <row r="222" spans="1:32">
      <c r="A222" s="102"/>
      <c r="B222" s="16" t="s">
        <v>112</v>
      </c>
      <c r="C222" s="17" t="s">
        <v>28</v>
      </c>
      <c r="D222" s="118">
        <v>1183</v>
      </c>
      <c r="E222" s="126">
        <v>499</v>
      </c>
      <c r="F222" s="95">
        <v>365</v>
      </c>
      <c r="G222" s="126">
        <v>501</v>
      </c>
      <c r="H222" s="95">
        <v>365</v>
      </c>
      <c r="I222" s="126">
        <v>501</v>
      </c>
      <c r="J222" s="95">
        <v>1</v>
      </c>
      <c r="K222" s="126">
        <v>501</v>
      </c>
      <c r="L222" s="68">
        <f>SUM(J222:K222)</f>
        <v>502</v>
      </c>
      <c r="M222" s="191"/>
      <c r="N222" s="191"/>
      <c r="O222" s="191"/>
      <c r="P222" s="191"/>
      <c r="Q222" s="239"/>
      <c r="R222" s="191"/>
      <c r="V222" s="111"/>
      <c r="W222" s="191" t="s">
        <v>303</v>
      </c>
      <c r="X222" s="191" t="s">
        <v>301</v>
      </c>
      <c r="Y222" s="191" t="s">
        <v>304</v>
      </c>
      <c r="Z222" s="191">
        <v>100</v>
      </c>
      <c r="AA222" s="191">
        <v>1321001003</v>
      </c>
      <c r="AB222" s="191"/>
      <c r="AC222" s="191"/>
      <c r="AD222" s="191"/>
      <c r="AE222" s="191"/>
      <c r="AF222" s="191"/>
    </row>
    <row r="223" spans="1:32">
      <c r="A223" s="102" t="s">
        <v>14</v>
      </c>
      <c r="B223" s="32">
        <v>0.48</v>
      </c>
      <c r="C223" s="17" t="s">
        <v>98</v>
      </c>
      <c r="D223" s="125">
        <f t="shared" ref="D223:L223" si="62">SUM(D220:D222)</f>
        <v>2142</v>
      </c>
      <c r="E223" s="125">
        <f t="shared" si="62"/>
        <v>28283</v>
      </c>
      <c r="F223" s="116">
        <f t="shared" si="62"/>
        <v>1310</v>
      </c>
      <c r="G223" s="125">
        <f t="shared" si="62"/>
        <v>32605</v>
      </c>
      <c r="H223" s="125">
        <f t="shared" si="62"/>
        <v>1310</v>
      </c>
      <c r="I223" s="125">
        <f t="shared" si="62"/>
        <v>32605</v>
      </c>
      <c r="J223" s="116">
        <f t="shared" si="62"/>
        <v>1059</v>
      </c>
      <c r="K223" s="125">
        <f t="shared" ref="K223" si="63">SUM(K220:K222)</f>
        <v>37905</v>
      </c>
      <c r="L223" s="125">
        <f t="shared" si="62"/>
        <v>38964</v>
      </c>
      <c r="Q223" s="111"/>
      <c r="V223" s="111"/>
      <c r="AA223" s="111"/>
      <c r="AF223" s="111"/>
    </row>
    <row r="224" spans="1:32">
      <c r="A224" s="102" t="s">
        <v>14</v>
      </c>
      <c r="B224" s="30">
        <v>3.101</v>
      </c>
      <c r="C224" s="15" t="s">
        <v>196</v>
      </c>
      <c r="D224" s="125">
        <f t="shared" ref="D224:L224" si="64">D223+D217+D211+D205</f>
        <v>11360</v>
      </c>
      <c r="E224" s="125">
        <f t="shared" si="64"/>
        <v>104056</v>
      </c>
      <c r="F224" s="116">
        <f t="shared" si="64"/>
        <v>11414</v>
      </c>
      <c r="G224" s="125">
        <f t="shared" si="64"/>
        <v>119010</v>
      </c>
      <c r="H224" s="125">
        <f t="shared" si="64"/>
        <v>11414</v>
      </c>
      <c r="I224" s="125">
        <f t="shared" si="64"/>
        <v>119010</v>
      </c>
      <c r="J224" s="116">
        <f t="shared" si="64"/>
        <v>11395</v>
      </c>
      <c r="K224" s="125">
        <f t="shared" ref="K224" si="65">K223+K217+K211+K205</f>
        <v>146311</v>
      </c>
      <c r="L224" s="125">
        <f t="shared" si="64"/>
        <v>157706</v>
      </c>
      <c r="Q224" s="111"/>
      <c r="V224" s="111"/>
      <c r="AA224" s="111"/>
      <c r="AF224" s="111"/>
    </row>
    <row r="225" spans="1:32" ht="14.1" customHeight="1">
      <c r="A225" s="102"/>
      <c r="B225" s="28"/>
      <c r="C225" s="15"/>
      <c r="D225" s="68"/>
      <c r="E225" s="68"/>
      <c r="F225" s="68"/>
      <c r="G225" s="68"/>
      <c r="H225" s="68"/>
      <c r="I225" s="68"/>
      <c r="J225" s="68"/>
      <c r="K225" s="68"/>
      <c r="L225" s="68"/>
      <c r="Q225" s="111"/>
      <c r="V225" s="111"/>
      <c r="AA225" s="111"/>
      <c r="AF225" s="111"/>
    </row>
    <row r="226" spans="1:32">
      <c r="A226" s="102"/>
      <c r="B226" s="30">
        <v>3.1030000000000002</v>
      </c>
      <c r="C226" s="15" t="s">
        <v>270</v>
      </c>
      <c r="D226" s="62"/>
      <c r="E226" s="62"/>
      <c r="F226" s="62"/>
      <c r="G226" s="62"/>
      <c r="H226" s="62"/>
      <c r="I226" s="62"/>
      <c r="J226" s="62"/>
      <c r="K226" s="62"/>
      <c r="L226" s="62"/>
      <c r="Q226" s="111"/>
      <c r="V226" s="111"/>
      <c r="AA226" s="111"/>
      <c r="AF226" s="111"/>
    </row>
    <row r="227" spans="1:32">
      <c r="A227" s="102"/>
      <c r="B227" s="32">
        <v>0.45</v>
      </c>
      <c r="C227" s="17" t="s">
        <v>92</v>
      </c>
      <c r="D227" s="62"/>
      <c r="E227" s="62"/>
      <c r="F227" s="62"/>
      <c r="G227" s="62"/>
      <c r="H227" s="62"/>
      <c r="I227" s="62"/>
      <c r="J227" s="62"/>
      <c r="K227" s="62"/>
      <c r="L227" s="62"/>
      <c r="Q227" s="111"/>
      <c r="V227" s="111"/>
      <c r="AA227" s="111"/>
      <c r="AF227" s="111"/>
    </row>
    <row r="228" spans="1:32">
      <c r="A228" s="102"/>
      <c r="B228" s="16" t="s">
        <v>101</v>
      </c>
      <c r="C228" s="17" t="s">
        <v>23</v>
      </c>
      <c r="D228" s="120">
        <v>16830</v>
      </c>
      <c r="E228" s="126">
        <v>37350</v>
      </c>
      <c r="F228" s="95">
        <v>21310</v>
      </c>
      <c r="G228" s="126">
        <v>42816</v>
      </c>
      <c r="H228" s="120">
        <v>21310</v>
      </c>
      <c r="I228" s="126">
        <v>42816</v>
      </c>
      <c r="J228" s="95">
        <v>23867</v>
      </c>
      <c r="K228" s="126">
        <v>51790</v>
      </c>
      <c r="L228" s="68">
        <f>SUM(J228:K228)</f>
        <v>75657</v>
      </c>
      <c r="M228" s="194"/>
      <c r="N228" s="194"/>
      <c r="Q228" s="153"/>
      <c r="V228" s="111"/>
      <c r="W228" s="191" t="s">
        <v>303</v>
      </c>
      <c r="X228" s="191" t="s">
        <v>301</v>
      </c>
      <c r="Y228" s="191" t="s">
        <v>23</v>
      </c>
      <c r="Z228" s="191">
        <v>100</v>
      </c>
      <c r="AA228" s="191">
        <v>1321001001</v>
      </c>
      <c r="AF228" s="111"/>
    </row>
    <row r="229" spans="1:32">
      <c r="A229" s="102"/>
      <c r="B229" s="16" t="s">
        <v>102</v>
      </c>
      <c r="C229" s="17" t="s">
        <v>26</v>
      </c>
      <c r="D229" s="130">
        <v>0</v>
      </c>
      <c r="E229" s="126">
        <v>125</v>
      </c>
      <c r="F229" s="134">
        <v>0</v>
      </c>
      <c r="G229" s="126">
        <v>120</v>
      </c>
      <c r="H229" s="130">
        <v>0</v>
      </c>
      <c r="I229" s="126">
        <v>120</v>
      </c>
      <c r="J229" s="134">
        <v>0</v>
      </c>
      <c r="K229" s="126">
        <v>120</v>
      </c>
      <c r="L229" s="68">
        <f>SUM(J229:K229)</f>
        <v>120</v>
      </c>
      <c r="M229" s="194"/>
      <c r="N229" s="194"/>
      <c r="Q229" s="153"/>
      <c r="V229" s="111"/>
      <c r="W229" s="191" t="s">
        <v>303</v>
      </c>
      <c r="X229" s="191" t="s">
        <v>301</v>
      </c>
      <c r="Y229" s="191" t="s">
        <v>304</v>
      </c>
      <c r="Z229" s="191">
        <v>100</v>
      </c>
      <c r="AA229" s="191">
        <v>1321001003</v>
      </c>
      <c r="AB229" s="191"/>
      <c r="AC229" s="191"/>
      <c r="AD229" s="191"/>
      <c r="AE229" s="191"/>
      <c r="AF229" s="191"/>
    </row>
    <row r="230" spans="1:32">
      <c r="A230" s="102"/>
      <c r="B230" s="16" t="s">
        <v>103</v>
      </c>
      <c r="C230" s="17" t="s">
        <v>28</v>
      </c>
      <c r="D230" s="95">
        <v>823</v>
      </c>
      <c r="E230" s="126">
        <v>274</v>
      </c>
      <c r="F230" s="96">
        <v>1095</v>
      </c>
      <c r="G230" s="126">
        <v>275</v>
      </c>
      <c r="H230" s="95">
        <v>1095</v>
      </c>
      <c r="I230" s="126">
        <v>275</v>
      </c>
      <c r="J230" s="96">
        <v>1</v>
      </c>
      <c r="K230" s="126">
        <v>275</v>
      </c>
      <c r="L230" s="68">
        <f>SUM(J230:K230)</f>
        <v>276</v>
      </c>
      <c r="M230" s="191"/>
      <c r="N230" s="191"/>
      <c r="O230" s="191"/>
      <c r="P230" s="191"/>
      <c r="Q230" s="239"/>
      <c r="R230" s="191"/>
      <c r="V230" s="153"/>
      <c r="W230" s="191" t="s">
        <v>303</v>
      </c>
      <c r="X230" s="191" t="s">
        <v>301</v>
      </c>
      <c r="Y230" s="191" t="s">
        <v>304</v>
      </c>
      <c r="Z230" s="191">
        <v>100</v>
      </c>
      <c r="AA230" s="191">
        <v>1321001003</v>
      </c>
      <c r="AB230" s="191"/>
      <c r="AC230" s="191"/>
      <c r="AD230" s="191"/>
      <c r="AE230" s="191"/>
      <c r="AF230" s="191"/>
    </row>
    <row r="231" spans="1:32">
      <c r="A231" s="102"/>
      <c r="B231" s="16" t="s">
        <v>113</v>
      </c>
      <c r="C231" s="17" t="s">
        <v>32</v>
      </c>
      <c r="D231" s="95">
        <v>298</v>
      </c>
      <c r="E231" s="134">
        <v>0</v>
      </c>
      <c r="F231" s="96">
        <v>300</v>
      </c>
      <c r="G231" s="134">
        <v>0</v>
      </c>
      <c r="H231" s="95">
        <v>300</v>
      </c>
      <c r="I231" s="134">
        <v>0</v>
      </c>
      <c r="J231" s="96">
        <v>1</v>
      </c>
      <c r="K231" s="134">
        <v>0</v>
      </c>
      <c r="L231" s="96">
        <f>SUM(J231:K231)</f>
        <v>1</v>
      </c>
      <c r="M231" s="191"/>
      <c r="N231" s="191"/>
      <c r="O231" s="191"/>
      <c r="P231" s="191"/>
      <c r="Q231" s="239"/>
      <c r="R231" s="191"/>
      <c r="V231" s="111"/>
      <c r="W231" s="191" t="s">
        <v>303</v>
      </c>
      <c r="X231" s="191" t="s">
        <v>301</v>
      </c>
      <c r="Y231" s="191" t="s">
        <v>304</v>
      </c>
      <c r="Z231" s="191">
        <v>100</v>
      </c>
      <c r="AA231" s="191">
        <v>1321001003</v>
      </c>
      <c r="AB231" s="191"/>
      <c r="AC231" s="191"/>
      <c r="AD231" s="191"/>
      <c r="AE231" s="191"/>
      <c r="AF231" s="191"/>
    </row>
    <row r="232" spans="1:32">
      <c r="A232" s="102" t="s">
        <v>14</v>
      </c>
      <c r="B232" s="32">
        <v>0.45</v>
      </c>
      <c r="C232" s="17" t="s">
        <v>92</v>
      </c>
      <c r="D232" s="125">
        <f t="shared" ref="D232:L232" si="66">SUM(D228:D231)</f>
        <v>17951</v>
      </c>
      <c r="E232" s="125">
        <f t="shared" si="66"/>
        <v>37749</v>
      </c>
      <c r="F232" s="116">
        <f t="shared" si="66"/>
        <v>22705</v>
      </c>
      <c r="G232" s="125">
        <f t="shared" si="66"/>
        <v>43211</v>
      </c>
      <c r="H232" s="125">
        <f t="shared" si="66"/>
        <v>22705</v>
      </c>
      <c r="I232" s="125">
        <f t="shared" si="66"/>
        <v>43211</v>
      </c>
      <c r="J232" s="116">
        <f t="shared" si="66"/>
        <v>23869</v>
      </c>
      <c r="K232" s="125">
        <f t="shared" ref="K232" si="67">SUM(K228:K231)</f>
        <v>52185</v>
      </c>
      <c r="L232" s="125">
        <f t="shared" si="66"/>
        <v>76054</v>
      </c>
      <c r="Q232" s="111"/>
      <c r="V232" s="111"/>
      <c r="AA232" s="111"/>
      <c r="AF232" s="111"/>
    </row>
    <row r="233" spans="1:32" ht="14.1" customHeight="1">
      <c r="A233" s="102"/>
      <c r="B233" s="32"/>
      <c r="C233" s="17"/>
      <c r="D233" s="126"/>
      <c r="E233" s="126"/>
      <c r="F233" s="96"/>
      <c r="G233" s="126"/>
      <c r="H233" s="126"/>
      <c r="I233" s="126"/>
      <c r="J233" s="96"/>
      <c r="K233" s="126"/>
      <c r="L233" s="126"/>
      <c r="Q233" s="111"/>
      <c r="V233" s="111"/>
      <c r="AA233" s="111"/>
      <c r="AF233" s="111"/>
    </row>
    <row r="234" spans="1:32">
      <c r="A234" s="102"/>
      <c r="B234" s="32">
        <v>0.46</v>
      </c>
      <c r="C234" s="17" t="s">
        <v>94</v>
      </c>
      <c r="D234" s="158"/>
      <c r="E234" s="158"/>
      <c r="F234" s="158"/>
      <c r="G234" s="158"/>
      <c r="H234" s="158"/>
      <c r="I234" s="158"/>
      <c r="J234" s="158"/>
      <c r="K234" s="158"/>
      <c r="L234" s="158"/>
      <c r="Q234" s="111"/>
      <c r="V234" s="111"/>
      <c r="AA234" s="111"/>
      <c r="AF234" s="111"/>
    </row>
    <row r="235" spans="1:32">
      <c r="A235" s="102"/>
      <c r="B235" s="16" t="s">
        <v>104</v>
      </c>
      <c r="C235" s="17" t="s">
        <v>23</v>
      </c>
      <c r="D235" s="223">
        <v>17666</v>
      </c>
      <c r="E235" s="123">
        <v>22467</v>
      </c>
      <c r="F235" s="118">
        <v>20238</v>
      </c>
      <c r="G235" s="123">
        <v>21326</v>
      </c>
      <c r="H235" s="221">
        <v>20238</v>
      </c>
      <c r="I235" s="123">
        <v>21326</v>
      </c>
      <c r="J235" s="118">
        <v>22667</v>
      </c>
      <c r="K235" s="123">
        <v>26624</v>
      </c>
      <c r="L235" s="66">
        <f>SUM(J235:K235)</f>
        <v>49291</v>
      </c>
      <c r="M235" s="194"/>
      <c r="N235" s="194"/>
      <c r="Q235" s="153"/>
      <c r="V235" s="111"/>
      <c r="W235" s="191" t="s">
        <v>303</v>
      </c>
      <c r="X235" s="191" t="s">
        <v>301</v>
      </c>
      <c r="Y235" s="191" t="s">
        <v>23</v>
      </c>
      <c r="Z235" s="191">
        <v>100</v>
      </c>
      <c r="AA235" s="191">
        <v>1321001001</v>
      </c>
      <c r="AF235" s="111"/>
    </row>
    <row r="236" spans="1:32">
      <c r="A236" s="102"/>
      <c r="B236" s="16" t="s">
        <v>105</v>
      </c>
      <c r="C236" s="17" t="s">
        <v>26</v>
      </c>
      <c r="D236" s="128">
        <v>0</v>
      </c>
      <c r="E236" s="123">
        <v>162</v>
      </c>
      <c r="F236" s="134">
        <v>0</v>
      </c>
      <c r="G236" s="123">
        <v>162</v>
      </c>
      <c r="H236" s="128">
        <v>0</v>
      </c>
      <c r="I236" s="123">
        <v>162</v>
      </c>
      <c r="J236" s="134">
        <v>0</v>
      </c>
      <c r="K236" s="123">
        <v>162</v>
      </c>
      <c r="L236" s="66">
        <f>SUM(J236:K236)</f>
        <v>162</v>
      </c>
      <c r="M236" s="194"/>
      <c r="N236" s="194"/>
      <c r="Q236" s="153"/>
      <c r="V236" s="111"/>
      <c r="W236" s="191" t="s">
        <v>303</v>
      </c>
      <c r="X236" s="191" t="s">
        <v>301</v>
      </c>
      <c r="Y236" s="191" t="s">
        <v>304</v>
      </c>
      <c r="Z236" s="191">
        <v>100</v>
      </c>
      <c r="AA236" s="191">
        <v>1321001003</v>
      </c>
      <c r="AB236" s="191"/>
      <c r="AC236" s="191"/>
      <c r="AD236" s="191"/>
      <c r="AE236" s="191"/>
      <c r="AF236" s="191"/>
    </row>
    <row r="237" spans="1:32">
      <c r="A237" s="102"/>
      <c r="B237" s="16" t="s">
        <v>106</v>
      </c>
      <c r="C237" s="17" t="s">
        <v>28</v>
      </c>
      <c r="D237" s="128">
        <v>0</v>
      </c>
      <c r="E237" s="123">
        <v>500</v>
      </c>
      <c r="F237" s="134">
        <v>0</v>
      </c>
      <c r="G237" s="123">
        <v>500</v>
      </c>
      <c r="H237" s="128">
        <v>0</v>
      </c>
      <c r="I237" s="123">
        <v>500</v>
      </c>
      <c r="J237" s="134">
        <v>0</v>
      </c>
      <c r="K237" s="123">
        <v>500</v>
      </c>
      <c r="L237" s="66">
        <f>SUM(J237:K237)</f>
        <v>500</v>
      </c>
      <c r="M237" s="194"/>
      <c r="N237" s="194"/>
      <c r="Q237" s="153"/>
      <c r="V237" s="111"/>
      <c r="W237" s="191" t="s">
        <v>303</v>
      </c>
      <c r="X237" s="191" t="s">
        <v>301</v>
      </c>
      <c r="Y237" s="191" t="s">
        <v>302</v>
      </c>
      <c r="Z237" s="191">
        <f>500/K237*100</f>
        <v>100</v>
      </c>
      <c r="AA237" s="191">
        <v>1321001002</v>
      </c>
    </row>
    <row r="238" spans="1:32">
      <c r="A238" s="102"/>
      <c r="B238" s="16" t="s">
        <v>114</v>
      </c>
      <c r="C238" s="17" t="s">
        <v>32</v>
      </c>
      <c r="D238" s="221">
        <v>263</v>
      </c>
      <c r="E238" s="133">
        <v>0</v>
      </c>
      <c r="F238" s="96">
        <v>300</v>
      </c>
      <c r="G238" s="133">
        <v>0</v>
      </c>
      <c r="H238" s="118">
        <v>300</v>
      </c>
      <c r="I238" s="133">
        <v>0</v>
      </c>
      <c r="J238" s="96">
        <v>1</v>
      </c>
      <c r="K238" s="133">
        <v>0</v>
      </c>
      <c r="L238" s="117">
        <f>SUM(J238:K238)</f>
        <v>1</v>
      </c>
      <c r="M238" s="191"/>
      <c r="N238" s="191"/>
      <c r="O238" s="191"/>
      <c r="P238" s="191"/>
      <c r="Q238" s="239"/>
      <c r="R238" s="191"/>
      <c r="V238" s="111"/>
      <c r="W238" s="191" t="s">
        <v>303</v>
      </c>
      <c r="X238" s="191" t="s">
        <v>301</v>
      </c>
      <c r="Y238" s="191" t="s">
        <v>304</v>
      </c>
      <c r="Z238" s="191">
        <v>100</v>
      </c>
      <c r="AA238" s="191">
        <v>1321001003</v>
      </c>
      <c r="AB238" s="191"/>
      <c r="AC238" s="191"/>
      <c r="AD238" s="191"/>
      <c r="AE238" s="191"/>
      <c r="AF238" s="191"/>
    </row>
    <row r="239" spans="1:32">
      <c r="A239" s="102" t="s">
        <v>14</v>
      </c>
      <c r="B239" s="32">
        <v>0.46</v>
      </c>
      <c r="C239" s="17" t="s">
        <v>94</v>
      </c>
      <c r="D239" s="125">
        <f t="shared" ref="D239:L239" si="68">SUM(D235:D238)</f>
        <v>17929</v>
      </c>
      <c r="E239" s="125">
        <f t="shared" si="68"/>
        <v>23129</v>
      </c>
      <c r="F239" s="116">
        <f t="shared" si="68"/>
        <v>20538</v>
      </c>
      <c r="G239" s="125">
        <f t="shared" si="68"/>
        <v>21988</v>
      </c>
      <c r="H239" s="125">
        <f t="shared" si="68"/>
        <v>20538</v>
      </c>
      <c r="I239" s="125">
        <f t="shared" si="68"/>
        <v>21988</v>
      </c>
      <c r="J239" s="116">
        <f t="shared" si="68"/>
        <v>22668</v>
      </c>
      <c r="K239" s="125">
        <f t="shared" ref="K239" si="69">SUM(K235:K238)</f>
        <v>27286</v>
      </c>
      <c r="L239" s="125">
        <f t="shared" si="68"/>
        <v>49954</v>
      </c>
      <c r="Q239" s="111"/>
      <c r="V239" s="111"/>
      <c r="AA239" s="111"/>
      <c r="AF239" s="111"/>
    </row>
    <row r="240" spans="1:32" ht="14.1" customHeight="1">
      <c r="A240" s="102"/>
      <c r="B240" s="18"/>
      <c r="C240" s="17"/>
      <c r="D240" s="159"/>
      <c r="E240" s="159"/>
      <c r="F240" s="159"/>
      <c r="G240" s="159"/>
      <c r="H240" s="159"/>
      <c r="I240" s="159"/>
      <c r="J240" s="68"/>
      <c r="K240" s="159"/>
      <c r="L240" s="159"/>
      <c r="Q240" s="111"/>
      <c r="V240" s="111"/>
      <c r="AA240" s="111"/>
      <c r="AF240" s="111"/>
    </row>
    <row r="241" spans="1:32">
      <c r="A241" s="102"/>
      <c r="B241" s="32">
        <v>0.47</v>
      </c>
      <c r="C241" s="17" t="s">
        <v>96</v>
      </c>
      <c r="D241" s="62"/>
      <c r="E241" s="62"/>
      <c r="F241" s="62"/>
      <c r="G241" s="62"/>
      <c r="H241" s="62"/>
      <c r="I241" s="62"/>
      <c r="J241" s="62"/>
      <c r="K241" s="62"/>
      <c r="L241" s="62"/>
      <c r="Q241" s="111"/>
      <c r="V241" s="111"/>
      <c r="AA241" s="111"/>
      <c r="AF241" s="111"/>
    </row>
    <row r="242" spans="1:32">
      <c r="A242" s="102"/>
      <c r="B242" s="16" t="s">
        <v>107</v>
      </c>
      <c r="C242" s="17" t="s">
        <v>23</v>
      </c>
      <c r="D242" s="134">
        <v>0</v>
      </c>
      <c r="E242" s="126">
        <v>22765</v>
      </c>
      <c r="F242" s="96">
        <v>5923</v>
      </c>
      <c r="G242" s="126">
        <v>22688</v>
      </c>
      <c r="H242" s="96">
        <v>5923</v>
      </c>
      <c r="I242" s="126">
        <v>22688</v>
      </c>
      <c r="J242" s="96">
        <v>6634</v>
      </c>
      <c r="K242" s="126">
        <v>28106</v>
      </c>
      <c r="L242" s="68">
        <f>SUM(J242:K242)</f>
        <v>34740</v>
      </c>
      <c r="M242" s="194"/>
      <c r="N242" s="194"/>
      <c r="Q242" s="153"/>
      <c r="V242" s="111"/>
      <c r="W242" s="191" t="s">
        <v>303</v>
      </c>
      <c r="X242" s="191" t="s">
        <v>301</v>
      </c>
      <c r="Y242" s="191" t="s">
        <v>23</v>
      </c>
      <c r="Z242" s="191">
        <v>100</v>
      </c>
      <c r="AA242" s="191">
        <v>1321001001</v>
      </c>
      <c r="AF242" s="111"/>
    </row>
    <row r="243" spans="1:32">
      <c r="A243" s="102"/>
      <c r="B243" s="16" t="s">
        <v>108</v>
      </c>
      <c r="C243" s="17" t="s">
        <v>26</v>
      </c>
      <c r="D243" s="134">
        <v>0</v>
      </c>
      <c r="E243" s="126">
        <v>61</v>
      </c>
      <c r="F243" s="134">
        <v>0</v>
      </c>
      <c r="G243" s="126">
        <v>62</v>
      </c>
      <c r="H243" s="134">
        <v>0</v>
      </c>
      <c r="I243" s="126">
        <v>62</v>
      </c>
      <c r="J243" s="134">
        <v>0</v>
      </c>
      <c r="K243" s="126">
        <v>62</v>
      </c>
      <c r="L243" s="68">
        <f>SUM(J243:K243)</f>
        <v>62</v>
      </c>
      <c r="M243" s="198"/>
      <c r="N243" s="194"/>
      <c r="Q243" s="153"/>
      <c r="V243" s="111"/>
      <c r="W243" s="191" t="s">
        <v>303</v>
      </c>
      <c r="X243" s="191" t="s">
        <v>301</v>
      </c>
      <c r="Y243" s="191" t="s">
        <v>304</v>
      </c>
      <c r="Z243" s="191">
        <v>100</v>
      </c>
      <c r="AA243" s="191">
        <v>1321001003</v>
      </c>
      <c r="AB243" s="191"/>
      <c r="AC243" s="191"/>
      <c r="AD243" s="191"/>
      <c r="AE243" s="191"/>
      <c r="AF243" s="191"/>
    </row>
    <row r="244" spans="1:32">
      <c r="A244" s="102"/>
      <c r="B244" s="16" t="s">
        <v>109</v>
      </c>
      <c r="C244" s="17" t="s">
        <v>28</v>
      </c>
      <c r="D244" s="117">
        <v>35</v>
      </c>
      <c r="E244" s="123">
        <v>112</v>
      </c>
      <c r="F244" s="134">
        <v>0</v>
      </c>
      <c r="G244" s="123">
        <v>112</v>
      </c>
      <c r="H244" s="133">
        <v>0</v>
      </c>
      <c r="I244" s="123">
        <v>112</v>
      </c>
      <c r="J244" s="96">
        <v>1</v>
      </c>
      <c r="K244" s="123">
        <v>112</v>
      </c>
      <c r="L244" s="66">
        <f>SUM(J244:K244)</f>
        <v>113</v>
      </c>
      <c r="M244" s="191"/>
      <c r="N244" s="191"/>
      <c r="O244" s="191"/>
      <c r="P244" s="191"/>
      <c r="Q244" s="239"/>
      <c r="R244" s="191"/>
      <c r="V244" s="153"/>
      <c r="W244" s="191" t="s">
        <v>303</v>
      </c>
      <c r="X244" s="191" t="s">
        <v>301</v>
      </c>
      <c r="Y244" s="191" t="s">
        <v>304</v>
      </c>
      <c r="Z244" s="191">
        <f>100-AE244</f>
        <v>100</v>
      </c>
      <c r="AA244" s="191">
        <v>1321001003</v>
      </c>
      <c r="AB244" s="191"/>
      <c r="AC244" s="191"/>
      <c r="AD244" s="191"/>
      <c r="AE244" s="191"/>
      <c r="AF244" s="191"/>
    </row>
    <row r="245" spans="1:32">
      <c r="A245" s="102"/>
      <c r="B245" s="16" t="s">
        <v>344</v>
      </c>
      <c r="C245" s="17" t="s">
        <v>32</v>
      </c>
      <c r="D245" s="118">
        <v>174</v>
      </c>
      <c r="E245" s="133">
        <v>0</v>
      </c>
      <c r="F245" s="96">
        <v>300</v>
      </c>
      <c r="G245" s="133">
        <v>0</v>
      </c>
      <c r="H245" s="118">
        <v>300</v>
      </c>
      <c r="I245" s="133">
        <v>0</v>
      </c>
      <c r="J245" s="134">
        <v>0</v>
      </c>
      <c r="K245" s="133">
        <v>0</v>
      </c>
      <c r="L245" s="133">
        <f>SUM(J245:K245)</f>
        <v>0</v>
      </c>
      <c r="M245" s="194"/>
      <c r="N245" s="194"/>
      <c r="Q245" s="153"/>
      <c r="V245" s="111"/>
      <c r="AA245" s="111"/>
      <c r="AF245" s="111"/>
    </row>
    <row r="246" spans="1:32">
      <c r="A246" s="102" t="s">
        <v>14</v>
      </c>
      <c r="B246" s="32">
        <v>0.47</v>
      </c>
      <c r="C246" s="17" t="s">
        <v>96</v>
      </c>
      <c r="D246" s="116">
        <f t="shared" ref="D246:I246" si="70">SUM(D242:D245)</f>
        <v>209</v>
      </c>
      <c r="E246" s="116">
        <f t="shared" si="70"/>
        <v>22938</v>
      </c>
      <c r="F246" s="116">
        <f t="shared" si="70"/>
        <v>6223</v>
      </c>
      <c r="G246" s="116">
        <f t="shared" si="70"/>
        <v>22862</v>
      </c>
      <c r="H246" s="116">
        <f t="shared" si="70"/>
        <v>6223</v>
      </c>
      <c r="I246" s="116">
        <f t="shared" si="70"/>
        <v>22862</v>
      </c>
      <c r="J246" s="116">
        <f>SUM(J242:J245)</f>
        <v>6635</v>
      </c>
      <c r="K246" s="116">
        <f t="shared" ref="K246" si="71">SUM(K242:K245)</f>
        <v>28280</v>
      </c>
      <c r="L246" s="116">
        <f>SUM(L242:L245)</f>
        <v>34915</v>
      </c>
      <c r="Q246" s="111"/>
      <c r="V246" s="111"/>
      <c r="AA246" s="111"/>
      <c r="AF246" s="111"/>
    </row>
    <row r="247" spans="1:32" ht="14.1" customHeight="1">
      <c r="A247" s="102"/>
      <c r="B247" s="18"/>
      <c r="C247" s="17"/>
      <c r="D247" s="68"/>
      <c r="E247" s="68"/>
      <c r="F247" s="68"/>
      <c r="G247" s="68"/>
      <c r="H247" s="68"/>
      <c r="I247" s="68"/>
      <c r="J247" s="68"/>
      <c r="K247" s="68"/>
      <c r="L247" s="68"/>
      <c r="Q247" s="111"/>
      <c r="V247" s="111"/>
      <c r="AA247" s="111"/>
      <c r="AF247" s="111"/>
    </row>
    <row r="248" spans="1:32">
      <c r="A248" s="102"/>
      <c r="B248" s="32">
        <v>0.48</v>
      </c>
      <c r="C248" s="17" t="s">
        <v>98</v>
      </c>
      <c r="D248" s="61"/>
      <c r="E248" s="61"/>
      <c r="F248" s="61"/>
      <c r="G248" s="61"/>
      <c r="H248" s="61"/>
      <c r="I248" s="61"/>
      <c r="J248" s="61"/>
      <c r="K248" s="61"/>
      <c r="L248" s="61"/>
      <c r="Q248" s="111"/>
      <c r="V248" s="111"/>
      <c r="AA248" s="111"/>
      <c r="AF248" s="111"/>
    </row>
    <row r="249" spans="1:32">
      <c r="A249" s="102"/>
      <c r="B249" s="16" t="s">
        <v>110</v>
      </c>
      <c r="C249" s="17" t="s">
        <v>23</v>
      </c>
      <c r="D249" s="221">
        <v>14338</v>
      </c>
      <c r="E249" s="123">
        <v>29722</v>
      </c>
      <c r="F249" s="118">
        <v>14288</v>
      </c>
      <c r="G249" s="123">
        <v>29831</v>
      </c>
      <c r="H249" s="221">
        <v>14288</v>
      </c>
      <c r="I249" s="123">
        <v>29831</v>
      </c>
      <c r="J249" s="118">
        <v>16003</v>
      </c>
      <c r="K249" s="123">
        <v>31789</v>
      </c>
      <c r="L249" s="66">
        <f>SUM(J249:K249)</f>
        <v>47792</v>
      </c>
      <c r="M249" s="194"/>
      <c r="N249" s="194"/>
      <c r="Q249" s="153"/>
      <c r="V249" s="111"/>
      <c r="W249" s="191" t="s">
        <v>303</v>
      </c>
      <c r="X249" s="191" t="s">
        <v>301</v>
      </c>
      <c r="Y249" s="191" t="s">
        <v>23</v>
      </c>
      <c r="Z249" s="191">
        <v>100</v>
      </c>
      <c r="AA249" s="191">
        <v>1321001001</v>
      </c>
      <c r="AF249" s="111"/>
    </row>
    <row r="250" spans="1:32">
      <c r="A250" s="102"/>
      <c r="B250" s="16" t="s">
        <v>111</v>
      </c>
      <c r="C250" s="17" t="s">
        <v>26</v>
      </c>
      <c r="D250" s="128">
        <v>0</v>
      </c>
      <c r="E250" s="123">
        <v>120</v>
      </c>
      <c r="F250" s="134">
        <v>0</v>
      </c>
      <c r="G250" s="123">
        <v>120</v>
      </c>
      <c r="H250" s="128">
        <v>0</v>
      </c>
      <c r="I250" s="123">
        <v>120</v>
      </c>
      <c r="J250" s="134">
        <v>0</v>
      </c>
      <c r="K250" s="123">
        <v>120</v>
      </c>
      <c r="L250" s="66">
        <f>SUM(J250:K250)</f>
        <v>120</v>
      </c>
      <c r="M250" s="194"/>
      <c r="N250" s="194"/>
      <c r="Q250" s="153"/>
      <c r="V250" s="111"/>
      <c r="W250" s="191" t="s">
        <v>303</v>
      </c>
      <c r="X250" s="191" t="s">
        <v>301</v>
      </c>
      <c r="Y250" s="191" t="s">
        <v>304</v>
      </c>
      <c r="Z250" s="191">
        <v>100</v>
      </c>
      <c r="AA250" s="191">
        <v>1321001003</v>
      </c>
      <c r="AB250" s="191"/>
      <c r="AC250" s="191"/>
      <c r="AD250" s="191"/>
      <c r="AE250" s="191"/>
      <c r="AF250" s="191"/>
    </row>
    <row r="251" spans="1:32">
      <c r="A251" s="102"/>
      <c r="B251" s="16" t="s">
        <v>112</v>
      </c>
      <c r="C251" s="17" t="s">
        <v>28</v>
      </c>
      <c r="D251" s="128">
        <v>0</v>
      </c>
      <c r="E251" s="126">
        <v>1048</v>
      </c>
      <c r="F251" s="96">
        <v>1588</v>
      </c>
      <c r="G251" s="126">
        <v>1052</v>
      </c>
      <c r="H251" s="95">
        <v>1588</v>
      </c>
      <c r="I251" s="126">
        <v>1052</v>
      </c>
      <c r="J251" s="96">
        <v>1</v>
      </c>
      <c r="K251" s="126">
        <v>1052</v>
      </c>
      <c r="L251" s="68">
        <f>SUM(J251:K251)</f>
        <v>1053</v>
      </c>
      <c r="M251" s="191"/>
      <c r="N251" s="191"/>
      <c r="O251" s="191"/>
      <c r="P251" s="191"/>
      <c r="Q251" s="239"/>
      <c r="V251" s="153"/>
      <c r="W251" s="191" t="s">
        <v>303</v>
      </c>
      <c r="X251" s="191" t="s">
        <v>301</v>
      </c>
      <c r="Y251" s="191" t="s">
        <v>304</v>
      </c>
      <c r="Z251" s="191">
        <v>100</v>
      </c>
      <c r="AA251" s="191">
        <v>1321001003</v>
      </c>
      <c r="AB251" s="191"/>
      <c r="AC251" s="191"/>
      <c r="AD251" s="191"/>
      <c r="AE251" s="191"/>
      <c r="AF251" s="191"/>
    </row>
    <row r="252" spans="1:32">
      <c r="A252" s="102"/>
      <c r="B252" s="16" t="s">
        <v>115</v>
      </c>
      <c r="C252" s="17" t="s">
        <v>32</v>
      </c>
      <c r="D252" s="95">
        <v>242</v>
      </c>
      <c r="E252" s="134">
        <v>0</v>
      </c>
      <c r="F252" s="96">
        <v>300</v>
      </c>
      <c r="G252" s="134">
        <v>0</v>
      </c>
      <c r="H252" s="95">
        <v>300</v>
      </c>
      <c r="I252" s="134">
        <v>0</v>
      </c>
      <c r="J252" s="96">
        <v>1</v>
      </c>
      <c r="K252" s="134">
        <v>0</v>
      </c>
      <c r="L252" s="96">
        <f>SUM(J252:K252)</f>
        <v>1</v>
      </c>
      <c r="M252" s="191"/>
      <c r="N252" s="191"/>
      <c r="O252" s="191"/>
      <c r="P252" s="191"/>
      <c r="Q252" s="239"/>
      <c r="V252" s="111"/>
      <c r="W252" s="191" t="s">
        <v>303</v>
      </c>
      <c r="X252" s="191" t="s">
        <v>301</v>
      </c>
      <c r="Y252" s="191" t="s">
        <v>304</v>
      </c>
      <c r="Z252" s="191">
        <v>100</v>
      </c>
      <c r="AA252" s="191">
        <v>1321001003</v>
      </c>
      <c r="AB252" s="191"/>
      <c r="AC252" s="191"/>
      <c r="AD252" s="191"/>
      <c r="AE252" s="191"/>
      <c r="AF252" s="191"/>
    </row>
    <row r="253" spans="1:32">
      <c r="A253" s="102" t="s">
        <v>14</v>
      </c>
      <c r="B253" s="32">
        <v>0.48</v>
      </c>
      <c r="C253" s="17" t="s">
        <v>98</v>
      </c>
      <c r="D253" s="125">
        <f t="shared" ref="D253:L253" si="72">SUM(D249:D252)</f>
        <v>14580</v>
      </c>
      <c r="E253" s="125">
        <f t="shared" si="72"/>
        <v>30890</v>
      </c>
      <c r="F253" s="116">
        <f t="shared" si="72"/>
        <v>16176</v>
      </c>
      <c r="G253" s="125">
        <f t="shared" si="72"/>
        <v>31003</v>
      </c>
      <c r="H253" s="125">
        <f t="shared" si="72"/>
        <v>16176</v>
      </c>
      <c r="I253" s="125">
        <f t="shared" si="72"/>
        <v>31003</v>
      </c>
      <c r="J253" s="116">
        <f t="shared" si="72"/>
        <v>16005</v>
      </c>
      <c r="K253" s="125">
        <f t="shared" ref="K253" si="73">SUM(K249:K252)</f>
        <v>32961</v>
      </c>
      <c r="L253" s="125">
        <f t="shared" si="72"/>
        <v>48966</v>
      </c>
      <c r="Q253" s="111"/>
      <c r="V253" s="111"/>
      <c r="AA253" s="111"/>
      <c r="AF253" s="111"/>
    </row>
    <row r="254" spans="1:32">
      <c r="A254" s="104" t="s">
        <v>14</v>
      </c>
      <c r="B254" s="203">
        <v>3.1030000000000002</v>
      </c>
      <c r="C254" s="107" t="s">
        <v>197</v>
      </c>
      <c r="D254" s="125">
        <f t="shared" ref="D254:L254" si="74">D253+D246+D239+D232</f>
        <v>50669</v>
      </c>
      <c r="E254" s="125">
        <f t="shared" si="74"/>
        <v>114706</v>
      </c>
      <c r="F254" s="116">
        <f t="shared" si="74"/>
        <v>65642</v>
      </c>
      <c r="G254" s="125">
        <f t="shared" si="74"/>
        <v>119064</v>
      </c>
      <c r="H254" s="125">
        <f t="shared" si="74"/>
        <v>65642</v>
      </c>
      <c r="I254" s="125">
        <f t="shared" si="74"/>
        <v>119064</v>
      </c>
      <c r="J254" s="116">
        <f t="shared" si="74"/>
        <v>69177</v>
      </c>
      <c r="K254" s="125">
        <f t="shared" ref="K254" si="75">K253+K246+K239+K232</f>
        <v>140712</v>
      </c>
      <c r="L254" s="125">
        <f t="shared" si="74"/>
        <v>209889</v>
      </c>
      <c r="Q254" s="111"/>
      <c r="V254" s="111"/>
      <c r="AA254" s="111"/>
      <c r="AF254" s="111"/>
    </row>
    <row r="255" spans="1:32" ht="3.75" customHeight="1">
      <c r="A255" s="102"/>
      <c r="B255" s="21"/>
      <c r="C255" s="15"/>
      <c r="D255" s="68"/>
      <c r="E255" s="68"/>
      <c r="F255" s="68"/>
      <c r="G255" s="68"/>
      <c r="H255" s="68"/>
      <c r="I255" s="68"/>
      <c r="J255" s="68"/>
      <c r="K255" s="68"/>
      <c r="L255" s="68"/>
      <c r="Q255" s="111"/>
      <c r="V255" s="111"/>
      <c r="AA255" s="111"/>
      <c r="AF255" s="111"/>
    </row>
    <row r="256" spans="1:32">
      <c r="A256" s="102"/>
      <c r="B256" s="30">
        <v>3.8</v>
      </c>
      <c r="C256" s="15" t="s">
        <v>81</v>
      </c>
      <c r="D256" s="68"/>
      <c r="E256" s="68"/>
      <c r="F256" s="68"/>
      <c r="G256" s="68"/>
      <c r="H256" s="68"/>
      <c r="I256" s="68"/>
      <c r="J256" s="68"/>
      <c r="K256" s="68"/>
      <c r="L256" s="68"/>
      <c r="Q256" s="111"/>
      <c r="V256" s="111"/>
      <c r="AA256" s="111"/>
      <c r="AF256" s="111"/>
    </row>
    <row r="257" spans="1:32">
      <c r="A257" s="102"/>
      <c r="B257" s="19" t="s">
        <v>263</v>
      </c>
      <c r="C257" s="17" t="s">
        <v>260</v>
      </c>
      <c r="D257" s="68"/>
      <c r="E257" s="68"/>
      <c r="F257" s="68"/>
      <c r="G257" s="68"/>
      <c r="H257" s="68"/>
      <c r="I257" s="68"/>
      <c r="J257" s="68"/>
      <c r="K257" s="68"/>
      <c r="L257" s="68"/>
      <c r="Q257" s="111"/>
      <c r="V257" s="111"/>
      <c r="AA257" s="111"/>
      <c r="AF257" s="111"/>
    </row>
    <row r="258" spans="1:32">
      <c r="A258" s="102"/>
      <c r="B258" s="19" t="s">
        <v>264</v>
      </c>
      <c r="C258" s="17" t="s">
        <v>261</v>
      </c>
      <c r="D258" s="68"/>
      <c r="E258" s="68"/>
      <c r="F258" s="68"/>
      <c r="G258" s="68"/>
      <c r="H258" s="68"/>
      <c r="I258" s="68"/>
      <c r="J258" s="68"/>
      <c r="K258" s="68"/>
      <c r="L258" s="68"/>
      <c r="Q258" s="111"/>
      <c r="V258" s="111"/>
      <c r="AA258" s="111"/>
      <c r="AF258" s="111"/>
    </row>
    <row r="259" spans="1:32">
      <c r="A259" s="102"/>
      <c r="B259" s="20" t="s">
        <v>265</v>
      </c>
      <c r="C259" s="17" t="s">
        <v>262</v>
      </c>
      <c r="D259" s="96">
        <v>163200</v>
      </c>
      <c r="E259" s="134">
        <v>0</v>
      </c>
      <c r="F259" s="96">
        <v>80000</v>
      </c>
      <c r="G259" s="134">
        <v>0</v>
      </c>
      <c r="H259" s="126">
        <v>80000</v>
      </c>
      <c r="I259" s="134">
        <v>0</v>
      </c>
      <c r="J259" s="96">
        <v>1</v>
      </c>
      <c r="K259" s="134">
        <v>0</v>
      </c>
      <c r="L259" s="96">
        <f>SUM(J259:K259)</f>
        <v>1</v>
      </c>
      <c r="M259" s="191"/>
      <c r="N259" s="191"/>
      <c r="O259" s="191"/>
      <c r="P259" s="191"/>
      <c r="Q259" s="239"/>
      <c r="V259" s="111"/>
      <c r="W259" s="191" t="s">
        <v>303</v>
      </c>
      <c r="X259" s="191" t="s">
        <v>301</v>
      </c>
      <c r="Y259" s="191" t="s">
        <v>306</v>
      </c>
      <c r="Z259" s="191">
        <v>100</v>
      </c>
      <c r="AA259" s="191">
        <v>1321001007</v>
      </c>
      <c r="AF259" s="111"/>
    </row>
    <row r="260" spans="1:32">
      <c r="A260" s="102" t="s">
        <v>14</v>
      </c>
      <c r="B260" s="19" t="s">
        <v>263</v>
      </c>
      <c r="C260" s="17" t="s">
        <v>260</v>
      </c>
      <c r="D260" s="116">
        <f t="shared" ref="D260:L260" si="76">SUM(D259:D259)</f>
        <v>163200</v>
      </c>
      <c r="E260" s="132">
        <f t="shared" si="76"/>
        <v>0</v>
      </c>
      <c r="F260" s="116">
        <f t="shared" si="76"/>
        <v>80000</v>
      </c>
      <c r="G260" s="132">
        <f t="shared" si="76"/>
        <v>0</v>
      </c>
      <c r="H260" s="116">
        <f t="shared" si="76"/>
        <v>80000</v>
      </c>
      <c r="I260" s="132">
        <f t="shared" si="76"/>
        <v>0</v>
      </c>
      <c r="J260" s="116">
        <f t="shared" si="76"/>
        <v>1</v>
      </c>
      <c r="K260" s="132">
        <f t="shared" si="76"/>
        <v>0</v>
      </c>
      <c r="L260" s="116">
        <f t="shared" si="76"/>
        <v>1</v>
      </c>
      <c r="Q260" s="153"/>
      <c r="V260" s="111"/>
      <c r="AA260" s="154"/>
      <c r="AF260" s="111"/>
    </row>
    <row r="261" spans="1:32">
      <c r="A261" s="102" t="s">
        <v>14</v>
      </c>
      <c r="B261" s="30">
        <v>3.8</v>
      </c>
      <c r="C261" s="15" t="s">
        <v>81</v>
      </c>
      <c r="D261" s="116">
        <f t="shared" ref="D261:L261" si="77">D259</f>
        <v>163200</v>
      </c>
      <c r="E261" s="132">
        <f t="shared" si="77"/>
        <v>0</v>
      </c>
      <c r="F261" s="116">
        <f t="shared" si="77"/>
        <v>80000</v>
      </c>
      <c r="G261" s="132">
        <f t="shared" si="77"/>
        <v>0</v>
      </c>
      <c r="H261" s="116">
        <f t="shared" si="77"/>
        <v>80000</v>
      </c>
      <c r="I261" s="132">
        <f t="shared" si="77"/>
        <v>0</v>
      </c>
      <c r="J261" s="116">
        <f t="shared" si="77"/>
        <v>1</v>
      </c>
      <c r="K261" s="132">
        <f t="shared" si="77"/>
        <v>0</v>
      </c>
      <c r="L261" s="116">
        <f t="shared" si="77"/>
        <v>1</v>
      </c>
      <c r="Q261" s="111"/>
      <c r="V261" s="111"/>
      <c r="AA261" s="111"/>
      <c r="AF261" s="111"/>
    </row>
    <row r="262" spans="1:32">
      <c r="A262" s="102" t="s">
        <v>14</v>
      </c>
      <c r="B262" s="31">
        <v>3</v>
      </c>
      <c r="C262" s="17" t="s">
        <v>257</v>
      </c>
      <c r="D262" s="116">
        <f t="shared" ref="D262:L262" si="78">D254+D224+D261</f>
        <v>225229</v>
      </c>
      <c r="E262" s="116">
        <f t="shared" si="78"/>
        <v>218762</v>
      </c>
      <c r="F262" s="116">
        <f t="shared" si="78"/>
        <v>157056</v>
      </c>
      <c r="G262" s="116">
        <f t="shared" si="78"/>
        <v>238074</v>
      </c>
      <c r="H262" s="116">
        <f t="shared" si="78"/>
        <v>157056</v>
      </c>
      <c r="I262" s="116">
        <f t="shared" si="78"/>
        <v>238074</v>
      </c>
      <c r="J262" s="116">
        <f t="shared" si="78"/>
        <v>80573</v>
      </c>
      <c r="K262" s="116">
        <f t="shared" si="78"/>
        <v>287023</v>
      </c>
      <c r="L262" s="116">
        <f t="shared" si="78"/>
        <v>367596</v>
      </c>
      <c r="Q262" s="111"/>
      <c r="V262" s="111"/>
      <c r="AA262" s="111"/>
      <c r="AF262" s="111"/>
    </row>
    <row r="263" spans="1:32" ht="14.1" customHeight="1">
      <c r="A263" s="102"/>
      <c r="B263" s="31"/>
      <c r="C263" s="17"/>
      <c r="D263" s="68"/>
      <c r="E263" s="68"/>
      <c r="F263" s="68"/>
      <c r="G263" s="68"/>
      <c r="H263" s="68"/>
      <c r="I263" s="68"/>
      <c r="J263" s="68"/>
      <c r="K263" s="68"/>
      <c r="L263" s="68"/>
      <c r="Q263" s="111"/>
      <c r="V263" s="111"/>
      <c r="AA263" s="111"/>
      <c r="AF263" s="111"/>
    </row>
    <row r="264" spans="1:32">
      <c r="A264" s="102"/>
      <c r="B264" s="31">
        <v>5</v>
      </c>
      <c r="C264" s="17" t="s">
        <v>324</v>
      </c>
      <c r="D264" s="62"/>
      <c r="E264" s="62"/>
      <c r="F264" s="62"/>
      <c r="G264" s="62"/>
      <c r="H264" s="62"/>
      <c r="I264" s="62"/>
      <c r="J264" s="62"/>
      <c r="K264" s="62"/>
      <c r="L264" s="62"/>
      <c r="Q264" s="111"/>
      <c r="V264" s="111"/>
      <c r="AA264" s="111"/>
      <c r="AF264" s="111"/>
    </row>
    <row r="265" spans="1:32" ht="13.5" customHeight="1">
      <c r="A265" s="102"/>
      <c r="B265" s="30">
        <v>5.1050000000000004</v>
      </c>
      <c r="C265" s="15" t="s">
        <v>116</v>
      </c>
      <c r="D265" s="62"/>
      <c r="E265" s="62"/>
      <c r="F265" s="62"/>
      <c r="G265" s="62"/>
      <c r="H265" s="62"/>
      <c r="I265" s="62"/>
      <c r="J265" s="62"/>
      <c r="K265" s="62"/>
      <c r="L265" s="62"/>
      <c r="Q265" s="111"/>
      <c r="V265" s="111"/>
      <c r="AA265" s="111"/>
      <c r="AF265" s="111"/>
    </row>
    <row r="266" spans="1:32" ht="13.5" customHeight="1">
      <c r="A266" s="102"/>
      <c r="B266" s="33">
        <v>65</v>
      </c>
      <c r="C266" s="17" t="s">
        <v>117</v>
      </c>
      <c r="D266" s="62"/>
      <c r="E266" s="62"/>
      <c r="F266" s="62"/>
      <c r="G266" s="62"/>
      <c r="H266" s="62"/>
      <c r="I266" s="62"/>
      <c r="J266" s="62"/>
      <c r="K266" s="62"/>
      <c r="L266" s="62"/>
      <c r="Q266" s="111"/>
      <c r="V266" s="111"/>
      <c r="AA266" s="111"/>
      <c r="AF266" s="111"/>
    </row>
    <row r="267" spans="1:32">
      <c r="A267" s="102"/>
      <c r="B267" s="16" t="s">
        <v>118</v>
      </c>
      <c r="C267" s="17" t="s">
        <v>349</v>
      </c>
      <c r="D267" s="127">
        <v>3100</v>
      </c>
      <c r="E267" s="135">
        <v>0</v>
      </c>
      <c r="F267" s="173">
        <v>5000</v>
      </c>
      <c r="G267" s="135">
        <v>0</v>
      </c>
      <c r="H267" s="127">
        <v>5000</v>
      </c>
      <c r="I267" s="135">
        <v>0</v>
      </c>
      <c r="J267" s="173">
        <v>1</v>
      </c>
      <c r="K267" s="135">
        <v>0</v>
      </c>
      <c r="L267" s="173">
        <f>SUM(J267:K267)</f>
        <v>1</v>
      </c>
      <c r="M267" s="191"/>
      <c r="N267" s="191"/>
      <c r="O267" s="191"/>
      <c r="P267" s="191"/>
      <c r="Q267" s="239"/>
      <c r="V267" s="111"/>
      <c r="W267" s="191" t="s">
        <v>303</v>
      </c>
      <c r="X267" s="191" t="s">
        <v>301</v>
      </c>
      <c r="Y267" s="191" t="s">
        <v>304</v>
      </c>
      <c r="Z267" s="191">
        <v>100</v>
      </c>
      <c r="AA267" s="191">
        <v>1321001003</v>
      </c>
      <c r="AB267" s="191"/>
      <c r="AC267" s="191"/>
      <c r="AD267" s="191"/>
      <c r="AE267" s="191"/>
      <c r="AF267" s="191"/>
    </row>
    <row r="268" spans="1:32" ht="13.5" customHeight="1">
      <c r="A268" s="102" t="s">
        <v>14</v>
      </c>
      <c r="B268" s="22">
        <v>65</v>
      </c>
      <c r="C268" s="17" t="s">
        <v>117</v>
      </c>
      <c r="D268" s="173">
        <f t="shared" ref="D268:L268" si="79">D267</f>
        <v>3100</v>
      </c>
      <c r="E268" s="135">
        <f t="shared" si="79"/>
        <v>0</v>
      </c>
      <c r="F268" s="173">
        <f t="shared" si="79"/>
        <v>5000</v>
      </c>
      <c r="G268" s="135">
        <f t="shared" si="79"/>
        <v>0</v>
      </c>
      <c r="H268" s="173">
        <f t="shared" si="79"/>
        <v>5000</v>
      </c>
      <c r="I268" s="135">
        <f t="shared" si="79"/>
        <v>0</v>
      </c>
      <c r="J268" s="173">
        <f t="shared" si="79"/>
        <v>1</v>
      </c>
      <c r="K268" s="135">
        <f t="shared" ref="K268" si="80">K267</f>
        <v>0</v>
      </c>
      <c r="L268" s="173">
        <f t="shared" si="79"/>
        <v>1</v>
      </c>
      <c r="Q268" s="111"/>
      <c r="V268" s="111"/>
      <c r="AA268" s="111"/>
      <c r="AF268" s="111"/>
    </row>
    <row r="269" spans="1:32" ht="14.1" customHeight="1">
      <c r="A269" s="102"/>
      <c r="B269" s="22"/>
      <c r="C269" s="17"/>
      <c r="D269" s="68"/>
      <c r="E269" s="68"/>
      <c r="F269" s="68"/>
      <c r="G269" s="68"/>
      <c r="H269" s="68"/>
      <c r="I269" s="68"/>
      <c r="J269" s="68"/>
      <c r="K269" s="68"/>
      <c r="L269" s="68"/>
      <c r="Q269" s="111"/>
      <c r="V269" s="111"/>
      <c r="AA269" s="111"/>
      <c r="AF269" s="111"/>
    </row>
    <row r="270" spans="1:32">
      <c r="A270" s="102"/>
      <c r="B270" s="22">
        <v>71</v>
      </c>
      <c r="C270" s="17" t="s">
        <v>216</v>
      </c>
      <c r="D270" s="68"/>
      <c r="E270" s="68"/>
      <c r="F270" s="68"/>
      <c r="G270" s="68"/>
      <c r="H270" s="68"/>
      <c r="I270" s="68"/>
      <c r="J270" s="68"/>
      <c r="K270" s="68"/>
      <c r="L270" s="68"/>
      <c r="Q270" s="111"/>
      <c r="V270" s="111"/>
      <c r="AA270" s="111"/>
      <c r="AF270" s="111"/>
    </row>
    <row r="271" spans="1:32">
      <c r="A271" s="102"/>
      <c r="B271" s="22" t="s">
        <v>148</v>
      </c>
      <c r="C271" s="17" t="s">
        <v>23</v>
      </c>
      <c r="D271" s="126">
        <v>5432</v>
      </c>
      <c r="E271" s="126">
        <v>4726</v>
      </c>
      <c r="F271" s="96">
        <v>6875</v>
      </c>
      <c r="G271" s="126">
        <v>5396</v>
      </c>
      <c r="H271" s="126">
        <v>6875</v>
      </c>
      <c r="I271" s="126">
        <v>5396</v>
      </c>
      <c r="J271" s="96">
        <v>7700</v>
      </c>
      <c r="K271" s="126">
        <v>6168</v>
      </c>
      <c r="L271" s="68">
        <f>SUM(J271:K271)</f>
        <v>13868</v>
      </c>
      <c r="M271" s="194"/>
      <c r="N271" s="194"/>
      <c r="Q271" s="153"/>
      <c r="V271" s="111"/>
      <c r="W271" s="191" t="s">
        <v>303</v>
      </c>
      <c r="X271" s="191" t="s">
        <v>301</v>
      </c>
      <c r="Y271" s="191" t="s">
        <v>23</v>
      </c>
      <c r="Z271" s="191">
        <v>100</v>
      </c>
      <c r="AA271" s="191">
        <v>1321001001</v>
      </c>
      <c r="AF271" s="111"/>
    </row>
    <row r="272" spans="1:32">
      <c r="A272" s="102"/>
      <c r="B272" s="22" t="s">
        <v>149</v>
      </c>
      <c r="C272" s="17" t="s">
        <v>28</v>
      </c>
      <c r="D272" s="126">
        <v>234</v>
      </c>
      <c r="E272" s="134">
        <v>0</v>
      </c>
      <c r="F272" s="134">
        <v>0</v>
      </c>
      <c r="G272" s="134">
        <v>0</v>
      </c>
      <c r="H272" s="134">
        <v>0</v>
      </c>
      <c r="I272" s="134">
        <v>0</v>
      </c>
      <c r="J272" s="134">
        <v>0</v>
      </c>
      <c r="K272" s="134">
        <v>0</v>
      </c>
      <c r="L272" s="134">
        <f>SUM(J272:K272)</f>
        <v>0</v>
      </c>
      <c r="M272" s="194"/>
      <c r="N272" s="194"/>
      <c r="O272" s="191"/>
      <c r="Q272" s="153"/>
      <c r="V272" s="153"/>
      <c r="W272" s="191" t="s">
        <v>303</v>
      </c>
      <c r="X272" s="191" t="s">
        <v>301</v>
      </c>
      <c r="Y272" s="191" t="s">
        <v>304</v>
      </c>
      <c r="Z272" s="191">
        <v>100</v>
      </c>
      <c r="AA272" s="191">
        <v>1321001002</v>
      </c>
      <c r="AB272" s="191"/>
      <c r="AC272" s="191"/>
      <c r="AD272" s="191"/>
      <c r="AE272" s="191"/>
      <c r="AF272" s="191"/>
    </row>
    <row r="273" spans="1:32">
      <c r="A273" s="102" t="s">
        <v>14</v>
      </c>
      <c r="B273" s="22">
        <v>71</v>
      </c>
      <c r="C273" s="17" t="s">
        <v>216</v>
      </c>
      <c r="D273" s="125">
        <f t="shared" ref="D273:L273" si="81">SUM(D271:D272)</f>
        <v>5666</v>
      </c>
      <c r="E273" s="125">
        <f t="shared" si="81"/>
        <v>4726</v>
      </c>
      <c r="F273" s="116">
        <f t="shared" si="81"/>
        <v>6875</v>
      </c>
      <c r="G273" s="125">
        <f t="shared" si="81"/>
        <v>5396</v>
      </c>
      <c r="H273" s="125">
        <f t="shared" si="81"/>
        <v>6875</v>
      </c>
      <c r="I273" s="125">
        <f t="shared" si="81"/>
        <v>5396</v>
      </c>
      <c r="J273" s="116">
        <f t="shared" si="81"/>
        <v>7700</v>
      </c>
      <c r="K273" s="125">
        <f t="shared" si="81"/>
        <v>6168</v>
      </c>
      <c r="L273" s="125">
        <f t="shared" si="81"/>
        <v>13868</v>
      </c>
      <c r="Q273" s="111"/>
      <c r="V273" s="111"/>
      <c r="AA273" s="111"/>
      <c r="AF273" s="111"/>
    </row>
    <row r="274" spans="1:32">
      <c r="A274" s="102" t="s">
        <v>14</v>
      </c>
      <c r="B274" s="30">
        <v>5.1050000000000004</v>
      </c>
      <c r="C274" s="15" t="s">
        <v>116</v>
      </c>
      <c r="D274" s="49">
        <f t="shared" ref="D274:L274" si="82">D268+D273</f>
        <v>8766</v>
      </c>
      <c r="E274" s="49">
        <f t="shared" si="82"/>
        <v>4726</v>
      </c>
      <c r="F274" s="49">
        <f t="shared" si="82"/>
        <v>11875</v>
      </c>
      <c r="G274" s="49">
        <f t="shared" si="82"/>
        <v>5396</v>
      </c>
      <c r="H274" s="49">
        <f t="shared" si="82"/>
        <v>11875</v>
      </c>
      <c r="I274" s="49">
        <f t="shared" si="82"/>
        <v>5396</v>
      </c>
      <c r="J274" s="173">
        <f t="shared" si="82"/>
        <v>7701</v>
      </c>
      <c r="K274" s="49">
        <f t="shared" si="82"/>
        <v>6168</v>
      </c>
      <c r="L274" s="49">
        <f t="shared" si="82"/>
        <v>13869</v>
      </c>
      <c r="Q274" s="111"/>
      <c r="V274" s="111"/>
      <c r="AA274" s="111"/>
      <c r="AF274" s="111"/>
    </row>
    <row r="275" spans="1:32">
      <c r="A275" s="102" t="s">
        <v>14</v>
      </c>
      <c r="B275" s="31">
        <v>5</v>
      </c>
      <c r="C275" s="17" t="s">
        <v>271</v>
      </c>
      <c r="D275" s="49">
        <f t="shared" ref="D275:L275" si="83">D274</f>
        <v>8766</v>
      </c>
      <c r="E275" s="49">
        <f t="shared" si="83"/>
        <v>4726</v>
      </c>
      <c r="F275" s="49">
        <f t="shared" si="83"/>
        <v>11875</v>
      </c>
      <c r="G275" s="49">
        <f t="shared" si="83"/>
        <v>5396</v>
      </c>
      <c r="H275" s="49">
        <f t="shared" si="83"/>
        <v>11875</v>
      </c>
      <c r="I275" s="49">
        <f t="shared" si="83"/>
        <v>5396</v>
      </c>
      <c r="J275" s="173">
        <f t="shared" si="83"/>
        <v>7701</v>
      </c>
      <c r="K275" s="49">
        <f t="shared" ref="K275" si="84">K274</f>
        <v>6168</v>
      </c>
      <c r="L275" s="49">
        <f t="shared" si="83"/>
        <v>13869</v>
      </c>
      <c r="Q275" s="111"/>
      <c r="V275" s="111"/>
      <c r="AA275" s="111"/>
      <c r="AF275" s="111"/>
    </row>
    <row r="276" spans="1:32" ht="14.1" customHeight="1">
      <c r="A276" s="102"/>
      <c r="B276" s="31"/>
      <c r="C276" s="17"/>
      <c r="D276" s="68"/>
      <c r="E276" s="68"/>
      <c r="F276" s="68"/>
      <c r="G276" s="68"/>
      <c r="H276" s="68"/>
      <c r="I276" s="68"/>
      <c r="J276" s="68"/>
      <c r="K276" s="68"/>
      <c r="L276" s="68"/>
      <c r="Q276" s="111"/>
      <c r="V276" s="111"/>
      <c r="AA276" s="111"/>
      <c r="AF276" s="111"/>
    </row>
    <row r="277" spans="1:32">
      <c r="A277" s="102"/>
      <c r="B277" s="31">
        <v>6</v>
      </c>
      <c r="C277" s="17" t="s">
        <v>259</v>
      </c>
      <c r="D277" s="61"/>
      <c r="E277" s="61"/>
      <c r="F277" s="61"/>
      <c r="G277" s="61"/>
      <c r="H277" s="61"/>
      <c r="I277" s="61"/>
      <c r="J277" s="61"/>
      <c r="K277" s="61"/>
      <c r="L277" s="61"/>
      <c r="Q277" s="111"/>
      <c r="V277" s="111"/>
      <c r="AA277" s="111"/>
      <c r="AF277" s="111"/>
    </row>
    <row r="278" spans="1:32">
      <c r="A278" s="102"/>
      <c r="B278" s="30">
        <v>6.101</v>
      </c>
      <c r="C278" s="15" t="s">
        <v>119</v>
      </c>
      <c r="D278" s="61"/>
      <c r="E278" s="61"/>
      <c r="F278" s="61"/>
      <c r="G278" s="61"/>
      <c r="H278" s="61"/>
      <c r="I278" s="61"/>
      <c r="J278" s="61"/>
      <c r="K278" s="61"/>
      <c r="L278" s="61"/>
      <c r="Q278" s="111"/>
      <c r="V278" s="111"/>
      <c r="AA278" s="111"/>
      <c r="AF278" s="111"/>
    </row>
    <row r="279" spans="1:32" ht="14.45" customHeight="1">
      <c r="A279" s="102"/>
      <c r="B279" s="178">
        <v>15</v>
      </c>
      <c r="C279" s="179" t="s">
        <v>362</v>
      </c>
      <c r="D279" s="134"/>
      <c r="E279" s="134"/>
      <c r="F279" s="96"/>
      <c r="G279" s="134"/>
      <c r="H279" s="96"/>
      <c r="I279" s="134"/>
      <c r="J279" s="96"/>
      <c r="K279" s="134"/>
      <c r="L279" s="96"/>
      <c r="Q279" s="111"/>
      <c r="V279" s="111"/>
      <c r="AA279" s="111"/>
      <c r="AF279" s="111"/>
    </row>
    <row r="280" spans="1:32">
      <c r="A280" s="102"/>
      <c r="B280" s="18" t="s">
        <v>369</v>
      </c>
      <c r="C280" s="17" t="s">
        <v>394</v>
      </c>
      <c r="D280" s="134">
        <v>0</v>
      </c>
      <c r="E280" s="134">
        <v>0</v>
      </c>
      <c r="F280" s="96">
        <v>974300</v>
      </c>
      <c r="G280" s="134">
        <v>0</v>
      </c>
      <c r="H280" s="96">
        <v>974300</v>
      </c>
      <c r="I280" s="134">
        <v>0</v>
      </c>
      <c r="J280" s="96">
        <f>326817-1</f>
        <v>326816</v>
      </c>
      <c r="K280" s="134">
        <v>0</v>
      </c>
      <c r="L280" s="96">
        <f>SUM(J280:K280)</f>
        <v>326816</v>
      </c>
      <c r="M280" s="207"/>
      <c r="N280" s="208"/>
      <c r="O280" s="207"/>
      <c r="P280" s="207"/>
      <c r="Q280" s="210"/>
      <c r="V280" s="111"/>
      <c r="AA280" s="111"/>
      <c r="AF280" s="111"/>
    </row>
    <row r="281" spans="1:32" ht="14.1" customHeight="1">
      <c r="A281" s="102"/>
      <c r="B281" s="18"/>
      <c r="C281" s="17"/>
      <c r="D281" s="134"/>
      <c r="E281" s="134"/>
      <c r="F281" s="134"/>
      <c r="G281" s="134"/>
      <c r="H281" s="134"/>
      <c r="I281" s="134"/>
      <c r="J281" s="134"/>
      <c r="K281" s="134"/>
      <c r="L281" s="134"/>
      <c r="M281" s="168"/>
      <c r="N281" s="169"/>
      <c r="O281" s="168"/>
      <c r="P281" s="168"/>
      <c r="Q281" s="170"/>
      <c r="V281" s="111"/>
      <c r="AA281" s="111"/>
      <c r="AF281" s="111"/>
    </row>
    <row r="282" spans="1:32" ht="25.5">
      <c r="A282" s="102"/>
      <c r="B282" s="18">
        <v>81</v>
      </c>
      <c r="C282" s="17" t="s">
        <v>202</v>
      </c>
      <c r="D282" s="66"/>
      <c r="E282" s="66"/>
      <c r="F282" s="66"/>
      <c r="G282" s="66"/>
      <c r="H282" s="66"/>
      <c r="I282" s="66"/>
      <c r="J282" s="66"/>
      <c r="K282" s="66"/>
      <c r="L282" s="66"/>
      <c r="Q282" s="111"/>
      <c r="V282" s="111"/>
      <c r="AA282" s="111"/>
      <c r="AF282" s="111"/>
    </row>
    <row r="283" spans="1:32">
      <c r="A283" s="102"/>
      <c r="B283" s="16" t="s">
        <v>363</v>
      </c>
      <c r="C283" s="17" t="s">
        <v>23</v>
      </c>
      <c r="D283" s="133">
        <v>0</v>
      </c>
      <c r="E283" s="133">
        <v>0</v>
      </c>
      <c r="F283" s="117">
        <v>1474</v>
      </c>
      <c r="G283" s="133">
        <v>0</v>
      </c>
      <c r="H283" s="117">
        <v>1474</v>
      </c>
      <c r="I283" s="133">
        <v>0</v>
      </c>
      <c r="J283" s="117">
        <v>1695</v>
      </c>
      <c r="K283" s="133">
        <v>0</v>
      </c>
      <c r="L283" s="117">
        <f t="shared" ref="L283:L288" si="85">SUM(J283:K283)</f>
        <v>1695</v>
      </c>
      <c r="M283" s="207"/>
      <c r="N283" s="208"/>
      <c r="O283" s="207"/>
      <c r="P283" s="207"/>
      <c r="Q283" s="209"/>
      <c r="W283" s="111" t="s">
        <v>19</v>
      </c>
      <c r="X283" s="111" t="s">
        <v>19</v>
      </c>
      <c r="Y283" s="111" t="s">
        <v>19</v>
      </c>
      <c r="AA283" s="111" t="s">
        <v>19</v>
      </c>
      <c r="AB283" s="111" t="s">
        <v>19</v>
      </c>
      <c r="AC283" s="111" t="s">
        <v>19</v>
      </c>
      <c r="AD283" s="111" t="s">
        <v>19</v>
      </c>
      <c r="AE283" s="111" t="s">
        <v>19</v>
      </c>
      <c r="AF283" s="150" t="s">
        <v>19</v>
      </c>
    </row>
    <row r="284" spans="1:32">
      <c r="A284" s="102"/>
      <c r="B284" s="16" t="s">
        <v>364</v>
      </c>
      <c r="C284" s="17" t="s">
        <v>26</v>
      </c>
      <c r="D284" s="134">
        <v>0</v>
      </c>
      <c r="E284" s="134">
        <v>0</v>
      </c>
      <c r="F284" s="96">
        <v>50</v>
      </c>
      <c r="G284" s="134">
        <v>0</v>
      </c>
      <c r="H284" s="96">
        <v>50</v>
      </c>
      <c r="I284" s="134">
        <v>0</v>
      </c>
      <c r="J284" s="96">
        <v>50</v>
      </c>
      <c r="K284" s="134">
        <v>0</v>
      </c>
      <c r="L284" s="96">
        <f t="shared" si="85"/>
        <v>50</v>
      </c>
      <c r="M284" s="207"/>
      <c r="N284" s="208"/>
      <c r="O284" s="207"/>
      <c r="P284" s="207"/>
      <c r="Q284" s="209"/>
      <c r="W284" s="111" t="s">
        <v>19</v>
      </c>
      <c r="X284" s="111" t="s">
        <v>19</v>
      </c>
      <c r="Y284" s="111" t="s">
        <v>19</v>
      </c>
      <c r="AA284" s="111" t="s">
        <v>19</v>
      </c>
      <c r="AB284" s="111" t="s">
        <v>19</v>
      </c>
      <c r="AC284" s="111" t="s">
        <v>19</v>
      </c>
      <c r="AD284" s="111" t="s">
        <v>19</v>
      </c>
      <c r="AE284" s="111" t="s">
        <v>19</v>
      </c>
      <c r="AF284" s="150" t="s">
        <v>19</v>
      </c>
    </row>
    <row r="285" spans="1:32">
      <c r="A285" s="102"/>
      <c r="B285" s="16" t="s">
        <v>365</v>
      </c>
      <c r="C285" s="17" t="s">
        <v>28</v>
      </c>
      <c r="D285" s="134">
        <v>0</v>
      </c>
      <c r="E285" s="134">
        <v>0</v>
      </c>
      <c r="F285" s="96">
        <v>300</v>
      </c>
      <c r="G285" s="134">
        <v>0</v>
      </c>
      <c r="H285" s="96">
        <v>300</v>
      </c>
      <c r="I285" s="134">
        <v>0</v>
      </c>
      <c r="J285" s="96">
        <v>1000</v>
      </c>
      <c r="K285" s="134">
        <v>0</v>
      </c>
      <c r="L285" s="96">
        <f t="shared" si="85"/>
        <v>1000</v>
      </c>
      <c r="M285" s="207"/>
      <c r="N285" s="208"/>
      <c r="O285" s="207"/>
      <c r="P285" s="207"/>
      <c r="Q285" s="209"/>
      <c r="W285" s="111" t="s">
        <v>19</v>
      </c>
      <c r="X285" s="111" t="s">
        <v>19</v>
      </c>
      <c r="Y285" s="111" t="s">
        <v>19</v>
      </c>
      <c r="AA285" s="111" t="s">
        <v>19</v>
      </c>
      <c r="AB285" s="111" t="s">
        <v>19</v>
      </c>
      <c r="AC285" s="111" t="s">
        <v>19</v>
      </c>
      <c r="AD285" s="111" t="s">
        <v>19</v>
      </c>
      <c r="AE285" s="111" t="s">
        <v>19</v>
      </c>
      <c r="AF285" s="150" t="s">
        <v>19</v>
      </c>
    </row>
    <row r="286" spans="1:32">
      <c r="A286" s="102"/>
      <c r="B286" s="16" t="s">
        <v>366</v>
      </c>
      <c r="C286" s="17" t="s">
        <v>139</v>
      </c>
      <c r="D286" s="134">
        <v>0</v>
      </c>
      <c r="E286" s="134">
        <v>0</v>
      </c>
      <c r="F286" s="96">
        <v>2000</v>
      </c>
      <c r="G286" s="134">
        <v>0</v>
      </c>
      <c r="H286" s="96">
        <v>2000</v>
      </c>
      <c r="I286" s="134">
        <v>0</v>
      </c>
      <c r="J286" s="96">
        <v>1700</v>
      </c>
      <c r="K286" s="134">
        <v>0</v>
      </c>
      <c r="L286" s="96">
        <f t="shared" si="85"/>
        <v>1700</v>
      </c>
      <c r="M286" s="207"/>
      <c r="N286" s="208"/>
      <c r="O286" s="207"/>
      <c r="P286" s="207"/>
      <c r="Q286" s="209"/>
      <c r="W286" s="111" t="s">
        <v>19</v>
      </c>
      <c r="X286" s="111" t="s">
        <v>19</v>
      </c>
      <c r="Y286" s="111" t="s">
        <v>19</v>
      </c>
      <c r="AA286" s="111" t="s">
        <v>19</v>
      </c>
      <c r="AB286" s="111" t="s">
        <v>19</v>
      </c>
      <c r="AC286" s="111" t="s">
        <v>19</v>
      </c>
      <c r="AD286" s="111" t="s">
        <v>19</v>
      </c>
      <c r="AE286" s="111" t="s">
        <v>19</v>
      </c>
      <c r="AF286" s="150" t="s">
        <v>19</v>
      </c>
    </row>
    <row r="287" spans="1:32">
      <c r="A287" s="104"/>
      <c r="B287" s="225" t="s">
        <v>367</v>
      </c>
      <c r="C287" s="44" t="s">
        <v>30</v>
      </c>
      <c r="D287" s="135">
        <v>0</v>
      </c>
      <c r="E287" s="135">
        <v>0</v>
      </c>
      <c r="F287" s="173">
        <v>600</v>
      </c>
      <c r="G287" s="135">
        <v>0</v>
      </c>
      <c r="H287" s="173">
        <v>600</v>
      </c>
      <c r="I287" s="135">
        <v>0</v>
      </c>
      <c r="J287" s="173">
        <v>500</v>
      </c>
      <c r="K287" s="135">
        <v>0</v>
      </c>
      <c r="L287" s="173">
        <f t="shared" si="85"/>
        <v>500</v>
      </c>
      <c r="M287" s="207"/>
      <c r="N287" s="208"/>
      <c r="O287" s="207"/>
      <c r="P287" s="207"/>
      <c r="Q287" s="209"/>
      <c r="W287" s="111" t="s">
        <v>19</v>
      </c>
      <c r="X287" s="111" t="s">
        <v>19</v>
      </c>
      <c r="Y287" s="111" t="s">
        <v>19</v>
      </c>
      <c r="AA287" s="111" t="s">
        <v>19</v>
      </c>
      <c r="AB287" s="111" t="s">
        <v>19</v>
      </c>
      <c r="AC287" s="111" t="s">
        <v>19</v>
      </c>
      <c r="AD287" s="111" t="s">
        <v>19</v>
      </c>
      <c r="AE287" s="111" t="s">
        <v>19</v>
      </c>
      <c r="AF287" s="150" t="s">
        <v>19</v>
      </c>
    </row>
    <row r="288" spans="1:32" ht="14.45" customHeight="1">
      <c r="A288" s="102"/>
      <c r="B288" s="16" t="s">
        <v>368</v>
      </c>
      <c r="C288" s="17" t="s">
        <v>203</v>
      </c>
      <c r="D288" s="133">
        <v>0</v>
      </c>
      <c r="E288" s="133">
        <v>0</v>
      </c>
      <c r="F288" s="117">
        <v>50</v>
      </c>
      <c r="G288" s="133">
        <v>0</v>
      </c>
      <c r="H288" s="117">
        <v>50</v>
      </c>
      <c r="I288" s="133">
        <v>0</v>
      </c>
      <c r="J288" s="117">
        <v>25</v>
      </c>
      <c r="K288" s="133">
        <v>0</v>
      </c>
      <c r="L288" s="117">
        <f t="shared" si="85"/>
        <v>25</v>
      </c>
      <c r="M288" s="207"/>
      <c r="N288" s="208"/>
      <c r="O288" s="207"/>
      <c r="P288" s="207"/>
      <c r="Q288" s="209"/>
      <c r="W288" s="111" t="s">
        <v>19</v>
      </c>
      <c r="X288" s="111" t="s">
        <v>19</v>
      </c>
      <c r="Y288" s="111" t="s">
        <v>19</v>
      </c>
      <c r="AA288" s="111" t="s">
        <v>19</v>
      </c>
      <c r="AB288" s="111" t="s">
        <v>19</v>
      </c>
      <c r="AC288" s="111" t="s">
        <v>19</v>
      </c>
      <c r="AD288" s="111" t="s">
        <v>19</v>
      </c>
      <c r="AE288" s="111" t="s">
        <v>19</v>
      </c>
      <c r="AF288" s="150" t="s">
        <v>19</v>
      </c>
    </row>
    <row r="289" spans="1:32" ht="25.5">
      <c r="A289" s="102" t="s">
        <v>14</v>
      </c>
      <c r="B289" s="18">
        <v>81</v>
      </c>
      <c r="C289" s="17" t="s">
        <v>202</v>
      </c>
      <c r="D289" s="132">
        <f t="shared" ref="D289:L289" si="86">SUM(D282:D288)</f>
        <v>0</v>
      </c>
      <c r="E289" s="132">
        <f t="shared" si="86"/>
        <v>0</v>
      </c>
      <c r="F289" s="116">
        <f t="shared" si="86"/>
        <v>4474</v>
      </c>
      <c r="G289" s="132">
        <f t="shared" si="86"/>
        <v>0</v>
      </c>
      <c r="H289" s="116">
        <f t="shared" si="86"/>
        <v>4474</v>
      </c>
      <c r="I289" s="132">
        <f t="shared" si="86"/>
        <v>0</v>
      </c>
      <c r="J289" s="116">
        <f t="shared" si="86"/>
        <v>4970</v>
      </c>
      <c r="K289" s="132">
        <f t="shared" ref="K289" si="87">SUM(K282:K288)</f>
        <v>0</v>
      </c>
      <c r="L289" s="116">
        <f t="shared" si="86"/>
        <v>4970</v>
      </c>
      <c r="Q289" s="111"/>
      <c r="V289" s="111"/>
      <c r="AA289" s="111"/>
      <c r="AF289" s="111"/>
    </row>
    <row r="290" spans="1:32">
      <c r="A290" s="102" t="s">
        <v>14</v>
      </c>
      <c r="B290" s="233">
        <v>15</v>
      </c>
      <c r="C290" s="234" t="s">
        <v>362</v>
      </c>
      <c r="D290" s="132">
        <f t="shared" ref="D290:I290" si="88">SUM(D280:D280)+D289</f>
        <v>0</v>
      </c>
      <c r="E290" s="132">
        <f t="shared" si="88"/>
        <v>0</v>
      </c>
      <c r="F290" s="116">
        <f t="shared" si="88"/>
        <v>978774</v>
      </c>
      <c r="G290" s="132">
        <f t="shared" si="88"/>
        <v>0</v>
      </c>
      <c r="H290" s="116">
        <f t="shared" si="88"/>
        <v>978774</v>
      </c>
      <c r="I290" s="132">
        <f t="shared" si="88"/>
        <v>0</v>
      </c>
      <c r="J290" s="116">
        <f>SUM(J280:J280)+J289</f>
        <v>331786</v>
      </c>
      <c r="K290" s="132">
        <f t="shared" ref="K290" si="89">SUM(K280:K280)+K289</f>
        <v>0</v>
      </c>
      <c r="L290" s="116">
        <f t="shared" ref="L290" si="90">SUM(L280:L280)+L289</f>
        <v>331786</v>
      </c>
      <c r="Q290" s="111"/>
      <c r="V290" s="111"/>
      <c r="AA290" s="111"/>
      <c r="AF290" s="111"/>
    </row>
    <row r="291" spans="1:32" ht="9" customHeight="1">
      <c r="A291" s="102"/>
      <c r="B291" s="178"/>
      <c r="C291" s="179"/>
      <c r="D291" s="134"/>
      <c r="E291" s="134"/>
      <c r="F291" s="134"/>
      <c r="G291" s="134"/>
      <c r="H291" s="134"/>
      <c r="I291" s="134"/>
      <c r="J291" s="96"/>
      <c r="K291" s="134"/>
      <c r="L291" s="96"/>
      <c r="Q291" s="111"/>
      <c r="V291" s="111"/>
      <c r="AA291" s="111"/>
      <c r="AF291" s="111"/>
    </row>
    <row r="292" spans="1:32">
      <c r="A292" s="102"/>
      <c r="B292" s="178">
        <v>18</v>
      </c>
      <c r="C292" s="179" t="s">
        <v>360</v>
      </c>
      <c r="D292" s="134">
        <v>0</v>
      </c>
      <c r="E292" s="134">
        <v>0</v>
      </c>
      <c r="F292" s="134">
        <v>0</v>
      </c>
      <c r="G292" s="134">
        <v>0</v>
      </c>
      <c r="H292" s="134">
        <v>0</v>
      </c>
      <c r="I292" s="134">
        <v>0</v>
      </c>
      <c r="J292" s="134">
        <v>0</v>
      </c>
      <c r="K292" s="134">
        <v>0</v>
      </c>
      <c r="L292" s="134">
        <f>K292+J292</f>
        <v>0</v>
      </c>
      <c r="Q292" s="111"/>
      <c r="V292" s="111"/>
      <c r="AA292" s="111"/>
      <c r="AF292" s="111"/>
    </row>
    <row r="293" spans="1:32" ht="25.5">
      <c r="A293" s="102"/>
      <c r="B293" s="18" t="s">
        <v>397</v>
      </c>
      <c r="C293" s="17" t="s">
        <v>404</v>
      </c>
      <c r="D293" s="134">
        <v>0</v>
      </c>
      <c r="E293" s="134">
        <v>0</v>
      </c>
      <c r="F293" s="96">
        <v>61425</v>
      </c>
      <c r="G293" s="134">
        <v>0</v>
      </c>
      <c r="H293" s="96">
        <v>61425</v>
      </c>
      <c r="I293" s="134">
        <v>0</v>
      </c>
      <c r="J293" s="96">
        <v>61400</v>
      </c>
      <c r="K293" s="134">
        <v>0</v>
      </c>
      <c r="L293" s="96">
        <f>SUM(J293:K293)</f>
        <v>61400</v>
      </c>
      <c r="M293" s="207"/>
      <c r="N293" s="211"/>
      <c r="O293" s="212"/>
      <c r="P293" s="207"/>
      <c r="Q293" s="210"/>
      <c r="V293" s="111"/>
      <c r="AA293" s="111"/>
      <c r="AF293" s="111"/>
    </row>
    <row r="294" spans="1:32">
      <c r="A294" s="102" t="s">
        <v>14</v>
      </c>
      <c r="B294" s="178">
        <v>18</v>
      </c>
      <c r="C294" s="179" t="s">
        <v>360</v>
      </c>
      <c r="D294" s="132">
        <f t="shared" ref="D294:L294" si="91">SUM(D293)</f>
        <v>0</v>
      </c>
      <c r="E294" s="132">
        <f t="shared" si="91"/>
        <v>0</v>
      </c>
      <c r="F294" s="116">
        <f t="shared" si="91"/>
        <v>61425</v>
      </c>
      <c r="G294" s="132">
        <f t="shared" si="91"/>
        <v>0</v>
      </c>
      <c r="H294" s="116">
        <f t="shared" si="91"/>
        <v>61425</v>
      </c>
      <c r="I294" s="132">
        <f t="shared" si="91"/>
        <v>0</v>
      </c>
      <c r="J294" s="116">
        <f t="shared" si="91"/>
        <v>61400</v>
      </c>
      <c r="K294" s="132">
        <f t="shared" ref="K294" si="92">SUM(K293)</f>
        <v>0</v>
      </c>
      <c r="L294" s="116">
        <f t="shared" si="91"/>
        <v>61400</v>
      </c>
      <c r="Q294" s="111"/>
      <c r="V294" s="111"/>
      <c r="AA294" s="111"/>
      <c r="AF294" s="111"/>
    </row>
    <row r="295" spans="1:32" ht="9" customHeight="1">
      <c r="A295" s="102"/>
      <c r="B295" s="30"/>
      <c r="C295" s="15"/>
      <c r="D295" s="61"/>
      <c r="E295" s="61"/>
      <c r="F295" s="61"/>
      <c r="G295" s="61"/>
      <c r="H295" s="61"/>
      <c r="I295" s="61"/>
      <c r="J295" s="61"/>
      <c r="K295" s="61"/>
      <c r="L295" s="61"/>
      <c r="Q295" s="111"/>
      <c r="V295" s="111"/>
      <c r="AA295" s="111"/>
      <c r="AF295" s="111"/>
    </row>
    <row r="296" spans="1:32" ht="25.5">
      <c r="A296" s="102"/>
      <c r="B296" s="18">
        <v>66</v>
      </c>
      <c r="C296" s="17" t="s">
        <v>201</v>
      </c>
      <c r="D296" s="62"/>
      <c r="E296" s="62"/>
      <c r="F296" s="62"/>
      <c r="G296" s="62"/>
      <c r="H296" s="62"/>
      <c r="I296" s="62"/>
      <c r="J296" s="62"/>
      <c r="K296" s="62"/>
      <c r="L296" s="62"/>
      <c r="Q296" s="111"/>
      <c r="V296" s="111"/>
      <c r="AA296" s="111"/>
      <c r="AF296" s="111"/>
    </row>
    <row r="297" spans="1:32">
      <c r="A297" s="102"/>
      <c r="B297" s="18">
        <v>44</v>
      </c>
      <c r="C297" s="17" t="s">
        <v>89</v>
      </c>
      <c r="D297" s="62"/>
      <c r="E297" s="62"/>
      <c r="F297" s="62"/>
      <c r="G297" s="62"/>
      <c r="H297" s="62"/>
      <c r="I297" s="62"/>
      <c r="J297" s="62"/>
      <c r="K297" s="62"/>
      <c r="L297" s="62"/>
      <c r="Q297" s="111"/>
      <c r="V297" s="111"/>
      <c r="AA297" s="111"/>
      <c r="AF297" s="111"/>
    </row>
    <row r="298" spans="1:32">
      <c r="A298" s="102"/>
      <c r="B298" s="16" t="s">
        <v>120</v>
      </c>
      <c r="C298" s="17" t="s">
        <v>23</v>
      </c>
      <c r="D298" s="121">
        <v>5648</v>
      </c>
      <c r="E298" s="173">
        <v>1649</v>
      </c>
      <c r="F298" s="172">
        <v>6428</v>
      </c>
      <c r="G298" s="127">
        <v>1854</v>
      </c>
      <c r="H298" s="121">
        <v>6428</v>
      </c>
      <c r="I298" s="127">
        <v>1854</v>
      </c>
      <c r="J298" s="172">
        <v>7199</v>
      </c>
      <c r="K298" s="127">
        <v>1903</v>
      </c>
      <c r="L298" s="49">
        <f>SUM(J298:K298)</f>
        <v>9102</v>
      </c>
      <c r="M298" s="194"/>
      <c r="N298" s="194"/>
      <c r="Q298" s="153"/>
      <c r="V298" s="111"/>
      <c r="W298" s="191" t="s">
        <v>303</v>
      </c>
      <c r="X298" s="191" t="s">
        <v>301</v>
      </c>
      <c r="Y298" s="191" t="s">
        <v>23</v>
      </c>
      <c r="Z298" s="191">
        <v>100</v>
      </c>
      <c r="AA298" s="191">
        <v>1321001001</v>
      </c>
      <c r="AF298" s="111"/>
    </row>
    <row r="299" spans="1:32" ht="14.1" customHeight="1">
      <c r="A299" s="102"/>
      <c r="B299" s="16" t="s">
        <v>121</v>
      </c>
      <c r="C299" s="17" t="s">
        <v>28</v>
      </c>
      <c r="D299" s="118">
        <v>450</v>
      </c>
      <c r="E299" s="134">
        <v>0</v>
      </c>
      <c r="F299" s="130">
        <v>0</v>
      </c>
      <c r="G299" s="134">
        <v>0</v>
      </c>
      <c r="H299" s="130">
        <v>0</v>
      </c>
      <c r="I299" s="134">
        <v>0</v>
      </c>
      <c r="J299" s="130">
        <v>0</v>
      </c>
      <c r="K299" s="134">
        <v>0</v>
      </c>
      <c r="L299" s="134">
        <f>SUM(J299:K299)</f>
        <v>0</v>
      </c>
      <c r="M299" s="194"/>
      <c r="N299" s="194"/>
      <c r="O299" s="191"/>
      <c r="Q299" s="153"/>
      <c r="V299" s="153"/>
      <c r="W299" s="191" t="s">
        <v>303</v>
      </c>
      <c r="X299" s="191" t="s">
        <v>301</v>
      </c>
      <c r="Y299" s="191" t="s">
        <v>304</v>
      </c>
      <c r="Z299" s="191">
        <v>100</v>
      </c>
      <c r="AA299" s="191">
        <v>1321001002</v>
      </c>
      <c r="AB299" s="191"/>
      <c r="AC299" s="191"/>
      <c r="AD299" s="191"/>
      <c r="AE299" s="191"/>
      <c r="AF299" s="191"/>
    </row>
    <row r="300" spans="1:32" ht="14.1" customHeight="1">
      <c r="A300" s="102" t="s">
        <v>14</v>
      </c>
      <c r="B300" s="18">
        <v>44</v>
      </c>
      <c r="C300" s="17" t="s">
        <v>89</v>
      </c>
      <c r="D300" s="125">
        <f t="shared" ref="D300:L300" si="93">SUM(D298:D299)</f>
        <v>6098</v>
      </c>
      <c r="E300" s="125">
        <f t="shared" si="93"/>
        <v>1649</v>
      </c>
      <c r="F300" s="116">
        <f t="shared" si="93"/>
        <v>6428</v>
      </c>
      <c r="G300" s="125">
        <f t="shared" si="93"/>
        <v>1854</v>
      </c>
      <c r="H300" s="125">
        <f t="shared" si="93"/>
        <v>6428</v>
      </c>
      <c r="I300" s="125">
        <f t="shared" si="93"/>
        <v>1854</v>
      </c>
      <c r="J300" s="116">
        <f t="shared" si="93"/>
        <v>7199</v>
      </c>
      <c r="K300" s="125">
        <f t="shared" si="93"/>
        <v>1903</v>
      </c>
      <c r="L300" s="125">
        <f t="shared" si="93"/>
        <v>9102</v>
      </c>
      <c r="Q300" s="111"/>
      <c r="V300" s="111"/>
      <c r="AA300" s="111"/>
      <c r="AF300" s="111"/>
    </row>
    <row r="301" spans="1:32" ht="9" customHeight="1">
      <c r="A301" s="102"/>
      <c r="B301" s="16"/>
      <c r="C301" s="17"/>
      <c r="D301" s="66"/>
      <c r="E301" s="66"/>
      <c r="F301" s="61"/>
      <c r="G301" s="66"/>
      <c r="H301" s="61"/>
      <c r="I301" s="66"/>
      <c r="J301" s="61"/>
      <c r="K301" s="66"/>
      <c r="L301" s="66"/>
      <c r="Q301" s="111"/>
      <c r="V301" s="111"/>
      <c r="AA301" s="111"/>
      <c r="AF301" s="111"/>
    </row>
    <row r="302" spans="1:32" ht="14.1" customHeight="1">
      <c r="A302" s="102"/>
      <c r="B302" s="18">
        <v>45</v>
      </c>
      <c r="C302" s="17" t="s">
        <v>92</v>
      </c>
      <c r="D302" s="66"/>
      <c r="E302" s="66"/>
      <c r="F302" s="61"/>
      <c r="G302" s="66"/>
      <c r="H302" s="61"/>
      <c r="I302" s="66"/>
      <c r="J302" s="61"/>
      <c r="K302" s="66"/>
      <c r="L302" s="66"/>
      <c r="Q302" s="111"/>
      <c r="V302" s="111"/>
      <c r="AA302" s="111"/>
      <c r="AF302" s="111"/>
    </row>
    <row r="303" spans="1:32" ht="14.1" customHeight="1">
      <c r="A303" s="102"/>
      <c r="B303" s="16" t="s">
        <v>123</v>
      </c>
      <c r="C303" s="17" t="s">
        <v>23</v>
      </c>
      <c r="D303" s="123">
        <v>8444</v>
      </c>
      <c r="E303" s="133">
        <v>0</v>
      </c>
      <c r="F303" s="118">
        <v>9575</v>
      </c>
      <c r="G303" s="133">
        <v>0</v>
      </c>
      <c r="H303" s="117">
        <v>9575</v>
      </c>
      <c r="I303" s="133">
        <v>0</v>
      </c>
      <c r="J303" s="117">
        <v>10724</v>
      </c>
      <c r="K303" s="133">
        <v>0</v>
      </c>
      <c r="L303" s="96">
        <f>SUM(J303:K303)</f>
        <v>10724</v>
      </c>
      <c r="M303" s="194"/>
      <c r="N303" s="194"/>
      <c r="Q303" s="153"/>
      <c r="V303" s="111"/>
      <c r="W303" s="191" t="s">
        <v>303</v>
      </c>
      <c r="X303" s="191" t="s">
        <v>301</v>
      </c>
      <c r="Y303" s="191" t="s">
        <v>23</v>
      </c>
      <c r="Z303" s="191">
        <v>100</v>
      </c>
      <c r="AA303" s="191">
        <v>1321001001</v>
      </c>
      <c r="AF303" s="111"/>
    </row>
    <row r="304" spans="1:32" ht="14.1" customHeight="1">
      <c r="A304" s="102" t="s">
        <v>14</v>
      </c>
      <c r="B304" s="18">
        <v>45</v>
      </c>
      <c r="C304" s="17" t="s">
        <v>92</v>
      </c>
      <c r="D304" s="224">
        <f t="shared" ref="D304:L304" si="94">SUM(D303:D303)</f>
        <v>8444</v>
      </c>
      <c r="E304" s="132">
        <f t="shared" si="94"/>
        <v>0</v>
      </c>
      <c r="F304" s="224">
        <f t="shared" si="94"/>
        <v>9575</v>
      </c>
      <c r="G304" s="129">
        <f t="shared" si="94"/>
        <v>0</v>
      </c>
      <c r="H304" s="224">
        <f t="shared" si="94"/>
        <v>9575</v>
      </c>
      <c r="I304" s="129">
        <f t="shared" si="94"/>
        <v>0</v>
      </c>
      <c r="J304" s="124">
        <f t="shared" si="94"/>
        <v>10724</v>
      </c>
      <c r="K304" s="129">
        <f t="shared" ref="K304" si="95">SUM(K303:K303)</f>
        <v>0</v>
      </c>
      <c r="L304" s="124">
        <f t="shared" si="94"/>
        <v>10724</v>
      </c>
      <c r="Q304" s="111"/>
      <c r="V304" s="111"/>
      <c r="W304" s="191" t="s">
        <v>303</v>
      </c>
      <c r="X304" s="191" t="s">
        <v>301</v>
      </c>
      <c r="Y304" s="191" t="s">
        <v>304</v>
      </c>
      <c r="Z304" s="191">
        <v>100</v>
      </c>
      <c r="AA304" s="191">
        <v>1321001003</v>
      </c>
      <c r="AB304" s="191"/>
      <c r="AC304" s="191"/>
      <c r="AD304" s="191"/>
      <c r="AE304" s="191"/>
      <c r="AF304" s="191"/>
    </row>
    <row r="305" spans="1:32" ht="9" customHeight="1">
      <c r="A305" s="102"/>
      <c r="B305" s="18"/>
      <c r="C305" s="17"/>
      <c r="D305" s="68"/>
      <c r="E305" s="68"/>
      <c r="F305" s="62"/>
      <c r="G305" s="68"/>
      <c r="H305" s="68"/>
      <c r="I305" s="68"/>
      <c r="J305" s="68"/>
      <c r="K305" s="68"/>
      <c r="L305" s="68"/>
      <c r="Q305" s="111"/>
      <c r="V305" s="111"/>
      <c r="AA305" s="111"/>
      <c r="AF305" s="111"/>
    </row>
    <row r="306" spans="1:32" ht="14.1" customHeight="1">
      <c r="A306" s="102"/>
      <c r="B306" s="18">
        <v>46</v>
      </c>
      <c r="C306" s="17" t="s">
        <v>94</v>
      </c>
      <c r="D306" s="68"/>
      <c r="E306" s="68"/>
      <c r="F306" s="62"/>
      <c r="G306" s="68"/>
      <c r="H306" s="68"/>
      <c r="I306" s="68"/>
      <c r="J306" s="68"/>
      <c r="K306" s="68"/>
      <c r="L306" s="68"/>
      <c r="Q306" s="111"/>
      <c r="V306" s="111"/>
      <c r="AA306" s="111"/>
      <c r="AF306" s="111"/>
    </row>
    <row r="307" spans="1:32" ht="14.1" customHeight="1">
      <c r="A307" s="102"/>
      <c r="B307" s="16" t="s">
        <v>124</v>
      </c>
      <c r="C307" s="17" t="s">
        <v>23</v>
      </c>
      <c r="D307" s="127">
        <v>548</v>
      </c>
      <c r="E307" s="135">
        <v>0</v>
      </c>
      <c r="F307" s="172">
        <v>1752</v>
      </c>
      <c r="G307" s="135">
        <v>0</v>
      </c>
      <c r="H307" s="173">
        <v>1752</v>
      </c>
      <c r="I307" s="135">
        <v>0</v>
      </c>
      <c r="J307" s="173">
        <v>1962</v>
      </c>
      <c r="K307" s="135">
        <v>0</v>
      </c>
      <c r="L307" s="173">
        <f>SUM(J307:K307)</f>
        <v>1962</v>
      </c>
      <c r="M307" s="194"/>
      <c r="N307" s="194"/>
      <c r="Q307" s="153"/>
      <c r="V307" s="111"/>
      <c r="W307" s="191" t="s">
        <v>303</v>
      </c>
      <c r="X307" s="191" t="s">
        <v>301</v>
      </c>
      <c r="Y307" s="191" t="s">
        <v>23</v>
      </c>
      <c r="Z307" s="191">
        <v>100</v>
      </c>
      <c r="AA307" s="191">
        <v>1321001001</v>
      </c>
      <c r="AF307" s="111"/>
    </row>
    <row r="308" spans="1:32" ht="14.1" customHeight="1">
      <c r="A308" s="102" t="s">
        <v>14</v>
      </c>
      <c r="B308" s="18">
        <v>46</v>
      </c>
      <c r="C308" s="17" t="s">
        <v>94</v>
      </c>
      <c r="D308" s="172">
        <f t="shared" ref="D308:L308" si="96">SUM(D307:D307)</f>
        <v>548</v>
      </c>
      <c r="E308" s="131">
        <f t="shared" si="96"/>
        <v>0</v>
      </c>
      <c r="F308" s="172">
        <f t="shared" si="96"/>
        <v>1752</v>
      </c>
      <c r="G308" s="131">
        <f t="shared" si="96"/>
        <v>0</v>
      </c>
      <c r="H308" s="172">
        <f t="shared" si="96"/>
        <v>1752</v>
      </c>
      <c r="I308" s="131">
        <f t="shared" si="96"/>
        <v>0</v>
      </c>
      <c r="J308" s="172">
        <f t="shared" si="96"/>
        <v>1962</v>
      </c>
      <c r="K308" s="131">
        <f t="shared" ref="K308" si="97">SUM(K307:K307)</f>
        <v>0</v>
      </c>
      <c r="L308" s="172">
        <f t="shared" si="96"/>
        <v>1962</v>
      </c>
      <c r="Q308" s="111"/>
      <c r="V308" s="111"/>
      <c r="AA308" s="111"/>
      <c r="AF308" s="111"/>
    </row>
    <row r="309" spans="1:32" ht="9" customHeight="1">
      <c r="A309" s="102"/>
      <c r="B309" s="16"/>
      <c r="C309" s="17"/>
      <c r="D309" s="66"/>
      <c r="E309" s="66"/>
      <c r="F309" s="61"/>
      <c r="G309" s="66"/>
      <c r="H309" s="66"/>
      <c r="I309" s="66"/>
      <c r="J309" s="66"/>
      <c r="K309" s="66"/>
      <c r="L309" s="66"/>
      <c r="Q309" s="111"/>
      <c r="V309" s="111"/>
      <c r="AA309" s="111"/>
      <c r="AF309" s="111"/>
    </row>
    <row r="310" spans="1:32" ht="14.1" customHeight="1">
      <c r="A310" s="102"/>
      <c r="B310" s="18">
        <v>47</v>
      </c>
      <c r="C310" s="17" t="s">
        <v>96</v>
      </c>
      <c r="D310" s="66"/>
      <c r="E310" s="66"/>
      <c r="F310" s="61"/>
      <c r="G310" s="66"/>
      <c r="H310" s="66"/>
      <c r="I310" s="66"/>
      <c r="J310" s="66"/>
      <c r="K310" s="66"/>
      <c r="L310" s="66"/>
      <c r="Q310" s="111"/>
      <c r="V310" s="111"/>
      <c r="AA310" s="111"/>
      <c r="AF310" s="111"/>
    </row>
    <row r="311" spans="1:32" ht="14.1" customHeight="1">
      <c r="A311" s="102"/>
      <c r="B311" s="16" t="s">
        <v>125</v>
      </c>
      <c r="C311" s="17" t="s">
        <v>23</v>
      </c>
      <c r="D311" s="123">
        <v>504</v>
      </c>
      <c r="E311" s="133">
        <v>0</v>
      </c>
      <c r="F311" s="118">
        <v>564</v>
      </c>
      <c r="G311" s="133">
        <v>0</v>
      </c>
      <c r="H311" s="117">
        <v>564</v>
      </c>
      <c r="I311" s="133">
        <v>0</v>
      </c>
      <c r="J311" s="117">
        <v>632</v>
      </c>
      <c r="K311" s="133">
        <v>0</v>
      </c>
      <c r="L311" s="117">
        <f>SUM(J311:K311)</f>
        <v>632</v>
      </c>
      <c r="M311" s="194"/>
      <c r="N311" s="194"/>
      <c r="Q311" s="153"/>
      <c r="V311" s="111"/>
      <c r="W311" s="191" t="s">
        <v>303</v>
      </c>
      <c r="X311" s="191" t="s">
        <v>301</v>
      </c>
      <c r="Y311" s="191" t="s">
        <v>23</v>
      </c>
      <c r="Z311" s="191">
        <v>100</v>
      </c>
      <c r="AA311" s="191">
        <v>1321001001</v>
      </c>
      <c r="AF311" s="111"/>
    </row>
    <row r="312" spans="1:32" ht="14.1" customHeight="1">
      <c r="A312" s="102" t="s">
        <v>14</v>
      </c>
      <c r="B312" s="18">
        <v>47</v>
      </c>
      <c r="C312" s="17" t="s">
        <v>96</v>
      </c>
      <c r="D312" s="124">
        <f t="shared" ref="D312:L312" si="98">SUM(D311:D311)</f>
        <v>504</v>
      </c>
      <c r="E312" s="129">
        <f t="shared" si="98"/>
        <v>0</v>
      </c>
      <c r="F312" s="124">
        <f t="shared" si="98"/>
        <v>564</v>
      </c>
      <c r="G312" s="129">
        <f t="shared" si="98"/>
        <v>0</v>
      </c>
      <c r="H312" s="124">
        <f t="shared" si="98"/>
        <v>564</v>
      </c>
      <c r="I312" s="129">
        <f t="shared" si="98"/>
        <v>0</v>
      </c>
      <c r="J312" s="124">
        <f t="shared" si="98"/>
        <v>632</v>
      </c>
      <c r="K312" s="129">
        <f t="shared" ref="K312" si="99">SUM(K311:K311)</f>
        <v>0</v>
      </c>
      <c r="L312" s="124">
        <f t="shared" si="98"/>
        <v>632</v>
      </c>
      <c r="Q312" s="111"/>
      <c r="V312" s="111"/>
      <c r="AA312" s="111"/>
      <c r="AF312" s="111"/>
    </row>
    <row r="313" spans="1:32" ht="9" customHeight="1">
      <c r="A313" s="102"/>
      <c r="B313" s="16"/>
      <c r="C313" s="17"/>
      <c r="D313" s="66"/>
      <c r="E313" s="66"/>
      <c r="F313" s="61"/>
      <c r="G313" s="66"/>
      <c r="H313" s="66"/>
      <c r="I313" s="66"/>
      <c r="J313" s="66"/>
      <c r="K313" s="66"/>
      <c r="L313" s="66"/>
      <c r="Q313" s="111"/>
      <c r="V313" s="111"/>
      <c r="AA313" s="111"/>
      <c r="AF313" s="111"/>
    </row>
    <row r="314" spans="1:32" ht="14.1" customHeight="1">
      <c r="A314" s="102"/>
      <c r="B314" s="18">
        <v>48</v>
      </c>
      <c r="C314" s="17" t="s">
        <v>98</v>
      </c>
      <c r="D314" s="68"/>
      <c r="E314" s="68"/>
      <c r="F314" s="62"/>
      <c r="G314" s="68"/>
      <c r="H314" s="68"/>
      <c r="I314" s="68"/>
      <c r="J314" s="68"/>
      <c r="K314" s="68"/>
      <c r="L314" s="68"/>
      <c r="Q314" s="111"/>
      <c r="V314" s="111"/>
      <c r="AA314" s="111"/>
      <c r="AF314" s="111"/>
    </row>
    <row r="315" spans="1:32" ht="14.1" customHeight="1">
      <c r="A315" s="102"/>
      <c r="B315" s="16" t="s">
        <v>126</v>
      </c>
      <c r="C315" s="17" t="s">
        <v>23</v>
      </c>
      <c r="D315" s="126">
        <v>2233</v>
      </c>
      <c r="E315" s="134">
        <v>0</v>
      </c>
      <c r="F315" s="95">
        <v>2546</v>
      </c>
      <c r="G315" s="134">
        <v>0</v>
      </c>
      <c r="H315" s="96">
        <v>2546</v>
      </c>
      <c r="I315" s="134">
        <v>0</v>
      </c>
      <c r="J315" s="96">
        <v>2852</v>
      </c>
      <c r="K315" s="134">
        <v>0</v>
      </c>
      <c r="L315" s="96">
        <f>SUM(J315:K315)</f>
        <v>2852</v>
      </c>
      <c r="M315" s="194"/>
      <c r="N315" s="194"/>
      <c r="Q315" s="153"/>
      <c r="V315" s="111"/>
      <c r="W315" s="191" t="s">
        <v>303</v>
      </c>
      <c r="X315" s="191" t="s">
        <v>301</v>
      </c>
      <c r="Y315" s="191" t="s">
        <v>23</v>
      </c>
      <c r="Z315" s="191">
        <v>100</v>
      </c>
      <c r="AA315" s="191">
        <v>1321001001</v>
      </c>
      <c r="AF315" s="111"/>
    </row>
    <row r="316" spans="1:32" ht="14.1" customHeight="1">
      <c r="A316" s="102" t="s">
        <v>14</v>
      </c>
      <c r="B316" s="18">
        <v>48</v>
      </c>
      <c r="C316" s="17" t="s">
        <v>98</v>
      </c>
      <c r="D316" s="172">
        <f t="shared" ref="D316:L316" si="100">SUM(D315:D315)</f>
        <v>2233</v>
      </c>
      <c r="E316" s="131">
        <f t="shared" si="100"/>
        <v>0</v>
      </c>
      <c r="F316" s="172">
        <f t="shared" si="100"/>
        <v>2546</v>
      </c>
      <c r="G316" s="131">
        <f t="shared" si="100"/>
        <v>0</v>
      </c>
      <c r="H316" s="172">
        <f t="shared" si="100"/>
        <v>2546</v>
      </c>
      <c r="I316" s="131">
        <f t="shared" si="100"/>
        <v>0</v>
      </c>
      <c r="J316" s="172">
        <f t="shared" si="100"/>
        <v>2852</v>
      </c>
      <c r="K316" s="131">
        <f t="shared" ref="K316" si="101">SUM(K315:K315)</f>
        <v>0</v>
      </c>
      <c r="L316" s="172">
        <f t="shared" si="100"/>
        <v>2852</v>
      </c>
      <c r="Q316" s="111"/>
      <c r="V316" s="111"/>
      <c r="AA316" s="111"/>
      <c r="AF316" s="111"/>
    </row>
    <row r="317" spans="1:32" ht="27.75" customHeight="1">
      <c r="A317" s="104" t="s">
        <v>14</v>
      </c>
      <c r="B317" s="50">
        <v>66</v>
      </c>
      <c r="C317" s="44" t="s">
        <v>201</v>
      </c>
      <c r="D317" s="125">
        <f t="shared" ref="D317:L317" si="102">D316+D312+D308+D300+D304</f>
        <v>17827</v>
      </c>
      <c r="E317" s="125">
        <f t="shared" si="102"/>
        <v>1649</v>
      </c>
      <c r="F317" s="116">
        <f t="shared" si="102"/>
        <v>20865</v>
      </c>
      <c r="G317" s="125">
        <f t="shared" si="102"/>
        <v>1854</v>
      </c>
      <c r="H317" s="125">
        <f t="shared" si="102"/>
        <v>20865</v>
      </c>
      <c r="I317" s="125">
        <f t="shared" si="102"/>
        <v>1854</v>
      </c>
      <c r="J317" s="116">
        <f t="shared" si="102"/>
        <v>23369</v>
      </c>
      <c r="K317" s="125">
        <f t="shared" ref="K317" si="103">K316+K312+K308+K300+K304</f>
        <v>1903</v>
      </c>
      <c r="L317" s="125">
        <f t="shared" si="102"/>
        <v>25272</v>
      </c>
      <c r="Q317" s="111"/>
      <c r="V317" s="111"/>
      <c r="AA317" s="111"/>
      <c r="AF317" s="111"/>
    </row>
    <row r="318" spans="1:32" ht="3.75" customHeight="1">
      <c r="A318" s="102"/>
      <c r="B318" s="18"/>
      <c r="C318" s="17"/>
      <c r="D318" s="68"/>
      <c r="E318" s="68"/>
      <c r="F318" s="68"/>
      <c r="G318" s="68"/>
      <c r="H318" s="68"/>
      <c r="I318" s="68"/>
      <c r="J318" s="68"/>
      <c r="K318" s="68"/>
      <c r="L318" s="68"/>
      <c r="Q318" s="111"/>
      <c r="V318" s="111"/>
      <c r="AA318" s="111"/>
      <c r="AF318" s="111"/>
    </row>
    <row r="319" spans="1:32" ht="25.5">
      <c r="A319" s="102"/>
      <c r="B319" s="18">
        <v>67</v>
      </c>
      <c r="C319" s="17" t="s">
        <v>329</v>
      </c>
      <c r="D319" s="61"/>
      <c r="E319" s="61"/>
      <c r="F319" s="61"/>
      <c r="G319" s="61"/>
      <c r="H319" s="61"/>
      <c r="I319" s="61"/>
      <c r="J319" s="61"/>
      <c r="K319" s="61"/>
      <c r="L319" s="61"/>
      <c r="Q319" s="111"/>
      <c r="V319" s="111"/>
      <c r="AA319" s="111"/>
      <c r="AF319" s="111"/>
    </row>
    <row r="320" spans="1:32" ht="14.1" customHeight="1">
      <c r="A320" s="102"/>
      <c r="B320" s="18">
        <v>44</v>
      </c>
      <c r="C320" s="17" t="s">
        <v>89</v>
      </c>
      <c r="D320" s="62"/>
      <c r="E320" s="62"/>
      <c r="F320" s="62"/>
      <c r="G320" s="62"/>
      <c r="H320" s="62"/>
      <c r="I320" s="62"/>
      <c r="J320" s="62"/>
      <c r="K320" s="62"/>
      <c r="L320" s="62"/>
      <c r="Q320" s="111"/>
      <c r="V320" s="111"/>
      <c r="AA320" s="111"/>
      <c r="AF320" s="111"/>
    </row>
    <row r="321" spans="1:32" ht="14.1" customHeight="1">
      <c r="A321" s="102"/>
      <c r="B321" s="16" t="s">
        <v>127</v>
      </c>
      <c r="C321" s="17" t="s">
        <v>23</v>
      </c>
      <c r="D321" s="120">
        <v>4187</v>
      </c>
      <c r="E321" s="134">
        <v>0</v>
      </c>
      <c r="F321" s="95">
        <v>4788</v>
      </c>
      <c r="G321" s="134">
        <v>0</v>
      </c>
      <c r="H321" s="96">
        <v>4788</v>
      </c>
      <c r="I321" s="134">
        <v>0</v>
      </c>
      <c r="J321" s="96">
        <v>5363</v>
      </c>
      <c r="K321" s="134">
        <v>0</v>
      </c>
      <c r="L321" s="96">
        <f>SUM(J321:K321)</f>
        <v>5363</v>
      </c>
      <c r="M321" s="194"/>
      <c r="N321" s="194"/>
      <c r="Q321" s="153"/>
      <c r="V321" s="111"/>
      <c r="W321" s="191" t="s">
        <v>303</v>
      </c>
      <c r="X321" s="191" t="s">
        <v>301</v>
      </c>
      <c r="Y321" s="191" t="s">
        <v>23</v>
      </c>
      <c r="Z321" s="191">
        <v>100</v>
      </c>
      <c r="AA321" s="191">
        <v>1321001001</v>
      </c>
      <c r="AF321" s="111"/>
    </row>
    <row r="322" spans="1:32" ht="14.1" customHeight="1">
      <c r="A322" s="102"/>
      <c r="B322" s="16" t="s">
        <v>128</v>
      </c>
      <c r="C322" s="17" t="s">
        <v>28</v>
      </c>
      <c r="D322" s="120">
        <v>211</v>
      </c>
      <c r="E322" s="134">
        <v>0</v>
      </c>
      <c r="F322" s="130">
        <v>0</v>
      </c>
      <c r="G322" s="134">
        <v>0</v>
      </c>
      <c r="H322" s="134">
        <v>0</v>
      </c>
      <c r="I322" s="134">
        <v>0</v>
      </c>
      <c r="J322" s="134">
        <v>0</v>
      </c>
      <c r="K322" s="134">
        <v>0</v>
      </c>
      <c r="L322" s="134">
        <f>SUM(J322:K322)</f>
        <v>0</v>
      </c>
      <c r="M322" s="194"/>
      <c r="N322" s="194"/>
      <c r="O322" s="191"/>
      <c r="Q322" s="153"/>
      <c r="V322" s="153"/>
      <c r="W322" s="191" t="s">
        <v>303</v>
      </c>
      <c r="X322" s="191" t="s">
        <v>301</v>
      </c>
      <c r="Y322" s="191" t="s">
        <v>304</v>
      </c>
      <c r="Z322" s="191">
        <v>100</v>
      </c>
      <c r="AA322" s="191">
        <v>1321001002</v>
      </c>
      <c r="AB322" s="191"/>
      <c r="AC322" s="191"/>
      <c r="AD322" s="191"/>
      <c r="AE322" s="191"/>
      <c r="AF322" s="191"/>
    </row>
    <row r="323" spans="1:32" ht="14.1" customHeight="1">
      <c r="A323" s="102"/>
      <c r="B323" s="16" t="s">
        <v>205</v>
      </c>
      <c r="C323" s="17" t="s">
        <v>30</v>
      </c>
      <c r="D323" s="95">
        <v>200</v>
      </c>
      <c r="E323" s="134">
        <v>0</v>
      </c>
      <c r="F323" s="134">
        <v>0</v>
      </c>
      <c r="G323" s="134">
        <v>0</v>
      </c>
      <c r="H323" s="134">
        <v>0</v>
      </c>
      <c r="I323" s="134">
        <v>0</v>
      </c>
      <c r="J323" s="134">
        <v>0</v>
      </c>
      <c r="K323" s="134">
        <v>0</v>
      </c>
      <c r="L323" s="134">
        <f>SUM(J323:K323)</f>
        <v>0</v>
      </c>
      <c r="M323" s="194"/>
      <c r="N323" s="194"/>
      <c r="Q323" s="153"/>
      <c r="V323" s="111"/>
      <c r="W323" s="191" t="s">
        <v>303</v>
      </c>
      <c r="X323" s="191" t="s">
        <v>301</v>
      </c>
      <c r="Y323" s="191" t="s">
        <v>304</v>
      </c>
      <c r="Z323" s="191">
        <v>100</v>
      </c>
      <c r="AA323" s="191">
        <v>1321001003</v>
      </c>
      <c r="AB323" s="191"/>
      <c r="AC323" s="191"/>
      <c r="AD323" s="191"/>
      <c r="AE323" s="191"/>
      <c r="AF323" s="191"/>
    </row>
    <row r="324" spans="1:32" ht="14.1" customHeight="1">
      <c r="A324" s="102" t="s">
        <v>14</v>
      </c>
      <c r="B324" s="18">
        <v>44</v>
      </c>
      <c r="C324" s="17" t="s">
        <v>89</v>
      </c>
      <c r="D324" s="116">
        <f t="shared" ref="D324:L324" si="104">SUM(D321:D323)</f>
        <v>4598</v>
      </c>
      <c r="E324" s="132">
        <f t="shared" si="104"/>
        <v>0</v>
      </c>
      <c r="F324" s="116">
        <f t="shared" si="104"/>
        <v>4788</v>
      </c>
      <c r="G324" s="132">
        <f t="shared" si="104"/>
        <v>0</v>
      </c>
      <c r="H324" s="116">
        <f t="shared" si="104"/>
        <v>4788</v>
      </c>
      <c r="I324" s="132">
        <f t="shared" si="104"/>
        <v>0</v>
      </c>
      <c r="J324" s="116">
        <f t="shared" si="104"/>
        <v>5363</v>
      </c>
      <c r="K324" s="132">
        <f t="shared" si="104"/>
        <v>0</v>
      </c>
      <c r="L324" s="116">
        <f t="shared" si="104"/>
        <v>5363</v>
      </c>
      <c r="Q324" s="111"/>
      <c r="V324" s="111"/>
      <c r="AA324" s="111"/>
      <c r="AF324" s="111"/>
    </row>
    <row r="325" spans="1:32" ht="1.5" customHeight="1">
      <c r="A325" s="102"/>
      <c r="B325" s="18"/>
      <c r="C325" s="17"/>
      <c r="D325" s="68"/>
      <c r="E325" s="68"/>
      <c r="F325" s="68"/>
      <c r="G325" s="68"/>
      <c r="H325" s="68"/>
      <c r="I325" s="68"/>
      <c r="J325" s="68"/>
      <c r="K325" s="68"/>
      <c r="L325" s="68"/>
      <c r="Q325" s="111"/>
      <c r="V325" s="111"/>
      <c r="AA325" s="111"/>
      <c r="AF325" s="111"/>
    </row>
    <row r="326" spans="1:32" ht="13.5" customHeight="1">
      <c r="A326" s="102"/>
      <c r="B326" s="18">
        <v>46</v>
      </c>
      <c r="C326" s="17" t="s">
        <v>94</v>
      </c>
      <c r="D326" s="66"/>
      <c r="E326" s="68"/>
      <c r="F326" s="66"/>
      <c r="G326" s="68"/>
      <c r="H326" s="66"/>
      <c r="I326" s="68"/>
      <c r="J326" s="66"/>
      <c r="K326" s="68"/>
      <c r="L326" s="66"/>
      <c r="Q326" s="111"/>
      <c r="V326" s="111"/>
      <c r="AA326" s="111"/>
      <c r="AF326" s="111"/>
    </row>
    <row r="327" spans="1:32" ht="13.5" customHeight="1">
      <c r="A327" s="102"/>
      <c r="B327" s="16" t="s">
        <v>129</v>
      </c>
      <c r="C327" s="17" t="s">
        <v>23</v>
      </c>
      <c r="D327" s="123">
        <v>3127</v>
      </c>
      <c r="E327" s="134">
        <v>0</v>
      </c>
      <c r="F327" s="117">
        <v>3565</v>
      </c>
      <c r="G327" s="134">
        <v>0</v>
      </c>
      <c r="H327" s="96">
        <v>3565</v>
      </c>
      <c r="I327" s="134">
        <v>0</v>
      </c>
      <c r="J327" s="96">
        <v>3993</v>
      </c>
      <c r="K327" s="134">
        <v>0</v>
      </c>
      <c r="L327" s="117">
        <f>SUM(J327:K327)</f>
        <v>3993</v>
      </c>
      <c r="M327" s="194"/>
      <c r="N327" s="194"/>
      <c r="Q327" s="153"/>
      <c r="V327" s="111"/>
      <c r="W327" s="191" t="s">
        <v>303</v>
      </c>
      <c r="X327" s="191" t="s">
        <v>301</v>
      </c>
      <c r="Y327" s="191" t="s">
        <v>23</v>
      </c>
      <c r="Z327" s="191">
        <v>100</v>
      </c>
      <c r="AA327" s="191">
        <v>1321001001</v>
      </c>
      <c r="AF327" s="111"/>
    </row>
    <row r="328" spans="1:32" ht="13.5" customHeight="1">
      <c r="A328" s="102" t="s">
        <v>14</v>
      </c>
      <c r="B328" s="18">
        <v>46</v>
      </c>
      <c r="C328" s="17" t="s">
        <v>94</v>
      </c>
      <c r="D328" s="116">
        <f t="shared" ref="D328:L328" si="105">SUM(D327:D327)</f>
        <v>3127</v>
      </c>
      <c r="E328" s="132">
        <f t="shared" si="105"/>
        <v>0</v>
      </c>
      <c r="F328" s="116">
        <f t="shared" si="105"/>
        <v>3565</v>
      </c>
      <c r="G328" s="132">
        <f t="shared" si="105"/>
        <v>0</v>
      </c>
      <c r="H328" s="116">
        <f t="shared" si="105"/>
        <v>3565</v>
      </c>
      <c r="I328" s="132">
        <f t="shared" si="105"/>
        <v>0</v>
      </c>
      <c r="J328" s="116">
        <f t="shared" si="105"/>
        <v>3993</v>
      </c>
      <c r="K328" s="132">
        <f t="shared" ref="K328" si="106">SUM(K327:K327)</f>
        <v>0</v>
      </c>
      <c r="L328" s="116">
        <f t="shared" si="105"/>
        <v>3993</v>
      </c>
      <c r="Q328" s="111"/>
      <c r="V328" s="111"/>
      <c r="AA328" s="111"/>
      <c r="AF328" s="111"/>
    </row>
    <row r="329" spans="1:32" ht="13.5" customHeight="1">
      <c r="A329" s="102"/>
      <c r="B329" s="16"/>
      <c r="C329" s="17"/>
      <c r="D329" s="66"/>
      <c r="E329" s="68"/>
      <c r="F329" s="66"/>
      <c r="G329" s="68"/>
      <c r="H329" s="68"/>
      <c r="I329" s="68"/>
      <c r="J329" s="68"/>
      <c r="K329" s="68"/>
      <c r="L329" s="66"/>
      <c r="Q329" s="111"/>
      <c r="V329" s="111"/>
      <c r="AA329" s="111"/>
      <c r="AF329" s="111"/>
    </row>
    <row r="330" spans="1:32" ht="13.5" customHeight="1">
      <c r="A330" s="102"/>
      <c r="B330" s="18">
        <v>47</v>
      </c>
      <c r="C330" s="17" t="s">
        <v>96</v>
      </c>
      <c r="D330" s="66"/>
      <c r="E330" s="68"/>
      <c r="F330" s="66"/>
      <c r="G330" s="68"/>
      <c r="H330" s="68"/>
      <c r="I330" s="68"/>
      <c r="J330" s="68"/>
      <c r="K330" s="68"/>
      <c r="L330" s="66"/>
      <c r="Q330" s="111"/>
      <c r="V330" s="111"/>
      <c r="AA330" s="111"/>
      <c r="AF330" s="111"/>
    </row>
    <row r="331" spans="1:32" ht="13.5" customHeight="1">
      <c r="A331" s="102"/>
      <c r="B331" s="16" t="s">
        <v>130</v>
      </c>
      <c r="C331" s="17" t="s">
        <v>23</v>
      </c>
      <c r="D331" s="126">
        <v>1558</v>
      </c>
      <c r="E331" s="134">
        <v>0</v>
      </c>
      <c r="F331" s="96">
        <v>1752</v>
      </c>
      <c r="G331" s="134">
        <v>0</v>
      </c>
      <c r="H331" s="96">
        <v>1752</v>
      </c>
      <c r="I331" s="134">
        <v>0</v>
      </c>
      <c r="J331" s="96">
        <v>1962</v>
      </c>
      <c r="K331" s="134">
        <v>0</v>
      </c>
      <c r="L331" s="96">
        <f>SUM(J331:K331)</f>
        <v>1962</v>
      </c>
      <c r="M331" s="194"/>
      <c r="N331" s="194"/>
      <c r="Q331" s="153"/>
      <c r="V331" s="111"/>
      <c r="W331" s="191" t="s">
        <v>303</v>
      </c>
      <c r="X331" s="191" t="s">
        <v>301</v>
      </c>
      <c r="Y331" s="191" t="s">
        <v>23</v>
      </c>
      <c r="Z331" s="191">
        <v>100</v>
      </c>
      <c r="AA331" s="191">
        <v>1321001001</v>
      </c>
      <c r="AF331" s="111"/>
    </row>
    <row r="332" spans="1:32" ht="13.5" customHeight="1">
      <c r="A332" s="102" t="s">
        <v>14</v>
      </c>
      <c r="B332" s="18">
        <v>47</v>
      </c>
      <c r="C332" s="17" t="s">
        <v>96</v>
      </c>
      <c r="D332" s="116">
        <f t="shared" ref="D332:L332" si="107">SUM(D331:D331)</f>
        <v>1558</v>
      </c>
      <c r="E332" s="132">
        <f t="shared" si="107"/>
        <v>0</v>
      </c>
      <c r="F332" s="116">
        <f t="shared" si="107"/>
        <v>1752</v>
      </c>
      <c r="G332" s="132">
        <f t="shared" si="107"/>
        <v>0</v>
      </c>
      <c r="H332" s="116">
        <f t="shared" si="107"/>
        <v>1752</v>
      </c>
      <c r="I332" s="132">
        <f t="shared" si="107"/>
        <v>0</v>
      </c>
      <c r="J332" s="116">
        <f t="shared" si="107"/>
        <v>1962</v>
      </c>
      <c r="K332" s="132">
        <f t="shared" ref="K332" si="108">SUM(K331:K331)</f>
        <v>0</v>
      </c>
      <c r="L332" s="116">
        <f t="shared" si="107"/>
        <v>1962</v>
      </c>
      <c r="Q332" s="111"/>
      <c r="V332" s="111"/>
      <c r="AA332" s="111"/>
      <c r="AF332" s="111"/>
    </row>
    <row r="333" spans="1:32" ht="13.5" customHeight="1">
      <c r="A333" s="102"/>
      <c r="B333" s="16"/>
      <c r="C333" s="17"/>
      <c r="D333" s="68"/>
      <c r="E333" s="68"/>
      <c r="F333" s="68"/>
      <c r="G333" s="68"/>
      <c r="H333" s="68"/>
      <c r="I333" s="68"/>
      <c r="J333" s="68"/>
      <c r="K333" s="68"/>
      <c r="L333" s="68"/>
      <c r="Q333" s="111"/>
      <c r="V333" s="111"/>
      <c r="AA333" s="111"/>
      <c r="AF333" s="111"/>
    </row>
    <row r="334" spans="1:32" ht="13.5" customHeight="1">
      <c r="A334" s="102"/>
      <c r="B334" s="18">
        <v>48</v>
      </c>
      <c r="C334" s="17" t="s">
        <v>98</v>
      </c>
      <c r="D334" s="68"/>
      <c r="E334" s="68"/>
      <c r="F334" s="68"/>
      <c r="G334" s="68"/>
      <c r="H334" s="68"/>
      <c r="I334" s="68"/>
      <c r="J334" s="68"/>
      <c r="K334" s="68"/>
      <c r="L334" s="68"/>
      <c r="Q334" s="111"/>
      <c r="V334" s="111"/>
      <c r="AA334" s="111"/>
      <c r="AF334" s="111"/>
    </row>
    <row r="335" spans="1:32" ht="13.5" customHeight="1">
      <c r="A335" s="102"/>
      <c r="B335" s="16" t="s">
        <v>131</v>
      </c>
      <c r="C335" s="17" t="s">
        <v>23</v>
      </c>
      <c r="D335" s="126">
        <v>2535</v>
      </c>
      <c r="E335" s="134">
        <v>0</v>
      </c>
      <c r="F335" s="96">
        <v>2891</v>
      </c>
      <c r="G335" s="134">
        <v>0</v>
      </c>
      <c r="H335" s="96">
        <v>2891</v>
      </c>
      <c r="I335" s="134">
        <v>0</v>
      </c>
      <c r="J335" s="96">
        <v>3238</v>
      </c>
      <c r="K335" s="134">
        <v>0</v>
      </c>
      <c r="L335" s="96">
        <f>SUM(J335:K335)</f>
        <v>3238</v>
      </c>
      <c r="M335" s="194"/>
      <c r="N335" s="194"/>
      <c r="Q335" s="153"/>
      <c r="V335" s="111"/>
      <c r="W335" s="191" t="s">
        <v>303</v>
      </c>
      <c r="X335" s="191" t="s">
        <v>301</v>
      </c>
      <c r="Y335" s="191" t="s">
        <v>23</v>
      </c>
      <c r="Z335" s="191">
        <v>100</v>
      </c>
      <c r="AA335" s="191">
        <v>1321001001</v>
      </c>
      <c r="AF335" s="111"/>
    </row>
    <row r="336" spans="1:32" ht="13.5" customHeight="1">
      <c r="A336" s="102" t="s">
        <v>14</v>
      </c>
      <c r="B336" s="18">
        <v>48</v>
      </c>
      <c r="C336" s="17" t="s">
        <v>98</v>
      </c>
      <c r="D336" s="146">
        <f t="shared" ref="D336:L336" si="109">SUM(D335:D335)</f>
        <v>2535</v>
      </c>
      <c r="E336" s="136">
        <f t="shared" si="109"/>
        <v>0</v>
      </c>
      <c r="F336" s="146">
        <f t="shared" si="109"/>
        <v>2891</v>
      </c>
      <c r="G336" s="136">
        <f t="shared" si="109"/>
        <v>0</v>
      </c>
      <c r="H336" s="146">
        <f t="shared" si="109"/>
        <v>2891</v>
      </c>
      <c r="I336" s="136">
        <f t="shared" si="109"/>
        <v>0</v>
      </c>
      <c r="J336" s="146">
        <f t="shared" si="109"/>
        <v>3238</v>
      </c>
      <c r="K336" s="136">
        <f t="shared" ref="K336" si="110">SUM(K335:K335)</f>
        <v>0</v>
      </c>
      <c r="L336" s="146">
        <f t="shared" si="109"/>
        <v>3238</v>
      </c>
      <c r="Q336" s="111"/>
      <c r="V336" s="111"/>
      <c r="AA336" s="111"/>
      <c r="AF336" s="111"/>
    </row>
    <row r="337" spans="1:32" ht="25.5">
      <c r="A337" s="102" t="s">
        <v>14</v>
      </c>
      <c r="B337" s="18">
        <v>67</v>
      </c>
      <c r="C337" s="17" t="s">
        <v>405</v>
      </c>
      <c r="D337" s="116">
        <f t="shared" ref="D337:L337" si="111">D336+D332+D328+D324</f>
        <v>11818</v>
      </c>
      <c r="E337" s="132">
        <f t="shared" si="111"/>
        <v>0</v>
      </c>
      <c r="F337" s="116">
        <f t="shared" si="111"/>
        <v>12996</v>
      </c>
      <c r="G337" s="132">
        <f t="shared" si="111"/>
        <v>0</v>
      </c>
      <c r="H337" s="116">
        <f t="shared" si="111"/>
        <v>12996</v>
      </c>
      <c r="I337" s="132">
        <f t="shared" si="111"/>
        <v>0</v>
      </c>
      <c r="J337" s="116">
        <f t="shared" si="111"/>
        <v>14556</v>
      </c>
      <c r="K337" s="132">
        <f t="shared" ref="K337" si="112">K336+K332+K328+K324</f>
        <v>0</v>
      </c>
      <c r="L337" s="116">
        <f t="shared" si="111"/>
        <v>14556</v>
      </c>
      <c r="Q337" s="111"/>
      <c r="V337" s="111"/>
      <c r="AA337" s="111"/>
      <c r="AF337" s="111"/>
    </row>
    <row r="338" spans="1:32" ht="13.5" customHeight="1">
      <c r="A338" s="102"/>
      <c r="B338" s="18"/>
      <c r="C338" s="17"/>
      <c r="D338" s="68"/>
      <c r="E338" s="68"/>
      <c r="F338" s="68"/>
      <c r="G338" s="68"/>
      <c r="H338" s="68"/>
      <c r="I338" s="68"/>
      <c r="J338" s="68"/>
      <c r="K338" s="68"/>
      <c r="L338" s="68"/>
      <c r="Q338" s="111"/>
      <c r="V338" s="111"/>
      <c r="AA338" s="111"/>
      <c r="AF338" s="111"/>
    </row>
    <row r="339" spans="1:32" ht="25.5">
      <c r="A339" s="102"/>
      <c r="B339" s="18">
        <v>69</v>
      </c>
      <c r="C339" s="17" t="s">
        <v>406</v>
      </c>
      <c r="D339" s="68"/>
      <c r="E339" s="68"/>
      <c r="F339" s="68"/>
      <c r="G339" s="68"/>
      <c r="H339" s="68"/>
      <c r="I339" s="68"/>
      <c r="J339" s="68"/>
      <c r="K339" s="68"/>
      <c r="L339" s="68"/>
      <c r="Q339" s="111"/>
      <c r="V339" s="111"/>
      <c r="AA339" s="111"/>
      <c r="AF339" s="111"/>
    </row>
    <row r="340" spans="1:32" ht="13.5" customHeight="1">
      <c r="A340" s="102"/>
      <c r="B340" s="16" t="s">
        <v>132</v>
      </c>
      <c r="C340" s="17" t="s">
        <v>23</v>
      </c>
      <c r="D340" s="126">
        <v>5470</v>
      </c>
      <c r="E340" s="126">
        <v>1057</v>
      </c>
      <c r="F340" s="96">
        <v>6237</v>
      </c>
      <c r="G340" s="126">
        <v>2069</v>
      </c>
      <c r="H340" s="126">
        <v>6237</v>
      </c>
      <c r="I340" s="126">
        <v>2069</v>
      </c>
      <c r="J340" s="96">
        <v>6985</v>
      </c>
      <c r="K340" s="126">
        <v>2368</v>
      </c>
      <c r="L340" s="68">
        <f>SUM(J340:K340)</f>
        <v>9353</v>
      </c>
      <c r="M340" s="194"/>
      <c r="N340" s="194"/>
      <c r="Q340" s="153"/>
      <c r="V340" s="111"/>
      <c r="W340" s="191" t="s">
        <v>303</v>
      </c>
      <c r="X340" s="191" t="s">
        <v>301</v>
      </c>
      <c r="Y340" s="191" t="s">
        <v>23</v>
      </c>
      <c r="Z340" s="191">
        <v>100</v>
      </c>
      <c r="AA340" s="191">
        <v>1321001001</v>
      </c>
      <c r="AF340" s="111"/>
    </row>
    <row r="341" spans="1:32" ht="13.5" customHeight="1">
      <c r="A341" s="102"/>
      <c r="B341" s="16" t="s">
        <v>133</v>
      </c>
      <c r="C341" s="17" t="s">
        <v>26</v>
      </c>
      <c r="D341" s="128">
        <v>0</v>
      </c>
      <c r="E341" s="126">
        <v>36</v>
      </c>
      <c r="F341" s="134">
        <v>0</v>
      </c>
      <c r="G341" s="126">
        <v>37</v>
      </c>
      <c r="H341" s="134">
        <v>0</v>
      </c>
      <c r="I341" s="126">
        <v>37</v>
      </c>
      <c r="J341" s="134">
        <v>0</v>
      </c>
      <c r="K341" s="126">
        <v>37</v>
      </c>
      <c r="L341" s="68">
        <f>SUM(J341:K341)</f>
        <v>37</v>
      </c>
      <c r="M341" s="194"/>
      <c r="N341" s="194"/>
      <c r="Q341" s="153"/>
      <c r="V341" s="111"/>
      <c r="W341" s="191" t="s">
        <v>303</v>
      </c>
      <c r="X341" s="191" t="s">
        <v>301</v>
      </c>
      <c r="Y341" s="191" t="s">
        <v>304</v>
      </c>
      <c r="Z341" s="191">
        <v>100</v>
      </c>
      <c r="AA341" s="191">
        <v>1321001003</v>
      </c>
      <c r="AB341" s="191"/>
      <c r="AC341" s="191"/>
      <c r="AD341" s="191"/>
      <c r="AE341" s="191"/>
      <c r="AF341" s="191"/>
    </row>
    <row r="342" spans="1:32" ht="13.5" customHeight="1">
      <c r="A342" s="102"/>
      <c r="B342" s="16" t="s">
        <v>134</v>
      </c>
      <c r="C342" s="17" t="s">
        <v>28</v>
      </c>
      <c r="D342" s="134">
        <v>0</v>
      </c>
      <c r="E342" s="123">
        <v>73</v>
      </c>
      <c r="F342" s="133">
        <v>0</v>
      </c>
      <c r="G342" s="123">
        <v>81</v>
      </c>
      <c r="H342" s="133">
        <v>0</v>
      </c>
      <c r="I342" s="123">
        <v>81</v>
      </c>
      <c r="J342" s="133">
        <v>0</v>
      </c>
      <c r="K342" s="123">
        <v>81</v>
      </c>
      <c r="L342" s="66">
        <f>SUM(J342:K342)</f>
        <v>81</v>
      </c>
      <c r="M342" s="194"/>
      <c r="N342" s="194"/>
      <c r="Q342" s="153"/>
      <c r="V342" s="111"/>
      <c r="W342" s="191" t="s">
        <v>303</v>
      </c>
      <c r="X342" s="191" t="s">
        <v>301</v>
      </c>
      <c r="Y342" s="191" t="s">
        <v>304</v>
      </c>
      <c r="Z342" s="191">
        <v>100</v>
      </c>
      <c r="AA342" s="191">
        <v>1321001003</v>
      </c>
      <c r="AB342" s="191"/>
      <c r="AC342" s="191"/>
      <c r="AD342" s="191"/>
      <c r="AE342" s="191"/>
      <c r="AF342" s="191"/>
    </row>
    <row r="343" spans="1:32" ht="25.5">
      <c r="A343" s="102" t="s">
        <v>14</v>
      </c>
      <c r="B343" s="18">
        <v>69</v>
      </c>
      <c r="C343" s="17" t="s">
        <v>406</v>
      </c>
      <c r="D343" s="125">
        <f t="shared" ref="D343:L343" si="113">SUM(D340:D342)</f>
        <v>5470</v>
      </c>
      <c r="E343" s="125">
        <f t="shared" si="113"/>
        <v>1166</v>
      </c>
      <c r="F343" s="116">
        <f t="shared" si="113"/>
        <v>6237</v>
      </c>
      <c r="G343" s="125">
        <f t="shared" si="113"/>
        <v>2187</v>
      </c>
      <c r="H343" s="125">
        <f t="shared" si="113"/>
        <v>6237</v>
      </c>
      <c r="I343" s="125">
        <f t="shared" si="113"/>
        <v>2187</v>
      </c>
      <c r="J343" s="116">
        <f t="shared" si="113"/>
        <v>6985</v>
      </c>
      <c r="K343" s="125">
        <f t="shared" ref="K343" si="114">SUM(K340:K342)</f>
        <v>2486</v>
      </c>
      <c r="L343" s="125">
        <f t="shared" si="113"/>
        <v>9471</v>
      </c>
      <c r="Q343" s="111"/>
      <c r="V343" s="111"/>
      <c r="AA343" s="111"/>
      <c r="AF343" s="111"/>
    </row>
    <row r="344" spans="1:32" ht="13.5" customHeight="1">
      <c r="A344" s="102"/>
      <c r="B344" s="16"/>
      <c r="C344" s="17"/>
      <c r="D344" s="66"/>
      <c r="E344" s="66"/>
      <c r="F344" s="66"/>
      <c r="G344" s="66"/>
      <c r="H344" s="66"/>
      <c r="I344" s="66"/>
      <c r="J344" s="66"/>
      <c r="K344" s="66"/>
      <c r="L344" s="66"/>
      <c r="Q344" s="111"/>
      <c r="V344" s="111"/>
      <c r="AA344" s="111"/>
      <c r="AF344" s="111"/>
    </row>
    <row r="345" spans="1:32" ht="25.5">
      <c r="A345" s="102"/>
      <c r="B345" s="18">
        <v>84</v>
      </c>
      <c r="C345" s="17" t="s">
        <v>202</v>
      </c>
      <c r="D345" s="66"/>
      <c r="E345" s="66"/>
      <c r="F345" s="66"/>
      <c r="G345" s="66"/>
      <c r="H345" s="66"/>
      <c r="I345" s="66"/>
      <c r="J345" s="66"/>
      <c r="K345" s="66"/>
      <c r="L345" s="66"/>
      <c r="Q345" s="111"/>
      <c r="V345" s="111"/>
      <c r="AA345" s="111"/>
      <c r="AF345" s="111"/>
    </row>
    <row r="346" spans="1:32" ht="13.5" customHeight="1">
      <c r="A346" s="104"/>
      <c r="B346" s="225" t="s">
        <v>135</v>
      </c>
      <c r="C346" s="44" t="s">
        <v>23</v>
      </c>
      <c r="D346" s="127">
        <v>1319</v>
      </c>
      <c r="E346" s="135">
        <v>0</v>
      </c>
      <c r="F346" s="135">
        <v>0</v>
      </c>
      <c r="G346" s="135">
        <v>0</v>
      </c>
      <c r="H346" s="135">
        <v>0</v>
      </c>
      <c r="I346" s="135">
        <v>0</v>
      </c>
      <c r="J346" s="135">
        <v>0</v>
      </c>
      <c r="K346" s="135">
        <v>0</v>
      </c>
      <c r="L346" s="135">
        <f>SUM(J346:K346)</f>
        <v>0</v>
      </c>
      <c r="M346" s="207"/>
      <c r="N346" s="207"/>
      <c r="O346" s="207"/>
      <c r="P346" s="207"/>
      <c r="Q346" s="209"/>
      <c r="W346" s="111" t="s">
        <v>19</v>
      </c>
      <c r="X346" s="111" t="s">
        <v>19</v>
      </c>
      <c r="Y346" s="111" t="s">
        <v>19</v>
      </c>
      <c r="AA346" s="111" t="s">
        <v>19</v>
      </c>
      <c r="AB346" s="111" t="s">
        <v>19</v>
      </c>
      <c r="AC346" s="111" t="s">
        <v>19</v>
      </c>
      <c r="AD346" s="111" t="s">
        <v>19</v>
      </c>
      <c r="AE346" s="111" t="s">
        <v>19</v>
      </c>
      <c r="AF346" s="150" t="s">
        <v>19</v>
      </c>
    </row>
    <row r="347" spans="1:32" ht="13.5" customHeight="1">
      <c r="A347" s="102"/>
      <c r="B347" s="16" t="s">
        <v>136</v>
      </c>
      <c r="C347" s="17" t="s">
        <v>26</v>
      </c>
      <c r="D347" s="96">
        <v>50</v>
      </c>
      <c r="E347" s="134">
        <v>0</v>
      </c>
      <c r="F347" s="134">
        <v>0</v>
      </c>
      <c r="G347" s="134">
        <v>0</v>
      </c>
      <c r="H347" s="134">
        <v>0</v>
      </c>
      <c r="I347" s="134">
        <v>0</v>
      </c>
      <c r="J347" s="134">
        <v>0</v>
      </c>
      <c r="K347" s="134">
        <v>0</v>
      </c>
      <c r="L347" s="134">
        <f>SUM(J347:K347)</f>
        <v>0</v>
      </c>
      <c r="M347" s="207"/>
      <c r="N347" s="207"/>
      <c r="O347" s="207"/>
      <c r="P347" s="207"/>
      <c r="Q347" s="209"/>
      <c r="W347" s="111" t="s">
        <v>19</v>
      </c>
      <c r="X347" s="111" t="s">
        <v>19</v>
      </c>
      <c r="Y347" s="111" t="s">
        <v>19</v>
      </c>
      <c r="AA347" s="111" t="s">
        <v>19</v>
      </c>
      <c r="AB347" s="111" t="s">
        <v>19</v>
      </c>
      <c r="AC347" s="111" t="s">
        <v>19</v>
      </c>
      <c r="AD347" s="111" t="s">
        <v>19</v>
      </c>
      <c r="AE347" s="111" t="s">
        <v>19</v>
      </c>
      <c r="AF347" s="150" t="s">
        <v>19</v>
      </c>
    </row>
    <row r="348" spans="1:32" ht="13.5" customHeight="1">
      <c r="A348" s="102"/>
      <c r="B348" s="16" t="s">
        <v>137</v>
      </c>
      <c r="C348" s="17" t="s">
        <v>28</v>
      </c>
      <c r="D348" s="126">
        <v>292</v>
      </c>
      <c r="E348" s="134">
        <v>0</v>
      </c>
      <c r="F348" s="134">
        <v>0</v>
      </c>
      <c r="G348" s="134">
        <v>0</v>
      </c>
      <c r="H348" s="134">
        <v>0</v>
      </c>
      <c r="I348" s="134">
        <v>0</v>
      </c>
      <c r="J348" s="134">
        <v>0</v>
      </c>
      <c r="K348" s="134">
        <v>0</v>
      </c>
      <c r="L348" s="134">
        <f>SUM(J348:K348)</f>
        <v>0</v>
      </c>
      <c r="M348" s="207"/>
      <c r="N348" s="207"/>
      <c r="O348" s="207"/>
      <c r="P348" s="207"/>
      <c r="Q348" s="209"/>
      <c r="W348" s="111" t="s">
        <v>19</v>
      </c>
      <c r="X348" s="111" t="s">
        <v>19</v>
      </c>
      <c r="Y348" s="111" t="s">
        <v>19</v>
      </c>
      <c r="AA348" s="111" t="s">
        <v>19</v>
      </c>
      <c r="AB348" s="111" t="s">
        <v>19</v>
      </c>
      <c r="AC348" s="111" t="s">
        <v>19</v>
      </c>
      <c r="AD348" s="111" t="s">
        <v>19</v>
      </c>
      <c r="AE348" s="111" t="s">
        <v>19</v>
      </c>
      <c r="AF348" s="150" t="s">
        <v>19</v>
      </c>
    </row>
    <row r="349" spans="1:32" ht="13.5" customHeight="1">
      <c r="A349" s="102"/>
      <c r="B349" s="16" t="s">
        <v>217</v>
      </c>
      <c r="C349" s="17" t="s">
        <v>139</v>
      </c>
      <c r="D349" s="126">
        <v>1450</v>
      </c>
      <c r="E349" s="134">
        <v>0</v>
      </c>
      <c r="F349" s="134">
        <v>0</v>
      </c>
      <c r="G349" s="134">
        <v>0</v>
      </c>
      <c r="H349" s="134">
        <v>0</v>
      </c>
      <c r="I349" s="134">
        <v>0</v>
      </c>
      <c r="J349" s="134">
        <v>0</v>
      </c>
      <c r="K349" s="134">
        <v>0</v>
      </c>
      <c r="L349" s="134">
        <f>SUM(J349:K349)</f>
        <v>0</v>
      </c>
      <c r="M349" s="207"/>
      <c r="N349" s="207"/>
      <c r="O349" s="207"/>
      <c r="P349" s="207"/>
      <c r="Q349" s="209"/>
      <c r="W349" s="111" t="s">
        <v>19</v>
      </c>
      <c r="X349" s="111" t="s">
        <v>19</v>
      </c>
      <c r="Y349" s="111" t="s">
        <v>19</v>
      </c>
      <c r="AA349" s="111" t="s">
        <v>19</v>
      </c>
      <c r="AB349" s="111" t="s">
        <v>19</v>
      </c>
      <c r="AC349" s="111" t="s">
        <v>19</v>
      </c>
      <c r="AD349" s="111" t="s">
        <v>19</v>
      </c>
      <c r="AE349" s="111" t="s">
        <v>19</v>
      </c>
      <c r="AF349" s="150" t="s">
        <v>19</v>
      </c>
    </row>
    <row r="350" spans="1:32" ht="13.5" customHeight="1">
      <c r="A350" s="102"/>
      <c r="B350" s="16" t="s">
        <v>138</v>
      </c>
      <c r="C350" s="17" t="s">
        <v>30</v>
      </c>
      <c r="D350" s="96">
        <v>581</v>
      </c>
      <c r="E350" s="134">
        <v>0</v>
      </c>
      <c r="F350" s="134">
        <v>0</v>
      </c>
      <c r="G350" s="134">
        <v>0</v>
      </c>
      <c r="H350" s="134">
        <v>0</v>
      </c>
      <c r="I350" s="134">
        <v>0</v>
      </c>
      <c r="J350" s="134">
        <v>0</v>
      </c>
      <c r="K350" s="134">
        <v>0</v>
      </c>
      <c r="L350" s="134">
        <f>SUM(J350:K350)</f>
        <v>0</v>
      </c>
      <c r="M350" s="207"/>
      <c r="N350" s="207"/>
      <c r="O350" s="207"/>
      <c r="P350" s="207"/>
      <c r="Q350" s="209"/>
      <c r="W350" s="111" t="s">
        <v>19</v>
      </c>
      <c r="X350" s="111" t="s">
        <v>19</v>
      </c>
      <c r="Y350" s="111" t="s">
        <v>19</v>
      </c>
      <c r="AA350" s="111" t="s">
        <v>19</v>
      </c>
      <c r="AB350" s="111" t="s">
        <v>19</v>
      </c>
      <c r="AC350" s="111" t="s">
        <v>19</v>
      </c>
      <c r="AD350" s="111" t="s">
        <v>19</v>
      </c>
      <c r="AE350" s="111" t="s">
        <v>19</v>
      </c>
      <c r="AF350" s="150" t="s">
        <v>19</v>
      </c>
    </row>
    <row r="351" spans="1:32" ht="25.5">
      <c r="A351" s="102" t="s">
        <v>14</v>
      </c>
      <c r="B351" s="18">
        <v>84</v>
      </c>
      <c r="C351" s="17" t="s">
        <v>202</v>
      </c>
      <c r="D351" s="116">
        <f t="shared" ref="D351:L351" si="115">SUM(D345:D350)</f>
        <v>3692</v>
      </c>
      <c r="E351" s="132">
        <f t="shared" si="115"/>
        <v>0</v>
      </c>
      <c r="F351" s="132">
        <f t="shared" si="115"/>
        <v>0</v>
      </c>
      <c r="G351" s="132">
        <f t="shared" si="115"/>
        <v>0</v>
      </c>
      <c r="H351" s="132">
        <f t="shared" si="115"/>
        <v>0</v>
      </c>
      <c r="I351" s="132">
        <f t="shared" si="115"/>
        <v>0</v>
      </c>
      <c r="J351" s="132">
        <f t="shared" si="115"/>
        <v>0</v>
      </c>
      <c r="K351" s="132">
        <f t="shared" si="115"/>
        <v>0</v>
      </c>
      <c r="L351" s="132">
        <f t="shared" si="115"/>
        <v>0</v>
      </c>
      <c r="Q351" s="111"/>
      <c r="V351" s="111"/>
      <c r="AA351" s="111"/>
      <c r="AF351" s="111"/>
    </row>
    <row r="352" spans="1:32" ht="2.25" customHeight="1">
      <c r="A352" s="102"/>
      <c r="B352" s="18"/>
      <c r="C352" s="17"/>
      <c r="D352" s="68"/>
      <c r="E352" s="68"/>
      <c r="F352" s="68"/>
      <c r="G352" s="68"/>
      <c r="H352" s="68"/>
      <c r="I352" s="68"/>
      <c r="J352" s="68"/>
      <c r="K352" s="68"/>
      <c r="L352" s="68"/>
      <c r="Q352" s="111"/>
      <c r="V352" s="111"/>
      <c r="AA352" s="111"/>
      <c r="AF352" s="111"/>
    </row>
    <row r="353" spans="1:32" ht="14.45" customHeight="1">
      <c r="A353" s="102"/>
      <c r="B353" s="18">
        <v>87</v>
      </c>
      <c r="C353" s="17" t="s">
        <v>249</v>
      </c>
      <c r="D353" s="68"/>
      <c r="E353" s="68"/>
      <c r="F353" s="68"/>
      <c r="G353" s="68"/>
      <c r="H353" s="68"/>
      <c r="I353" s="68"/>
      <c r="J353" s="68"/>
      <c r="K353" s="68"/>
      <c r="L353" s="68"/>
      <c r="Q353" s="111"/>
      <c r="V353" s="111"/>
      <c r="AA353" s="111"/>
      <c r="AF353" s="111"/>
    </row>
    <row r="354" spans="1:32" ht="14.45" customHeight="1">
      <c r="A354" s="102"/>
      <c r="B354" s="18">
        <v>45</v>
      </c>
      <c r="C354" s="17" t="s">
        <v>92</v>
      </c>
      <c r="D354" s="68"/>
      <c r="E354" s="68"/>
      <c r="F354" s="68"/>
      <c r="G354" s="68"/>
      <c r="H354" s="68"/>
      <c r="I354" s="68"/>
      <c r="J354" s="68"/>
      <c r="K354" s="68"/>
      <c r="L354" s="68"/>
      <c r="Q354" s="111"/>
      <c r="V354" s="111"/>
      <c r="AA354" s="111"/>
      <c r="AF354" s="111"/>
    </row>
    <row r="355" spans="1:32" ht="25.5">
      <c r="A355" s="102"/>
      <c r="B355" s="18" t="s">
        <v>211</v>
      </c>
      <c r="C355" s="17" t="s">
        <v>209</v>
      </c>
      <c r="D355" s="134">
        <v>0</v>
      </c>
      <c r="E355" s="134">
        <v>0</v>
      </c>
      <c r="F355" s="126">
        <v>1</v>
      </c>
      <c r="G355" s="134">
        <v>0</v>
      </c>
      <c r="H355" s="96">
        <v>1</v>
      </c>
      <c r="I355" s="134">
        <v>0</v>
      </c>
      <c r="J355" s="96">
        <v>1</v>
      </c>
      <c r="K355" s="134">
        <v>0</v>
      </c>
      <c r="L355" s="96">
        <f>SUM(J355:K355)</f>
        <v>1</v>
      </c>
      <c r="N355" s="238"/>
      <c r="W355" s="111" t="s">
        <v>19</v>
      </c>
      <c r="X355" s="111" t="s">
        <v>19</v>
      </c>
      <c r="Y355" s="111" t="s">
        <v>19</v>
      </c>
      <c r="AA355" s="111" t="s">
        <v>19</v>
      </c>
      <c r="AB355" s="111" t="s">
        <v>19</v>
      </c>
      <c r="AC355" s="111" t="s">
        <v>19</v>
      </c>
      <c r="AD355" s="111" t="s">
        <v>19</v>
      </c>
      <c r="AE355" s="111" t="s">
        <v>19</v>
      </c>
      <c r="AF355" s="150" t="s">
        <v>19</v>
      </c>
    </row>
    <row r="356" spans="1:32" ht="8.25" customHeight="1">
      <c r="A356" s="102"/>
      <c r="B356" s="18"/>
      <c r="C356" s="17"/>
      <c r="D356" s="68"/>
      <c r="E356" s="68"/>
      <c r="F356" s="68"/>
      <c r="G356" s="68"/>
      <c r="H356" s="68"/>
      <c r="I356" s="68"/>
      <c r="J356" s="68"/>
      <c r="K356" s="68"/>
      <c r="L356" s="68"/>
      <c r="Q356" s="111"/>
      <c r="V356" s="111"/>
      <c r="AA356" s="111"/>
      <c r="AF356" s="111"/>
    </row>
    <row r="357" spans="1:32" ht="14.45" customHeight="1">
      <c r="A357" s="102"/>
      <c r="B357" s="18">
        <v>46</v>
      </c>
      <c r="C357" s="17" t="s">
        <v>94</v>
      </c>
      <c r="D357" s="68"/>
      <c r="E357" s="68"/>
      <c r="F357" s="68"/>
      <c r="G357" s="68"/>
      <c r="H357" s="68"/>
      <c r="I357" s="68"/>
      <c r="J357" s="68"/>
      <c r="K357" s="68"/>
      <c r="L357" s="68"/>
      <c r="Q357" s="111"/>
      <c r="V357" s="111"/>
      <c r="AA357" s="111"/>
      <c r="AF357" s="111"/>
    </row>
    <row r="358" spans="1:32" ht="25.5">
      <c r="A358" s="102"/>
      <c r="B358" s="18" t="s">
        <v>212</v>
      </c>
      <c r="C358" s="17" t="s">
        <v>209</v>
      </c>
      <c r="D358" s="134">
        <v>0</v>
      </c>
      <c r="E358" s="134">
        <v>0</v>
      </c>
      <c r="F358" s="126">
        <v>1</v>
      </c>
      <c r="G358" s="134">
        <v>0</v>
      </c>
      <c r="H358" s="96">
        <v>1</v>
      </c>
      <c r="I358" s="134">
        <v>0</v>
      </c>
      <c r="J358" s="96">
        <v>1</v>
      </c>
      <c r="K358" s="134">
        <v>0</v>
      </c>
      <c r="L358" s="96">
        <f>SUM(J358:K358)</f>
        <v>1</v>
      </c>
      <c r="N358" s="238"/>
      <c r="W358" s="111" t="s">
        <v>19</v>
      </c>
      <c r="X358" s="111" t="s">
        <v>19</v>
      </c>
      <c r="Y358" s="111" t="s">
        <v>19</v>
      </c>
      <c r="AA358" s="111" t="s">
        <v>19</v>
      </c>
      <c r="AB358" s="111" t="s">
        <v>19</v>
      </c>
      <c r="AC358" s="111" t="s">
        <v>19</v>
      </c>
      <c r="AD358" s="111" t="s">
        <v>19</v>
      </c>
      <c r="AE358" s="111" t="s">
        <v>19</v>
      </c>
      <c r="AF358" s="150" t="s">
        <v>19</v>
      </c>
    </row>
    <row r="359" spans="1:32" ht="9" customHeight="1">
      <c r="A359" s="102"/>
      <c r="B359" s="18"/>
      <c r="C359" s="17"/>
      <c r="D359" s="68"/>
      <c r="E359" s="68"/>
      <c r="F359" s="68"/>
      <c r="G359" s="68"/>
      <c r="H359" s="68"/>
      <c r="I359" s="68"/>
      <c r="J359" s="68"/>
      <c r="K359" s="68"/>
      <c r="L359" s="68"/>
      <c r="Q359" s="111"/>
      <c r="V359" s="111"/>
      <c r="AA359" s="111"/>
      <c r="AF359" s="111"/>
    </row>
    <row r="360" spans="1:32" ht="14.45" customHeight="1">
      <c r="A360" s="102"/>
      <c r="B360" s="18">
        <v>48</v>
      </c>
      <c r="C360" s="17" t="s">
        <v>98</v>
      </c>
      <c r="D360" s="68"/>
      <c r="E360" s="68"/>
      <c r="F360" s="68"/>
      <c r="G360" s="68"/>
      <c r="H360" s="68"/>
      <c r="I360" s="68"/>
      <c r="J360" s="68"/>
      <c r="K360" s="68"/>
      <c r="L360" s="68"/>
      <c r="Q360" s="111"/>
      <c r="V360" s="111"/>
      <c r="AA360" s="111"/>
      <c r="AF360" s="111"/>
    </row>
    <row r="361" spans="1:32" ht="25.5">
      <c r="A361" s="102"/>
      <c r="B361" s="18" t="s">
        <v>213</v>
      </c>
      <c r="C361" s="17" t="s">
        <v>209</v>
      </c>
      <c r="D361" s="134">
        <v>0</v>
      </c>
      <c r="E361" s="134">
        <v>0</v>
      </c>
      <c r="F361" s="126">
        <v>1</v>
      </c>
      <c r="G361" s="134">
        <v>0</v>
      </c>
      <c r="H361" s="96">
        <v>1</v>
      </c>
      <c r="I361" s="134">
        <v>0</v>
      </c>
      <c r="J361" s="96">
        <v>1</v>
      </c>
      <c r="K361" s="134">
        <v>0</v>
      </c>
      <c r="L361" s="96">
        <f>SUM(J361:K361)</f>
        <v>1</v>
      </c>
      <c r="N361" s="238"/>
      <c r="W361" s="111" t="s">
        <v>19</v>
      </c>
      <c r="X361" s="111" t="s">
        <v>19</v>
      </c>
      <c r="Y361" s="111" t="s">
        <v>19</v>
      </c>
      <c r="AA361" s="111" t="s">
        <v>19</v>
      </c>
      <c r="AB361" s="111" t="s">
        <v>19</v>
      </c>
      <c r="AC361" s="111" t="s">
        <v>19</v>
      </c>
      <c r="AD361" s="111" t="s">
        <v>19</v>
      </c>
      <c r="AE361" s="111" t="s">
        <v>19</v>
      </c>
      <c r="AF361" s="150" t="s">
        <v>19</v>
      </c>
    </row>
    <row r="362" spans="1:32" ht="9" customHeight="1">
      <c r="A362" s="102"/>
      <c r="B362" s="18"/>
      <c r="C362" s="17"/>
      <c r="D362" s="134"/>
      <c r="E362" s="134"/>
      <c r="F362" s="126"/>
      <c r="G362" s="134"/>
      <c r="H362" s="96"/>
      <c r="I362" s="134"/>
      <c r="J362" s="96"/>
      <c r="K362" s="134"/>
      <c r="L362" s="96"/>
      <c r="Q362" s="153"/>
      <c r="AA362" s="111"/>
    </row>
    <row r="363" spans="1:32" ht="14.45" customHeight="1">
      <c r="A363" s="102"/>
      <c r="B363" s="18">
        <v>62</v>
      </c>
      <c r="C363" s="17" t="s">
        <v>86</v>
      </c>
      <c r="D363" s="68"/>
      <c r="E363" s="68"/>
      <c r="F363" s="68"/>
      <c r="G363" s="68"/>
      <c r="H363" s="68"/>
      <c r="I363" s="68"/>
      <c r="J363" s="68"/>
      <c r="K363" s="68"/>
      <c r="L363" s="68"/>
      <c r="Q363" s="111"/>
      <c r="V363" s="111"/>
      <c r="AA363" s="111"/>
      <c r="AF363" s="111"/>
    </row>
    <row r="364" spans="1:32" ht="25.5">
      <c r="A364" s="102"/>
      <c r="B364" s="16" t="s">
        <v>210</v>
      </c>
      <c r="C364" s="17" t="s">
        <v>209</v>
      </c>
      <c r="D364" s="134">
        <v>0</v>
      </c>
      <c r="E364" s="134">
        <v>0</v>
      </c>
      <c r="F364" s="126">
        <v>58</v>
      </c>
      <c r="G364" s="134">
        <v>0</v>
      </c>
      <c r="H364" s="96">
        <v>58</v>
      </c>
      <c r="I364" s="134">
        <v>0</v>
      </c>
      <c r="J364" s="96">
        <v>58</v>
      </c>
      <c r="K364" s="134">
        <v>0</v>
      </c>
      <c r="L364" s="96">
        <f>SUM(J364:K364)</f>
        <v>58</v>
      </c>
      <c r="N364" s="238"/>
      <c r="W364" s="111" t="s">
        <v>19</v>
      </c>
      <c r="X364" s="111" t="s">
        <v>19</v>
      </c>
      <c r="Y364" s="111" t="s">
        <v>19</v>
      </c>
      <c r="AA364" s="111" t="s">
        <v>19</v>
      </c>
      <c r="AB364" s="111" t="s">
        <v>19</v>
      </c>
      <c r="AC364" s="111" t="s">
        <v>19</v>
      </c>
      <c r="AD364" s="111" t="s">
        <v>19</v>
      </c>
      <c r="AE364" s="111" t="s">
        <v>19</v>
      </c>
      <c r="AF364" s="150" t="s">
        <v>19</v>
      </c>
    </row>
    <row r="365" spans="1:32" ht="14.45" customHeight="1">
      <c r="A365" s="102" t="s">
        <v>14</v>
      </c>
      <c r="B365" s="18">
        <v>87</v>
      </c>
      <c r="C365" s="17" t="s">
        <v>249</v>
      </c>
      <c r="D365" s="132">
        <f t="shared" ref="D365:L365" si="116">SUM(D354:D364)</f>
        <v>0</v>
      </c>
      <c r="E365" s="132">
        <f t="shared" si="116"/>
        <v>0</v>
      </c>
      <c r="F365" s="116">
        <f t="shared" si="116"/>
        <v>61</v>
      </c>
      <c r="G365" s="132">
        <f t="shared" si="116"/>
        <v>0</v>
      </c>
      <c r="H365" s="116">
        <f t="shared" si="116"/>
        <v>61</v>
      </c>
      <c r="I365" s="132">
        <f t="shared" si="116"/>
        <v>0</v>
      </c>
      <c r="J365" s="116">
        <f t="shared" si="116"/>
        <v>61</v>
      </c>
      <c r="K365" s="132">
        <f t="shared" ref="K365" si="117">SUM(K354:K364)</f>
        <v>0</v>
      </c>
      <c r="L365" s="116">
        <f t="shared" si="116"/>
        <v>61</v>
      </c>
      <c r="Q365" s="111"/>
      <c r="V365" s="111"/>
      <c r="AA365" s="111"/>
      <c r="AF365" s="111"/>
    </row>
    <row r="366" spans="1:32" ht="14.45" customHeight="1">
      <c r="A366" s="102" t="s">
        <v>14</v>
      </c>
      <c r="B366" s="30">
        <v>6.101</v>
      </c>
      <c r="C366" s="15" t="s">
        <v>140</v>
      </c>
      <c r="D366" s="167">
        <f t="shared" ref="D366:L366" si="118">D351+D343+D337+D317+D365+D294+D290</f>
        <v>38807</v>
      </c>
      <c r="E366" s="167">
        <f t="shared" si="118"/>
        <v>2815</v>
      </c>
      <c r="F366" s="167">
        <f t="shared" si="118"/>
        <v>1080358</v>
      </c>
      <c r="G366" s="167">
        <f t="shared" si="118"/>
        <v>4041</v>
      </c>
      <c r="H366" s="167">
        <f t="shared" si="118"/>
        <v>1080358</v>
      </c>
      <c r="I366" s="167">
        <f t="shared" si="118"/>
        <v>4041</v>
      </c>
      <c r="J366" s="116">
        <f t="shared" si="118"/>
        <v>438157</v>
      </c>
      <c r="K366" s="167">
        <f t="shared" si="118"/>
        <v>4389</v>
      </c>
      <c r="L366" s="167">
        <f t="shared" si="118"/>
        <v>442546</v>
      </c>
      <c r="Q366" s="111"/>
      <c r="V366" s="111"/>
      <c r="AA366" s="111"/>
      <c r="AF366" s="111"/>
    </row>
    <row r="367" spans="1:32" ht="8.25" customHeight="1">
      <c r="A367" s="102"/>
      <c r="B367" s="28"/>
      <c r="C367" s="15"/>
      <c r="D367" s="164"/>
      <c r="E367" s="164"/>
      <c r="F367" s="164"/>
      <c r="G367" s="164"/>
      <c r="H367" s="164"/>
      <c r="I367" s="164"/>
      <c r="J367" s="164"/>
      <c r="K367" s="164"/>
      <c r="L367" s="70"/>
      <c r="Q367" s="111"/>
      <c r="V367" s="111"/>
      <c r="AA367" s="111"/>
      <c r="AF367" s="111"/>
    </row>
    <row r="368" spans="1:32" ht="14.45" customHeight="1">
      <c r="A368" s="102"/>
      <c r="B368" s="30">
        <v>6.1020000000000003</v>
      </c>
      <c r="C368" s="15" t="s">
        <v>141</v>
      </c>
      <c r="D368" s="165"/>
      <c r="E368" s="166"/>
      <c r="F368" s="166"/>
      <c r="G368" s="166"/>
      <c r="H368" s="166"/>
      <c r="I368" s="166"/>
      <c r="J368" s="166"/>
      <c r="K368" s="166"/>
      <c r="L368" s="68"/>
      <c r="Q368" s="111"/>
      <c r="V368" s="111"/>
      <c r="AA368" s="111"/>
      <c r="AF368" s="111"/>
    </row>
    <row r="369" spans="1:32" ht="14.45" customHeight="1">
      <c r="A369" s="102"/>
      <c r="B369" s="18">
        <v>70</v>
      </c>
      <c r="C369" s="17" t="s">
        <v>141</v>
      </c>
      <c r="D369" s="166"/>
      <c r="E369" s="177"/>
      <c r="F369" s="177"/>
      <c r="G369" s="177"/>
      <c r="H369" s="177"/>
      <c r="I369" s="177"/>
      <c r="J369" s="177"/>
      <c r="K369" s="177"/>
      <c r="L369" s="62"/>
      <c r="Q369" s="111"/>
      <c r="V369" s="111"/>
      <c r="AA369" s="111"/>
      <c r="AF369" s="111"/>
    </row>
    <row r="370" spans="1:32" ht="14.45" customHeight="1">
      <c r="A370" s="102"/>
      <c r="B370" s="16" t="s">
        <v>142</v>
      </c>
      <c r="C370" s="17" t="s">
        <v>23</v>
      </c>
      <c r="D370" s="95">
        <v>4591</v>
      </c>
      <c r="E370" s="130">
        <v>0</v>
      </c>
      <c r="F370" s="96">
        <v>5424</v>
      </c>
      <c r="G370" s="130">
        <v>0</v>
      </c>
      <c r="H370" s="95">
        <v>5424</v>
      </c>
      <c r="I370" s="130">
        <v>0</v>
      </c>
      <c r="J370" s="95">
        <v>6075</v>
      </c>
      <c r="K370" s="130">
        <v>0</v>
      </c>
      <c r="L370" s="96">
        <f>SUM(J370:K370)</f>
        <v>6075</v>
      </c>
      <c r="M370" s="194"/>
      <c r="N370" s="194"/>
      <c r="Q370" s="153"/>
      <c r="V370" s="111"/>
      <c r="W370" s="191" t="s">
        <v>303</v>
      </c>
      <c r="X370" s="191" t="s">
        <v>301</v>
      </c>
      <c r="Y370" s="191" t="s">
        <v>23</v>
      </c>
      <c r="Z370" s="191">
        <v>100</v>
      </c>
      <c r="AA370" s="191">
        <v>1321001001</v>
      </c>
      <c r="AF370" s="111"/>
    </row>
    <row r="371" spans="1:32" ht="14.45" customHeight="1">
      <c r="A371" s="102"/>
      <c r="B371" s="16" t="s">
        <v>143</v>
      </c>
      <c r="C371" s="17" t="s">
        <v>26</v>
      </c>
      <c r="D371" s="130">
        <v>0</v>
      </c>
      <c r="E371" s="130">
        <v>0</v>
      </c>
      <c r="F371" s="130">
        <v>0</v>
      </c>
      <c r="G371" s="130">
        <v>0</v>
      </c>
      <c r="H371" s="130">
        <v>0</v>
      </c>
      <c r="I371" s="130">
        <v>0</v>
      </c>
      <c r="J371" s="130">
        <v>0</v>
      </c>
      <c r="K371" s="130">
        <v>0</v>
      </c>
      <c r="L371" s="134">
        <f>SUM(J371:K371)</f>
        <v>0</v>
      </c>
      <c r="M371" s="194"/>
      <c r="N371" s="194"/>
      <c r="Q371" s="153"/>
      <c r="V371" s="111"/>
      <c r="W371" s="191" t="s">
        <v>303</v>
      </c>
      <c r="X371" s="191" t="s">
        <v>301</v>
      </c>
      <c r="Y371" s="191" t="s">
        <v>304</v>
      </c>
      <c r="Z371" s="191">
        <v>100</v>
      </c>
      <c r="AA371" s="191">
        <v>1321001003</v>
      </c>
      <c r="AB371" s="191"/>
      <c r="AC371" s="191"/>
      <c r="AD371" s="191"/>
      <c r="AE371" s="191"/>
      <c r="AF371" s="191"/>
    </row>
    <row r="372" spans="1:32" ht="14.45" customHeight="1">
      <c r="A372" s="102"/>
      <c r="B372" s="16" t="s">
        <v>144</v>
      </c>
      <c r="C372" s="17" t="s">
        <v>28</v>
      </c>
      <c r="D372" s="95">
        <v>266</v>
      </c>
      <c r="E372" s="130">
        <v>0</v>
      </c>
      <c r="F372" s="134">
        <v>0</v>
      </c>
      <c r="G372" s="130">
        <v>0</v>
      </c>
      <c r="H372" s="130">
        <v>0</v>
      </c>
      <c r="I372" s="130">
        <v>0</v>
      </c>
      <c r="J372" s="130">
        <v>0</v>
      </c>
      <c r="K372" s="130">
        <v>0</v>
      </c>
      <c r="L372" s="134">
        <f>SUM(J372:K372)</f>
        <v>0</v>
      </c>
      <c r="M372" s="194"/>
      <c r="N372" s="194"/>
      <c r="O372" s="191"/>
      <c r="Q372" s="153"/>
      <c r="V372" s="153"/>
      <c r="W372" s="191" t="s">
        <v>303</v>
      </c>
      <c r="X372" s="191" t="s">
        <v>301</v>
      </c>
      <c r="Y372" s="191" t="s">
        <v>304</v>
      </c>
      <c r="Z372" s="191">
        <v>100</v>
      </c>
      <c r="AA372" s="191">
        <v>1321001002</v>
      </c>
      <c r="AB372" s="191"/>
      <c r="AC372" s="191"/>
      <c r="AD372" s="191"/>
      <c r="AE372" s="191"/>
      <c r="AF372" s="191"/>
    </row>
    <row r="373" spans="1:32" ht="14.45" customHeight="1">
      <c r="A373" s="102"/>
      <c r="B373" s="16" t="s">
        <v>145</v>
      </c>
      <c r="C373" s="17" t="s">
        <v>32</v>
      </c>
      <c r="D373" s="95">
        <v>90</v>
      </c>
      <c r="E373" s="130">
        <v>0</v>
      </c>
      <c r="F373" s="130">
        <v>0</v>
      </c>
      <c r="G373" s="130">
        <v>0</v>
      </c>
      <c r="H373" s="130">
        <v>0</v>
      </c>
      <c r="I373" s="130">
        <v>0</v>
      </c>
      <c r="J373" s="130">
        <v>0</v>
      </c>
      <c r="K373" s="130">
        <v>0</v>
      </c>
      <c r="L373" s="134">
        <f>SUM(J373:K373)</f>
        <v>0</v>
      </c>
      <c r="M373" s="194"/>
      <c r="N373" s="194"/>
      <c r="Q373" s="153"/>
      <c r="V373" s="111"/>
      <c r="W373" s="191" t="s">
        <v>303</v>
      </c>
      <c r="X373" s="191" t="s">
        <v>301</v>
      </c>
      <c r="Y373" s="191" t="s">
        <v>304</v>
      </c>
      <c r="Z373" s="191">
        <v>100</v>
      </c>
      <c r="AA373" s="191">
        <v>1321001003</v>
      </c>
      <c r="AB373" s="191"/>
      <c r="AC373" s="191"/>
      <c r="AD373" s="191"/>
      <c r="AE373" s="191"/>
      <c r="AF373" s="191"/>
    </row>
    <row r="374" spans="1:32" ht="14.45" customHeight="1">
      <c r="A374" s="102" t="s">
        <v>14</v>
      </c>
      <c r="B374" s="18">
        <v>70</v>
      </c>
      <c r="C374" s="17" t="s">
        <v>141</v>
      </c>
      <c r="D374" s="124">
        <f t="shared" ref="D374:L374" si="119">SUM(D370:D373)</f>
        <v>4947</v>
      </c>
      <c r="E374" s="129">
        <f t="shared" si="119"/>
        <v>0</v>
      </c>
      <c r="F374" s="124">
        <f t="shared" si="119"/>
        <v>5424</v>
      </c>
      <c r="G374" s="129">
        <f t="shared" si="119"/>
        <v>0</v>
      </c>
      <c r="H374" s="124">
        <f t="shared" si="119"/>
        <v>5424</v>
      </c>
      <c r="I374" s="129">
        <f t="shared" si="119"/>
        <v>0</v>
      </c>
      <c r="J374" s="124">
        <f t="shared" si="119"/>
        <v>6075</v>
      </c>
      <c r="K374" s="129">
        <f t="shared" ref="K374" si="120">SUM(K370:K373)</f>
        <v>0</v>
      </c>
      <c r="L374" s="124">
        <f t="shared" si="119"/>
        <v>6075</v>
      </c>
      <c r="Q374" s="111"/>
      <c r="V374" s="111"/>
      <c r="AA374" s="111"/>
      <c r="AF374" s="111"/>
    </row>
    <row r="375" spans="1:32" ht="14.25" customHeight="1">
      <c r="A375" s="104" t="s">
        <v>14</v>
      </c>
      <c r="B375" s="203">
        <v>6.1020000000000003</v>
      </c>
      <c r="C375" s="107" t="s">
        <v>141</v>
      </c>
      <c r="D375" s="116">
        <f t="shared" ref="D375:L375" si="121">D374</f>
        <v>4947</v>
      </c>
      <c r="E375" s="132">
        <f t="shared" si="121"/>
        <v>0</v>
      </c>
      <c r="F375" s="116">
        <f t="shared" si="121"/>
        <v>5424</v>
      </c>
      <c r="G375" s="132">
        <f t="shared" si="121"/>
        <v>0</v>
      </c>
      <c r="H375" s="116">
        <f t="shared" si="121"/>
        <v>5424</v>
      </c>
      <c r="I375" s="132">
        <f t="shared" si="121"/>
        <v>0</v>
      </c>
      <c r="J375" s="116">
        <f t="shared" si="121"/>
        <v>6075</v>
      </c>
      <c r="K375" s="132">
        <f t="shared" ref="K375" si="122">K374</f>
        <v>0</v>
      </c>
      <c r="L375" s="116">
        <f t="shared" si="121"/>
        <v>6075</v>
      </c>
      <c r="Q375" s="111"/>
      <c r="V375" s="111"/>
      <c r="AA375" s="111"/>
      <c r="AF375" s="111"/>
    </row>
    <row r="376" spans="1:32" ht="3.75" customHeight="1">
      <c r="A376" s="102"/>
      <c r="B376" s="28"/>
      <c r="C376" s="15"/>
      <c r="D376" s="166"/>
      <c r="E376" s="166"/>
      <c r="F376" s="166"/>
      <c r="G376" s="166"/>
      <c r="H376" s="166"/>
      <c r="I376" s="166"/>
      <c r="J376" s="166"/>
      <c r="K376" s="166"/>
      <c r="L376" s="68"/>
      <c r="Q376" s="111"/>
      <c r="V376" s="111"/>
      <c r="AA376" s="111"/>
      <c r="AF376" s="111"/>
    </row>
    <row r="377" spans="1:32" ht="13.35" customHeight="1">
      <c r="A377" s="102"/>
      <c r="B377" s="30">
        <v>6.1040000000000001</v>
      </c>
      <c r="C377" s="15" t="s">
        <v>146</v>
      </c>
      <c r="D377" s="166"/>
      <c r="E377" s="166"/>
      <c r="F377" s="166"/>
      <c r="G377" s="166"/>
      <c r="H377" s="166"/>
      <c r="I377" s="166"/>
      <c r="J377" s="166"/>
      <c r="K377" s="166"/>
      <c r="L377" s="68"/>
      <c r="Q377" s="111"/>
      <c r="V377" s="111"/>
      <c r="AA377" s="111"/>
      <c r="AF377" s="111"/>
    </row>
    <row r="378" spans="1:32" ht="13.35" customHeight="1">
      <c r="A378" s="102"/>
      <c r="B378" s="18">
        <v>71</v>
      </c>
      <c r="C378" s="17" t="s">
        <v>147</v>
      </c>
      <c r="D378" s="166"/>
      <c r="E378" s="166"/>
      <c r="F378" s="166"/>
      <c r="G378" s="166"/>
      <c r="H378" s="166"/>
      <c r="I378" s="166"/>
      <c r="J378" s="166"/>
      <c r="K378" s="166"/>
      <c r="L378" s="68"/>
      <c r="Q378" s="111"/>
      <c r="V378" s="111"/>
      <c r="AA378" s="111"/>
      <c r="AF378" s="111"/>
    </row>
    <row r="379" spans="1:32" ht="13.35" customHeight="1">
      <c r="A379" s="102"/>
      <c r="B379" s="16" t="s">
        <v>148</v>
      </c>
      <c r="C379" s="17" t="s">
        <v>23</v>
      </c>
      <c r="D379" s="95">
        <v>5143</v>
      </c>
      <c r="E379" s="130">
        <v>0</v>
      </c>
      <c r="F379" s="96">
        <v>5640</v>
      </c>
      <c r="G379" s="130">
        <v>0</v>
      </c>
      <c r="H379" s="95">
        <v>5640</v>
      </c>
      <c r="I379" s="130">
        <v>0</v>
      </c>
      <c r="J379" s="95">
        <v>6317</v>
      </c>
      <c r="K379" s="130">
        <v>0</v>
      </c>
      <c r="L379" s="96">
        <f>SUM(J379:K379)</f>
        <v>6317</v>
      </c>
      <c r="M379" s="194"/>
      <c r="N379" s="194"/>
      <c r="Q379" s="153"/>
      <c r="V379" s="111"/>
      <c r="W379" s="191" t="s">
        <v>303</v>
      </c>
      <c r="X379" s="191" t="s">
        <v>301</v>
      </c>
      <c r="Y379" s="191" t="s">
        <v>23</v>
      </c>
      <c r="Z379" s="191">
        <v>100</v>
      </c>
      <c r="AA379" s="191">
        <v>1321001001</v>
      </c>
      <c r="AF379" s="111"/>
    </row>
    <row r="380" spans="1:32" ht="13.35" customHeight="1">
      <c r="A380" s="102"/>
      <c r="B380" s="16" t="s">
        <v>150</v>
      </c>
      <c r="C380" s="17" t="s">
        <v>32</v>
      </c>
      <c r="D380" s="118">
        <v>100</v>
      </c>
      <c r="E380" s="130">
        <v>0</v>
      </c>
      <c r="F380" s="130">
        <v>0</v>
      </c>
      <c r="G380" s="130">
        <v>0</v>
      </c>
      <c r="H380" s="130">
        <v>0</v>
      </c>
      <c r="I380" s="130">
        <v>0</v>
      </c>
      <c r="J380" s="130">
        <v>0</v>
      </c>
      <c r="K380" s="130">
        <v>0</v>
      </c>
      <c r="L380" s="134">
        <f>SUM(J380:K380)</f>
        <v>0</v>
      </c>
      <c r="M380" s="194"/>
      <c r="N380" s="194"/>
      <c r="Q380" s="153"/>
      <c r="V380" s="111"/>
      <c r="W380" s="191" t="s">
        <v>303</v>
      </c>
      <c r="X380" s="191" t="s">
        <v>301</v>
      </c>
      <c r="Y380" s="191" t="s">
        <v>304</v>
      </c>
      <c r="Z380" s="191">
        <v>100</v>
      </c>
      <c r="AA380" s="191">
        <v>1321001003</v>
      </c>
      <c r="AB380" s="191"/>
      <c r="AC380" s="191"/>
      <c r="AD380" s="191"/>
      <c r="AE380" s="191"/>
      <c r="AF380" s="191"/>
    </row>
    <row r="381" spans="1:32" ht="13.35" customHeight="1">
      <c r="A381" s="102" t="s">
        <v>14</v>
      </c>
      <c r="B381" s="18">
        <v>71</v>
      </c>
      <c r="C381" s="17" t="s">
        <v>147</v>
      </c>
      <c r="D381" s="116">
        <f t="shared" ref="D381:L381" si="123">SUM(D379:D380)</f>
        <v>5243</v>
      </c>
      <c r="E381" s="132">
        <f t="shared" si="123"/>
        <v>0</v>
      </c>
      <c r="F381" s="116">
        <f t="shared" si="123"/>
        <v>5640</v>
      </c>
      <c r="G381" s="132">
        <f t="shared" si="123"/>
        <v>0</v>
      </c>
      <c r="H381" s="116">
        <f t="shared" si="123"/>
        <v>5640</v>
      </c>
      <c r="I381" s="132">
        <f t="shared" si="123"/>
        <v>0</v>
      </c>
      <c r="J381" s="116">
        <f t="shared" si="123"/>
        <v>6317</v>
      </c>
      <c r="K381" s="132">
        <f t="shared" si="123"/>
        <v>0</v>
      </c>
      <c r="L381" s="116">
        <f t="shared" si="123"/>
        <v>6317</v>
      </c>
      <c r="Q381" s="111"/>
      <c r="V381" s="111"/>
      <c r="AA381" s="111"/>
      <c r="AF381" s="111"/>
    </row>
    <row r="382" spans="1:32">
      <c r="A382" s="102" t="s">
        <v>14</v>
      </c>
      <c r="B382" s="30">
        <v>6.1040000000000001</v>
      </c>
      <c r="C382" s="15" t="s">
        <v>146</v>
      </c>
      <c r="D382" s="116">
        <f t="shared" ref="D382:L382" si="124">D381</f>
        <v>5243</v>
      </c>
      <c r="E382" s="132">
        <f t="shared" si="124"/>
        <v>0</v>
      </c>
      <c r="F382" s="116">
        <f t="shared" si="124"/>
        <v>5640</v>
      </c>
      <c r="G382" s="132">
        <f t="shared" si="124"/>
        <v>0</v>
      </c>
      <c r="H382" s="116">
        <f t="shared" si="124"/>
        <v>5640</v>
      </c>
      <c r="I382" s="132">
        <f t="shared" si="124"/>
        <v>0</v>
      </c>
      <c r="J382" s="116">
        <f t="shared" si="124"/>
        <v>6317</v>
      </c>
      <c r="K382" s="132">
        <f t="shared" si="124"/>
        <v>0</v>
      </c>
      <c r="L382" s="116">
        <f t="shared" si="124"/>
        <v>6317</v>
      </c>
      <c r="Q382" s="111"/>
      <c r="V382" s="111"/>
      <c r="AA382" s="111"/>
      <c r="AF382" s="111"/>
    </row>
    <row r="383" spans="1:32" ht="9" customHeight="1">
      <c r="A383" s="102"/>
      <c r="B383" s="30"/>
      <c r="C383" s="15"/>
      <c r="D383" s="68"/>
      <c r="E383" s="68"/>
      <c r="F383" s="68"/>
      <c r="G383" s="68"/>
      <c r="H383" s="68"/>
      <c r="I383" s="68"/>
      <c r="J383" s="68"/>
      <c r="K383" s="68"/>
      <c r="L383" s="68"/>
      <c r="Q383" s="111"/>
      <c r="V383" s="111"/>
      <c r="AA383" s="111"/>
      <c r="AF383" s="111"/>
    </row>
    <row r="384" spans="1:32" ht="27.95" customHeight="1">
      <c r="A384" s="102"/>
      <c r="B384" s="30">
        <v>6.1070000000000002</v>
      </c>
      <c r="C384" s="15" t="s">
        <v>290</v>
      </c>
      <c r="D384" s="68"/>
      <c r="E384" s="68"/>
      <c r="F384" s="68"/>
      <c r="G384" s="68"/>
      <c r="H384" s="68"/>
      <c r="I384" s="68"/>
      <c r="J384" s="68"/>
      <c r="K384" s="68"/>
      <c r="L384" s="68"/>
      <c r="Q384" s="111"/>
      <c r="V384" s="111"/>
      <c r="AA384" s="111"/>
      <c r="AF384" s="111"/>
    </row>
    <row r="385" spans="1:32">
      <c r="A385" s="102"/>
      <c r="B385" s="16" t="s">
        <v>186</v>
      </c>
      <c r="C385" s="17" t="s">
        <v>30</v>
      </c>
      <c r="D385" s="96">
        <v>189</v>
      </c>
      <c r="E385" s="134">
        <v>0</v>
      </c>
      <c r="F385" s="134">
        <v>0</v>
      </c>
      <c r="G385" s="134">
        <v>0</v>
      </c>
      <c r="H385" s="134">
        <v>0</v>
      </c>
      <c r="I385" s="134">
        <v>0</v>
      </c>
      <c r="J385" s="134">
        <v>0</v>
      </c>
      <c r="K385" s="134">
        <v>0</v>
      </c>
      <c r="L385" s="134">
        <f>SUM(J385:K385)</f>
        <v>0</v>
      </c>
      <c r="M385" s="207"/>
      <c r="N385" s="207"/>
      <c r="O385" s="207"/>
      <c r="P385" s="207"/>
      <c r="Q385" s="209"/>
      <c r="W385" s="111" t="s">
        <v>19</v>
      </c>
      <c r="X385" s="111" t="s">
        <v>19</v>
      </c>
      <c r="Y385" s="111" t="s">
        <v>19</v>
      </c>
      <c r="AA385" s="111" t="s">
        <v>19</v>
      </c>
      <c r="AB385" s="111" t="s">
        <v>19</v>
      </c>
      <c r="AC385" s="111" t="s">
        <v>19</v>
      </c>
      <c r="AD385" s="111" t="s">
        <v>19</v>
      </c>
      <c r="AE385" s="111" t="s">
        <v>19</v>
      </c>
      <c r="AF385" s="150" t="s">
        <v>19</v>
      </c>
    </row>
    <row r="386" spans="1:32" ht="9" customHeight="1">
      <c r="A386" s="102"/>
      <c r="B386" s="16"/>
      <c r="C386" s="17"/>
      <c r="D386" s="96"/>
      <c r="E386" s="96"/>
      <c r="F386" s="96"/>
      <c r="G386" s="96"/>
      <c r="H386" s="96"/>
      <c r="I386" s="96"/>
      <c r="J386" s="134"/>
      <c r="K386" s="134"/>
      <c r="L386" s="134"/>
      <c r="Q386" s="153"/>
      <c r="AA386" s="111"/>
    </row>
    <row r="387" spans="1:32" ht="27.95" customHeight="1">
      <c r="A387" s="102"/>
      <c r="B387" s="35">
        <v>17</v>
      </c>
      <c r="C387" s="17" t="s">
        <v>359</v>
      </c>
      <c r="D387" s="96"/>
      <c r="E387" s="96"/>
      <c r="F387" s="96"/>
      <c r="G387" s="96"/>
      <c r="H387" s="96"/>
      <c r="I387" s="96"/>
      <c r="J387" s="96"/>
      <c r="K387" s="134"/>
      <c r="L387" s="96"/>
      <c r="Q387" s="153"/>
      <c r="AA387" s="111"/>
    </row>
    <row r="388" spans="1:32">
      <c r="A388" s="102"/>
      <c r="B388" s="16" t="s">
        <v>392</v>
      </c>
      <c r="C388" s="17" t="s">
        <v>399</v>
      </c>
      <c r="D388" s="134">
        <v>0</v>
      </c>
      <c r="E388" s="134">
        <v>0</v>
      </c>
      <c r="F388" s="96">
        <v>8535</v>
      </c>
      <c r="G388" s="134">
        <v>0</v>
      </c>
      <c r="H388" s="96">
        <v>8535</v>
      </c>
      <c r="I388" s="134">
        <v>0</v>
      </c>
      <c r="J388" s="96">
        <v>1209</v>
      </c>
      <c r="K388" s="134">
        <v>0</v>
      </c>
      <c r="L388" s="96">
        <f>SUM(J388:K388)</f>
        <v>1209</v>
      </c>
      <c r="M388" s="207"/>
      <c r="N388" s="212"/>
      <c r="O388" s="213"/>
      <c r="P388" s="207"/>
      <c r="Q388" s="209"/>
      <c r="AA388" s="111"/>
    </row>
    <row r="389" spans="1:32" ht="27.95" customHeight="1">
      <c r="A389" s="102" t="s">
        <v>14</v>
      </c>
      <c r="B389" s="35">
        <v>17</v>
      </c>
      <c r="C389" s="17" t="s">
        <v>359</v>
      </c>
      <c r="D389" s="132">
        <f t="shared" ref="D389:L389" si="125">D388</f>
        <v>0</v>
      </c>
      <c r="E389" s="132">
        <f t="shared" si="125"/>
        <v>0</v>
      </c>
      <c r="F389" s="116">
        <f t="shared" si="125"/>
        <v>8535</v>
      </c>
      <c r="G389" s="132">
        <f t="shared" si="125"/>
        <v>0</v>
      </c>
      <c r="H389" s="116">
        <f t="shared" si="125"/>
        <v>8535</v>
      </c>
      <c r="I389" s="132">
        <f t="shared" si="125"/>
        <v>0</v>
      </c>
      <c r="J389" s="116">
        <f t="shared" si="125"/>
        <v>1209</v>
      </c>
      <c r="K389" s="132">
        <f t="shared" ref="K389" si="126">K388</f>
        <v>0</v>
      </c>
      <c r="L389" s="116">
        <f t="shared" si="125"/>
        <v>1209</v>
      </c>
      <c r="Q389" s="153"/>
      <c r="AA389" s="111"/>
    </row>
    <row r="390" spans="1:32" ht="25.5">
      <c r="A390" s="102" t="s">
        <v>14</v>
      </c>
      <c r="B390" s="30">
        <v>6.1070000000000002</v>
      </c>
      <c r="C390" s="15" t="s">
        <v>290</v>
      </c>
      <c r="D390" s="116">
        <f t="shared" ref="D390:L390" si="127">D385+D389</f>
        <v>189</v>
      </c>
      <c r="E390" s="132">
        <f t="shared" si="127"/>
        <v>0</v>
      </c>
      <c r="F390" s="116">
        <f t="shared" si="127"/>
        <v>8535</v>
      </c>
      <c r="G390" s="132">
        <f t="shared" si="127"/>
        <v>0</v>
      </c>
      <c r="H390" s="116">
        <f t="shared" si="127"/>
        <v>8535</v>
      </c>
      <c r="I390" s="132">
        <f t="shared" si="127"/>
        <v>0</v>
      </c>
      <c r="J390" s="116">
        <f t="shared" si="127"/>
        <v>1209</v>
      </c>
      <c r="K390" s="132">
        <f t="shared" ref="K390" si="128">K385+K389</f>
        <v>0</v>
      </c>
      <c r="L390" s="116">
        <f t="shared" si="127"/>
        <v>1209</v>
      </c>
      <c r="Q390" s="111"/>
      <c r="V390" s="111"/>
      <c r="AA390" s="111"/>
      <c r="AF390" s="111"/>
    </row>
    <row r="391" spans="1:32" ht="9" customHeight="1">
      <c r="A391" s="102"/>
      <c r="B391" s="30"/>
      <c r="C391" s="15"/>
      <c r="D391" s="68"/>
      <c r="E391" s="68"/>
      <c r="F391" s="68"/>
      <c r="G391" s="68"/>
      <c r="H391" s="68"/>
      <c r="I391" s="68"/>
      <c r="J391" s="68"/>
      <c r="K391" s="68"/>
      <c r="L391" s="68"/>
      <c r="Q391" s="111"/>
      <c r="V391" s="111"/>
      <c r="AA391" s="111"/>
      <c r="AF391" s="111"/>
    </row>
    <row r="392" spans="1:32">
      <c r="A392" s="102"/>
      <c r="B392" s="30">
        <v>6.1120000000000001</v>
      </c>
      <c r="C392" s="15" t="s">
        <v>151</v>
      </c>
      <c r="D392" s="61"/>
      <c r="E392" s="61"/>
      <c r="F392" s="61"/>
      <c r="G392" s="61"/>
      <c r="H392" s="61"/>
      <c r="I392" s="61"/>
      <c r="J392" s="61"/>
      <c r="K392" s="61"/>
      <c r="L392" s="61"/>
      <c r="Q392" s="111"/>
      <c r="V392" s="111"/>
      <c r="AA392" s="111"/>
      <c r="AF392" s="111"/>
    </row>
    <row r="393" spans="1:32">
      <c r="A393" s="102"/>
      <c r="B393" s="18">
        <v>72</v>
      </c>
      <c r="C393" s="17" t="s">
        <v>152</v>
      </c>
      <c r="D393" s="61"/>
      <c r="E393" s="61"/>
      <c r="F393" s="61"/>
      <c r="G393" s="61"/>
      <c r="H393" s="61"/>
      <c r="I393" s="61"/>
      <c r="J393" s="61"/>
      <c r="K393" s="61"/>
      <c r="L393" s="61"/>
      <c r="Q393" s="111"/>
      <c r="V393" s="111"/>
      <c r="AA393" s="111"/>
      <c r="AF393" s="111"/>
    </row>
    <row r="394" spans="1:32">
      <c r="A394" s="102"/>
      <c r="B394" s="18">
        <v>44</v>
      </c>
      <c r="C394" s="17" t="s">
        <v>89</v>
      </c>
      <c r="D394" s="61"/>
      <c r="E394" s="61"/>
      <c r="F394" s="61"/>
      <c r="G394" s="61"/>
      <c r="H394" s="61"/>
      <c r="I394" s="61"/>
      <c r="J394" s="61"/>
      <c r="K394" s="61"/>
      <c r="L394" s="61"/>
      <c r="Q394" s="111"/>
      <c r="V394" s="111"/>
      <c r="AA394" s="111"/>
      <c r="AF394" s="111"/>
    </row>
    <row r="395" spans="1:32">
      <c r="A395" s="102"/>
      <c r="B395" s="16" t="s">
        <v>153</v>
      </c>
      <c r="C395" s="17" t="s">
        <v>23</v>
      </c>
      <c r="D395" s="221">
        <v>1434</v>
      </c>
      <c r="E395" s="126">
        <v>5546</v>
      </c>
      <c r="F395" s="118">
        <v>1860</v>
      </c>
      <c r="G395" s="123">
        <v>6657</v>
      </c>
      <c r="H395" s="221">
        <v>1860</v>
      </c>
      <c r="I395" s="123">
        <v>6657</v>
      </c>
      <c r="J395" s="118">
        <v>2083</v>
      </c>
      <c r="K395" s="123">
        <v>5418</v>
      </c>
      <c r="L395" s="66">
        <f t="shared" ref="L395:L400" si="129">SUM(J395:K395)</f>
        <v>7501</v>
      </c>
      <c r="M395" s="194"/>
      <c r="N395" s="194"/>
      <c r="Q395" s="153"/>
      <c r="V395" s="111"/>
      <c r="W395" s="191" t="s">
        <v>303</v>
      </c>
      <c r="X395" s="191" t="s">
        <v>301</v>
      </c>
      <c r="Y395" s="191" t="s">
        <v>23</v>
      </c>
      <c r="Z395" s="191">
        <v>100</v>
      </c>
      <c r="AA395" s="191">
        <v>1321001001</v>
      </c>
      <c r="AF395" s="111"/>
    </row>
    <row r="396" spans="1:32">
      <c r="A396" s="102"/>
      <c r="B396" s="16" t="s">
        <v>154</v>
      </c>
      <c r="C396" s="17" t="s">
        <v>26</v>
      </c>
      <c r="D396" s="130">
        <v>0</v>
      </c>
      <c r="E396" s="126">
        <v>61</v>
      </c>
      <c r="F396" s="130">
        <v>0</v>
      </c>
      <c r="G396" s="126">
        <v>61</v>
      </c>
      <c r="H396" s="130">
        <v>0</v>
      </c>
      <c r="I396" s="126">
        <v>61</v>
      </c>
      <c r="J396" s="130">
        <v>0</v>
      </c>
      <c r="K396" s="126">
        <v>61</v>
      </c>
      <c r="L396" s="68">
        <f t="shared" si="129"/>
        <v>61</v>
      </c>
      <c r="M396" s="194"/>
      <c r="N396" s="194"/>
      <c r="Q396" s="153"/>
      <c r="V396" s="111"/>
      <c r="W396" s="191" t="s">
        <v>303</v>
      </c>
      <c r="X396" s="191" t="s">
        <v>301</v>
      </c>
      <c r="Y396" s="191" t="s">
        <v>304</v>
      </c>
      <c r="Z396" s="191">
        <v>100</v>
      </c>
      <c r="AA396" s="191">
        <v>1321001003</v>
      </c>
      <c r="AB396" s="191"/>
      <c r="AC396" s="191"/>
      <c r="AD396" s="191"/>
      <c r="AE396" s="191"/>
      <c r="AF396" s="191"/>
    </row>
    <row r="397" spans="1:32">
      <c r="A397" s="102"/>
      <c r="B397" s="16" t="s">
        <v>155</v>
      </c>
      <c r="C397" s="17" t="s">
        <v>28</v>
      </c>
      <c r="D397" s="120">
        <v>341</v>
      </c>
      <c r="E397" s="126">
        <v>230</v>
      </c>
      <c r="F397" s="130">
        <v>0</v>
      </c>
      <c r="G397" s="126">
        <v>331</v>
      </c>
      <c r="H397" s="130">
        <v>0</v>
      </c>
      <c r="I397" s="126">
        <v>331</v>
      </c>
      <c r="J397" s="130">
        <v>0</v>
      </c>
      <c r="K397" s="126">
        <v>331</v>
      </c>
      <c r="L397" s="68">
        <f t="shared" si="129"/>
        <v>331</v>
      </c>
      <c r="M397" s="194"/>
      <c r="N397" s="194"/>
      <c r="O397" s="191"/>
      <c r="Q397" s="153"/>
      <c r="V397" s="153"/>
      <c r="W397" s="191" t="s">
        <v>303</v>
      </c>
      <c r="X397" s="191" t="s">
        <v>301</v>
      </c>
      <c r="Y397" s="191" t="s">
        <v>304</v>
      </c>
      <c r="Z397" s="191">
        <f>100-AE397</f>
        <v>44.712990936555897</v>
      </c>
      <c r="AA397" s="191">
        <v>1321001002</v>
      </c>
      <c r="AB397" s="191" t="s">
        <v>303</v>
      </c>
      <c r="AC397" s="191" t="s">
        <v>301</v>
      </c>
      <c r="AD397" s="191" t="s">
        <v>302</v>
      </c>
      <c r="AE397" s="191">
        <f>183/K397*100</f>
        <v>55.287009063444103</v>
      </c>
      <c r="AF397" s="191">
        <v>1321001002</v>
      </c>
    </row>
    <row r="398" spans="1:32">
      <c r="A398" s="102"/>
      <c r="B398" s="16" t="s">
        <v>156</v>
      </c>
      <c r="C398" s="17" t="s">
        <v>85</v>
      </c>
      <c r="D398" s="130">
        <v>0</v>
      </c>
      <c r="E398" s="95">
        <v>18</v>
      </c>
      <c r="F398" s="130">
        <v>0</v>
      </c>
      <c r="G398" s="126">
        <v>20</v>
      </c>
      <c r="H398" s="130">
        <v>0</v>
      </c>
      <c r="I398" s="126">
        <v>20</v>
      </c>
      <c r="J398" s="130">
        <v>0</v>
      </c>
      <c r="K398" s="126">
        <v>20</v>
      </c>
      <c r="L398" s="68">
        <f t="shared" si="129"/>
        <v>20</v>
      </c>
      <c r="M398" s="198"/>
      <c r="N398" s="194"/>
      <c r="Q398" s="153"/>
      <c r="V398" s="111"/>
      <c r="W398" s="191" t="s">
        <v>303</v>
      </c>
      <c r="X398" s="191" t="s">
        <v>301</v>
      </c>
      <c r="Y398" s="191" t="s">
        <v>304</v>
      </c>
      <c r="Z398" s="191">
        <v>100</v>
      </c>
      <c r="AA398" s="191">
        <v>1321001003</v>
      </c>
      <c r="AB398" s="191"/>
      <c r="AC398" s="191"/>
      <c r="AD398" s="191"/>
      <c r="AE398" s="191"/>
      <c r="AF398" s="191"/>
    </row>
    <row r="399" spans="1:32">
      <c r="A399" s="102"/>
      <c r="B399" s="16" t="s">
        <v>157</v>
      </c>
      <c r="C399" s="17" t="s">
        <v>32</v>
      </c>
      <c r="D399" s="130">
        <v>0</v>
      </c>
      <c r="E399" s="96">
        <v>81</v>
      </c>
      <c r="F399" s="130">
        <v>0</v>
      </c>
      <c r="G399" s="126">
        <v>82</v>
      </c>
      <c r="H399" s="130">
        <v>0</v>
      </c>
      <c r="I399" s="126">
        <v>82</v>
      </c>
      <c r="J399" s="130">
        <v>0</v>
      </c>
      <c r="K399" s="126">
        <v>82</v>
      </c>
      <c r="L399" s="68">
        <f t="shared" si="129"/>
        <v>82</v>
      </c>
      <c r="M399" s="198"/>
      <c r="N399" s="194"/>
      <c r="Q399" s="153"/>
      <c r="V399" s="111"/>
      <c r="W399" s="191" t="s">
        <v>303</v>
      </c>
      <c r="X399" s="191" t="s">
        <v>301</v>
      </c>
      <c r="Y399" s="191" t="s">
        <v>304</v>
      </c>
      <c r="Z399" s="191">
        <v>100</v>
      </c>
      <c r="AA399" s="191">
        <v>1321001003</v>
      </c>
      <c r="AB399" s="191"/>
      <c r="AC399" s="191"/>
      <c r="AD399" s="191"/>
      <c r="AE399" s="191"/>
      <c r="AF399" s="191"/>
    </row>
    <row r="400" spans="1:32" ht="14.45" customHeight="1">
      <c r="A400" s="102"/>
      <c r="B400" s="16" t="s">
        <v>158</v>
      </c>
      <c r="C400" s="17" t="s">
        <v>122</v>
      </c>
      <c r="D400" s="130">
        <v>0</v>
      </c>
      <c r="E400" s="126">
        <v>48</v>
      </c>
      <c r="F400" s="130">
        <v>0</v>
      </c>
      <c r="G400" s="126">
        <v>50</v>
      </c>
      <c r="H400" s="134">
        <v>0</v>
      </c>
      <c r="I400" s="126">
        <v>50</v>
      </c>
      <c r="J400" s="130">
        <v>0</v>
      </c>
      <c r="K400" s="126">
        <v>50</v>
      </c>
      <c r="L400" s="68">
        <f t="shared" si="129"/>
        <v>50</v>
      </c>
      <c r="M400" s="194"/>
      <c r="N400" s="194"/>
      <c r="Q400" s="153"/>
      <c r="V400" s="111"/>
      <c r="W400" s="191" t="s">
        <v>303</v>
      </c>
      <c r="X400" s="191" t="s">
        <v>301</v>
      </c>
      <c r="Y400" s="191" t="s">
        <v>304</v>
      </c>
      <c r="Z400" s="191">
        <v>100</v>
      </c>
      <c r="AA400" s="191">
        <v>1321001003</v>
      </c>
      <c r="AB400" s="191"/>
      <c r="AC400" s="191"/>
      <c r="AD400" s="191"/>
      <c r="AE400" s="191"/>
      <c r="AF400" s="191"/>
    </row>
    <row r="401" spans="1:32" ht="14.45" customHeight="1">
      <c r="A401" s="102" t="s">
        <v>14</v>
      </c>
      <c r="B401" s="18">
        <v>44</v>
      </c>
      <c r="C401" s="17" t="s">
        <v>89</v>
      </c>
      <c r="D401" s="125">
        <f t="shared" ref="D401:I401" si="130">SUM(D395:D400)</f>
        <v>1775</v>
      </c>
      <c r="E401" s="125">
        <f t="shared" si="130"/>
        <v>5984</v>
      </c>
      <c r="F401" s="116">
        <f t="shared" si="130"/>
        <v>1860</v>
      </c>
      <c r="G401" s="125">
        <f t="shared" si="130"/>
        <v>7201</v>
      </c>
      <c r="H401" s="125">
        <f t="shared" si="130"/>
        <v>1860</v>
      </c>
      <c r="I401" s="125">
        <f t="shared" si="130"/>
        <v>7201</v>
      </c>
      <c r="J401" s="116">
        <f>SUM(J395:J400)</f>
        <v>2083</v>
      </c>
      <c r="K401" s="125">
        <f t="shared" ref="K401" si="131">SUM(K395:K400)</f>
        <v>5962</v>
      </c>
      <c r="L401" s="125">
        <f>SUM(L395:L400)</f>
        <v>8045</v>
      </c>
      <c r="Q401" s="111"/>
      <c r="V401" s="111"/>
      <c r="AA401" s="111"/>
      <c r="AF401" s="111"/>
    </row>
    <row r="402" spans="1:32" ht="9" customHeight="1">
      <c r="A402" s="102"/>
      <c r="B402" s="16"/>
      <c r="C402" s="17"/>
      <c r="D402" s="62"/>
      <c r="E402" s="66"/>
      <c r="F402" s="66"/>
      <c r="G402" s="66"/>
      <c r="H402" s="66"/>
      <c r="I402" s="66"/>
      <c r="J402" s="66"/>
      <c r="K402" s="66"/>
      <c r="L402" s="66"/>
      <c r="Q402" s="111"/>
      <c r="V402" s="111"/>
      <c r="AA402" s="111"/>
      <c r="AF402" s="111"/>
    </row>
    <row r="403" spans="1:32" ht="14.45" customHeight="1">
      <c r="A403" s="102"/>
      <c r="B403" s="18">
        <v>45</v>
      </c>
      <c r="C403" s="17" t="s">
        <v>92</v>
      </c>
      <c r="D403" s="62"/>
      <c r="E403" s="68"/>
      <c r="F403" s="68"/>
      <c r="G403" s="68"/>
      <c r="H403" s="68"/>
      <c r="I403" s="68"/>
      <c r="J403" s="68"/>
      <c r="K403" s="68"/>
      <c r="L403" s="68"/>
      <c r="Q403" s="111"/>
      <c r="V403" s="111"/>
      <c r="AA403" s="111"/>
      <c r="AF403" s="111"/>
    </row>
    <row r="404" spans="1:32" ht="14.45" customHeight="1">
      <c r="A404" s="102"/>
      <c r="B404" s="16" t="s">
        <v>159</v>
      </c>
      <c r="C404" s="17" t="s">
        <v>23</v>
      </c>
      <c r="D404" s="120">
        <v>3147</v>
      </c>
      <c r="E404" s="134">
        <v>0</v>
      </c>
      <c r="F404" s="96">
        <v>3742</v>
      </c>
      <c r="G404" s="134">
        <v>0</v>
      </c>
      <c r="H404" s="96">
        <v>3742</v>
      </c>
      <c r="I404" s="134">
        <v>0</v>
      </c>
      <c r="J404" s="96">
        <v>4191</v>
      </c>
      <c r="K404" s="134">
        <v>0</v>
      </c>
      <c r="L404" s="96">
        <f>SUM(J404:K404)</f>
        <v>4191</v>
      </c>
      <c r="M404" s="194"/>
      <c r="N404" s="194"/>
      <c r="Q404" s="153"/>
      <c r="V404" s="111"/>
      <c r="W404" s="191" t="s">
        <v>303</v>
      </c>
      <c r="X404" s="191" t="s">
        <v>301</v>
      </c>
      <c r="Y404" s="191" t="s">
        <v>23</v>
      </c>
      <c r="Z404" s="191">
        <v>100</v>
      </c>
      <c r="AA404" s="191">
        <v>1321001001</v>
      </c>
      <c r="AF404" s="111"/>
    </row>
    <row r="405" spans="1:32" ht="14.45" customHeight="1">
      <c r="A405" s="102"/>
      <c r="B405" s="16" t="s">
        <v>160</v>
      </c>
      <c r="C405" s="17" t="s">
        <v>28</v>
      </c>
      <c r="D405" s="95">
        <v>199</v>
      </c>
      <c r="E405" s="133">
        <v>0</v>
      </c>
      <c r="F405" s="133">
        <v>0</v>
      </c>
      <c r="G405" s="133">
        <v>0</v>
      </c>
      <c r="H405" s="133">
        <v>0</v>
      </c>
      <c r="I405" s="133">
        <v>0</v>
      </c>
      <c r="J405" s="133">
        <v>0</v>
      </c>
      <c r="K405" s="133">
        <v>0</v>
      </c>
      <c r="L405" s="133">
        <f>SUM(J405:K405)</f>
        <v>0</v>
      </c>
      <c r="M405" s="194"/>
      <c r="N405" s="194"/>
      <c r="O405" s="191"/>
      <c r="Q405" s="153"/>
      <c r="V405" s="153"/>
      <c r="W405" s="191" t="s">
        <v>303</v>
      </c>
      <c r="X405" s="191" t="s">
        <v>301</v>
      </c>
      <c r="Y405" s="191" t="s">
        <v>304</v>
      </c>
      <c r="Z405" s="191">
        <v>100</v>
      </c>
      <c r="AA405" s="191">
        <v>1321001002</v>
      </c>
      <c r="AB405" s="191"/>
      <c r="AC405" s="191"/>
      <c r="AD405" s="191"/>
      <c r="AE405" s="191"/>
      <c r="AF405" s="191"/>
    </row>
    <row r="406" spans="1:32" ht="14.45" customHeight="1">
      <c r="A406" s="104" t="s">
        <v>14</v>
      </c>
      <c r="B406" s="50">
        <v>45</v>
      </c>
      <c r="C406" s="44" t="s">
        <v>92</v>
      </c>
      <c r="D406" s="124">
        <f t="shared" ref="D406:L406" si="132">SUM(D404:D405)</f>
        <v>3346</v>
      </c>
      <c r="E406" s="129">
        <f t="shared" si="132"/>
        <v>0</v>
      </c>
      <c r="F406" s="124">
        <f t="shared" si="132"/>
        <v>3742</v>
      </c>
      <c r="G406" s="129">
        <f t="shared" si="132"/>
        <v>0</v>
      </c>
      <c r="H406" s="124">
        <f t="shared" si="132"/>
        <v>3742</v>
      </c>
      <c r="I406" s="129">
        <f t="shared" si="132"/>
        <v>0</v>
      </c>
      <c r="J406" s="124">
        <f t="shared" si="132"/>
        <v>4191</v>
      </c>
      <c r="K406" s="129">
        <f t="shared" ref="K406" si="133">SUM(K404:K405)</f>
        <v>0</v>
      </c>
      <c r="L406" s="124">
        <f t="shared" si="132"/>
        <v>4191</v>
      </c>
      <c r="Q406" s="111"/>
      <c r="V406" s="111"/>
      <c r="AA406" s="111"/>
      <c r="AF406" s="111"/>
    </row>
    <row r="407" spans="1:32" ht="3.75" customHeight="1">
      <c r="A407" s="102"/>
      <c r="B407" s="16"/>
      <c r="C407" s="17"/>
      <c r="D407" s="62"/>
      <c r="E407" s="66"/>
      <c r="F407" s="66"/>
      <c r="G407" s="66"/>
      <c r="H407" s="66"/>
      <c r="I407" s="66"/>
      <c r="J407" s="66"/>
      <c r="K407" s="66"/>
      <c r="L407" s="66"/>
      <c r="Q407" s="111"/>
      <c r="V407" s="111"/>
      <c r="AA407" s="111"/>
      <c r="AF407" s="111"/>
    </row>
    <row r="408" spans="1:32" ht="14.45" customHeight="1">
      <c r="A408" s="102"/>
      <c r="B408" s="19">
        <v>46</v>
      </c>
      <c r="C408" s="17" t="s">
        <v>94</v>
      </c>
      <c r="D408" s="62"/>
      <c r="E408" s="68"/>
      <c r="F408" s="68"/>
      <c r="G408" s="68"/>
      <c r="H408" s="68"/>
      <c r="I408" s="68"/>
      <c r="J408" s="68"/>
      <c r="K408" s="68"/>
      <c r="L408" s="68"/>
      <c r="Q408" s="111"/>
      <c r="V408" s="111"/>
      <c r="AA408" s="111"/>
      <c r="AF408" s="111"/>
    </row>
    <row r="409" spans="1:32" ht="14.45" customHeight="1">
      <c r="A409" s="102"/>
      <c r="B409" s="16" t="s">
        <v>161</v>
      </c>
      <c r="C409" s="17" t="s">
        <v>23</v>
      </c>
      <c r="D409" s="120">
        <v>2158</v>
      </c>
      <c r="E409" s="134">
        <v>0</v>
      </c>
      <c r="F409" s="96">
        <v>1643</v>
      </c>
      <c r="G409" s="134">
        <v>0</v>
      </c>
      <c r="H409" s="96">
        <v>1643</v>
      </c>
      <c r="I409" s="134">
        <v>0</v>
      </c>
      <c r="J409" s="96">
        <v>1840</v>
      </c>
      <c r="K409" s="134">
        <v>0</v>
      </c>
      <c r="L409" s="96">
        <f>SUM(J409:K409)</f>
        <v>1840</v>
      </c>
      <c r="M409" s="194"/>
      <c r="N409" s="194"/>
      <c r="Q409" s="153"/>
      <c r="V409" s="111"/>
      <c r="W409" s="191" t="s">
        <v>303</v>
      </c>
      <c r="X409" s="191" t="s">
        <v>301</v>
      </c>
      <c r="Y409" s="191" t="s">
        <v>23</v>
      </c>
      <c r="Z409" s="191">
        <v>100</v>
      </c>
      <c r="AA409" s="191">
        <v>1321001001</v>
      </c>
      <c r="AF409" s="111"/>
    </row>
    <row r="410" spans="1:32" ht="14.45" customHeight="1">
      <c r="A410" s="102"/>
      <c r="B410" s="16" t="s">
        <v>228</v>
      </c>
      <c r="C410" s="17" t="s">
        <v>28</v>
      </c>
      <c r="D410" s="95">
        <v>90</v>
      </c>
      <c r="E410" s="133">
        <v>0</v>
      </c>
      <c r="F410" s="117">
        <v>92</v>
      </c>
      <c r="G410" s="133">
        <v>0</v>
      </c>
      <c r="H410" s="117">
        <v>92</v>
      </c>
      <c r="I410" s="133">
        <v>0</v>
      </c>
      <c r="J410" s="133">
        <v>0</v>
      </c>
      <c r="K410" s="133">
        <v>0</v>
      </c>
      <c r="L410" s="133">
        <f>SUM(J410:K410)</f>
        <v>0</v>
      </c>
      <c r="M410" s="194"/>
      <c r="N410" s="194"/>
      <c r="O410" s="191"/>
      <c r="Q410" s="153"/>
      <c r="V410" s="153"/>
      <c r="W410" s="191" t="s">
        <v>303</v>
      </c>
      <c r="X410" s="191" t="s">
        <v>301</v>
      </c>
      <c r="Y410" s="191" t="s">
        <v>304</v>
      </c>
      <c r="Z410" s="191">
        <v>100</v>
      </c>
      <c r="AA410" s="191">
        <v>1321001002</v>
      </c>
      <c r="AB410" s="191"/>
      <c r="AC410" s="191"/>
      <c r="AD410" s="191"/>
      <c r="AE410" s="191"/>
      <c r="AF410" s="191"/>
    </row>
    <row r="411" spans="1:32" ht="14.45" customHeight="1">
      <c r="A411" s="102" t="s">
        <v>14</v>
      </c>
      <c r="B411" s="19">
        <v>46</v>
      </c>
      <c r="C411" s="17" t="s">
        <v>94</v>
      </c>
      <c r="D411" s="124">
        <f t="shared" ref="D411:L411" si="134">SUM(D409:D410)</f>
        <v>2248</v>
      </c>
      <c r="E411" s="129">
        <f t="shared" si="134"/>
        <v>0</v>
      </c>
      <c r="F411" s="124">
        <f t="shared" si="134"/>
        <v>1735</v>
      </c>
      <c r="G411" s="129">
        <f t="shared" si="134"/>
        <v>0</v>
      </c>
      <c r="H411" s="124">
        <f t="shared" si="134"/>
        <v>1735</v>
      </c>
      <c r="I411" s="129">
        <f t="shared" si="134"/>
        <v>0</v>
      </c>
      <c r="J411" s="124">
        <f t="shared" si="134"/>
        <v>1840</v>
      </c>
      <c r="K411" s="129">
        <f t="shared" ref="K411" si="135">SUM(K409:K410)</f>
        <v>0</v>
      </c>
      <c r="L411" s="124">
        <f t="shared" si="134"/>
        <v>1840</v>
      </c>
      <c r="Q411" s="111"/>
      <c r="V411" s="111"/>
      <c r="AA411" s="111"/>
      <c r="AF411" s="111"/>
    </row>
    <row r="412" spans="1:32" ht="9.9499999999999993" customHeight="1">
      <c r="A412" s="102"/>
      <c r="B412" s="16"/>
      <c r="C412" s="17"/>
      <c r="D412" s="62"/>
      <c r="E412" s="66"/>
      <c r="F412" s="66"/>
      <c r="G412" s="66"/>
      <c r="H412" s="66"/>
      <c r="I412" s="66"/>
      <c r="J412" s="66"/>
      <c r="K412" s="66"/>
      <c r="L412" s="66"/>
      <c r="Q412" s="111"/>
      <c r="V412" s="111"/>
      <c r="AA412" s="111"/>
      <c r="AF412" s="111"/>
    </row>
    <row r="413" spans="1:32" ht="14.45" customHeight="1">
      <c r="A413" s="102"/>
      <c r="B413" s="19">
        <v>47</v>
      </c>
      <c r="C413" s="17" t="s">
        <v>96</v>
      </c>
      <c r="D413" s="62"/>
      <c r="E413" s="66"/>
      <c r="F413" s="66"/>
      <c r="G413" s="66"/>
      <c r="H413" s="66"/>
      <c r="I413" s="66"/>
      <c r="J413" s="66"/>
      <c r="K413" s="66"/>
      <c r="L413" s="66"/>
      <c r="Q413" s="111"/>
      <c r="V413" s="111"/>
      <c r="AA413" s="111"/>
      <c r="AF413" s="111"/>
    </row>
    <row r="414" spans="1:32" ht="14.45" customHeight="1">
      <c r="A414" s="102"/>
      <c r="B414" s="16" t="s">
        <v>162</v>
      </c>
      <c r="C414" s="17" t="s">
        <v>23</v>
      </c>
      <c r="D414" s="120">
        <v>3053</v>
      </c>
      <c r="E414" s="134">
        <v>0</v>
      </c>
      <c r="F414" s="96">
        <v>3476</v>
      </c>
      <c r="G414" s="134">
        <v>0</v>
      </c>
      <c r="H414" s="96">
        <v>3476</v>
      </c>
      <c r="I414" s="134">
        <v>0</v>
      </c>
      <c r="J414" s="96">
        <v>3893</v>
      </c>
      <c r="K414" s="134">
        <v>0</v>
      </c>
      <c r="L414" s="96">
        <f>SUM(J414:K414)</f>
        <v>3893</v>
      </c>
      <c r="M414" s="194"/>
      <c r="N414" s="194"/>
      <c r="Q414" s="153"/>
      <c r="V414" s="111"/>
      <c r="W414" s="191" t="s">
        <v>303</v>
      </c>
      <c r="X414" s="191" t="s">
        <v>301</v>
      </c>
      <c r="Y414" s="191" t="s">
        <v>23</v>
      </c>
      <c r="Z414" s="191">
        <v>100</v>
      </c>
      <c r="AA414" s="191">
        <v>1321001001</v>
      </c>
      <c r="AF414" s="111"/>
    </row>
    <row r="415" spans="1:32" ht="14.45" customHeight="1">
      <c r="A415" s="102"/>
      <c r="B415" s="16" t="s">
        <v>229</v>
      </c>
      <c r="C415" s="17" t="s">
        <v>28</v>
      </c>
      <c r="D415" s="95">
        <v>122</v>
      </c>
      <c r="E415" s="133">
        <v>0</v>
      </c>
      <c r="F415" s="130">
        <v>0</v>
      </c>
      <c r="G415" s="133">
        <v>0</v>
      </c>
      <c r="H415" s="133">
        <v>0</v>
      </c>
      <c r="I415" s="133">
        <v>0</v>
      </c>
      <c r="J415" s="133">
        <v>0</v>
      </c>
      <c r="K415" s="133">
        <v>0</v>
      </c>
      <c r="L415" s="133">
        <f>SUM(J415:K415)</f>
        <v>0</v>
      </c>
      <c r="M415" s="194"/>
      <c r="N415" s="194"/>
      <c r="O415" s="191"/>
      <c r="Q415" s="153"/>
      <c r="V415" s="153"/>
      <c r="W415" s="191" t="s">
        <v>303</v>
      </c>
      <c r="X415" s="191" t="s">
        <v>301</v>
      </c>
      <c r="Y415" s="191" t="s">
        <v>304</v>
      </c>
      <c r="Z415" s="191">
        <v>100</v>
      </c>
      <c r="AA415" s="191">
        <v>1321001002</v>
      </c>
      <c r="AB415" s="191"/>
      <c r="AC415" s="191"/>
      <c r="AD415" s="191"/>
      <c r="AE415" s="191"/>
      <c r="AF415" s="191"/>
    </row>
    <row r="416" spans="1:32" ht="14.45" customHeight="1">
      <c r="A416" s="102" t="s">
        <v>14</v>
      </c>
      <c r="B416" s="19">
        <v>47</v>
      </c>
      <c r="C416" s="17" t="s">
        <v>96</v>
      </c>
      <c r="D416" s="124">
        <f t="shared" ref="D416:L416" si="136">SUM(D414:D415)</f>
        <v>3175</v>
      </c>
      <c r="E416" s="129">
        <f t="shared" si="136"/>
        <v>0</v>
      </c>
      <c r="F416" s="124">
        <f t="shared" si="136"/>
        <v>3476</v>
      </c>
      <c r="G416" s="129">
        <f t="shared" si="136"/>
        <v>0</v>
      </c>
      <c r="H416" s="124">
        <f t="shared" si="136"/>
        <v>3476</v>
      </c>
      <c r="I416" s="129">
        <f t="shared" si="136"/>
        <v>0</v>
      </c>
      <c r="J416" s="124">
        <f t="shared" si="136"/>
        <v>3893</v>
      </c>
      <c r="K416" s="129">
        <f t="shared" ref="K416" si="137">SUM(K414:K415)</f>
        <v>0</v>
      </c>
      <c r="L416" s="124">
        <f t="shared" si="136"/>
        <v>3893</v>
      </c>
      <c r="Q416" s="111"/>
      <c r="V416" s="111"/>
      <c r="AA416" s="111"/>
      <c r="AF416" s="111"/>
    </row>
    <row r="417" spans="1:32" ht="9.9499999999999993" customHeight="1">
      <c r="A417" s="102"/>
      <c r="B417" s="16"/>
      <c r="C417" s="17"/>
      <c r="D417" s="62"/>
      <c r="E417" s="62"/>
      <c r="F417" s="66"/>
      <c r="G417" s="66"/>
      <c r="H417" s="66"/>
      <c r="I417" s="66"/>
      <c r="J417" s="66"/>
      <c r="K417" s="66"/>
      <c r="L417" s="66"/>
      <c r="Q417" s="111"/>
      <c r="V417" s="111"/>
      <c r="AA417" s="111"/>
      <c r="AF417" s="111"/>
    </row>
    <row r="418" spans="1:32" ht="14.45" customHeight="1">
      <c r="A418" s="102"/>
      <c r="B418" s="19">
        <v>48</v>
      </c>
      <c r="C418" s="17" t="s">
        <v>98</v>
      </c>
      <c r="D418" s="62"/>
      <c r="E418" s="62"/>
      <c r="F418" s="66"/>
      <c r="G418" s="66"/>
      <c r="H418" s="66"/>
      <c r="I418" s="66"/>
      <c r="J418" s="66"/>
      <c r="K418" s="66"/>
      <c r="L418" s="66"/>
      <c r="Q418" s="111"/>
      <c r="V418" s="111"/>
      <c r="AA418" s="111"/>
      <c r="AF418" s="111"/>
    </row>
    <row r="419" spans="1:32" ht="14.45" customHeight="1">
      <c r="A419" s="102"/>
      <c r="B419" s="16" t="s">
        <v>163</v>
      </c>
      <c r="C419" s="17" t="s">
        <v>23</v>
      </c>
      <c r="D419" s="120">
        <v>770</v>
      </c>
      <c r="E419" s="120">
        <v>1909</v>
      </c>
      <c r="F419" s="96">
        <v>434</v>
      </c>
      <c r="G419" s="126">
        <v>2172</v>
      </c>
      <c r="H419" s="126">
        <v>434</v>
      </c>
      <c r="I419" s="126">
        <v>2172</v>
      </c>
      <c r="J419" s="96">
        <v>486</v>
      </c>
      <c r="K419" s="126">
        <v>2530</v>
      </c>
      <c r="L419" s="68">
        <f>SUM(J419:K419)</f>
        <v>3016</v>
      </c>
      <c r="M419" s="194"/>
      <c r="N419" s="194"/>
      <c r="Q419" s="153"/>
      <c r="V419" s="111"/>
      <c r="W419" s="191" t="s">
        <v>303</v>
      </c>
      <c r="X419" s="191" t="s">
        <v>301</v>
      </c>
      <c r="Y419" s="191" t="s">
        <v>23</v>
      </c>
      <c r="Z419" s="191">
        <v>100</v>
      </c>
      <c r="AA419" s="191">
        <v>1321001001</v>
      </c>
      <c r="AF419" s="111"/>
    </row>
    <row r="420" spans="1:32" ht="14.45" customHeight="1">
      <c r="A420" s="102"/>
      <c r="B420" s="16" t="s">
        <v>164</v>
      </c>
      <c r="C420" s="17" t="s">
        <v>26</v>
      </c>
      <c r="D420" s="130">
        <v>0</v>
      </c>
      <c r="E420" s="120">
        <v>13</v>
      </c>
      <c r="F420" s="130">
        <v>0</v>
      </c>
      <c r="G420" s="126">
        <v>13</v>
      </c>
      <c r="H420" s="134">
        <v>0</v>
      </c>
      <c r="I420" s="126">
        <v>13</v>
      </c>
      <c r="J420" s="130">
        <v>0</v>
      </c>
      <c r="K420" s="126">
        <v>13</v>
      </c>
      <c r="L420" s="68">
        <f>SUM(J420:K420)</f>
        <v>13</v>
      </c>
      <c r="M420" s="194"/>
      <c r="N420" s="194"/>
      <c r="Q420" s="153"/>
      <c r="V420" s="111"/>
      <c r="W420" s="191" t="s">
        <v>303</v>
      </c>
      <c r="X420" s="191" t="s">
        <v>301</v>
      </c>
      <c r="Y420" s="191" t="s">
        <v>304</v>
      </c>
      <c r="Z420" s="191">
        <v>100</v>
      </c>
      <c r="AA420" s="191">
        <v>1321001003</v>
      </c>
      <c r="AB420" s="191"/>
      <c r="AC420" s="191"/>
      <c r="AD420" s="191"/>
      <c r="AE420" s="191"/>
      <c r="AF420" s="191"/>
    </row>
    <row r="421" spans="1:32" ht="14.45" customHeight="1">
      <c r="A421" s="102"/>
      <c r="B421" s="16" t="s">
        <v>165</v>
      </c>
      <c r="C421" s="17" t="s">
        <v>28</v>
      </c>
      <c r="D421" s="172">
        <v>197</v>
      </c>
      <c r="E421" s="121">
        <v>20</v>
      </c>
      <c r="F421" s="131">
        <v>0</v>
      </c>
      <c r="G421" s="127">
        <v>20</v>
      </c>
      <c r="H421" s="135">
        <v>0</v>
      </c>
      <c r="I421" s="127">
        <v>20</v>
      </c>
      <c r="J421" s="131">
        <v>0</v>
      </c>
      <c r="K421" s="127">
        <v>20</v>
      </c>
      <c r="L421" s="49">
        <f>SUM(J421:K421)</f>
        <v>20</v>
      </c>
      <c r="M421" s="194"/>
      <c r="N421" s="194"/>
      <c r="O421" s="191"/>
      <c r="Q421" s="153"/>
      <c r="V421" s="153"/>
      <c r="W421" s="191" t="s">
        <v>303</v>
      </c>
      <c r="X421" s="191" t="s">
        <v>301</v>
      </c>
      <c r="Y421" s="191" t="s">
        <v>304</v>
      </c>
      <c r="Z421" s="191">
        <v>100</v>
      </c>
      <c r="AA421" s="191">
        <v>1321001002</v>
      </c>
      <c r="AB421" s="191"/>
      <c r="AC421" s="191"/>
      <c r="AD421" s="191"/>
      <c r="AE421" s="191"/>
      <c r="AF421" s="191"/>
    </row>
    <row r="422" spans="1:32" ht="14.45" customHeight="1">
      <c r="A422" s="102" t="s">
        <v>14</v>
      </c>
      <c r="B422" s="19">
        <v>48</v>
      </c>
      <c r="C422" s="17" t="s">
        <v>98</v>
      </c>
      <c r="D422" s="127">
        <f t="shared" ref="D422:L422" si="138">SUM(D419:D421)</f>
        <v>967</v>
      </c>
      <c r="E422" s="127">
        <f t="shared" si="138"/>
        <v>1942</v>
      </c>
      <c r="F422" s="173">
        <f t="shared" si="138"/>
        <v>434</v>
      </c>
      <c r="G422" s="127">
        <f t="shared" si="138"/>
        <v>2205</v>
      </c>
      <c r="H422" s="127">
        <f t="shared" si="138"/>
        <v>434</v>
      </c>
      <c r="I422" s="127">
        <f t="shared" si="138"/>
        <v>2205</v>
      </c>
      <c r="J422" s="173">
        <f t="shared" si="138"/>
        <v>486</v>
      </c>
      <c r="K422" s="127">
        <f t="shared" ref="K422" si="139">SUM(K419:K421)</f>
        <v>2563</v>
      </c>
      <c r="L422" s="127">
        <f t="shared" si="138"/>
        <v>3049</v>
      </c>
      <c r="Q422" s="111"/>
      <c r="V422" s="111"/>
      <c r="AA422" s="111"/>
      <c r="AF422" s="111"/>
    </row>
    <row r="423" spans="1:32" ht="14.45" customHeight="1">
      <c r="A423" s="102" t="s">
        <v>14</v>
      </c>
      <c r="B423" s="18">
        <v>72</v>
      </c>
      <c r="C423" s="17" t="s">
        <v>152</v>
      </c>
      <c r="D423" s="127">
        <f t="shared" ref="D423:L423" si="140">D422+D416+D411+D406+D401</f>
        <v>11511</v>
      </c>
      <c r="E423" s="127">
        <f t="shared" si="140"/>
        <v>7926</v>
      </c>
      <c r="F423" s="173">
        <f t="shared" si="140"/>
        <v>11247</v>
      </c>
      <c r="G423" s="127">
        <f t="shared" si="140"/>
        <v>9406</v>
      </c>
      <c r="H423" s="127">
        <f t="shared" si="140"/>
        <v>11247</v>
      </c>
      <c r="I423" s="127">
        <f t="shared" si="140"/>
        <v>9406</v>
      </c>
      <c r="J423" s="173">
        <f t="shared" si="140"/>
        <v>12493</v>
      </c>
      <c r="K423" s="127">
        <f t="shared" ref="K423" si="141">K422+K416+K411+K406+K401</f>
        <v>8525</v>
      </c>
      <c r="L423" s="127">
        <f t="shared" si="140"/>
        <v>21018</v>
      </c>
      <c r="Q423" s="111"/>
      <c r="V423" s="111"/>
      <c r="AA423" s="111"/>
      <c r="AF423" s="111"/>
    </row>
    <row r="424" spans="1:32" ht="14.45" customHeight="1">
      <c r="A424" s="102" t="s">
        <v>14</v>
      </c>
      <c r="B424" s="30">
        <v>6.1120000000000001</v>
      </c>
      <c r="C424" s="15" t="s">
        <v>151</v>
      </c>
      <c r="D424" s="116">
        <f t="shared" ref="D424:I424" si="142">D423</f>
        <v>11511</v>
      </c>
      <c r="E424" s="116">
        <f t="shared" si="142"/>
        <v>7926</v>
      </c>
      <c r="F424" s="116">
        <f t="shared" si="142"/>
        <v>11247</v>
      </c>
      <c r="G424" s="116">
        <f t="shared" si="142"/>
        <v>9406</v>
      </c>
      <c r="H424" s="116">
        <f t="shared" si="142"/>
        <v>11247</v>
      </c>
      <c r="I424" s="116">
        <f t="shared" si="142"/>
        <v>9406</v>
      </c>
      <c r="J424" s="116">
        <f>J423</f>
        <v>12493</v>
      </c>
      <c r="K424" s="116">
        <f t="shared" ref="K424" si="143">K423</f>
        <v>8525</v>
      </c>
      <c r="L424" s="116">
        <f>L423</f>
        <v>21018</v>
      </c>
      <c r="Q424" s="111"/>
      <c r="V424" s="111"/>
      <c r="AA424" s="111"/>
      <c r="AF424" s="111"/>
    </row>
    <row r="425" spans="1:32" ht="9.9499999999999993" customHeight="1">
      <c r="A425" s="102"/>
      <c r="B425" s="30"/>
      <c r="C425" s="15"/>
      <c r="D425" s="68"/>
      <c r="E425" s="68"/>
      <c r="F425" s="68"/>
      <c r="G425" s="68"/>
      <c r="H425" s="68"/>
      <c r="I425" s="68"/>
      <c r="J425" s="68"/>
      <c r="K425" s="68"/>
      <c r="L425" s="68"/>
      <c r="Q425" s="111"/>
      <c r="V425" s="111"/>
      <c r="AA425" s="111"/>
      <c r="AF425" s="111"/>
    </row>
    <row r="426" spans="1:32" ht="14.45" customHeight="1">
      <c r="A426" s="102"/>
      <c r="B426" s="73" t="s">
        <v>267</v>
      </c>
      <c r="C426" s="15" t="s">
        <v>81</v>
      </c>
      <c r="D426" s="68"/>
      <c r="E426" s="68"/>
      <c r="F426" s="68"/>
      <c r="G426" s="68"/>
      <c r="H426" s="68"/>
      <c r="I426" s="68"/>
      <c r="J426" s="68"/>
      <c r="K426" s="68"/>
      <c r="L426" s="68"/>
      <c r="Q426" s="111"/>
      <c r="V426" s="111"/>
      <c r="AA426" s="111"/>
      <c r="AF426" s="111"/>
    </row>
    <row r="427" spans="1:32" ht="25.5">
      <c r="A427" s="102"/>
      <c r="B427" s="18">
        <v>64</v>
      </c>
      <c r="C427" s="17" t="s">
        <v>285</v>
      </c>
      <c r="D427" s="96"/>
      <c r="E427" s="96"/>
      <c r="F427" s="96"/>
      <c r="G427" s="96"/>
      <c r="H427" s="96"/>
      <c r="I427" s="96"/>
      <c r="J427" s="96"/>
      <c r="K427" s="96"/>
      <c r="L427" s="96"/>
      <c r="Q427" s="111"/>
      <c r="V427" s="111"/>
      <c r="AA427" s="111"/>
      <c r="AF427" s="111"/>
    </row>
    <row r="428" spans="1:32" ht="14.45" customHeight="1">
      <c r="A428" s="102"/>
      <c r="B428" s="20" t="s">
        <v>286</v>
      </c>
      <c r="C428" s="17" t="s">
        <v>30</v>
      </c>
      <c r="D428" s="173">
        <v>500</v>
      </c>
      <c r="E428" s="135">
        <v>0</v>
      </c>
      <c r="F428" s="173">
        <v>500</v>
      </c>
      <c r="G428" s="135">
        <v>0</v>
      </c>
      <c r="H428" s="173">
        <v>500</v>
      </c>
      <c r="I428" s="135">
        <v>0</v>
      </c>
      <c r="J428" s="173">
        <v>50</v>
      </c>
      <c r="K428" s="135">
        <v>0</v>
      </c>
      <c r="L428" s="173">
        <f>SUM(J428:K428)</f>
        <v>50</v>
      </c>
      <c r="M428" s="191"/>
      <c r="N428" s="191"/>
      <c r="O428" s="191"/>
      <c r="P428" s="191"/>
      <c r="Q428" s="239"/>
      <c r="R428" s="191"/>
      <c r="V428" s="111"/>
      <c r="W428" s="191" t="s">
        <v>303</v>
      </c>
      <c r="X428" s="191" t="s">
        <v>301</v>
      </c>
      <c r="Y428" s="191" t="s">
        <v>304</v>
      </c>
      <c r="Z428" s="191">
        <v>100</v>
      </c>
      <c r="AA428" s="191">
        <v>1321001003</v>
      </c>
      <c r="AB428" s="191"/>
      <c r="AC428" s="191"/>
      <c r="AD428" s="191"/>
      <c r="AE428" s="191"/>
      <c r="AF428" s="191"/>
    </row>
    <row r="429" spans="1:32">
      <c r="A429" s="102" t="s">
        <v>14</v>
      </c>
      <c r="B429" s="30">
        <v>6.8</v>
      </c>
      <c r="C429" s="15" t="s">
        <v>81</v>
      </c>
      <c r="D429" s="173">
        <f t="shared" ref="D429:L429" si="144">D428</f>
        <v>500</v>
      </c>
      <c r="E429" s="135">
        <f t="shared" si="144"/>
        <v>0</v>
      </c>
      <c r="F429" s="173">
        <f t="shared" si="144"/>
        <v>500</v>
      </c>
      <c r="G429" s="135">
        <f t="shared" si="144"/>
        <v>0</v>
      </c>
      <c r="H429" s="173">
        <f t="shared" si="144"/>
        <v>500</v>
      </c>
      <c r="I429" s="135">
        <f t="shared" si="144"/>
        <v>0</v>
      </c>
      <c r="J429" s="173">
        <f t="shared" si="144"/>
        <v>50</v>
      </c>
      <c r="K429" s="135">
        <f t="shared" ref="K429" si="145">K428</f>
        <v>0</v>
      </c>
      <c r="L429" s="173">
        <f t="shared" si="144"/>
        <v>50</v>
      </c>
      <c r="Q429" s="111"/>
      <c r="V429" s="111"/>
      <c r="AA429" s="111"/>
      <c r="AF429" s="111"/>
    </row>
    <row r="430" spans="1:32">
      <c r="A430" s="102" t="s">
        <v>14</v>
      </c>
      <c r="B430" s="31">
        <v>6</v>
      </c>
      <c r="C430" s="17" t="s">
        <v>259</v>
      </c>
      <c r="D430" s="68">
        <f t="shared" ref="D430:L430" si="146">D424+D375+D366+D382+D390+D429</f>
        <v>61197</v>
      </c>
      <c r="E430" s="68">
        <f t="shared" si="146"/>
        <v>10741</v>
      </c>
      <c r="F430" s="68">
        <f t="shared" si="146"/>
        <v>1111704</v>
      </c>
      <c r="G430" s="68">
        <f t="shared" si="146"/>
        <v>13447</v>
      </c>
      <c r="H430" s="68">
        <f t="shared" si="146"/>
        <v>1111704</v>
      </c>
      <c r="I430" s="68">
        <f t="shared" si="146"/>
        <v>13447</v>
      </c>
      <c r="J430" s="96">
        <f t="shared" si="146"/>
        <v>464301</v>
      </c>
      <c r="K430" s="68">
        <f t="shared" si="146"/>
        <v>12914</v>
      </c>
      <c r="L430" s="68">
        <f t="shared" si="146"/>
        <v>477215</v>
      </c>
      <c r="Q430" s="111"/>
      <c r="V430" s="111"/>
      <c r="AA430" s="111"/>
      <c r="AF430" s="111"/>
    </row>
    <row r="431" spans="1:32">
      <c r="A431" s="102" t="s">
        <v>14</v>
      </c>
      <c r="B431" s="28">
        <v>2210</v>
      </c>
      <c r="C431" s="13" t="s">
        <v>2</v>
      </c>
      <c r="D431" s="45">
        <f t="shared" ref="D431:L431" si="147">D430+D275+D262+D197</f>
        <v>573740</v>
      </c>
      <c r="E431" s="45">
        <f t="shared" si="147"/>
        <v>872660</v>
      </c>
      <c r="F431" s="45">
        <f t="shared" si="147"/>
        <v>1606174</v>
      </c>
      <c r="G431" s="45">
        <f t="shared" si="147"/>
        <v>976732</v>
      </c>
      <c r="H431" s="45">
        <f t="shared" si="147"/>
        <v>1606174</v>
      </c>
      <c r="I431" s="45">
        <f t="shared" si="147"/>
        <v>981732</v>
      </c>
      <c r="J431" s="116">
        <f t="shared" si="147"/>
        <v>901083</v>
      </c>
      <c r="K431" s="45">
        <f t="shared" si="147"/>
        <v>1075996</v>
      </c>
      <c r="L431" s="45">
        <f t="shared" si="147"/>
        <v>1977079</v>
      </c>
      <c r="Q431" s="111"/>
      <c r="V431" s="111"/>
      <c r="AA431" s="111"/>
      <c r="AF431" s="111"/>
    </row>
    <row r="432" spans="1:32" ht="9.9499999999999993" customHeight="1">
      <c r="A432" s="102"/>
      <c r="B432" s="28"/>
      <c r="C432" s="14"/>
      <c r="D432" s="68"/>
      <c r="E432" s="68"/>
      <c r="F432" s="68"/>
      <c r="G432" s="68"/>
      <c r="H432" s="68"/>
      <c r="I432" s="68"/>
      <c r="J432" s="68"/>
      <c r="K432" s="68"/>
      <c r="L432" s="68"/>
      <c r="Q432" s="111"/>
      <c r="V432" s="111"/>
      <c r="AA432" s="111"/>
      <c r="AF432" s="111"/>
    </row>
    <row r="433" spans="1:32">
      <c r="A433" s="102" t="s">
        <v>16</v>
      </c>
      <c r="B433" s="28">
        <v>2211</v>
      </c>
      <c r="C433" s="15" t="s">
        <v>250</v>
      </c>
      <c r="D433" s="61"/>
      <c r="E433" s="61"/>
      <c r="F433" s="61"/>
      <c r="G433" s="61"/>
      <c r="H433" s="61"/>
      <c r="I433" s="61"/>
      <c r="J433" s="61"/>
      <c r="K433" s="61"/>
      <c r="L433" s="61"/>
      <c r="Q433" s="111"/>
      <c r="V433" s="111"/>
      <c r="AA433" s="111"/>
      <c r="AF433" s="111"/>
    </row>
    <row r="434" spans="1:32">
      <c r="A434" s="102"/>
      <c r="B434" s="34">
        <v>1E-3</v>
      </c>
      <c r="C434" s="15" t="s">
        <v>20</v>
      </c>
      <c r="D434" s="62"/>
      <c r="E434" s="62"/>
      <c r="F434" s="62"/>
      <c r="G434" s="62"/>
      <c r="H434" s="62"/>
      <c r="I434" s="62"/>
      <c r="J434" s="62"/>
      <c r="K434" s="62"/>
      <c r="L434" s="62"/>
      <c r="Q434" s="111"/>
      <c r="V434" s="111"/>
      <c r="AA434" s="111"/>
      <c r="AF434" s="111"/>
    </row>
    <row r="435" spans="1:32" ht="25.5">
      <c r="A435" s="102"/>
      <c r="B435" s="182">
        <v>16</v>
      </c>
      <c r="C435" s="183" t="s">
        <v>396</v>
      </c>
      <c r="D435" s="95"/>
      <c r="E435" s="130"/>
      <c r="F435" s="95"/>
      <c r="G435" s="130"/>
      <c r="H435" s="95"/>
      <c r="I435" s="130"/>
      <c r="J435" s="95"/>
      <c r="K435" s="130"/>
      <c r="L435" s="95"/>
      <c r="Q435" s="111"/>
      <c r="V435" s="111"/>
      <c r="AA435" s="111"/>
      <c r="AF435" s="111"/>
    </row>
    <row r="436" spans="1:32">
      <c r="A436" s="102"/>
      <c r="B436" s="33">
        <v>44</v>
      </c>
      <c r="C436" s="17" t="s">
        <v>89</v>
      </c>
      <c r="D436" s="62"/>
      <c r="E436" s="62"/>
      <c r="F436" s="62"/>
      <c r="G436" s="62"/>
      <c r="H436" s="62"/>
      <c r="I436" s="62"/>
      <c r="J436" s="62"/>
      <c r="K436" s="62"/>
      <c r="L436" s="62"/>
      <c r="Q436" s="111"/>
      <c r="V436" s="111"/>
      <c r="AA436" s="111"/>
      <c r="AF436" s="111"/>
    </row>
    <row r="437" spans="1:32">
      <c r="A437" s="104"/>
      <c r="B437" s="225" t="s">
        <v>371</v>
      </c>
      <c r="C437" s="44" t="s">
        <v>23</v>
      </c>
      <c r="D437" s="131">
        <v>0</v>
      </c>
      <c r="E437" s="131">
        <v>0</v>
      </c>
      <c r="F437" s="172">
        <v>16807</v>
      </c>
      <c r="G437" s="131">
        <v>0</v>
      </c>
      <c r="H437" s="172">
        <v>16807</v>
      </c>
      <c r="I437" s="131">
        <v>0</v>
      </c>
      <c r="J437" s="172">
        <v>19328</v>
      </c>
      <c r="K437" s="131">
        <v>0</v>
      </c>
      <c r="L437" s="173">
        <f>SUM(J437:K437)</f>
        <v>19328</v>
      </c>
      <c r="M437" s="207"/>
      <c r="N437" s="214"/>
      <c r="O437" s="207"/>
      <c r="P437" s="207"/>
      <c r="Q437" s="209"/>
      <c r="W437" s="111" t="s">
        <v>19</v>
      </c>
      <c r="X437" s="111" t="s">
        <v>19</v>
      </c>
      <c r="Y437" s="111" t="s">
        <v>19</v>
      </c>
      <c r="AA437" s="111" t="s">
        <v>19</v>
      </c>
      <c r="AB437" s="111" t="s">
        <v>19</v>
      </c>
      <c r="AC437" s="111" t="s">
        <v>19</v>
      </c>
      <c r="AD437" s="111" t="s">
        <v>19</v>
      </c>
      <c r="AE437" s="111" t="s">
        <v>19</v>
      </c>
      <c r="AF437" s="150" t="s">
        <v>19</v>
      </c>
    </row>
    <row r="438" spans="1:32">
      <c r="A438" s="102"/>
      <c r="B438" s="16" t="s">
        <v>372</v>
      </c>
      <c r="C438" s="17" t="s">
        <v>28</v>
      </c>
      <c r="D438" s="130">
        <v>0</v>
      </c>
      <c r="E438" s="130">
        <v>0</v>
      </c>
      <c r="F438" s="95">
        <v>1</v>
      </c>
      <c r="G438" s="130">
        <v>0</v>
      </c>
      <c r="H438" s="95">
        <v>1</v>
      </c>
      <c r="I438" s="130">
        <v>0</v>
      </c>
      <c r="J438" s="95">
        <v>16693</v>
      </c>
      <c r="K438" s="130">
        <v>0</v>
      </c>
      <c r="L438" s="96">
        <f>SUM(J438:K438)</f>
        <v>16693</v>
      </c>
      <c r="M438" s="207"/>
      <c r="N438" s="214"/>
      <c r="O438" s="207"/>
      <c r="P438" s="207"/>
      <c r="Q438" s="209"/>
      <c r="W438" s="111" t="s">
        <v>19</v>
      </c>
      <c r="X438" s="111" t="s">
        <v>19</v>
      </c>
      <c r="Y438" s="111" t="s">
        <v>19</v>
      </c>
      <c r="AA438" s="111" t="s">
        <v>19</v>
      </c>
      <c r="AB438" s="111" t="s">
        <v>19</v>
      </c>
      <c r="AC438" s="111" t="s">
        <v>19</v>
      </c>
      <c r="AD438" s="111" t="s">
        <v>19</v>
      </c>
      <c r="AE438" s="111" t="s">
        <v>19</v>
      </c>
      <c r="AF438" s="150" t="s">
        <v>19</v>
      </c>
    </row>
    <row r="439" spans="1:32">
      <c r="A439" s="102" t="s">
        <v>14</v>
      </c>
      <c r="B439" s="33">
        <v>44</v>
      </c>
      <c r="C439" s="17" t="s">
        <v>89</v>
      </c>
      <c r="D439" s="129">
        <f t="shared" ref="D439:L439" si="148">SUM(D435:D438)</f>
        <v>0</v>
      </c>
      <c r="E439" s="129">
        <f t="shared" si="148"/>
        <v>0</v>
      </c>
      <c r="F439" s="124">
        <f t="shared" si="148"/>
        <v>16808</v>
      </c>
      <c r="G439" s="129">
        <f t="shared" si="148"/>
        <v>0</v>
      </c>
      <c r="H439" s="124">
        <f t="shared" si="148"/>
        <v>16808</v>
      </c>
      <c r="I439" s="129">
        <f t="shared" si="148"/>
        <v>0</v>
      </c>
      <c r="J439" s="124">
        <f t="shared" si="148"/>
        <v>36021</v>
      </c>
      <c r="K439" s="129">
        <f t="shared" ref="K439" si="149">SUM(K435:K438)</f>
        <v>0</v>
      </c>
      <c r="L439" s="124">
        <f t="shared" si="148"/>
        <v>36021</v>
      </c>
      <c r="Q439" s="111"/>
      <c r="V439" s="111"/>
      <c r="AA439" s="111"/>
      <c r="AF439" s="111"/>
    </row>
    <row r="440" spans="1:32" ht="10.5" customHeight="1">
      <c r="A440" s="102"/>
      <c r="B440" s="16"/>
      <c r="C440" s="17"/>
      <c r="D440" s="61"/>
      <c r="E440" s="61"/>
      <c r="F440" s="61"/>
      <c r="G440" s="61"/>
      <c r="H440" s="61"/>
      <c r="I440" s="61"/>
      <c r="J440" s="61"/>
      <c r="K440" s="61"/>
      <c r="L440" s="68"/>
      <c r="Q440" s="111"/>
      <c r="V440" s="111"/>
      <c r="AA440" s="111"/>
      <c r="AF440" s="111"/>
    </row>
    <row r="441" spans="1:32">
      <c r="A441" s="102"/>
      <c r="B441" s="33">
        <v>45</v>
      </c>
      <c r="C441" s="17" t="s">
        <v>92</v>
      </c>
      <c r="D441" s="61"/>
      <c r="E441" s="61"/>
      <c r="F441" s="61"/>
      <c r="G441" s="61"/>
      <c r="H441" s="61"/>
      <c r="I441" s="61"/>
      <c r="J441" s="61"/>
      <c r="K441" s="61"/>
      <c r="L441" s="68"/>
      <c r="Q441" s="111"/>
      <c r="V441" s="111"/>
      <c r="AA441" s="111"/>
      <c r="AF441" s="111"/>
    </row>
    <row r="442" spans="1:32">
      <c r="A442" s="102"/>
      <c r="B442" s="16" t="s">
        <v>373</v>
      </c>
      <c r="C442" s="17" t="s">
        <v>23</v>
      </c>
      <c r="D442" s="128">
        <v>0</v>
      </c>
      <c r="E442" s="128">
        <v>0</v>
      </c>
      <c r="F442" s="118">
        <v>13100</v>
      </c>
      <c r="G442" s="128">
        <v>0</v>
      </c>
      <c r="H442" s="118">
        <v>13100</v>
      </c>
      <c r="I442" s="128">
        <v>0</v>
      </c>
      <c r="J442" s="118">
        <v>15065</v>
      </c>
      <c r="K442" s="128">
        <v>0</v>
      </c>
      <c r="L442" s="96">
        <f>SUM(J442:K442)</f>
        <v>15065</v>
      </c>
      <c r="M442" s="207"/>
      <c r="N442" s="214"/>
      <c r="O442" s="207"/>
      <c r="P442" s="207"/>
      <c r="Q442" s="209"/>
      <c r="W442" s="111" t="s">
        <v>19</v>
      </c>
      <c r="X442" s="111" t="s">
        <v>19</v>
      </c>
      <c r="Y442" s="111" t="s">
        <v>19</v>
      </c>
      <c r="AA442" s="111" t="s">
        <v>19</v>
      </c>
      <c r="AB442" s="111" t="s">
        <v>19</v>
      </c>
      <c r="AC442" s="111" t="s">
        <v>19</v>
      </c>
      <c r="AD442" s="111" t="s">
        <v>19</v>
      </c>
      <c r="AE442" s="111" t="s">
        <v>19</v>
      </c>
      <c r="AF442" s="150" t="s">
        <v>19</v>
      </c>
    </row>
    <row r="443" spans="1:32">
      <c r="A443" s="102"/>
      <c r="B443" s="16" t="s">
        <v>374</v>
      </c>
      <c r="C443" s="17" t="s">
        <v>28</v>
      </c>
      <c r="D443" s="131">
        <v>0</v>
      </c>
      <c r="E443" s="131">
        <v>0</v>
      </c>
      <c r="F443" s="172">
        <v>548</v>
      </c>
      <c r="G443" s="131">
        <v>0</v>
      </c>
      <c r="H443" s="172">
        <v>548</v>
      </c>
      <c r="I443" s="131">
        <v>0</v>
      </c>
      <c r="J443" s="172">
        <v>2500</v>
      </c>
      <c r="K443" s="131">
        <v>0</v>
      </c>
      <c r="L443" s="173">
        <f>SUM(J443:K443)</f>
        <v>2500</v>
      </c>
      <c r="M443" s="207"/>
      <c r="N443" s="214"/>
      <c r="O443" s="207"/>
      <c r="P443" s="207"/>
      <c r="Q443" s="209"/>
      <c r="W443" s="111" t="s">
        <v>19</v>
      </c>
      <c r="X443" s="111" t="s">
        <v>19</v>
      </c>
      <c r="Y443" s="111" t="s">
        <v>19</v>
      </c>
      <c r="AA443" s="111" t="s">
        <v>19</v>
      </c>
      <c r="AB443" s="111" t="s">
        <v>19</v>
      </c>
      <c r="AC443" s="111" t="s">
        <v>19</v>
      </c>
      <c r="AD443" s="111" t="s">
        <v>19</v>
      </c>
      <c r="AE443" s="111" t="s">
        <v>19</v>
      </c>
      <c r="AF443" s="150" t="s">
        <v>19</v>
      </c>
    </row>
    <row r="444" spans="1:32">
      <c r="A444" s="102" t="s">
        <v>14</v>
      </c>
      <c r="B444" s="33">
        <v>45</v>
      </c>
      <c r="C444" s="17" t="s">
        <v>92</v>
      </c>
      <c r="D444" s="131">
        <f t="shared" ref="D444:L444" si="150">SUM(D442:D443)</f>
        <v>0</v>
      </c>
      <c r="E444" s="131">
        <f t="shared" si="150"/>
        <v>0</v>
      </c>
      <c r="F444" s="172">
        <f t="shared" si="150"/>
        <v>13648</v>
      </c>
      <c r="G444" s="131">
        <f t="shared" si="150"/>
        <v>0</v>
      </c>
      <c r="H444" s="172">
        <f t="shared" si="150"/>
        <v>13648</v>
      </c>
      <c r="I444" s="131">
        <f t="shared" si="150"/>
        <v>0</v>
      </c>
      <c r="J444" s="172">
        <f t="shared" si="150"/>
        <v>17565</v>
      </c>
      <c r="K444" s="131">
        <f t="shared" ref="K444" si="151">SUM(K442:K443)</f>
        <v>0</v>
      </c>
      <c r="L444" s="172">
        <f t="shared" si="150"/>
        <v>17565</v>
      </c>
      <c r="N444" s="163"/>
      <c r="Q444" s="111"/>
      <c r="V444" s="111"/>
      <c r="AA444" s="111"/>
      <c r="AF444" s="111"/>
    </row>
    <row r="445" spans="1:32" ht="9.75" customHeight="1">
      <c r="A445" s="102"/>
      <c r="B445" s="33"/>
      <c r="C445" s="17"/>
      <c r="D445" s="62"/>
      <c r="E445" s="62"/>
      <c r="F445" s="62"/>
      <c r="G445" s="62"/>
      <c r="H445" s="62"/>
      <c r="I445" s="62"/>
      <c r="J445" s="62"/>
      <c r="K445" s="62"/>
      <c r="L445" s="62"/>
      <c r="Q445" s="111"/>
      <c r="V445" s="111"/>
      <c r="AA445" s="111"/>
      <c r="AF445" s="111"/>
    </row>
    <row r="446" spans="1:32">
      <c r="A446" s="102"/>
      <c r="B446" s="33">
        <v>46</v>
      </c>
      <c r="C446" s="17" t="s">
        <v>94</v>
      </c>
      <c r="D446" s="62"/>
      <c r="E446" s="62"/>
      <c r="F446" s="62"/>
      <c r="G446" s="62"/>
      <c r="H446" s="62"/>
      <c r="I446" s="62"/>
      <c r="J446" s="62"/>
      <c r="K446" s="62"/>
      <c r="L446" s="62"/>
      <c r="Q446" s="111"/>
      <c r="V446" s="111"/>
      <c r="AA446" s="111"/>
      <c r="AF446" s="111"/>
    </row>
    <row r="447" spans="1:32">
      <c r="A447" s="102"/>
      <c r="B447" s="16" t="s">
        <v>375</v>
      </c>
      <c r="C447" s="17" t="s">
        <v>23</v>
      </c>
      <c r="D447" s="130">
        <v>0</v>
      </c>
      <c r="E447" s="130">
        <v>0</v>
      </c>
      <c r="F447" s="95">
        <v>10202</v>
      </c>
      <c r="G447" s="130">
        <v>0</v>
      </c>
      <c r="H447" s="95">
        <v>10202</v>
      </c>
      <c r="I447" s="130">
        <v>0</v>
      </c>
      <c r="J447" s="95">
        <v>11732</v>
      </c>
      <c r="K447" s="130">
        <v>0</v>
      </c>
      <c r="L447" s="117">
        <f>SUM(J447:K447)</f>
        <v>11732</v>
      </c>
      <c r="M447" s="207"/>
      <c r="N447" s="214"/>
      <c r="O447" s="207"/>
      <c r="P447" s="207"/>
      <c r="Q447" s="209"/>
      <c r="W447" s="111" t="s">
        <v>19</v>
      </c>
      <c r="X447" s="111" t="s">
        <v>19</v>
      </c>
      <c r="Y447" s="111" t="s">
        <v>19</v>
      </c>
      <c r="AA447" s="111" t="s">
        <v>19</v>
      </c>
      <c r="AB447" s="111" t="s">
        <v>19</v>
      </c>
      <c r="AC447" s="111" t="s">
        <v>19</v>
      </c>
      <c r="AD447" s="111" t="s">
        <v>19</v>
      </c>
      <c r="AE447" s="111" t="s">
        <v>19</v>
      </c>
      <c r="AF447" s="150" t="s">
        <v>19</v>
      </c>
    </row>
    <row r="448" spans="1:32">
      <c r="A448" s="102"/>
      <c r="B448" s="16" t="s">
        <v>376</v>
      </c>
      <c r="C448" s="17" t="s">
        <v>28</v>
      </c>
      <c r="D448" s="130">
        <v>0</v>
      </c>
      <c r="E448" s="130">
        <v>0</v>
      </c>
      <c r="F448" s="95">
        <v>1</v>
      </c>
      <c r="G448" s="130">
        <v>0</v>
      </c>
      <c r="H448" s="95">
        <v>1</v>
      </c>
      <c r="I448" s="130">
        <v>0</v>
      </c>
      <c r="J448" s="95">
        <v>1</v>
      </c>
      <c r="K448" s="130">
        <v>0</v>
      </c>
      <c r="L448" s="117">
        <f>SUM(J448:K448)</f>
        <v>1</v>
      </c>
      <c r="M448" s="207"/>
      <c r="N448" s="214"/>
      <c r="O448" s="207"/>
      <c r="P448" s="207"/>
      <c r="Q448" s="209"/>
      <c r="W448" s="111" t="s">
        <v>19</v>
      </c>
      <c r="X448" s="111" t="s">
        <v>19</v>
      </c>
      <c r="Y448" s="111" t="s">
        <v>19</v>
      </c>
      <c r="AA448" s="111" t="s">
        <v>19</v>
      </c>
      <c r="AB448" s="111" t="s">
        <v>19</v>
      </c>
      <c r="AC448" s="111" t="s">
        <v>19</v>
      </c>
      <c r="AD448" s="111" t="s">
        <v>19</v>
      </c>
      <c r="AE448" s="111" t="s">
        <v>19</v>
      </c>
      <c r="AF448" s="150" t="s">
        <v>19</v>
      </c>
    </row>
    <row r="449" spans="1:32">
      <c r="A449" s="102" t="s">
        <v>14</v>
      </c>
      <c r="B449" s="33">
        <v>46</v>
      </c>
      <c r="C449" s="17" t="s">
        <v>94</v>
      </c>
      <c r="D449" s="129">
        <f t="shared" ref="D449:L449" si="152">SUM(D447:D448)</f>
        <v>0</v>
      </c>
      <c r="E449" s="129">
        <f t="shared" si="152"/>
        <v>0</v>
      </c>
      <c r="F449" s="124">
        <f t="shared" si="152"/>
        <v>10203</v>
      </c>
      <c r="G449" s="129">
        <f t="shared" si="152"/>
        <v>0</v>
      </c>
      <c r="H449" s="124">
        <f t="shared" si="152"/>
        <v>10203</v>
      </c>
      <c r="I449" s="129">
        <f t="shared" si="152"/>
        <v>0</v>
      </c>
      <c r="J449" s="124">
        <f t="shared" si="152"/>
        <v>11733</v>
      </c>
      <c r="K449" s="129">
        <f t="shared" ref="K449" si="153">SUM(K447:K448)</f>
        <v>0</v>
      </c>
      <c r="L449" s="124">
        <f t="shared" si="152"/>
        <v>11733</v>
      </c>
      <c r="Q449" s="111"/>
      <c r="V449" s="111"/>
      <c r="AA449" s="111"/>
      <c r="AF449" s="111"/>
    </row>
    <row r="450" spans="1:32" ht="9.75" customHeight="1">
      <c r="A450" s="102"/>
      <c r="B450" s="33"/>
      <c r="C450" s="17"/>
      <c r="D450" s="62"/>
      <c r="E450" s="62"/>
      <c r="F450" s="62"/>
      <c r="G450" s="62"/>
      <c r="H450" s="62"/>
      <c r="I450" s="62"/>
      <c r="J450" s="62"/>
      <c r="K450" s="62"/>
      <c r="L450" s="62"/>
      <c r="Q450" s="111"/>
      <c r="V450" s="111"/>
      <c r="AA450" s="111"/>
      <c r="AF450" s="111"/>
    </row>
    <row r="451" spans="1:32">
      <c r="A451" s="102"/>
      <c r="B451" s="33">
        <v>47</v>
      </c>
      <c r="C451" s="17" t="s">
        <v>96</v>
      </c>
      <c r="D451" s="62"/>
      <c r="E451" s="62"/>
      <c r="F451" s="62"/>
      <c r="G451" s="62"/>
      <c r="H451" s="62"/>
      <c r="I451" s="62"/>
      <c r="J451" s="62"/>
      <c r="K451" s="62"/>
      <c r="L451" s="62"/>
      <c r="Q451" s="111"/>
      <c r="V451" s="111"/>
      <c r="AA451" s="111"/>
      <c r="AF451" s="111"/>
    </row>
    <row r="452" spans="1:32">
      <c r="A452" s="102"/>
      <c r="B452" s="16" t="s">
        <v>377</v>
      </c>
      <c r="C452" s="17" t="s">
        <v>23</v>
      </c>
      <c r="D452" s="130">
        <v>0</v>
      </c>
      <c r="E452" s="130">
        <v>0</v>
      </c>
      <c r="F452" s="95">
        <v>9016</v>
      </c>
      <c r="G452" s="130">
        <v>0</v>
      </c>
      <c r="H452" s="95">
        <v>9016</v>
      </c>
      <c r="I452" s="130">
        <v>0</v>
      </c>
      <c r="J452" s="95">
        <v>10368</v>
      </c>
      <c r="K452" s="130">
        <v>0</v>
      </c>
      <c r="L452" s="96">
        <f>SUM(J452:K452)</f>
        <v>10368</v>
      </c>
      <c r="M452" s="207"/>
      <c r="N452" s="214"/>
      <c r="O452" s="207"/>
      <c r="P452" s="207"/>
      <c r="Q452" s="209"/>
      <c r="W452" s="111" t="s">
        <v>19</v>
      </c>
      <c r="X452" s="111" t="s">
        <v>19</v>
      </c>
      <c r="Y452" s="111" t="s">
        <v>19</v>
      </c>
      <c r="AA452" s="111" t="s">
        <v>19</v>
      </c>
      <c r="AB452" s="111" t="s">
        <v>19</v>
      </c>
      <c r="AC452" s="111" t="s">
        <v>19</v>
      </c>
      <c r="AD452" s="111" t="s">
        <v>19</v>
      </c>
      <c r="AE452" s="111" t="s">
        <v>19</v>
      </c>
      <c r="AF452" s="150" t="s">
        <v>19</v>
      </c>
    </row>
    <row r="453" spans="1:32">
      <c r="A453" s="102"/>
      <c r="B453" s="16" t="s">
        <v>378</v>
      </c>
      <c r="C453" s="17" t="s">
        <v>28</v>
      </c>
      <c r="D453" s="130">
        <v>0</v>
      </c>
      <c r="E453" s="130">
        <v>0</v>
      </c>
      <c r="F453" s="95">
        <v>1300</v>
      </c>
      <c r="G453" s="130">
        <v>0</v>
      </c>
      <c r="H453" s="95">
        <v>1300</v>
      </c>
      <c r="I453" s="130">
        <v>0</v>
      </c>
      <c r="J453" s="95">
        <v>2500</v>
      </c>
      <c r="K453" s="130">
        <v>0</v>
      </c>
      <c r="L453" s="96">
        <f>SUM(J453:K453)</f>
        <v>2500</v>
      </c>
      <c r="M453" s="207"/>
      <c r="N453" s="214"/>
      <c r="O453" s="207"/>
      <c r="P453" s="207"/>
      <c r="Q453" s="209"/>
      <c r="W453" s="111" t="s">
        <v>19</v>
      </c>
      <c r="X453" s="111" t="s">
        <v>19</v>
      </c>
      <c r="Y453" s="111" t="s">
        <v>19</v>
      </c>
      <c r="AA453" s="111" t="s">
        <v>19</v>
      </c>
      <c r="AB453" s="111" t="s">
        <v>19</v>
      </c>
      <c r="AC453" s="111" t="s">
        <v>19</v>
      </c>
      <c r="AD453" s="111" t="s">
        <v>19</v>
      </c>
      <c r="AE453" s="111" t="s">
        <v>19</v>
      </c>
      <c r="AF453" s="150" t="s">
        <v>19</v>
      </c>
    </row>
    <row r="454" spans="1:32">
      <c r="A454" s="102" t="s">
        <v>14</v>
      </c>
      <c r="B454" s="33">
        <v>47</v>
      </c>
      <c r="C454" s="17" t="s">
        <v>96</v>
      </c>
      <c r="D454" s="129">
        <f t="shared" ref="D454:L454" si="154">SUM(D452:D453)</f>
        <v>0</v>
      </c>
      <c r="E454" s="129">
        <f t="shared" si="154"/>
        <v>0</v>
      </c>
      <c r="F454" s="124">
        <f t="shared" si="154"/>
        <v>10316</v>
      </c>
      <c r="G454" s="129">
        <f t="shared" si="154"/>
        <v>0</v>
      </c>
      <c r="H454" s="124">
        <f t="shared" si="154"/>
        <v>10316</v>
      </c>
      <c r="I454" s="129">
        <f t="shared" si="154"/>
        <v>0</v>
      </c>
      <c r="J454" s="124">
        <f t="shared" si="154"/>
        <v>12868</v>
      </c>
      <c r="K454" s="129">
        <f t="shared" ref="K454" si="155">SUM(K452:K453)</f>
        <v>0</v>
      </c>
      <c r="L454" s="124">
        <f t="shared" si="154"/>
        <v>12868</v>
      </c>
      <c r="Q454" s="111"/>
      <c r="V454" s="111"/>
      <c r="AA454" s="111"/>
      <c r="AF454" s="111"/>
    </row>
    <row r="455" spans="1:32" ht="9" customHeight="1">
      <c r="A455" s="102"/>
      <c r="B455" s="33"/>
      <c r="C455" s="17"/>
      <c r="D455" s="62"/>
      <c r="E455" s="95"/>
      <c r="F455" s="62"/>
      <c r="G455" s="95"/>
      <c r="H455" s="62"/>
      <c r="I455" s="95"/>
      <c r="J455" s="62"/>
      <c r="K455" s="95"/>
      <c r="L455" s="62"/>
      <c r="Q455" s="111"/>
      <c r="V455" s="111"/>
      <c r="AA455" s="111"/>
      <c r="AF455" s="111"/>
    </row>
    <row r="456" spans="1:32">
      <c r="A456" s="102"/>
      <c r="B456" s="33">
        <v>48</v>
      </c>
      <c r="C456" s="17" t="s">
        <v>98</v>
      </c>
      <c r="D456" s="62"/>
      <c r="E456" s="62"/>
      <c r="F456" s="62"/>
      <c r="G456" s="62"/>
      <c r="H456" s="62"/>
      <c r="I456" s="62"/>
      <c r="J456" s="62"/>
      <c r="K456" s="62"/>
      <c r="L456" s="68"/>
      <c r="Q456" s="111"/>
      <c r="V456" s="111"/>
      <c r="AA456" s="111"/>
      <c r="AF456" s="111"/>
    </row>
    <row r="457" spans="1:32">
      <c r="A457" s="102"/>
      <c r="B457" s="16" t="s">
        <v>379</v>
      </c>
      <c r="C457" s="17" t="s">
        <v>23</v>
      </c>
      <c r="D457" s="130">
        <v>0</v>
      </c>
      <c r="E457" s="130">
        <v>0</v>
      </c>
      <c r="F457" s="95">
        <v>9486</v>
      </c>
      <c r="G457" s="130">
        <v>0</v>
      </c>
      <c r="H457" s="95">
        <v>9486</v>
      </c>
      <c r="I457" s="130">
        <v>0</v>
      </c>
      <c r="J457" s="95">
        <v>10909</v>
      </c>
      <c r="K457" s="130">
        <v>0</v>
      </c>
      <c r="L457" s="96">
        <f>SUM(J457:K457)</f>
        <v>10909</v>
      </c>
      <c r="M457" s="207"/>
      <c r="N457" s="214"/>
      <c r="O457" s="207"/>
      <c r="P457" s="207"/>
      <c r="Q457" s="209"/>
      <c r="W457" s="111" t="s">
        <v>19</v>
      </c>
      <c r="X457" s="111" t="s">
        <v>19</v>
      </c>
      <c r="Y457" s="111" t="s">
        <v>19</v>
      </c>
      <c r="AA457" s="111" t="s">
        <v>19</v>
      </c>
      <c r="AB457" s="111" t="s">
        <v>19</v>
      </c>
      <c r="AC457" s="111" t="s">
        <v>19</v>
      </c>
      <c r="AD457" s="111" t="s">
        <v>19</v>
      </c>
      <c r="AE457" s="111" t="s">
        <v>19</v>
      </c>
      <c r="AF457" s="150" t="s">
        <v>19</v>
      </c>
    </row>
    <row r="458" spans="1:32">
      <c r="A458" s="102"/>
      <c r="B458" s="16" t="s">
        <v>380</v>
      </c>
      <c r="C458" s="17" t="s">
        <v>28</v>
      </c>
      <c r="D458" s="130">
        <v>0</v>
      </c>
      <c r="E458" s="130">
        <v>0</v>
      </c>
      <c r="F458" s="95">
        <v>1</v>
      </c>
      <c r="G458" s="130">
        <v>0</v>
      </c>
      <c r="H458" s="95">
        <v>1</v>
      </c>
      <c r="I458" s="130">
        <v>0</v>
      </c>
      <c r="J458" s="95">
        <v>2500</v>
      </c>
      <c r="K458" s="130">
        <v>0</v>
      </c>
      <c r="L458" s="96">
        <f>SUM(J458:K458)</f>
        <v>2500</v>
      </c>
      <c r="M458" s="207"/>
      <c r="N458" s="214"/>
      <c r="O458" s="207"/>
      <c r="P458" s="207"/>
      <c r="Q458" s="209"/>
      <c r="W458" s="111" t="s">
        <v>19</v>
      </c>
      <c r="X458" s="111" t="s">
        <v>19</v>
      </c>
      <c r="Y458" s="111" t="s">
        <v>19</v>
      </c>
      <c r="AA458" s="111" t="s">
        <v>19</v>
      </c>
      <c r="AB458" s="111" t="s">
        <v>19</v>
      </c>
      <c r="AC458" s="111" t="s">
        <v>19</v>
      </c>
      <c r="AD458" s="111" t="s">
        <v>19</v>
      </c>
      <c r="AE458" s="111" t="s">
        <v>19</v>
      </c>
      <c r="AF458" s="150" t="s">
        <v>19</v>
      </c>
    </row>
    <row r="459" spans="1:32">
      <c r="A459" s="102" t="s">
        <v>14</v>
      </c>
      <c r="B459" s="33">
        <v>48</v>
      </c>
      <c r="C459" s="17" t="s">
        <v>98</v>
      </c>
      <c r="D459" s="129">
        <f t="shared" ref="D459:L459" si="156">SUM(D457:D458)</f>
        <v>0</v>
      </c>
      <c r="E459" s="129">
        <f t="shared" si="156"/>
        <v>0</v>
      </c>
      <c r="F459" s="124">
        <f t="shared" si="156"/>
        <v>9487</v>
      </c>
      <c r="G459" s="129">
        <f t="shared" si="156"/>
        <v>0</v>
      </c>
      <c r="H459" s="124">
        <f t="shared" si="156"/>
        <v>9487</v>
      </c>
      <c r="I459" s="129">
        <f t="shared" si="156"/>
        <v>0</v>
      </c>
      <c r="J459" s="124">
        <f t="shared" si="156"/>
        <v>13409</v>
      </c>
      <c r="K459" s="129">
        <f t="shared" ref="K459" si="157">SUM(K457:K458)</f>
        <v>0</v>
      </c>
      <c r="L459" s="124">
        <f t="shared" si="156"/>
        <v>13409</v>
      </c>
      <c r="Q459" s="111"/>
      <c r="V459" s="111"/>
      <c r="AA459" s="111"/>
      <c r="AF459" s="111"/>
    </row>
    <row r="460" spans="1:32" ht="25.5">
      <c r="A460" s="102" t="s">
        <v>14</v>
      </c>
      <c r="B460" s="182">
        <v>16</v>
      </c>
      <c r="C460" s="183" t="s">
        <v>396</v>
      </c>
      <c r="D460" s="131">
        <f t="shared" ref="D460:L460" si="158">D459+D444+D439+D449+D454</f>
        <v>0</v>
      </c>
      <c r="E460" s="129">
        <f t="shared" si="158"/>
        <v>0</v>
      </c>
      <c r="F460" s="124">
        <f t="shared" si="158"/>
        <v>60462</v>
      </c>
      <c r="G460" s="129">
        <f t="shared" si="158"/>
        <v>0</v>
      </c>
      <c r="H460" s="124">
        <f t="shared" si="158"/>
        <v>60462</v>
      </c>
      <c r="I460" s="129">
        <f t="shared" si="158"/>
        <v>0</v>
      </c>
      <c r="J460" s="124">
        <f t="shared" si="158"/>
        <v>91596</v>
      </c>
      <c r="K460" s="129">
        <f t="shared" ref="K460" si="159">K459+K444+K439+K449+K454</f>
        <v>0</v>
      </c>
      <c r="L460" s="124">
        <f t="shared" si="158"/>
        <v>91596</v>
      </c>
      <c r="Q460" s="111"/>
      <c r="V460" s="111"/>
      <c r="AA460" s="111"/>
      <c r="AF460" s="111"/>
    </row>
    <row r="461" spans="1:32" ht="2.25" customHeight="1">
      <c r="A461" s="102"/>
      <c r="B461" s="34"/>
      <c r="C461" s="15"/>
      <c r="D461" s="62"/>
      <c r="E461" s="62"/>
      <c r="F461" s="62"/>
      <c r="G461" s="62"/>
      <c r="H461" s="62"/>
      <c r="I461" s="62"/>
      <c r="J461" s="62"/>
      <c r="K461" s="62"/>
      <c r="L461" s="62"/>
      <c r="Q461" s="111"/>
      <c r="V461" s="111"/>
      <c r="AA461" s="111"/>
      <c r="AF461" s="111"/>
    </row>
    <row r="462" spans="1:32">
      <c r="A462" s="102"/>
      <c r="B462" s="33">
        <v>60</v>
      </c>
      <c r="C462" s="17" t="s">
        <v>21</v>
      </c>
      <c r="D462" s="62"/>
      <c r="E462" s="62"/>
      <c r="F462" s="62"/>
      <c r="G462" s="62"/>
      <c r="H462" s="62"/>
      <c r="I462" s="62"/>
      <c r="J462" s="62"/>
      <c r="K462" s="62"/>
      <c r="L462" s="62"/>
      <c r="Q462" s="111"/>
      <c r="V462" s="111"/>
      <c r="AA462" s="111"/>
      <c r="AF462" s="111"/>
    </row>
    <row r="463" spans="1:32">
      <c r="A463" s="102"/>
      <c r="B463" s="33">
        <v>44</v>
      </c>
      <c r="C463" s="17" t="s">
        <v>89</v>
      </c>
      <c r="D463" s="62"/>
      <c r="E463" s="62"/>
      <c r="F463" s="62"/>
      <c r="G463" s="62"/>
      <c r="H463" s="62"/>
      <c r="I463" s="62"/>
      <c r="J463" s="62"/>
      <c r="K463" s="62"/>
      <c r="L463" s="62"/>
      <c r="Q463" s="111"/>
      <c r="V463" s="111"/>
      <c r="AA463" s="111"/>
      <c r="AF463" s="111"/>
    </row>
    <row r="464" spans="1:32">
      <c r="A464" s="102"/>
      <c r="B464" s="16" t="s">
        <v>166</v>
      </c>
      <c r="C464" s="17" t="s">
        <v>23</v>
      </c>
      <c r="D464" s="120">
        <v>19001</v>
      </c>
      <c r="E464" s="130">
        <v>0</v>
      </c>
      <c r="F464" s="130">
        <v>0</v>
      </c>
      <c r="G464" s="130">
        <v>0</v>
      </c>
      <c r="H464" s="130">
        <v>0</v>
      </c>
      <c r="I464" s="130">
        <v>0</v>
      </c>
      <c r="J464" s="130">
        <v>0</v>
      </c>
      <c r="K464" s="130">
        <v>0</v>
      </c>
      <c r="L464" s="134">
        <f>SUM(J464:K464)</f>
        <v>0</v>
      </c>
      <c r="M464" s="207"/>
      <c r="N464" s="207"/>
      <c r="O464" s="207"/>
      <c r="P464" s="207"/>
      <c r="Q464" s="209"/>
      <c r="W464" s="111" t="s">
        <v>19</v>
      </c>
      <c r="X464" s="111" t="s">
        <v>19</v>
      </c>
      <c r="Y464" s="111" t="s">
        <v>19</v>
      </c>
      <c r="AA464" s="111" t="s">
        <v>19</v>
      </c>
      <c r="AB464" s="111" t="s">
        <v>19</v>
      </c>
      <c r="AC464" s="111" t="s">
        <v>19</v>
      </c>
      <c r="AD464" s="111" t="s">
        <v>19</v>
      </c>
      <c r="AE464" s="111" t="s">
        <v>19</v>
      </c>
      <c r="AF464" s="150" t="s">
        <v>19</v>
      </c>
    </row>
    <row r="465" spans="1:32" ht="12.95" customHeight="1">
      <c r="A465" s="102"/>
      <c r="B465" s="16" t="s">
        <v>167</v>
      </c>
      <c r="C465" s="17" t="s">
        <v>28</v>
      </c>
      <c r="D465" s="120">
        <v>91</v>
      </c>
      <c r="E465" s="130">
        <v>0</v>
      </c>
      <c r="F465" s="130">
        <v>0</v>
      </c>
      <c r="G465" s="130">
        <v>0</v>
      </c>
      <c r="H465" s="130">
        <v>0</v>
      </c>
      <c r="I465" s="130">
        <v>0</v>
      </c>
      <c r="J465" s="130">
        <v>0</v>
      </c>
      <c r="K465" s="130">
        <v>0</v>
      </c>
      <c r="L465" s="134">
        <f>SUM(J465:K465)</f>
        <v>0</v>
      </c>
      <c r="M465" s="207"/>
      <c r="N465" s="207"/>
      <c r="O465" s="207"/>
      <c r="P465" s="207"/>
      <c r="Q465" s="209"/>
      <c r="W465" s="111" t="s">
        <v>19</v>
      </c>
      <c r="X465" s="111" t="s">
        <v>19</v>
      </c>
      <c r="Y465" s="111" t="s">
        <v>19</v>
      </c>
      <c r="AA465" s="111" t="s">
        <v>19</v>
      </c>
      <c r="AB465" s="111" t="s">
        <v>19</v>
      </c>
      <c r="AC465" s="111" t="s">
        <v>19</v>
      </c>
      <c r="AD465" s="111" t="s">
        <v>19</v>
      </c>
      <c r="AE465" s="111" t="s">
        <v>19</v>
      </c>
      <c r="AF465" s="150" t="s">
        <v>19</v>
      </c>
    </row>
    <row r="466" spans="1:32" ht="12.95" customHeight="1">
      <c r="A466" s="102" t="s">
        <v>14</v>
      </c>
      <c r="B466" s="33">
        <v>44</v>
      </c>
      <c r="C466" s="17" t="s">
        <v>89</v>
      </c>
      <c r="D466" s="124">
        <f t="shared" ref="D466:L466" si="160">SUM(D462:D465)</f>
        <v>19092</v>
      </c>
      <c r="E466" s="129">
        <f t="shared" si="160"/>
        <v>0</v>
      </c>
      <c r="F466" s="129">
        <f t="shared" si="160"/>
        <v>0</v>
      </c>
      <c r="G466" s="129">
        <f t="shared" si="160"/>
        <v>0</v>
      </c>
      <c r="H466" s="129">
        <f t="shared" si="160"/>
        <v>0</v>
      </c>
      <c r="I466" s="129">
        <f t="shared" si="160"/>
        <v>0</v>
      </c>
      <c r="J466" s="129">
        <f t="shared" si="160"/>
        <v>0</v>
      </c>
      <c r="K466" s="129">
        <f t="shared" si="160"/>
        <v>0</v>
      </c>
      <c r="L466" s="129">
        <f t="shared" si="160"/>
        <v>0</v>
      </c>
      <c r="Q466" s="111"/>
      <c r="V466" s="111"/>
      <c r="AA466" s="111"/>
      <c r="AF466" s="111"/>
    </row>
    <row r="467" spans="1:32" ht="12.95" customHeight="1">
      <c r="A467" s="102"/>
      <c r="B467" s="16"/>
      <c r="C467" s="17"/>
      <c r="D467" s="61"/>
      <c r="E467" s="61"/>
      <c r="F467" s="61"/>
      <c r="G467" s="61"/>
      <c r="H467" s="61"/>
      <c r="I467" s="61"/>
      <c r="J467" s="61"/>
      <c r="K467" s="61"/>
      <c r="L467" s="68"/>
      <c r="Q467" s="111"/>
      <c r="V467" s="111"/>
      <c r="AA467" s="111"/>
      <c r="AF467" s="111"/>
    </row>
    <row r="468" spans="1:32" ht="12.95" customHeight="1">
      <c r="A468" s="102"/>
      <c r="B468" s="33">
        <v>45</v>
      </c>
      <c r="C468" s="17" t="s">
        <v>92</v>
      </c>
      <c r="D468" s="61"/>
      <c r="E468" s="61"/>
      <c r="F468" s="61"/>
      <c r="G468" s="61"/>
      <c r="H468" s="61"/>
      <c r="I468" s="61"/>
      <c r="J468" s="61"/>
      <c r="K468" s="61"/>
      <c r="L468" s="68"/>
      <c r="Q468" s="111"/>
      <c r="V468" s="111"/>
      <c r="AA468" s="111"/>
      <c r="AF468" s="111"/>
    </row>
    <row r="469" spans="1:32" ht="12.95" customHeight="1">
      <c r="A469" s="102"/>
      <c r="B469" s="16" t="s">
        <v>168</v>
      </c>
      <c r="C469" s="17" t="s">
        <v>23</v>
      </c>
      <c r="D469" s="221">
        <v>10902</v>
      </c>
      <c r="E469" s="128">
        <v>0</v>
      </c>
      <c r="F469" s="128">
        <v>0</v>
      </c>
      <c r="G469" s="128">
        <v>0</v>
      </c>
      <c r="H469" s="128">
        <v>0</v>
      </c>
      <c r="I469" s="128">
        <v>0</v>
      </c>
      <c r="J469" s="128">
        <v>0</v>
      </c>
      <c r="K469" s="128">
        <v>0</v>
      </c>
      <c r="L469" s="134">
        <f>SUM(J469:K469)</f>
        <v>0</v>
      </c>
      <c r="M469" s="207"/>
      <c r="N469" s="207"/>
      <c r="O469" s="207"/>
      <c r="P469" s="207"/>
      <c r="Q469" s="209"/>
      <c r="W469" s="111" t="s">
        <v>19</v>
      </c>
      <c r="X469" s="111" t="s">
        <v>19</v>
      </c>
      <c r="Y469" s="111" t="s">
        <v>19</v>
      </c>
      <c r="AA469" s="111" t="s">
        <v>19</v>
      </c>
      <c r="AB469" s="111" t="s">
        <v>19</v>
      </c>
      <c r="AC469" s="111" t="s">
        <v>19</v>
      </c>
      <c r="AD469" s="111" t="s">
        <v>19</v>
      </c>
      <c r="AE469" s="111" t="s">
        <v>19</v>
      </c>
      <c r="AF469" s="150" t="s">
        <v>19</v>
      </c>
    </row>
    <row r="470" spans="1:32" ht="12.95" customHeight="1">
      <c r="A470" s="102"/>
      <c r="B470" s="16" t="s">
        <v>169</v>
      </c>
      <c r="C470" s="17" t="s">
        <v>28</v>
      </c>
      <c r="D470" s="121">
        <v>2300</v>
      </c>
      <c r="E470" s="131">
        <v>0</v>
      </c>
      <c r="F470" s="131">
        <v>0</v>
      </c>
      <c r="G470" s="131">
        <v>0</v>
      </c>
      <c r="H470" s="131">
        <v>0</v>
      </c>
      <c r="I470" s="131">
        <v>0</v>
      </c>
      <c r="J470" s="131">
        <v>0</v>
      </c>
      <c r="K470" s="131">
        <v>0</v>
      </c>
      <c r="L470" s="135">
        <f>SUM(J470:K470)</f>
        <v>0</v>
      </c>
      <c r="M470" s="207"/>
      <c r="N470" s="207"/>
      <c r="O470" s="207"/>
      <c r="P470" s="207"/>
      <c r="Q470" s="209"/>
      <c r="W470" s="111" t="s">
        <v>19</v>
      </c>
      <c r="X470" s="111" t="s">
        <v>19</v>
      </c>
      <c r="Y470" s="111" t="s">
        <v>19</v>
      </c>
      <c r="AA470" s="111" t="s">
        <v>19</v>
      </c>
      <c r="AB470" s="111" t="s">
        <v>19</v>
      </c>
      <c r="AC470" s="111" t="s">
        <v>19</v>
      </c>
      <c r="AD470" s="111" t="s">
        <v>19</v>
      </c>
      <c r="AE470" s="111" t="s">
        <v>19</v>
      </c>
      <c r="AF470" s="150" t="s">
        <v>19</v>
      </c>
    </row>
    <row r="471" spans="1:32" ht="12.95" customHeight="1">
      <c r="A471" s="104" t="s">
        <v>14</v>
      </c>
      <c r="B471" s="204">
        <v>45</v>
      </c>
      <c r="C471" s="44" t="s">
        <v>92</v>
      </c>
      <c r="D471" s="172">
        <f t="shared" ref="D471:L471" si="161">SUM(D469:D470)</f>
        <v>13202</v>
      </c>
      <c r="E471" s="131">
        <f t="shared" si="161"/>
        <v>0</v>
      </c>
      <c r="F471" s="131">
        <f t="shared" si="161"/>
        <v>0</v>
      </c>
      <c r="G471" s="131">
        <f t="shared" si="161"/>
        <v>0</v>
      </c>
      <c r="H471" s="131">
        <f t="shared" si="161"/>
        <v>0</v>
      </c>
      <c r="I471" s="131">
        <f t="shared" si="161"/>
        <v>0</v>
      </c>
      <c r="J471" s="131">
        <f t="shared" si="161"/>
        <v>0</v>
      </c>
      <c r="K471" s="131">
        <f t="shared" si="161"/>
        <v>0</v>
      </c>
      <c r="L471" s="131">
        <f t="shared" si="161"/>
        <v>0</v>
      </c>
      <c r="Q471" s="111"/>
      <c r="V471" s="111"/>
      <c r="AA471" s="111"/>
      <c r="AF471" s="111"/>
    </row>
    <row r="472" spans="1:32" ht="4.5" customHeight="1">
      <c r="A472" s="102"/>
      <c r="B472" s="33"/>
      <c r="C472" s="17"/>
      <c r="D472" s="62"/>
      <c r="E472" s="62"/>
      <c r="F472" s="62"/>
      <c r="G472" s="62"/>
      <c r="H472" s="62"/>
      <c r="I472" s="62"/>
      <c r="J472" s="62"/>
      <c r="K472" s="62"/>
      <c r="L472" s="62"/>
      <c r="Q472" s="111"/>
      <c r="V472" s="111"/>
      <c r="AA472" s="111"/>
      <c r="AF472" s="111"/>
    </row>
    <row r="473" spans="1:32" ht="12.95" customHeight="1">
      <c r="A473" s="102"/>
      <c r="B473" s="33">
        <v>46</v>
      </c>
      <c r="C473" s="17" t="s">
        <v>94</v>
      </c>
      <c r="D473" s="62"/>
      <c r="E473" s="62"/>
      <c r="F473" s="62"/>
      <c r="G473" s="62"/>
      <c r="H473" s="62"/>
      <c r="I473" s="62"/>
      <c r="J473" s="62"/>
      <c r="K473" s="62"/>
      <c r="L473" s="62"/>
      <c r="Q473" s="111"/>
      <c r="V473" s="111"/>
      <c r="AA473" s="111"/>
      <c r="AF473" s="111"/>
    </row>
    <row r="474" spans="1:32" ht="12.95" customHeight="1">
      <c r="A474" s="102"/>
      <c r="B474" s="16" t="s">
        <v>170</v>
      </c>
      <c r="C474" s="17" t="s">
        <v>23</v>
      </c>
      <c r="D474" s="120">
        <v>8540</v>
      </c>
      <c r="E474" s="130">
        <v>0</v>
      </c>
      <c r="F474" s="130">
        <v>0</v>
      </c>
      <c r="G474" s="130">
        <v>0</v>
      </c>
      <c r="H474" s="130">
        <v>0</v>
      </c>
      <c r="I474" s="130">
        <v>0</v>
      </c>
      <c r="J474" s="130">
        <v>0</v>
      </c>
      <c r="K474" s="130">
        <v>0</v>
      </c>
      <c r="L474" s="133">
        <f>SUM(J474:K474)</f>
        <v>0</v>
      </c>
      <c r="M474" s="207"/>
      <c r="N474" s="207"/>
      <c r="O474" s="207"/>
      <c r="P474" s="207"/>
      <c r="Q474" s="209"/>
      <c r="W474" s="111" t="s">
        <v>19</v>
      </c>
      <c r="X474" s="111" t="s">
        <v>19</v>
      </c>
      <c r="Y474" s="111" t="s">
        <v>19</v>
      </c>
      <c r="AA474" s="111" t="s">
        <v>19</v>
      </c>
      <c r="AB474" s="111" t="s">
        <v>19</v>
      </c>
      <c r="AC474" s="111" t="s">
        <v>19</v>
      </c>
      <c r="AD474" s="111" t="s">
        <v>19</v>
      </c>
      <c r="AE474" s="111" t="s">
        <v>19</v>
      </c>
      <c r="AF474" s="150" t="s">
        <v>19</v>
      </c>
    </row>
    <row r="475" spans="1:32" ht="12.95" customHeight="1">
      <c r="A475" s="102" t="s">
        <v>14</v>
      </c>
      <c r="B475" s="33">
        <v>46</v>
      </c>
      <c r="C475" s="17" t="s">
        <v>94</v>
      </c>
      <c r="D475" s="124">
        <f t="shared" ref="D475:L475" si="162">SUM(D474:D474)</f>
        <v>8540</v>
      </c>
      <c r="E475" s="129">
        <f t="shared" si="162"/>
        <v>0</v>
      </c>
      <c r="F475" s="129">
        <f t="shared" si="162"/>
        <v>0</v>
      </c>
      <c r="G475" s="129">
        <f t="shared" si="162"/>
        <v>0</v>
      </c>
      <c r="H475" s="129">
        <f t="shared" si="162"/>
        <v>0</v>
      </c>
      <c r="I475" s="129">
        <f t="shared" si="162"/>
        <v>0</v>
      </c>
      <c r="J475" s="129">
        <f t="shared" si="162"/>
        <v>0</v>
      </c>
      <c r="K475" s="129">
        <f t="shared" si="162"/>
        <v>0</v>
      </c>
      <c r="L475" s="129">
        <f t="shared" si="162"/>
        <v>0</v>
      </c>
      <c r="Q475" s="111"/>
      <c r="V475" s="111"/>
      <c r="AA475" s="111"/>
      <c r="AF475" s="111"/>
    </row>
    <row r="476" spans="1:32" ht="15.75" customHeight="1">
      <c r="A476" s="102"/>
      <c r="B476" s="33"/>
      <c r="C476" s="17"/>
      <c r="D476" s="62"/>
      <c r="E476" s="62"/>
      <c r="F476" s="62"/>
      <c r="G476" s="62"/>
      <c r="H476" s="62"/>
      <c r="I476" s="62"/>
      <c r="J476" s="62"/>
      <c r="K476" s="62"/>
      <c r="L476" s="62"/>
      <c r="Q476" s="111"/>
      <c r="V476" s="111"/>
      <c r="AA476" s="111"/>
      <c r="AF476" s="111"/>
    </row>
    <row r="477" spans="1:32" ht="12.95" customHeight="1">
      <c r="A477" s="102"/>
      <c r="B477" s="33">
        <v>47</v>
      </c>
      <c r="C477" s="17" t="s">
        <v>96</v>
      </c>
      <c r="D477" s="62"/>
      <c r="E477" s="62"/>
      <c r="F477" s="62"/>
      <c r="G477" s="62"/>
      <c r="H477" s="62"/>
      <c r="I477" s="62"/>
      <c r="J477" s="62"/>
      <c r="K477" s="62"/>
      <c r="L477" s="62"/>
      <c r="Q477" s="111"/>
      <c r="V477" s="111"/>
      <c r="AA477" s="111"/>
      <c r="AF477" s="111"/>
    </row>
    <row r="478" spans="1:32" ht="12.95" customHeight="1">
      <c r="A478" s="102"/>
      <c r="B478" s="16" t="s">
        <v>171</v>
      </c>
      <c r="C478" s="17" t="s">
        <v>23</v>
      </c>
      <c r="D478" s="120">
        <v>7782</v>
      </c>
      <c r="E478" s="130">
        <v>0</v>
      </c>
      <c r="F478" s="130">
        <v>0</v>
      </c>
      <c r="G478" s="130">
        <v>0</v>
      </c>
      <c r="H478" s="130">
        <v>0</v>
      </c>
      <c r="I478" s="130">
        <v>0</v>
      </c>
      <c r="J478" s="130">
        <v>0</v>
      </c>
      <c r="K478" s="130">
        <v>0</v>
      </c>
      <c r="L478" s="134">
        <f>SUM(J478:K478)</f>
        <v>0</v>
      </c>
      <c r="M478" s="207"/>
      <c r="N478" s="207"/>
      <c r="O478" s="207"/>
      <c r="P478" s="207"/>
      <c r="Q478" s="209"/>
      <c r="W478" s="111" t="s">
        <v>19</v>
      </c>
      <c r="X478" s="111" t="s">
        <v>19</v>
      </c>
      <c r="Y478" s="111" t="s">
        <v>19</v>
      </c>
      <c r="AA478" s="111" t="s">
        <v>19</v>
      </c>
      <c r="AB478" s="111" t="s">
        <v>19</v>
      </c>
      <c r="AC478" s="111" t="s">
        <v>19</v>
      </c>
      <c r="AD478" s="111" t="s">
        <v>19</v>
      </c>
      <c r="AE478" s="111" t="s">
        <v>19</v>
      </c>
      <c r="AF478" s="150" t="s">
        <v>19</v>
      </c>
    </row>
    <row r="479" spans="1:32" ht="12.95" customHeight="1">
      <c r="A479" s="102"/>
      <c r="B479" s="16" t="s">
        <v>172</v>
      </c>
      <c r="C479" s="17" t="s">
        <v>28</v>
      </c>
      <c r="D479" s="120">
        <v>1098</v>
      </c>
      <c r="E479" s="130">
        <v>0</v>
      </c>
      <c r="F479" s="130">
        <v>0</v>
      </c>
      <c r="G479" s="130">
        <v>0</v>
      </c>
      <c r="H479" s="130">
        <v>0</v>
      </c>
      <c r="I479" s="130">
        <v>0</v>
      </c>
      <c r="J479" s="130">
        <v>0</v>
      </c>
      <c r="K479" s="130">
        <v>0</v>
      </c>
      <c r="L479" s="134">
        <f>SUM(J479:K479)</f>
        <v>0</v>
      </c>
      <c r="M479" s="207"/>
      <c r="N479" s="207"/>
      <c r="O479" s="207"/>
      <c r="P479" s="207"/>
      <c r="Q479" s="209"/>
      <c r="W479" s="111" t="s">
        <v>19</v>
      </c>
      <c r="X479" s="111" t="s">
        <v>19</v>
      </c>
      <c r="Y479" s="111" t="s">
        <v>19</v>
      </c>
      <c r="AA479" s="111" t="s">
        <v>19</v>
      </c>
      <c r="AB479" s="111" t="s">
        <v>19</v>
      </c>
      <c r="AC479" s="111" t="s">
        <v>19</v>
      </c>
      <c r="AD479" s="111" t="s">
        <v>19</v>
      </c>
      <c r="AE479" s="111" t="s">
        <v>19</v>
      </c>
      <c r="AF479" s="150" t="s">
        <v>19</v>
      </c>
    </row>
    <row r="480" spans="1:32" ht="12.95" customHeight="1">
      <c r="A480" s="102" t="s">
        <v>14</v>
      </c>
      <c r="B480" s="33">
        <v>47</v>
      </c>
      <c r="C480" s="17" t="s">
        <v>96</v>
      </c>
      <c r="D480" s="124">
        <f t="shared" ref="D480:L480" si="163">SUM(D478:D479)</f>
        <v>8880</v>
      </c>
      <c r="E480" s="129">
        <f t="shared" si="163"/>
        <v>0</v>
      </c>
      <c r="F480" s="129">
        <f t="shared" si="163"/>
        <v>0</v>
      </c>
      <c r="G480" s="129">
        <f t="shared" si="163"/>
        <v>0</v>
      </c>
      <c r="H480" s="129">
        <f t="shared" si="163"/>
        <v>0</v>
      </c>
      <c r="I480" s="129">
        <f t="shared" si="163"/>
        <v>0</v>
      </c>
      <c r="J480" s="129">
        <f t="shared" si="163"/>
        <v>0</v>
      </c>
      <c r="K480" s="129">
        <f t="shared" si="163"/>
        <v>0</v>
      </c>
      <c r="L480" s="129">
        <f t="shared" si="163"/>
        <v>0</v>
      </c>
      <c r="Q480" s="111"/>
      <c r="V480" s="111"/>
      <c r="AA480" s="111"/>
      <c r="AF480" s="111"/>
    </row>
    <row r="481" spans="1:32" ht="17.25" customHeight="1">
      <c r="A481" s="102"/>
      <c r="B481" s="33"/>
      <c r="C481" s="17"/>
      <c r="D481" s="62"/>
      <c r="E481" s="95"/>
      <c r="F481" s="62"/>
      <c r="G481" s="95"/>
      <c r="H481" s="62"/>
      <c r="I481" s="95"/>
      <c r="J481" s="62"/>
      <c r="K481" s="95"/>
      <c r="L481" s="62"/>
      <c r="Q481" s="111"/>
      <c r="V481" s="111"/>
      <c r="AA481" s="111"/>
      <c r="AF481" s="111"/>
    </row>
    <row r="482" spans="1:32" ht="12.95" customHeight="1">
      <c r="A482" s="102"/>
      <c r="B482" s="33">
        <v>48</v>
      </c>
      <c r="C482" s="17" t="s">
        <v>98</v>
      </c>
      <c r="D482" s="62"/>
      <c r="E482" s="62"/>
      <c r="F482" s="62"/>
      <c r="G482" s="62"/>
      <c r="H482" s="62"/>
      <c r="I482" s="62"/>
      <c r="J482" s="62"/>
      <c r="K482" s="62"/>
      <c r="L482" s="68"/>
      <c r="Q482" s="111"/>
      <c r="V482" s="111"/>
      <c r="AA482" s="111"/>
      <c r="AF482" s="111"/>
    </row>
    <row r="483" spans="1:32" ht="12.95" customHeight="1">
      <c r="A483" s="102"/>
      <c r="B483" s="16" t="s">
        <v>173</v>
      </c>
      <c r="C483" s="17" t="s">
        <v>23</v>
      </c>
      <c r="D483" s="120">
        <v>13873</v>
      </c>
      <c r="E483" s="130">
        <v>0</v>
      </c>
      <c r="F483" s="130">
        <v>0</v>
      </c>
      <c r="G483" s="130">
        <v>0</v>
      </c>
      <c r="H483" s="130">
        <v>0</v>
      </c>
      <c r="I483" s="130">
        <v>0</v>
      </c>
      <c r="J483" s="130">
        <v>0</v>
      </c>
      <c r="K483" s="130">
        <v>0</v>
      </c>
      <c r="L483" s="134">
        <f>SUM(J483:K483)</f>
        <v>0</v>
      </c>
      <c r="M483" s="207"/>
      <c r="N483" s="207"/>
      <c r="O483" s="207"/>
      <c r="P483" s="207"/>
      <c r="Q483" s="209"/>
      <c r="W483" s="111" t="s">
        <v>19</v>
      </c>
      <c r="X483" s="111" t="s">
        <v>19</v>
      </c>
      <c r="Y483" s="111" t="s">
        <v>19</v>
      </c>
      <c r="AA483" s="111" t="s">
        <v>19</v>
      </c>
      <c r="AB483" s="111" t="s">
        <v>19</v>
      </c>
      <c r="AC483" s="111" t="s">
        <v>19</v>
      </c>
      <c r="AD483" s="111" t="s">
        <v>19</v>
      </c>
      <c r="AE483" s="111" t="s">
        <v>19</v>
      </c>
      <c r="AF483" s="150" t="s">
        <v>19</v>
      </c>
    </row>
    <row r="484" spans="1:32" ht="12.95" customHeight="1">
      <c r="A484" s="102" t="s">
        <v>14</v>
      </c>
      <c r="B484" s="33">
        <v>48</v>
      </c>
      <c r="C484" s="17" t="s">
        <v>98</v>
      </c>
      <c r="D484" s="124">
        <f t="shared" ref="D484:L484" si="164">SUM(D483:D483)</f>
        <v>13873</v>
      </c>
      <c r="E484" s="129">
        <f t="shared" si="164"/>
        <v>0</v>
      </c>
      <c r="F484" s="129">
        <f t="shared" si="164"/>
        <v>0</v>
      </c>
      <c r="G484" s="129">
        <f t="shared" si="164"/>
        <v>0</v>
      </c>
      <c r="H484" s="129">
        <f t="shared" si="164"/>
        <v>0</v>
      </c>
      <c r="I484" s="129">
        <f t="shared" si="164"/>
        <v>0</v>
      </c>
      <c r="J484" s="129">
        <f t="shared" si="164"/>
        <v>0</v>
      </c>
      <c r="K484" s="129">
        <f t="shared" si="164"/>
        <v>0</v>
      </c>
      <c r="L484" s="129">
        <f t="shared" si="164"/>
        <v>0</v>
      </c>
      <c r="Q484" s="111"/>
      <c r="V484" s="111"/>
      <c r="AA484" s="111"/>
      <c r="AF484" s="111"/>
    </row>
    <row r="485" spans="1:32" ht="12.95" customHeight="1">
      <c r="A485" s="102" t="s">
        <v>14</v>
      </c>
      <c r="B485" s="33">
        <v>60</v>
      </c>
      <c r="C485" s="17" t="s">
        <v>21</v>
      </c>
      <c r="D485" s="124">
        <f t="shared" ref="D485:L485" si="165">D484+D471+D466+D475+D480</f>
        <v>63587</v>
      </c>
      <c r="E485" s="129">
        <f t="shared" si="165"/>
        <v>0</v>
      </c>
      <c r="F485" s="129">
        <f t="shared" si="165"/>
        <v>0</v>
      </c>
      <c r="G485" s="129">
        <f t="shared" si="165"/>
        <v>0</v>
      </c>
      <c r="H485" s="129">
        <f t="shared" si="165"/>
        <v>0</v>
      </c>
      <c r="I485" s="129">
        <f t="shared" si="165"/>
        <v>0</v>
      </c>
      <c r="J485" s="129">
        <f t="shared" si="165"/>
        <v>0</v>
      </c>
      <c r="K485" s="129">
        <f t="shared" si="165"/>
        <v>0</v>
      </c>
      <c r="L485" s="129">
        <f t="shared" si="165"/>
        <v>0</v>
      </c>
      <c r="Q485" s="111"/>
      <c r="V485" s="111"/>
      <c r="AA485" s="111"/>
      <c r="AF485" s="111"/>
    </row>
    <row r="486" spans="1:32" ht="12.95" customHeight="1">
      <c r="A486" s="102" t="s">
        <v>14</v>
      </c>
      <c r="B486" s="34">
        <v>1E-3</v>
      </c>
      <c r="C486" s="15" t="s">
        <v>20</v>
      </c>
      <c r="D486" s="172">
        <f t="shared" ref="D486:L486" si="166">D485+D460</f>
        <v>63587</v>
      </c>
      <c r="E486" s="131">
        <f t="shared" si="166"/>
        <v>0</v>
      </c>
      <c r="F486" s="172">
        <f t="shared" si="166"/>
        <v>60462</v>
      </c>
      <c r="G486" s="131">
        <f t="shared" si="166"/>
        <v>0</v>
      </c>
      <c r="H486" s="172">
        <f t="shared" si="166"/>
        <v>60462</v>
      </c>
      <c r="I486" s="131">
        <f t="shared" si="166"/>
        <v>0</v>
      </c>
      <c r="J486" s="172">
        <f t="shared" si="166"/>
        <v>91596</v>
      </c>
      <c r="K486" s="131">
        <f t="shared" si="166"/>
        <v>0</v>
      </c>
      <c r="L486" s="172">
        <f t="shared" si="166"/>
        <v>91596</v>
      </c>
      <c r="Q486" s="111"/>
      <c r="V486" s="111"/>
      <c r="AA486" s="111"/>
      <c r="AF486" s="111"/>
    </row>
    <row r="487" spans="1:32" ht="17.25" customHeight="1">
      <c r="A487" s="102"/>
      <c r="B487" s="39"/>
      <c r="C487" s="15"/>
      <c r="D487" s="62"/>
      <c r="E487" s="65"/>
      <c r="F487" s="62"/>
      <c r="G487" s="68"/>
      <c r="H487" s="62"/>
      <c r="I487" s="68"/>
      <c r="J487" s="62"/>
      <c r="K487" s="68"/>
      <c r="L487" s="62"/>
      <c r="Q487" s="111"/>
      <c r="V487" s="111"/>
      <c r="AA487" s="111"/>
      <c r="AF487" s="111"/>
    </row>
    <row r="488" spans="1:32" ht="12.95" customHeight="1">
      <c r="A488" s="102"/>
      <c r="B488" s="34">
        <v>3.0000000000000001E-3</v>
      </c>
      <c r="C488" s="15" t="s">
        <v>117</v>
      </c>
      <c r="D488" s="62"/>
      <c r="E488" s="61"/>
      <c r="F488" s="61"/>
      <c r="G488" s="61"/>
      <c r="H488" s="61"/>
      <c r="I488" s="61"/>
      <c r="J488" s="61"/>
      <c r="K488" s="61"/>
      <c r="L488" s="61"/>
      <c r="Q488" s="111"/>
      <c r="V488" s="111"/>
      <c r="AA488" s="111"/>
      <c r="AF488" s="111"/>
    </row>
    <row r="489" spans="1:32" ht="12.95" customHeight="1">
      <c r="A489" s="102"/>
      <c r="B489" s="16" t="s">
        <v>174</v>
      </c>
      <c r="C489" s="17" t="s">
        <v>23</v>
      </c>
      <c r="D489" s="120">
        <v>3989</v>
      </c>
      <c r="E489" s="130">
        <v>0</v>
      </c>
      <c r="F489" s="130">
        <v>0</v>
      </c>
      <c r="G489" s="130">
        <v>0</v>
      </c>
      <c r="H489" s="130">
        <v>0</v>
      </c>
      <c r="I489" s="130">
        <v>0</v>
      </c>
      <c r="J489" s="130">
        <v>0</v>
      </c>
      <c r="K489" s="130">
        <v>0</v>
      </c>
      <c r="L489" s="134">
        <f>SUM(J489:K489)</f>
        <v>0</v>
      </c>
      <c r="M489" s="207"/>
      <c r="N489" s="207"/>
      <c r="O489" s="207"/>
      <c r="P489" s="207"/>
      <c r="Q489" s="209"/>
      <c r="W489" s="111" t="s">
        <v>19</v>
      </c>
      <c r="X489" s="111" t="s">
        <v>19</v>
      </c>
      <c r="Y489" s="111" t="s">
        <v>19</v>
      </c>
      <c r="AA489" s="111" t="s">
        <v>19</v>
      </c>
      <c r="AB489" s="111" t="s">
        <v>19</v>
      </c>
      <c r="AC489" s="111" t="s">
        <v>19</v>
      </c>
      <c r="AD489" s="111" t="s">
        <v>19</v>
      </c>
      <c r="AE489" s="111" t="s">
        <v>19</v>
      </c>
      <c r="AF489" s="150" t="s">
        <v>19</v>
      </c>
    </row>
    <row r="490" spans="1:32" ht="12.75" customHeight="1">
      <c r="A490" s="102"/>
      <c r="B490" s="16"/>
      <c r="C490" s="17"/>
      <c r="D490" s="130"/>
      <c r="E490" s="130"/>
      <c r="F490" s="120"/>
      <c r="G490" s="130"/>
      <c r="H490" s="120"/>
      <c r="I490" s="130"/>
      <c r="J490" s="120"/>
      <c r="K490" s="130"/>
      <c r="L490" s="68"/>
      <c r="Q490" s="153"/>
      <c r="AA490" s="111"/>
    </row>
    <row r="491" spans="1:32" ht="25.5">
      <c r="A491" s="102"/>
      <c r="B491" s="180">
        <v>16</v>
      </c>
      <c r="C491" s="181" t="s">
        <v>396</v>
      </c>
      <c r="D491" s="95"/>
      <c r="E491" s="61"/>
      <c r="F491" s="61"/>
      <c r="G491" s="61"/>
      <c r="H491" s="61"/>
      <c r="I491" s="61"/>
      <c r="J491" s="61"/>
      <c r="K491" s="61"/>
      <c r="L491" s="61"/>
      <c r="Q491" s="111"/>
      <c r="V491" s="111"/>
      <c r="AA491" s="111"/>
      <c r="AF491" s="111"/>
    </row>
    <row r="492" spans="1:32" ht="12.95" customHeight="1">
      <c r="A492" s="102"/>
      <c r="B492" s="16" t="s">
        <v>381</v>
      </c>
      <c r="C492" s="17" t="s">
        <v>23</v>
      </c>
      <c r="D492" s="130">
        <v>0</v>
      </c>
      <c r="E492" s="130">
        <v>0</v>
      </c>
      <c r="F492" s="95">
        <v>4309</v>
      </c>
      <c r="G492" s="130">
        <v>0</v>
      </c>
      <c r="H492" s="95">
        <v>4309</v>
      </c>
      <c r="I492" s="130">
        <v>0</v>
      </c>
      <c r="J492" s="95">
        <v>4955</v>
      </c>
      <c r="K492" s="130">
        <v>0</v>
      </c>
      <c r="L492" s="96">
        <f>SUM(J492:K492)</f>
        <v>4955</v>
      </c>
      <c r="M492" s="207"/>
      <c r="N492" s="214"/>
      <c r="O492" s="207"/>
      <c r="P492" s="207"/>
      <c r="Q492" s="209"/>
      <c r="W492" s="111" t="s">
        <v>19</v>
      </c>
      <c r="X492" s="111" t="s">
        <v>19</v>
      </c>
      <c r="Y492" s="111" t="s">
        <v>19</v>
      </c>
      <c r="AA492" s="111" t="s">
        <v>19</v>
      </c>
      <c r="AB492" s="111" t="s">
        <v>19</v>
      </c>
      <c r="AC492" s="111" t="s">
        <v>19</v>
      </c>
      <c r="AD492" s="111" t="s">
        <v>19</v>
      </c>
      <c r="AE492" s="111" t="s">
        <v>19</v>
      </c>
      <c r="AF492" s="150" t="s">
        <v>19</v>
      </c>
    </row>
    <row r="493" spans="1:32">
      <c r="A493" s="102"/>
      <c r="B493" s="16" t="s">
        <v>382</v>
      </c>
      <c r="C493" s="17" t="s">
        <v>28</v>
      </c>
      <c r="D493" s="130">
        <v>0</v>
      </c>
      <c r="E493" s="130">
        <v>0</v>
      </c>
      <c r="F493" s="95">
        <v>1</v>
      </c>
      <c r="G493" s="130">
        <v>0</v>
      </c>
      <c r="H493" s="95">
        <v>1</v>
      </c>
      <c r="I493" s="130">
        <v>0</v>
      </c>
      <c r="J493" s="130">
        <v>0</v>
      </c>
      <c r="K493" s="130">
        <v>0</v>
      </c>
      <c r="L493" s="134">
        <f>SUM(J493:K493)</f>
        <v>0</v>
      </c>
      <c r="M493" s="207"/>
      <c r="N493" s="214"/>
      <c r="O493" s="207"/>
      <c r="P493" s="207"/>
      <c r="Q493" s="209"/>
      <c r="W493" s="111" t="s">
        <v>19</v>
      </c>
      <c r="X493" s="111" t="s">
        <v>19</v>
      </c>
      <c r="Y493" s="111" t="s">
        <v>19</v>
      </c>
      <c r="AA493" s="111" t="s">
        <v>19</v>
      </c>
      <c r="AB493" s="111" t="s">
        <v>19</v>
      </c>
      <c r="AC493" s="111" t="s">
        <v>19</v>
      </c>
      <c r="AD493" s="111" t="s">
        <v>19</v>
      </c>
      <c r="AE493" s="111" t="s">
        <v>19</v>
      </c>
      <c r="AF493" s="150" t="s">
        <v>19</v>
      </c>
    </row>
    <row r="494" spans="1:32" ht="25.5">
      <c r="A494" s="102" t="s">
        <v>14</v>
      </c>
      <c r="B494" s="180">
        <v>16</v>
      </c>
      <c r="C494" s="181" t="s">
        <v>396</v>
      </c>
      <c r="D494" s="129">
        <f t="shared" ref="D494:L494" si="167">SUM(D492:D493)</f>
        <v>0</v>
      </c>
      <c r="E494" s="129">
        <f t="shared" si="167"/>
        <v>0</v>
      </c>
      <c r="F494" s="124">
        <f t="shared" si="167"/>
        <v>4310</v>
      </c>
      <c r="G494" s="129">
        <f t="shared" si="167"/>
        <v>0</v>
      </c>
      <c r="H494" s="124">
        <f t="shared" si="167"/>
        <v>4310</v>
      </c>
      <c r="I494" s="129">
        <f t="shared" si="167"/>
        <v>0</v>
      </c>
      <c r="J494" s="124">
        <f t="shared" si="167"/>
        <v>4955</v>
      </c>
      <c r="K494" s="129">
        <f t="shared" ref="K494" si="168">SUM(K492:K493)</f>
        <v>0</v>
      </c>
      <c r="L494" s="124">
        <f t="shared" si="167"/>
        <v>4955</v>
      </c>
      <c r="N494" s="163"/>
      <c r="Q494" s="153"/>
      <c r="AA494" s="111"/>
    </row>
    <row r="495" spans="1:32">
      <c r="A495" s="102" t="s">
        <v>14</v>
      </c>
      <c r="B495" s="34">
        <v>3.0000000000000001E-3</v>
      </c>
      <c r="C495" s="15" t="s">
        <v>117</v>
      </c>
      <c r="D495" s="124">
        <f t="shared" ref="D495:L495" si="169">SUM(D488:D489)+D494</f>
        <v>3989</v>
      </c>
      <c r="E495" s="129">
        <f t="shared" si="169"/>
        <v>0</v>
      </c>
      <c r="F495" s="124">
        <f t="shared" si="169"/>
        <v>4310</v>
      </c>
      <c r="G495" s="129">
        <f t="shared" si="169"/>
        <v>0</v>
      </c>
      <c r="H495" s="124">
        <f t="shared" si="169"/>
        <v>4310</v>
      </c>
      <c r="I495" s="129">
        <f t="shared" si="169"/>
        <v>0</v>
      </c>
      <c r="J495" s="124">
        <f t="shared" si="169"/>
        <v>4955</v>
      </c>
      <c r="K495" s="129">
        <f t="shared" si="169"/>
        <v>0</v>
      </c>
      <c r="L495" s="124">
        <f t="shared" si="169"/>
        <v>4955</v>
      </c>
      <c r="Q495" s="111"/>
      <c r="V495" s="111"/>
      <c r="AA495" s="111"/>
      <c r="AF495" s="111"/>
    </row>
    <row r="496" spans="1:32" ht="15.75" customHeight="1">
      <c r="A496" s="102"/>
      <c r="B496" s="34"/>
      <c r="C496" s="15"/>
      <c r="D496" s="62"/>
      <c r="E496" s="95"/>
      <c r="F496" s="62"/>
      <c r="G496" s="95"/>
      <c r="H496" s="62"/>
      <c r="I496" s="95"/>
      <c r="J496" s="62"/>
      <c r="K496" s="95"/>
      <c r="L496" s="62"/>
      <c r="Q496" s="111"/>
      <c r="V496" s="111"/>
      <c r="AA496" s="111"/>
      <c r="AF496" s="111"/>
    </row>
    <row r="497" spans="1:32">
      <c r="A497" s="102"/>
      <c r="B497" s="34">
        <v>0.10100000000000001</v>
      </c>
      <c r="C497" s="15" t="s">
        <v>175</v>
      </c>
      <c r="D497" s="61"/>
      <c r="E497" s="66"/>
      <c r="F497" s="61"/>
      <c r="G497" s="66"/>
      <c r="H497" s="61"/>
      <c r="I497" s="66"/>
      <c r="J497" s="61"/>
      <c r="K497" s="66"/>
      <c r="L497" s="66"/>
      <c r="Q497" s="111"/>
      <c r="V497" s="111"/>
      <c r="AA497" s="111"/>
      <c r="AF497" s="111"/>
    </row>
    <row r="498" spans="1:32" ht="25.5">
      <c r="A498" s="102"/>
      <c r="B498" s="180">
        <v>16</v>
      </c>
      <c r="C498" s="181" t="s">
        <v>396</v>
      </c>
      <c r="D498" s="95"/>
      <c r="E498" s="62"/>
      <c r="F498" s="62"/>
      <c r="G498" s="62"/>
      <c r="H498" s="62"/>
      <c r="I498" s="62"/>
      <c r="J498" s="62"/>
      <c r="K498" s="62"/>
      <c r="L498" s="62"/>
      <c r="Q498" s="111"/>
      <c r="V498" s="111"/>
      <c r="AA498" s="111"/>
      <c r="AF498" s="111"/>
    </row>
    <row r="499" spans="1:32">
      <c r="A499" s="102"/>
      <c r="B499" s="33">
        <v>45</v>
      </c>
      <c r="C499" s="17" t="s">
        <v>92</v>
      </c>
      <c r="D499" s="62"/>
      <c r="E499" s="62"/>
      <c r="F499" s="62"/>
      <c r="G499" s="62"/>
      <c r="H499" s="62"/>
      <c r="I499" s="62"/>
      <c r="J499" s="62"/>
      <c r="K499" s="62"/>
      <c r="L499" s="68"/>
      <c r="Q499" s="111"/>
      <c r="V499" s="111"/>
      <c r="AA499" s="111"/>
      <c r="AF499" s="111"/>
    </row>
    <row r="500" spans="1:32">
      <c r="A500" s="102"/>
      <c r="B500" s="16" t="s">
        <v>373</v>
      </c>
      <c r="C500" s="17" t="s">
        <v>23</v>
      </c>
      <c r="D500" s="130">
        <v>0</v>
      </c>
      <c r="E500" s="130">
        <v>0</v>
      </c>
      <c r="F500" s="95">
        <v>34050</v>
      </c>
      <c r="G500" s="130">
        <v>0</v>
      </c>
      <c r="H500" s="95">
        <v>34050</v>
      </c>
      <c r="I500" s="130">
        <v>0</v>
      </c>
      <c r="J500" s="95">
        <v>39158</v>
      </c>
      <c r="K500" s="130">
        <v>0</v>
      </c>
      <c r="L500" s="96">
        <f>SUM(J500:K500)</f>
        <v>39158</v>
      </c>
      <c r="M500" s="207"/>
      <c r="N500" s="214"/>
      <c r="O500" s="207"/>
      <c r="P500" s="207"/>
      <c r="Q500" s="209"/>
      <c r="W500" s="111" t="s">
        <v>19</v>
      </c>
      <c r="X500" s="111" t="s">
        <v>19</v>
      </c>
      <c r="Y500" s="111" t="s">
        <v>19</v>
      </c>
      <c r="AA500" s="111" t="s">
        <v>19</v>
      </c>
      <c r="AB500" s="111" t="s">
        <v>19</v>
      </c>
      <c r="AC500" s="111" t="s">
        <v>19</v>
      </c>
      <c r="AD500" s="111" t="s">
        <v>19</v>
      </c>
      <c r="AE500" s="111" t="s">
        <v>19</v>
      </c>
      <c r="AF500" s="150" t="s">
        <v>19</v>
      </c>
    </row>
    <row r="501" spans="1:32">
      <c r="A501" s="102"/>
      <c r="B501" s="16" t="s">
        <v>374</v>
      </c>
      <c r="C501" s="17" t="s">
        <v>28</v>
      </c>
      <c r="D501" s="130">
        <v>0</v>
      </c>
      <c r="E501" s="130">
        <v>0</v>
      </c>
      <c r="F501" s="95">
        <v>1315</v>
      </c>
      <c r="G501" s="130">
        <v>0</v>
      </c>
      <c r="H501" s="95">
        <v>1315</v>
      </c>
      <c r="I501" s="130">
        <v>0</v>
      </c>
      <c r="J501" s="95">
        <v>2500</v>
      </c>
      <c r="K501" s="130">
        <v>0</v>
      </c>
      <c r="L501" s="96">
        <f>SUM(J501:K501)</f>
        <v>2500</v>
      </c>
      <c r="M501" s="207"/>
      <c r="N501" s="214"/>
      <c r="O501" s="207"/>
      <c r="P501" s="207"/>
      <c r="Q501" s="209"/>
      <c r="W501" s="111" t="s">
        <v>19</v>
      </c>
      <c r="X501" s="111" t="s">
        <v>19</v>
      </c>
      <c r="Y501" s="111" t="s">
        <v>19</v>
      </c>
      <c r="AA501" s="111" t="s">
        <v>19</v>
      </c>
      <c r="AB501" s="111" t="s">
        <v>19</v>
      </c>
      <c r="AC501" s="111" t="s">
        <v>19</v>
      </c>
      <c r="AD501" s="111" t="s">
        <v>19</v>
      </c>
      <c r="AE501" s="111" t="s">
        <v>19</v>
      </c>
      <c r="AF501" s="150" t="s">
        <v>19</v>
      </c>
    </row>
    <row r="502" spans="1:32">
      <c r="A502" s="104" t="s">
        <v>14</v>
      </c>
      <c r="B502" s="204">
        <v>45</v>
      </c>
      <c r="C502" s="44" t="s">
        <v>92</v>
      </c>
      <c r="D502" s="129">
        <f t="shared" ref="D502:L502" si="170">SUM(D500:D501)</f>
        <v>0</v>
      </c>
      <c r="E502" s="129">
        <f t="shared" si="170"/>
        <v>0</v>
      </c>
      <c r="F502" s="124">
        <f t="shared" si="170"/>
        <v>35365</v>
      </c>
      <c r="G502" s="129">
        <f t="shared" si="170"/>
        <v>0</v>
      </c>
      <c r="H502" s="124">
        <f t="shared" si="170"/>
        <v>35365</v>
      </c>
      <c r="I502" s="129">
        <f t="shared" si="170"/>
        <v>0</v>
      </c>
      <c r="J502" s="124">
        <f t="shared" si="170"/>
        <v>41658</v>
      </c>
      <c r="K502" s="129">
        <f t="shared" ref="K502" si="171">SUM(K500:K501)</f>
        <v>0</v>
      </c>
      <c r="L502" s="124">
        <f t="shared" si="170"/>
        <v>41658</v>
      </c>
      <c r="Q502" s="111"/>
      <c r="V502" s="111"/>
      <c r="AA502" s="111"/>
      <c r="AF502" s="111"/>
    </row>
    <row r="503" spans="1:32" ht="2.25" customHeight="1">
      <c r="A503" s="102"/>
      <c r="B503" s="16"/>
      <c r="C503" s="17"/>
      <c r="D503" s="62"/>
      <c r="E503" s="62"/>
      <c r="F503" s="61"/>
      <c r="G503" s="61"/>
      <c r="H503" s="61"/>
      <c r="I503" s="61"/>
      <c r="J503" s="61"/>
      <c r="K503" s="61"/>
      <c r="L503" s="68"/>
      <c r="Q503" s="111"/>
      <c r="V503" s="111"/>
      <c r="AA503" s="111"/>
      <c r="AF503" s="111"/>
    </row>
    <row r="504" spans="1:32">
      <c r="A504" s="102"/>
      <c r="B504" s="33">
        <v>46</v>
      </c>
      <c r="C504" s="17" t="s">
        <v>94</v>
      </c>
      <c r="D504" s="61"/>
      <c r="E504" s="61"/>
      <c r="F504" s="61"/>
      <c r="G504" s="61"/>
      <c r="H504" s="61"/>
      <c r="I504" s="61"/>
      <c r="J504" s="61"/>
      <c r="K504" s="61"/>
      <c r="L504" s="68"/>
      <c r="Q504" s="111"/>
      <c r="V504" s="111"/>
      <c r="AA504" s="111"/>
      <c r="AF504" s="111"/>
    </row>
    <row r="505" spans="1:32">
      <c r="A505" s="102"/>
      <c r="B505" s="16" t="s">
        <v>375</v>
      </c>
      <c r="C505" s="17" t="s">
        <v>23</v>
      </c>
      <c r="D505" s="128">
        <v>0</v>
      </c>
      <c r="E505" s="128">
        <v>0</v>
      </c>
      <c r="F505" s="118">
        <v>26771</v>
      </c>
      <c r="G505" s="128">
        <v>0</v>
      </c>
      <c r="H505" s="118">
        <v>26771</v>
      </c>
      <c r="I505" s="128">
        <v>0</v>
      </c>
      <c r="J505" s="118">
        <v>30787</v>
      </c>
      <c r="K505" s="128">
        <v>0</v>
      </c>
      <c r="L505" s="96">
        <f>SUM(J505:K505)</f>
        <v>30787</v>
      </c>
      <c r="M505" s="207"/>
      <c r="N505" s="214"/>
      <c r="O505" s="207"/>
      <c r="P505" s="207"/>
      <c r="Q505" s="209"/>
      <c r="W505" s="111" t="s">
        <v>19</v>
      </c>
      <c r="X505" s="111" t="s">
        <v>19</v>
      </c>
      <c r="Y505" s="111" t="s">
        <v>19</v>
      </c>
      <c r="AA505" s="111" t="s">
        <v>19</v>
      </c>
      <c r="AB505" s="111" t="s">
        <v>19</v>
      </c>
      <c r="AC505" s="111" t="s">
        <v>19</v>
      </c>
      <c r="AD505" s="111" t="s">
        <v>19</v>
      </c>
      <c r="AE505" s="111" t="s">
        <v>19</v>
      </c>
      <c r="AF505" s="150" t="s">
        <v>19</v>
      </c>
    </row>
    <row r="506" spans="1:32">
      <c r="A506" s="102"/>
      <c r="B506" s="16" t="s">
        <v>376</v>
      </c>
      <c r="C506" s="17" t="s">
        <v>28</v>
      </c>
      <c r="D506" s="128">
        <v>0</v>
      </c>
      <c r="E506" s="128">
        <v>0</v>
      </c>
      <c r="F506" s="118">
        <v>500</v>
      </c>
      <c r="G506" s="128">
        <v>0</v>
      </c>
      <c r="H506" s="118">
        <v>500</v>
      </c>
      <c r="I506" s="128">
        <v>0</v>
      </c>
      <c r="J506" s="118">
        <v>5000</v>
      </c>
      <c r="K506" s="128">
        <v>0</v>
      </c>
      <c r="L506" s="96">
        <f>SUM(J506:K506)</f>
        <v>5000</v>
      </c>
      <c r="M506" s="207"/>
      <c r="N506" s="214"/>
      <c r="O506" s="207"/>
      <c r="P506" s="207"/>
      <c r="Q506" s="209"/>
      <c r="W506" s="111" t="s">
        <v>19</v>
      </c>
      <c r="X506" s="111" t="s">
        <v>19</v>
      </c>
      <c r="Y506" s="111" t="s">
        <v>19</v>
      </c>
      <c r="AA506" s="111" t="s">
        <v>19</v>
      </c>
      <c r="AB506" s="111" t="s">
        <v>19</v>
      </c>
      <c r="AC506" s="111" t="s">
        <v>19</v>
      </c>
      <c r="AD506" s="111" t="s">
        <v>19</v>
      </c>
      <c r="AE506" s="111" t="s">
        <v>19</v>
      </c>
      <c r="AF506" s="150" t="s">
        <v>19</v>
      </c>
    </row>
    <row r="507" spans="1:32">
      <c r="A507" s="102" t="s">
        <v>14</v>
      </c>
      <c r="B507" s="33">
        <v>46</v>
      </c>
      <c r="C507" s="17" t="s">
        <v>94</v>
      </c>
      <c r="D507" s="129">
        <f t="shared" ref="D507:L507" si="172">SUM(D505:D506)</f>
        <v>0</v>
      </c>
      <c r="E507" s="129">
        <f t="shared" si="172"/>
        <v>0</v>
      </c>
      <c r="F507" s="124">
        <f t="shared" si="172"/>
        <v>27271</v>
      </c>
      <c r="G507" s="129">
        <f t="shared" si="172"/>
        <v>0</v>
      </c>
      <c r="H507" s="124">
        <f t="shared" si="172"/>
        <v>27271</v>
      </c>
      <c r="I507" s="129">
        <f t="shared" si="172"/>
        <v>0</v>
      </c>
      <c r="J507" s="124">
        <f t="shared" si="172"/>
        <v>35787</v>
      </c>
      <c r="K507" s="129">
        <f t="shared" ref="K507" si="173">SUM(K505:K506)</f>
        <v>0</v>
      </c>
      <c r="L507" s="124">
        <f t="shared" si="172"/>
        <v>35787</v>
      </c>
      <c r="Q507" s="111"/>
      <c r="V507" s="111"/>
      <c r="AA507" s="111"/>
      <c r="AF507" s="111"/>
    </row>
    <row r="508" spans="1:32" ht="14.1" customHeight="1">
      <c r="A508" s="102"/>
      <c r="B508" s="16"/>
      <c r="C508" s="17"/>
      <c r="D508" s="61"/>
      <c r="E508" s="61"/>
      <c r="F508" s="61"/>
      <c r="G508" s="61"/>
      <c r="H508" s="61"/>
      <c r="I508" s="61"/>
      <c r="J508" s="61"/>
      <c r="K508" s="61"/>
      <c r="L508" s="68"/>
      <c r="Q508" s="111"/>
      <c r="V508" s="111"/>
      <c r="AA508" s="111"/>
      <c r="AF508" s="111"/>
    </row>
    <row r="509" spans="1:32">
      <c r="A509" s="102"/>
      <c r="B509" s="33">
        <v>47</v>
      </c>
      <c r="C509" s="17" t="s">
        <v>96</v>
      </c>
      <c r="D509" s="61"/>
      <c r="E509" s="61"/>
      <c r="F509" s="61"/>
      <c r="G509" s="61"/>
      <c r="H509" s="61"/>
      <c r="I509" s="61"/>
      <c r="J509" s="61"/>
      <c r="K509" s="61"/>
      <c r="L509" s="68"/>
      <c r="Q509" s="111"/>
      <c r="V509" s="111"/>
      <c r="AA509" s="111"/>
      <c r="AF509" s="111"/>
    </row>
    <row r="510" spans="1:32">
      <c r="A510" s="102"/>
      <c r="B510" s="16" t="s">
        <v>377</v>
      </c>
      <c r="C510" s="17" t="s">
        <v>23</v>
      </c>
      <c r="D510" s="130">
        <v>0</v>
      </c>
      <c r="E510" s="130">
        <v>0</v>
      </c>
      <c r="F510" s="95">
        <v>12794</v>
      </c>
      <c r="G510" s="130">
        <v>0</v>
      </c>
      <c r="H510" s="95">
        <v>12794</v>
      </c>
      <c r="I510" s="130">
        <v>0</v>
      </c>
      <c r="J510" s="95">
        <v>14713</v>
      </c>
      <c r="K510" s="130">
        <v>0</v>
      </c>
      <c r="L510" s="96">
        <f>SUM(J510:K510)</f>
        <v>14713</v>
      </c>
      <c r="M510" s="207"/>
      <c r="N510" s="214"/>
      <c r="O510" s="207"/>
      <c r="P510" s="207"/>
      <c r="Q510" s="209"/>
      <c r="W510" s="111" t="s">
        <v>19</v>
      </c>
      <c r="X510" s="111" t="s">
        <v>19</v>
      </c>
      <c r="Y510" s="111" t="s">
        <v>19</v>
      </c>
      <c r="AA510" s="111" t="s">
        <v>19</v>
      </c>
      <c r="AB510" s="111" t="s">
        <v>19</v>
      </c>
      <c r="AC510" s="111" t="s">
        <v>19</v>
      </c>
      <c r="AD510" s="111" t="s">
        <v>19</v>
      </c>
      <c r="AE510" s="111" t="s">
        <v>19</v>
      </c>
      <c r="AF510" s="150" t="s">
        <v>19</v>
      </c>
    </row>
    <row r="511" spans="1:32">
      <c r="A511" s="102"/>
      <c r="B511" s="16" t="s">
        <v>378</v>
      </c>
      <c r="C511" s="17" t="s">
        <v>28</v>
      </c>
      <c r="D511" s="131">
        <v>0</v>
      </c>
      <c r="E511" s="131">
        <v>0</v>
      </c>
      <c r="F511" s="172">
        <v>950</v>
      </c>
      <c r="G511" s="131">
        <v>0</v>
      </c>
      <c r="H511" s="172">
        <v>950</v>
      </c>
      <c r="I511" s="131">
        <v>0</v>
      </c>
      <c r="J511" s="172">
        <v>2500</v>
      </c>
      <c r="K511" s="131">
        <v>0</v>
      </c>
      <c r="L511" s="173">
        <f>SUM(J511:K511)</f>
        <v>2500</v>
      </c>
      <c r="M511" s="207"/>
      <c r="N511" s="214"/>
      <c r="O511" s="207"/>
      <c r="P511" s="207"/>
      <c r="Q511" s="209"/>
      <c r="S511" s="139"/>
      <c r="W511" s="111" t="s">
        <v>19</v>
      </c>
      <c r="X511" s="111" t="s">
        <v>19</v>
      </c>
      <c r="Y511" s="111" t="s">
        <v>19</v>
      </c>
      <c r="AA511" s="111" t="s">
        <v>19</v>
      </c>
      <c r="AB511" s="111" t="s">
        <v>19</v>
      </c>
      <c r="AC511" s="111" t="s">
        <v>19</v>
      </c>
      <c r="AD511" s="111" t="s">
        <v>19</v>
      </c>
      <c r="AE511" s="111" t="s">
        <v>19</v>
      </c>
      <c r="AF511" s="150" t="s">
        <v>19</v>
      </c>
    </row>
    <row r="512" spans="1:32" ht="14.45" customHeight="1">
      <c r="A512" s="102" t="s">
        <v>14</v>
      </c>
      <c r="B512" s="33">
        <v>47</v>
      </c>
      <c r="C512" s="17" t="s">
        <v>96</v>
      </c>
      <c r="D512" s="131">
        <f t="shared" ref="D512:L512" si="174">SUM(D510:D511)</f>
        <v>0</v>
      </c>
      <c r="E512" s="131">
        <f t="shared" si="174"/>
        <v>0</v>
      </c>
      <c r="F512" s="172">
        <f t="shared" si="174"/>
        <v>13744</v>
      </c>
      <c r="G512" s="131">
        <f t="shared" si="174"/>
        <v>0</v>
      </c>
      <c r="H512" s="172">
        <f t="shared" si="174"/>
        <v>13744</v>
      </c>
      <c r="I512" s="131">
        <f t="shared" si="174"/>
        <v>0</v>
      </c>
      <c r="J512" s="172">
        <f t="shared" si="174"/>
        <v>17213</v>
      </c>
      <c r="K512" s="131">
        <f t="shared" ref="K512" si="175">SUM(K510:K511)</f>
        <v>0</v>
      </c>
      <c r="L512" s="172">
        <f t="shared" si="174"/>
        <v>17213</v>
      </c>
      <c r="Q512" s="111"/>
      <c r="S512" s="139"/>
      <c r="V512" s="111"/>
      <c r="AA512" s="111"/>
      <c r="AF512" s="111"/>
    </row>
    <row r="513" spans="1:32" ht="14.1" customHeight="1">
      <c r="A513" s="102"/>
      <c r="B513" s="33"/>
      <c r="C513" s="17"/>
      <c r="D513" s="62"/>
      <c r="E513" s="62"/>
      <c r="F513" s="62"/>
      <c r="G513" s="62"/>
      <c r="H513" s="62"/>
      <c r="I513" s="62"/>
      <c r="J513" s="62"/>
      <c r="K513" s="62"/>
      <c r="L513" s="62"/>
      <c r="Q513" s="111"/>
      <c r="S513" s="139"/>
      <c r="V513" s="111"/>
      <c r="AA513" s="111"/>
      <c r="AF513" s="111"/>
    </row>
    <row r="514" spans="1:32" ht="14.45" customHeight="1">
      <c r="A514" s="102"/>
      <c r="B514" s="33">
        <v>48</v>
      </c>
      <c r="C514" s="17" t="s">
        <v>98</v>
      </c>
      <c r="D514" s="62"/>
      <c r="E514" s="62"/>
      <c r="F514" s="62"/>
      <c r="G514" s="62"/>
      <c r="H514" s="62"/>
      <c r="I514" s="62"/>
      <c r="J514" s="62"/>
      <c r="K514" s="62"/>
      <c r="L514" s="68"/>
      <c r="Q514" s="111"/>
      <c r="S514" s="139"/>
      <c r="V514" s="111"/>
      <c r="AA514" s="111"/>
      <c r="AF514" s="111"/>
    </row>
    <row r="515" spans="1:32" ht="14.45" customHeight="1">
      <c r="A515" s="102"/>
      <c r="B515" s="16" t="s">
        <v>379</v>
      </c>
      <c r="C515" s="17" t="s">
        <v>23</v>
      </c>
      <c r="D515" s="130">
        <v>0</v>
      </c>
      <c r="E515" s="130">
        <v>0</v>
      </c>
      <c r="F515" s="95">
        <v>21764</v>
      </c>
      <c r="G515" s="130">
        <v>0</v>
      </c>
      <c r="H515" s="95">
        <v>21764</v>
      </c>
      <c r="I515" s="130">
        <v>0</v>
      </c>
      <c r="J515" s="95">
        <v>25029</v>
      </c>
      <c r="K515" s="130">
        <v>0</v>
      </c>
      <c r="L515" s="96">
        <f>SUM(J515:K515)</f>
        <v>25029</v>
      </c>
      <c r="M515" s="207"/>
      <c r="N515" s="214"/>
      <c r="O515" s="207"/>
      <c r="P515" s="207"/>
      <c r="Q515" s="209"/>
      <c r="S515" s="139"/>
      <c r="W515" s="111" t="s">
        <v>19</v>
      </c>
      <c r="X515" s="111" t="s">
        <v>19</v>
      </c>
      <c r="Y515" s="111" t="s">
        <v>19</v>
      </c>
      <c r="AA515" s="111" t="s">
        <v>19</v>
      </c>
      <c r="AB515" s="111" t="s">
        <v>19</v>
      </c>
      <c r="AC515" s="111" t="s">
        <v>19</v>
      </c>
      <c r="AD515" s="111" t="s">
        <v>19</v>
      </c>
      <c r="AE515" s="111" t="s">
        <v>19</v>
      </c>
      <c r="AF515" s="150" t="s">
        <v>19</v>
      </c>
    </row>
    <row r="516" spans="1:32" ht="14.1" customHeight="1">
      <c r="A516" s="102"/>
      <c r="B516" s="16" t="s">
        <v>380</v>
      </c>
      <c r="C516" s="17" t="s">
        <v>28</v>
      </c>
      <c r="D516" s="128">
        <v>0</v>
      </c>
      <c r="E516" s="128">
        <v>0</v>
      </c>
      <c r="F516" s="118">
        <v>1</v>
      </c>
      <c r="G516" s="128">
        <v>0</v>
      </c>
      <c r="H516" s="118">
        <v>1</v>
      </c>
      <c r="I516" s="128">
        <v>0</v>
      </c>
      <c r="J516" s="118">
        <v>2500</v>
      </c>
      <c r="K516" s="128">
        <v>0</v>
      </c>
      <c r="L516" s="96">
        <f>SUM(J516:K516)</f>
        <v>2500</v>
      </c>
      <c r="M516" s="207"/>
      <c r="N516" s="214"/>
      <c r="O516" s="207"/>
      <c r="P516" s="207"/>
      <c r="Q516" s="209"/>
      <c r="S516" s="139"/>
      <c r="W516" s="111" t="s">
        <v>19</v>
      </c>
      <c r="X516" s="111" t="s">
        <v>19</v>
      </c>
      <c r="Y516" s="111" t="s">
        <v>19</v>
      </c>
      <c r="AA516" s="111" t="s">
        <v>19</v>
      </c>
      <c r="AB516" s="111" t="s">
        <v>19</v>
      </c>
      <c r="AC516" s="111" t="s">
        <v>19</v>
      </c>
      <c r="AD516" s="111" t="s">
        <v>19</v>
      </c>
      <c r="AE516" s="111" t="s">
        <v>19</v>
      </c>
      <c r="AF516" s="150" t="s">
        <v>19</v>
      </c>
    </row>
    <row r="517" spans="1:32" ht="14.1" customHeight="1">
      <c r="A517" s="102" t="s">
        <v>14</v>
      </c>
      <c r="B517" s="33">
        <v>48</v>
      </c>
      <c r="C517" s="17" t="s">
        <v>98</v>
      </c>
      <c r="D517" s="129">
        <f t="shared" ref="D517:L517" si="176">SUM(D515:D516)</f>
        <v>0</v>
      </c>
      <c r="E517" s="129">
        <f t="shared" si="176"/>
        <v>0</v>
      </c>
      <c r="F517" s="124">
        <f t="shared" si="176"/>
        <v>21765</v>
      </c>
      <c r="G517" s="129">
        <f t="shared" si="176"/>
        <v>0</v>
      </c>
      <c r="H517" s="124">
        <f t="shared" si="176"/>
        <v>21765</v>
      </c>
      <c r="I517" s="129">
        <f t="shared" si="176"/>
        <v>0</v>
      </c>
      <c r="J517" s="124">
        <f t="shared" si="176"/>
        <v>27529</v>
      </c>
      <c r="K517" s="129">
        <f t="shared" ref="K517" si="177">SUM(K515:K516)</f>
        <v>0</v>
      </c>
      <c r="L517" s="124">
        <f t="shared" si="176"/>
        <v>27529</v>
      </c>
      <c r="Q517" s="111"/>
      <c r="S517" s="139"/>
      <c r="V517" s="111"/>
      <c r="AA517" s="111"/>
      <c r="AF517" s="111"/>
    </row>
    <row r="518" spans="1:32" ht="25.5">
      <c r="A518" s="102" t="s">
        <v>14</v>
      </c>
      <c r="B518" s="180">
        <v>16</v>
      </c>
      <c r="C518" s="181" t="s">
        <v>396</v>
      </c>
      <c r="D518" s="129">
        <f t="shared" ref="D518:L518" si="178">D517+D512+D507+D502</f>
        <v>0</v>
      </c>
      <c r="E518" s="129">
        <f t="shared" si="178"/>
        <v>0</v>
      </c>
      <c r="F518" s="124">
        <f t="shared" si="178"/>
        <v>98145</v>
      </c>
      <c r="G518" s="129">
        <f t="shared" si="178"/>
        <v>0</v>
      </c>
      <c r="H518" s="124">
        <f t="shared" si="178"/>
        <v>98145</v>
      </c>
      <c r="I518" s="129">
        <f t="shared" si="178"/>
        <v>0</v>
      </c>
      <c r="J518" s="124">
        <f t="shared" si="178"/>
        <v>122187</v>
      </c>
      <c r="K518" s="129">
        <f t="shared" ref="K518" si="179">K517+K512+K507+K502</f>
        <v>0</v>
      </c>
      <c r="L518" s="124">
        <f t="shared" si="178"/>
        <v>122187</v>
      </c>
      <c r="Q518" s="111"/>
      <c r="S518" s="139"/>
      <c r="V518" s="111"/>
      <c r="AA518" s="111"/>
      <c r="AF518" s="111"/>
    </row>
    <row r="519" spans="1:32" ht="14.1" customHeight="1">
      <c r="A519" s="102"/>
      <c r="B519" s="34"/>
      <c r="C519" s="15"/>
      <c r="D519" s="61"/>
      <c r="E519" s="66"/>
      <c r="F519" s="61"/>
      <c r="G519" s="66"/>
      <c r="H519" s="61"/>
      <c r="I519" s="66"/>
      <c r="J519" s="61"/>
      <c r="K519" s="66"/>
      <c r="L519" s="66"/>
      <c r="Q519" s="111"/>
      <c r="V519" s="111"/>
      <c r="AA519" s="111"/>
      <c r="AF519" s="111"/>
    </row>
    <row r="520" spans="1:32" ht="14.1" customHeight="1">
      <c r="A520" s="102"/>
      <c r="B520" s="35">
        <v>62</v>
      </c>
      <c r="C520" s="17" t="s">
        <v>176</v>
      </c>
      <c r="D520" s="62"/>
      <c r="E520" s="62"/>
      <c r="F520" s="62"/>
      <c r="G520" s="62"/>
      <c r="H520" s="62"/>
      <c r="I520" s="62"/>
      <c r="J520" s="62"/>
      <c r="K520" s="62"/>
      <c r="L520" s="62"/>
      <c r="Q520" s="111"/>
      <c r="V520" s="111"/>
      <c r="AA520" s="111"/>
      <c r="AF520" s="111"/>
    </row>
    <row r="521" spans="1:32" ht="14.1" customHeight="1">
      <c r="A521" s="102"/>
      <c r="B521" s="33">
        <v>45</v>
      </c>
      <c r="C521" s="17" t="s">
        <v>92</v>
      </c>
      <c r="D521" s="62"/>
      <c r="E521" s="62"/>
      <c r="F521" s="62"/>
      <c r="G521" s="62"/>
      <c r="H521" s="62"/>
      <c r="I521" s="62"/>
      <c r="J521" s="62"/>
      <c r="K521" s="62"/>
      <c r="L521" s="68"/>
      <c r="Q521" s="111"/>
      <c r="V521" s="111"/>
      <c r="AA521" s="111"/>
      <c r="AF521" s="111"/>
    </row>
    <row r="522" spans="1:32" ht="14.1" customHeight="1">
      <c r="A522" s="102"/>
      <c r="B522" s="16" t="s">
        <v>177</v>
      </c>
      <c r="C522" s="17" t="s">
        <v>23</v>
      </c>
      <c r="D522" s="120">
        <v>28634</v>
      </c>
      <c r="E522" s="130">
        <v>0</v>
      </c>
      <c r="F522" s="130">
        <v>0</v>
      </c>
      <c r="G522" s="130">
        <v>0</v>
      </c>
      <c r="H522" s="130">
        <v>0</v>
      </c>
      <c r="I522" s="130">
        <v>0</v>
      </c>
      <c r="J522" s="130">
        <v>0</v>
      </c>
      <c r="K522" s="130">
        <v>0</v>
      </c>
      <c r="L522" s="134">
        <f>SUM(J522:K522)</f>
        <v>0</v>
      </c>
      <c r="M522" s="207"/>
      <c r="N522" s="207"/>
      <c r="O522" s="207"/>
      <c r="P522" s="207"/>
      <c r="Q522" s="209"/>
      <c r="W522" s="111" t="s">
        <v>19</v>
      </c>
      <c r="X522" s="111" t="s">
        <v>19</v>
      </c>
      <c r="Y522" s="111" t="s">
        <v>19</v>
      </c>
      <c r="AA522" s="111" t="s">
        <v>19</v>
      </c>
      <c r="AB522" s="111" t="s">
        <v>19</v>
      </c>
      <c r="AC522" s="111" t="s">
        <v>19</v>
      </c>
      <c r="AD522" s="111" t="s">
        <v>19</v>
      </c>
      <c r="AE522" s="111" t="s">
        <v>19</v>
      </c>
      <c r="AF522" s="150" t="s">
        <v>19</v>
      </c>
    </row>
    <row r="523" spans="1:32" ht="14.1" customHeight="1">
      <c r="A523" s="102" t="s">
        <v>14</v>
      </c>
      <c r="B523" s="33">
        <v>45</v>
      </c>
      <c r="C523" s="17" t="s">
        <v>92</v>
      </c>
      <c r="D523" s="124">
        <f t="shared" ref="D523:L523" si="180">SUM(D522:D522)</f>
        <v>28634</v>
      </c>
      <c r="E523" s="129">
        <f t="shared" si="180"/>
        <v>0</v>
      </c>
      <c r="F523" s="129">
        <f t="shared" si="180"/>
        <v>0</v>
      </c>
      <c r="G523" s="129">
        <f t="shared" si="180"/>
        <v>0</v>
      </c>
      <c r="H523" s="129">
        <f t="shared" si="180"/>
        <v>0</v>
      </c>
      <c r="I523" s="129">
        <f t="shared" si="180"/>
        <v>0</v>
      </c>
      <c r="J523" s="129">
        <f t="shared" si="180"/>
        <v>0</v>
      </c>
      <c r="K523" s="129">
        <f t="shared" si="180"/>
        <v>0</v>
      </c>
      <c r="L523" s="129">
        <f t="shared" si="180"/>
        <v>0</v>
      </c>
      <c r="Q523" s="111"/>
      <c r="V523" s="111"/>
      <c r="AA523" s="111"/>
      <c r="AF523" s="111"/>
    </row>
    <row r="524" spans="1:32" ht="14.1" customHeight="1">
      <c r="A524" s="102"/>
      <c r="B524" s="16"/>
      <c r="C524" s="17"/>
      <c r="D524" s="62"/>
      <c r="E524" s="62"/>
      <c r="F524" s="61"/>
      <c r="G524" s="61"/>
      <c r="H524" s="61"/>
      <c r="I524" s="61"/>
      <c r="J524" s="61"/>
      <c r="K524" s="61"/>
      <c r="L524" s="68"/>
      <c r="Q524" s="111"/>
      <c r="V524" s="111"/>
      <c r="AA524" s="111"/>
      <c r="AF524" s="111"/>
    </row>
    <row r="525" spans="1:32" ht="14.1" customHeight="1">
      <c r="A525" s="102"/>
      <c r="B525" s="33">
        <v>46</v>
      </c>
      <c r="C525" s="17" t="s">
        <v>94</v>
      </c>
      <c r="D525" s="61"/>
      <c r="E525" s="61"/>
      <c r="F525" s="61"/>
      <c r="G525" s="61"/>
      <c r="H525" s="61"/>
      <c r="I525" s="61"/>
      <c r="J525" s="61"/>
      <c r="K525" s="61"/>
      <c r="L525" s="68"/>
      <c r="Q525" s="111"/>
      <c r="V525" s="111"/>
      <c r="AA525" s="111"/>
      <c r="AF525" s="111"/>
    </row>
    <row r="526" spans="1:32" ht="14.1" customHeight="1">
      <c r="A526" s="102"/>
      <c r="B526" s="16" t="s">
        <v>178</v>
      </c>
      <c r="C526" s="17" t="s">
        <v>23</v>
      </c>
      <c r="D526" s="221">
        <v>25152</v>
      </c>
      <c r="E526" s="128">
        <v>0</v>
      </c>
      <c r="F526" s="128">
        <v>0</v>
      </c>
      <c r="G526" s="128">
        <v>0</v>
      </c>
      <c r="H526" s="128">
        <v>0</v>
      </c>
      <c r="I526" s="128">
        <v>0</v>
      </c>
      <c r="J526" s="128">
        <v>0</v>
      </c>
      <c r="K526" s="128">
        <v>0</v>
      </c>
      <c r="L526" s="134">
        <f>SUM(J526:K526)</f>
        <v>0</v>
      </c>
      <c r="M526" s="207"/>
      <c r="N526" s="207"/>
      <c r="O526" s="207"/>
      <c r="P526" s="207"/>
      <c r="Q526" s="209"/>
      <c r="W526" s="111" t="s">
        <v>19</v>
      </c>
      <c r="X526" s="111" t="s">
        <v>19</v>
      </c>
      <c r="Y526" s="111" t="s">
        <v>19</v>
      </c>
      <c r="AA526" s="111" t="s">
        <v>19</v>
      </c>
      <c r="AB526" s="111" t="s">
        <v>19</v>
      </c>
      <c r="AC526" s="111" t="s">
        <v>19</v>
      </c>
      <c r="AD526" s="111" t="s">
        <v>19</v>
      </c>
      <c r="AE526" s="111" t="s">
        <v>19</v>
      </c>
      <c r="AF526" s="150" t="s">
        <v>19</v>
      </c>
    </row>
    <row r="527" spans="1:32" ht="14.1" customHeight="1">
      <c r="A527" s="102"/>
      <c r="B527" s="16" t="s">
        <v>179</v>
      </c>
      <c r="C527" s="17" t="s">
        <v>28</v>
      </c>
      <c r="D527" s="120">
        <v>500</v>
      </c>
      <c r="E527" s="130">
        <v>0</v>
      </c>
      <c r="F527" s="130">
        <v>0</v>
      </c>
      <c r="G527" s="130">
        <v>0</v>
      </c>
      <c r="H527" s="130">
        <v>0</v>
      </c>
      <c r="I527" s="130">
        <v>0</v>
      </c>
      <c r="J527" s="130">
        <v>0</v>
      </c>
      <c r="K527" s="130">
        <v>0</v>
      </c>
      <c r="L527" s="134">
        <f>SUM(J527:K527)</f>
        <v>0</v>
      </c>
      <c r="M527" s="207"/>
      <c r="N527" s="207"/>
      <c r="O527" s="207"/>
      <c r="P527" s="207"/>
      <c r="Q527" s="209"/>
      <c r="W527" s="111" t="s">
        <v>19</v>
      </c>
      <c r="X527" s="111" t="s">
        <v>19</v>
      </c>
      <c r="Y527" s="111" t="s">
        <v>19</v>
      </c>
      <c r="AA527" s="111" t="s">
        <v>19</v>
      </c>
      <c r="AB527" s="111" t="s">
        <v>19</v>
      </c>
      <c r="AC527" s="111" t="s">
        <v>19</v>
      </c>
      <c r="AD527" s="111" t="s">
        <v>19</v>
      </c>
      <c r="AE527" s="111" t="s">
        <v>19</v>
      </c>
      <c r="AF527" s="150" t="s">
        <v>19</v>
      </c>
    </row>
    <row r="528" spans="1:32" ht="14.1" customHeight="1">
      <c r="A528" s="102" t="s">
        <v>14</v>
      </c>
      <c r="B528" s="33">
        <v>46</v>
      </c>
      <c r="C528" s="17" t="s">
        <v>94</v>
      </c>
      <c r="D528" s="124">
        <f t="shared" ref="D528:L528" si="181">SUM(D526:D527)</f>
        <v>25652</v>
      </c>
      <c r="E528" s="129">
        <f t="shared" si="181"/>
        <v>0</v>
      </c>
      <c r="F528" s="129">
        <f t="shared" si="181"/>
        <v>0</v>
      </c>
      <c r="G528" s="129">
        <f t="shared" si="181"/>
        <v>0</v>
      </c>
      <c r="H528" s="129">
        <f t="shared" si="181"/>
        <v>0</v>
      </c>
      <c r="I528" s="129">
        <f t="shared" si="181"/>
        <v>0</v>
      </c>
      <c r="J528" s="129">
        <f t="shared" si="181"/>
        <v>0</v>
      </c>
      <c r="K528" s="129">
        <f t="shared" si="181"/>
        <v>0</v>
      </c>
      <c r="L528" s="129">
        <f t="shared" si="181"/>
        <v>0</v>
      </c>
      <c r="Q528" s="111"/>
      <c r="V528" s="111"/>
      <c r="AA528" s="111"/>
      <c r="AF528" s="111"/>
    </row>
    <row r="529" spans="1:32" ht="14.1" customHeight="1">
      <c r="A529" s="102"/>
      <c r="B529" s="16"/>
      <c r="C529" s="17"/>
      <c r="D529" s="61"/>
      <c r="E529" s="61"/>
      <c r="F529" s="61"/>
      <c r="G529" s="61"/>
      <c r="H529" s="61"/>
      <c r="I529" s="61"/>
      <c r="J529" s="61"/>
      <c r="K529" s="61"/>
      <c r="L529" s="68"/>
      <c r="Q529" s="111"/>
      <c r="V529" s="111"/>
      <c r="AA529" s="111"/>
      <c r="AF529" s="111"/>
    </row>
    <row r="530" spans="1:32" ht="14.1" customHeight="1">
      <c r="A530" s="102"/>
      <c r="B530" s="33">
        <v>47</v>
      </c>
      <c r="C530" s="17" t="s">
        <v>96</v>
      </c>
      <c r="D530" s="61"/>
      <c r="E530" s="61"/>
      <c r="F530" s="61"/>
      <c r="G530" s="61"/>
      <c r="H530" s="61"/>
      <c r="I530" s="61"/>
      <c r="J530" s="61"/>
      <c r="K530" s="61"/>
      <c r="L530" s="68"/>
      <c r="Q530" s="111"/>
      <c r="V530" s="111"/>
      <c r="AA530" s="111"/>
      <c r="AF530" s="111"/>
    </row>
    <row r="531" spans="1:32" ht="14.1" customHeight="1">
      <c r="A531" s="102"/>
      <c r="B531" s="16" t="s">
        <v>180</v>
      </c>
      <c r="C531" s="17" t="s">
        <v>23</v>
      </c>
      <c r="D531" s="221">
        <v>11672</v>
      </c>
      <c r="E531" s="128">
        <v>0</v>
      </c>
      <c r="F531" s="128">
        <v>0</v>
      </c>
      <c r="G531" s="128">
        <v>0</v>
      </c>
      <c r="H531" s="128">
        <v>0</v>
      </c>
      <c r="I531" s="128">
        <v>0</v>
      </c>
      <c r="J531" s="128">
        <v>0</v>
      </c>
      <c r="K531" s="128">
        <v>0</v>
      </c>
      <c r="L531" s="134">
        <f>SUM(J531:K531)</f>
        <v>0</v>
      </c>
      <c r="M531" s="207"/>
      <c r="N531" s="207"/>
      <c r="O531" s="207"/>
      <c r="P531" s="207"/>
      <c r="Q531" s="209"/>
      <c r="W531" s="111" t="s">
        <v>19</v>
      </c>
      <c r="X531" s="111" t="s">
        <v>19</v>
      </c>
      <c r="Y531" s="111" t="s">
        <v>19</v>
      </c>
      <c r="AA531" s="111" t="s">
        <v>19</v>
      </c>
      <c r="AB531" s="111" t="s">
        <v>19</v>
      </c>
      <c r="AC531" s="111" t="s">
        <v>19</v>
      </c>
      <c r="AD531" s="111" t="s">
        <v>19</v>
      </c>
      <c r="AE531" s="111" t="s">
        <v>19</v>
      </c>
      <c r="AF531" s="150" t="s">
        <v>19</v>
      </c>
    </row>
    <row r="532" spans="1:32" ht="14.1" customHeight="1">
      <c r="A532" s="102"/>
      <c r="B532" s="16" t="s">
        <v>181</v>
      </c>
      <c r="C532" s="17" t="s">
        <v>28</v>
      </c>
      <c r="D532" s="121">
        <v>1185</v>
      </c>
      <c r="E532" s="131">
        <v>0</v>
      </c>
      <c r="F532" s="131">
        <v>0</v>
      </c>
      <c r="G532" s="131">
        <v>0</v>
      </c>
      <c r="H532" s="131">
        <v>0</v>
      </c>
      <c r="I532" s="131">
        <v>0</v>
      </c>
      <c r="J532" s="131">
        <v>0</v>
      </c>
      <c r="K532" s="131">
        <v>0</v>
      </c>
      <c r="L532" s="135">
        <f>SUM(J532:K532)</f>
        <v>0</v>
      </c>
      <c r="M532" s="207"/>
      <c r="N532" s="207"/>
      <c r="O532" s="207"/>
      <c r="P532" s="207"/>
      <c r="Q532" s="209"/>
      <c r="S532" s="139"/>
      <c r="W532" s="111" t="s">
        <v>19</v>
      </c>
      <c r="X532" s="111" t="s">
        <v>19</v>
      </c>
      <c r="Y532" s="111" t="s">
        <v>19</v>
      </c>
      <c r="AA532" s="111" t="s">
        <v>19</v>
      </c>
      <c r="AB532" s="111" t="s">
        <v>19</v>
      </c>
      <c r="AC532" s="111" t="s">
        <v>19</v>
      </c>
      <c r="AD532" s="111" t="s">
        <v>19</v>
      </c>
      <c r="AE532" s="111" t="s">
        <v>19</v>
      </c>
      <c r="AF532" s="150" t="s">
        <v>19</v>
      </c>
    </row>
    <row r="533" spans="1:32" ht="14.1" customHeight="1">
      <c r="A533" s="104" t="s">
        <v>14</v>
      </c>
      <c r="B533" s="204">
        <v>47</v>
      </c>
      <c r="C533" s="44" t="s">
        <v>96</v>
      </c>
      <c r="D533" s="172">
        <f t="shared" ref="D533:L533" si="182">SUM(D531:D532)</f>
        <v>12857</v>
      </c>
      <c r="E533" s="131">
        <f t="shared" si="182"/>
        <v>0</v>
      </c>
      <c r="F533" s="131">
        <f t="shared" si="182"/>
        <v>0</v>
      </c>
      <c r="G533" s="131">
        <f t="shared" si="182"/>
        <v>0</v>
      </c>
      <c r="H533" s="131">
        <f t="shared" si="182"/>
        <v>0</v>
      </c>
      <c r="I533" s="131">
        <f t="shared" si="182"/>
        <v>0</v>
      </c>
      <c r="J533" s="131">
        <f t="shared" si="182"/>
        <v>0</v>
      </c>
      <c r="K533" s="131">
        <f t="shared" si="182"/>
        <v>0</v>
      </c>
      <c r="L533" s="131">
        <f t="shared" si="182"/>
        <v>0</v>
      </c>
      <c r="Q533" s="111"/>
      <c r="S533" s="139"/>
      <c r="V533" s="111"/>
      <c r="AA533" s="111"/>
      <c r="AF533" s="111"/>
    </row>
    <row r="534" spans="1:32" ht="9" customHeight="1">
      <c r="A534" s="102"/>
      <c r="B534" s="33"/>
      <c r="C534" s="17"/>
      <c r="D534" s="62"/>
      <c r="E534" s="62"/>
      <c r="F534" s="62"/>
      <c r="G534" s="62"/>
      <c r="H534" s="62"/>
      <c r="I534" s="62"/>
      <c r="J534" s="62"/>
      <c r="K534" s="62"/>
      <c r="L534" s="62"/>
      <c r="Q534" s="111"/>
      <c r="S534" s="139"/>
      <c r="V534" s="111"/>
      <c r="AA534" s="111"/>
      <c r="AF534" s="111"/>
    </row>
    <row r="535" spans="1:32" ht="14.1" customHeight="1">
      <c r="A535" s="102"/>
      <c r="B535" s="33">
        <v>48</v>
      </c>
      <c r="C535" s="17" t="s">
        <v>98</v>
      </c>
      <c r="D535" s="61"/>
      <c r="E535" s="61"/>
      <c r="F535" s="61"/>
      <c r="G535" s="61"/>
      <c r="H535" s="61"/>
      <c r="I535" s="61"/>
      <c r="J535" s="61"/>
      <c r="K535" s="61"/>
      <c r="L535" s="68"/>
      <c r="Q535" s="111"/>
      <c r="S535" s="139"/>
      <c r="V535" s="111"/>
      <c r="AA535" s="111"/>
      <c r="AF535" s="111"/>
    </row>
    <row r="536" spans="1:32" ht="14.1" customHeight="1">
      <c r="A536" s="102"/>
      <c r="B536" s="16" t="s">
        <v>182</v>
      </c>
      <c r="C536" s="17" t="s">
        <v>23</v>
      </c>
      <c r="D536" s="120">
        <v>27063</v>
      </c>
      <c r="E536" s="130">
        <v>0</v>
      </c>
      <c r="F536" s="130">
        <v>0</v>
      </c>
      <c r="G536" s="130">
        <v>0</v>
      </c>
      <c r="H536" s="130">
        <v>0</v>
      </c>
      <c r="I536" s="130">
        <v>0</v>
      </c>
      <c r="J536" s="130">
        <v>0</v>
      </c>
      <c r="K536" s="130">
        <v>0</v>
      </c>
      <c r="L536" s="134">
        <f>SUM(J536:K536)</f>
        <v>0</v>
      </c>
      <c r="M536" s="207"/>
      <c r="N536" s="207"/>
      <c r="O536" s="207"/>
      <c r="P536" s="207"/>
      <c r="Q536" s="209"/>
      <c r="S536" s="139"/>
      <c r="W536" s="111" t="s">
        <v>19</v>
      </c>
      <c r="X536" s="111" t="s">
        <v>19</v>
      </c>
      <c r="Y536" s="111" t="s">
        <v>19</v>
      </c>
      <c r="AA536" s="111" t="s">
        <v>19</v>
      </c>
      <c r="AB536" s="111" t="s">
        <v>19</v>
      </c>
      <c r="AC536" s="111" t="s">
        <v>19</v>
      </c>
      <c r="AD536" s="111" t="s">
        <v>19</v>
      </c>
      <c r="AE536" s="111" t="s">
        <v>19</v>
      </c>
      <c r="AF536" s="150" t="s">
        <v>19</v>
      </c>
    </row>
    <row r="537" spans="1:32" ht="14.1" customHeight="1">
      <c r="A537" s="102" t="s">
        <v>14</v>
      </c>
      <c r="B537" s="33">
        <v>48</v>
      </c>
      <c r="C537" s="17" t="s">
        <v>98</v>
      </c>
      <c r="D537" s="124">
        <f t="shared" ref="D537:L537" si="183">SUM(D536:D536)</f>
        <v>27063</v>
      </c>
      <c r="E537" s="129">
        <f t="shared" si="183"/>
        <v>0</v>
      </c>
      <c r="F537" s="129">
        <f t="shared" si="183"/>
        <v>0</v>
      </c>
      <c r="G537" s="129">
        <f t="shared" si="183"/>
        <v>0</v>
      </c>
      <c r="H537" s="129">
        <f t="shared" si="183"/>
        <v>0</v>
      </c>
      <c r="I537" s="129">
        <f t="shared" si="183"/>
        <v>0</v>
      </c>
      <c r="J537" s="129">
        <f t="shared" si="183"/>
        <v>0</v>
      </c>
      <c r="K537" s="129">
        <f t="shared" si="183"/>
        <v>0</v>
      </c>
      <c r="L537" s="129">
        <f t="shared" si="183"/>
        <v>0</v>
      </c>
      <c r="Q537" s="111"/>
      <c r="S537" s="139"/>
      <c r="V537" s="111"/>
      <c r="AA537" s="111"/>
      <c r="AF537" s="111"/>
    </row>
    <row r="538" spans="1:32" ht="14.1" customHeight="1">
      <c r="A538" s="102" t="s">
        <v>14</v>
      </c>
      <c r="B538" s="35">
        <v>62</v>
      </c>
      <c r="C538" s="17" t="s">
        <v>176</v>
      </c>
      <c r="D538" s="124">
        <f t="shared" ref="D538:L538" si="184">D537+D533+D528+D523</f>
        <v>94206</v>
      </c>
      <c r="E538" s="129">
        <f t="shared" si="184"/>
        <v>0</v>
      </c>
      <c r="F538" s="129">
        <f t="shared" si="184"/>
        <v>0</v>
      </c>
      <c r="G538" s="129">
        <f t="shared" si="184"/>
        <v>0</v>
      </c>
      <c r="H538" s="129">
        <f t="shared" si="184"/>
        <v>0</v>
      </c>
      <c r="I538" s="129">
        <f t="shared" si="184"/>
        <v>0</v>
      </c>
      <c r="J538" s="129">
        <f t="shared" si="184"/>
        <v>0</v>
      </c>
      <c r="K538" s="129">
        <f t="shared" si="184"/>
        <v>0</v>
      </c>
      <c r="L538" s="129">
        <f t="shared" si="184"/>
        <v>0</v>
      </c>
      <c r="Q538" s="111"/>
      <c r="S538" s="139"/>
      <c r="V538" s="111"/>
      <c r="AA538" s="111"/>
      <c r="AF538" s="111"/>
    </row>
    <row r="539" spans="1:32" ht="14.1" customHeight="1">
      <c r="A539" s="102" t="s">
        <v>14</v>
      </c>
      <c r="B539" s="34">
        <v>0.10100000000000001</v>
      </c>
      <c r="C539" s="15" t="s">
        <v>175</v>
      </c>
      <c r="D539" s="124">
        <f t="shared" ref="D539:L539" si="185">+D538+D518</f>
        <v>94206</v>
      </c>
      <c r="E539" s="129">
        <f t="shared" si="185"/>
        <v>0</v>
      </c>
      <c r="F539" s="124">
        <f t="shared" si="185"/>
        <v>98145</v>
      </c>
      <c r="G539" s="129">
        <f t="shared" si="185"/>
        <v>0</v>
      </c>
      <c r="H539" s="124">
        <f t="shared" si="185"/>
        <v>98145</v>
      </c>
      <c r="I539" s="129">
        <f t="shared" si="185"/>
        <v>0</v>
      </c>
      <c r="J539" s="124">
        <f t="shared" si="185"/>
        <v>122187</v>
      </c>
      <c r="K539" s="129">
        <f t="shared" si="185"/>
        <v>0</v>
      </c>
      <c r="L539" s="124">
        <f t="shared" si="185"/>
        <v>122187</v>
      </c>
      <c r="Q539" s="111"/>
      <c r="S539" s="139"/>
      <c r="V539" s="111"/>
      <c r="AA539" s="111"/>
      <c r="AF539" s="111"/>
    </row>
    <row r="540" spans="1:32">
      <c r="A540" s="102"/>
      <c r="B540" s="28"/>
      <c r="C540" s="15"/>
      <c r="D540" s="62"/>
      <c r="E540" s="62"/>
      <c r="F540" s="62"/>
      <c r="G540" s="62"/>
      <c r="H540" s="62"/>
      <c r="I540" s="65"/>
      <c r="J540" s="62"/>
      <c r="K540" s="62"/>
      <c r="L540" s="62"/>
      <c r="Q540" s="111"/>
      <c r="S540" s="139"/>
      <c r="V540" s="111"/>
      <c r="AA540" s="111"/>
      <c r="AF540" s="111"/>
    </row>
    <row r="541" spans="1:32" ht="14.45" customHeight="1">
      <c r="A541" s="102"/>
      <c r="B541" s="34">
        <v>0.10199999999999999</v>
      </c>
      <c r="C541" s="15" t="s">
        <v>183</v>
      </c>
      <c r="D541" s="62"/>
      <c r="E541" s="68"/>
      <c r="F541" s="62"/>
      <c r="G541" s="68"/>
      <c r="H541" s="62"/>
      <c r="I541" s="68"/>
      <c r="J541" s="62"/>
      <c r="K541" s="68"/>
      <c r="L541" s="68"/>
      <c r="Q541" s="111"/>
      <c r="V541" s="111"/>
      <c r="AA541" s="111"/>
      <c r="AF541" s="111"/>
    </row>
    <row r="542" spans="1:32" ht="27.75" customHeight="1">
      <c r="A542" s="102"/>
      <c r="B542" s="180">
        <v>16</v>
      </c>
      <c r="C542" s="181" t="s">
        <v>396</v>
      </c>
      <c r="D542" s="95"/>
      <c r="E542" s="62"/>
      <c r="F542" s="62"/>
      <c r="G542" s="62"/>
      <c r="H542" s="62"/>
      <c r="I542" s="62"/>
      <c r="J542" s="62"/>
      <c r="K542" s="62"/>
      <c r="L542" s="68"/>
      <c r="Q542" s="111"/>
      <c r="V542" s="111"/>
      <c r="AA542" s="111"/>
      <c r="AF542" s="111"/>
    </row>
    <row r="543" spans="1:32">
      <c r="A543" s="102"/>
      <c r="B543" s="35">
        <v>59</v>
      </c>
      <c r="C543" s="17" t="s">
        <v>185</v>
      </c>
      <c r="D543" s="62"/>
      <c r="E543" s="62"/>
      <c r="F543" s="62"/>
      <c r="G543" s="62"/>
      <c r="H543" s="62"/>
      <c r="I543" s="62"/>
      <c r="J543" s="62"/>
      <c r="K543" s="62"/>
      <c r="L543" s="68"/>
      <c r="Q543" s="111"/>
      <c r="V543" s="111"/>
      <c r="AA543" s="111"/>
      <c r="AF543" s="111"/>
    </row>
    <row r="544" spans="1:32">
      <c r="A544" s="102"/>
      <c r="B544" s="16" t="s">
        <v>383</v>
      </c>
      <c r="C544" s="17" t="s">
        <v>23</v>
      </c>
      <c r="D544" s="130">
        <v>0</v>
      </c>
      <c r="E544" s="130">
        <v>0</v>
      </c>
      <c r="F544" s="95">
        <v>6770</v>
      </c>
      <c r="G544" s="130">
        <v>0</v>
      </c>
      <c r="H544" s="95">
        <v>6770</v>
      </c>
      <c r="I544" s="130">
        <v>0</v>
      </c>
      <c r="J544" s="95">
        <v>7786</v>
      </c>
      <c r="K544" s="130">
        <v>0</v>
      </c>
      <c r="L544" s="96">
        <f>SUM(J544:K544)</f>
        <v>7786</v>
      </c>
      <c r="M544" s="207"/>
      <c r="N544" s="214"/>
      <c r="O544" s="207"/>
      <c r="P544" s="207"/>
      <c r="Q544" s="209"/>
      <c r="W544" s="111" t="s">
        <v>19</v>
      </c>
      <c r="X544" s="111" t="s">
        <v>19</v>
      </c>
      <c r="Y544" s="111" t="s">
        <v>19</v>
      </c>
      <c r="AA544" s="111" t="s">
        <v>19</v>
      </c>
      <c r="AB544" s="111" t="s">
        <v>19</v>
      </c>
      <c r="AC544" s="111" t="s">
        <v>19</v>
      </c>
      <c r="AD544" s="111" t="s">
        <v>19</v>
      </c>
      <c r="AE544" s="111" t="s">
        <v>19</v>
      </c>
      <c r="AF544" s="150" t="s">
        <v>19</v>
      </c>
    </row>
    <row r="545" spans="1:32">
      <c r="A545" s="102"/>
      <c r="B545" s="16" t="s">
        <v>384</v>
      </c>
      <c r="C545" s="17" t="s">
        <v>28</v>
      </c>
      <c r="D545" s="131">
        <v>0</v>
      </c>
      <c r="E545" s="131">
        <v>0</v>
      </c>
      <c r="F545" s="172">
        <v>1713</v>
      </c>
      <c r="G545" s="131">
        <v>0</v>
      </c>
      <c r="H545" s="172">
        <v>1713</v>
      </c>
      <c r="I545" s="131">
        <v>0</v>
      </c>
      <c r="J545" s="172">
        <v>5000</v>
      </c>
      <c r="K545" s="131">
        <v>0</v>
      </c>
      <c r="L545" s="173">
        <f>SUM(J545:K545)</f>
        <v>5000</v>
      </c>
      <c r="M545" s="207"/>
      <c r="N545" s="214"/>
      <c r="O545" s="207"/>
      <c r="P545" s="207"/>
      <c r="Q545" s="209"/>
      <c r="W545" s="111" t="s">
        <v>19</v>
      </c>
      <c r="X545" s="111" t="s">
        <v>19</v>
      </c>
      <c r="Y545" s="111" t="s">
        <v>19</v>
      </c>
      <c r="AA545" s="111" t="s">
        <v>19</v>
      </c>
      <c r="AB545" s="111" t="s">
        <v>19</v>
      </c>
      <c r="AC545" s="111" t="s">
        <v>19</v>
      </c>
      <c r="AD545" s="111" t="s">
        <v>19</v>
      </c>
      <c r="AE545" s="111" t="s">
        <v>19</v>
      </c>
      <c r="AF545" s="150" t="s">
        <v>19</v>
      </c>
    </row>
    <row r="546" spans="1:32">
      <c r="A546" s="102" t="s">
        <v>14</v>
      </c>
      <c r="B546" s="35">
        <v>59</v>
      </c>
      <c r="C546" s="17" t="s">
        <v>185</v>
      </c>
      <c r="D546" s="129">
        <f t="shared" ref="D546:L546" si="186">SUM(D544:D545)</f>
        <v>0</v>
      </c>
      <c r="E546" s="129">
        <f t="shared" si="186"/>
        <v>0</v>
      </c>
      <c r="F546" s="124">
        <f t="shared" si="186"/>
        <v>8483</v>
      </c>
      <c r="G546" s="129">
        <f t="shared" si="186"/>
        <v>0</v>
      </c>
      <c r="H546" s="124">
        <f t="shared" si="186"/>
        <v>8483</v>
      </c>
      <c r="I546" s="129">
        <f t="shared" si="186"/>
        <v>0</v>
      </c>
      <c r="J546" s="124">
        <f t="shared" si="186"/>
        <v>12786</v>
      </c>
      <c r="K546" s="129">
        <f t="shared" ref="K546" si="187">SUM(K544:K545)</f>
        <v>0</v>
      </c>
      <c r="L546" s="124">
        <f t="shared" si="186"/>
        <v>12786</v>
      </c>
      <c r="Q546" s="111"/>
      <c r="V546" s="111"/>
      <c r="AA546" s="111"/>
      <c r="AF546" s="111"/>
    </row>
    <row r="547" spans="1:32" ht="25.5">
      <c r="A547" s="102" t="s">
        <v>14</v>
      </c>
      <c r="B547" s="182">
        <v>16</v>
      </c>
      <c r="C547" s="183" t="s">
        <v>396</v>
      </c>
      <c r="D547" s="129">
        <f t="shared" ref="D547:L547" si="188">D546</f>
        <v>0</v>
      </c>
      <c r="E547" s="129">
        <f t="shared" si="188"/>
        <v>0</v>
      </c>
      <c r="F547" s="124">
        <f t="shared" si="188"/>
        <v>8483</v>
      </c>
      <c r="G547" s="129">
        <f t="shared" si="188"/>
        <v>0</v>
      </c>
      <c r="H547" s="124">
        <f t="shared" si="188"/>
        <v>8483</v>
      </c>
      <c r="I547" s="129">
        <f t="shared" si="188"/>
        <v>0</v>
      </c>
      <c r="J547" s="124">
        <f t="shared" si="188"/>
        <v>12786</v>
      </c>
      <c r="K547" s="129">
        <f t="shared" ref="K547" si="189">K546</f>
        <v>0</v>
      </c>
      <c r="L547" s="124">
        <f t="shared" si="188"/>
        <v>12786</v>
      </c>
      <c r="Q547" s="111"/>
      <c r="V547" s="111"/>
      <c r="AA547" s="111"/>
      <c r="AF547" s="111"/>
    </row>
    <row r="548" spans="1:32" ht="14.25" customHeight="1">
      <c r="A548" s="102"/>
      <c r="B548" s="34"/>
      <c r="C548" s="15"/>
      <c r="D548" s="62"/>
      <c r="E548" s="68"/>
      <c r="F548" s="62"/>
      <c r="G548" s="68"/>
      <c r="H548" s="62"/>
      <c r="I548" s="68"/>
      <c r="J548" s="62"/>
      <c r="K548" s="68"/>
      <c r="L548" s="68"/>
      <c r="Q548" s="111"/>
      <c r="V548" s="111"/>
      <c r="AA548" s="111"/>
      <c r="AF548" s="111"/>
    </row>
    <row r="549" spans="1:32">
      <c r="A549" s="102"/>
      <c r="B549" s="56">
        <v>64</v>
      </c>
      <c r="C549" s="17" t="s">
        <v>184</v>
      </c>
      <c r="D549" s="62"/>
      <c r="E549" s="62"/>
      <c r="F549" s="62"/>
      <c r="G549" s="62"/>
      <c r="H549" s="62"/>
      <c r="I549" s="62"/>
      <c r="J549" s="62"/>
      <c r="K549" s="62"/>
      <c r="L549" s="68"/>
      <c r="Q549" s="111"/>
      <c r="V549" s="111"/>
      <c r="AA549" s="111"/>
      <c r="AF549" s="111"/>
    </row>
    <row r="550" spans="1:32">
      <c r="A550" s="102"/>
      <c r="B550" s="35">
        <v>59</v>
      </c>
      <c r="C550" s="17" t="s">
        <v>185</v>
      </c>
      <c r="D550" s="62"/>
      <c r="E550" s="62"/>
      <c r="F550" s="62"/>
      <c r="G550" s="62"/>
      <c r="H550" s="62"/>
      <c r="I550" s="62"/>
      <c r="J550" s="62"/>
      <c r="K550" s="62"/>
      <c r="L550" s="68"/>
      <c r="Q550" s="111"/>
      <c r="V550" s="111"/>
      <c r="AA550" s="111"/>
      <c r="AF550" s="111"/>
    </row>
    <row r="551" spans="1:32">
      <c r="A551" s="102"/>
      <c r="B551" s="16" t="s">
        <v>87</v>
      </c>
      <c r="C551" s="17" t="s">
        <v>23</v>
      </c>
      <c r="D551" s="120">
        <v>5113</v>
      </c>
      <c r="E551" s="130">
        <v>0</v>
      </c>
      <c r="F551" s="130">
        <v>0</v>
      </c>
      <c r="G551" s="130">
        <v>0</v>
      </c>
      <c r="H551" s="130">
        <v>0</v>
      </c>
      <c r="I551" s="130">
        <v>0</v>
      </c>
      <c r="J551" s="130">
        <v>0</v>
      </c>
      <c r="K551" s="130">
        <v>0</v>
      </c>
      <c r="L551" s="134">
        <f>SUM(J551:K551)</f>
        <v>0</v>
      </c>
      <c r="M551" s="207"/>
      <c r="N551" s="207"/>
      <c r="O551" s="207"/>
      <c r="P551" s="207"/>
      <c r="Q551" s="209"/>
      <c r="W551" s="111" t="s">
        <v>19</v>
      </c>
      <c r="X551" s="111" t="s">
        <v>19</v>
      </c>
      <c r="Y551" s="111" t="s">
        <v>19</v>
      </c>
      <c r="AA551" s="111" t="s">
        <v>19</v>
      </c>
      <c r="AB551" s="111" t="s">
        <v>19</v>
      </c>
      <c r="AC551" s="111" t="s">
        <v>19</v>
      </c>
      <c r="AD551" s="111" t="s">
        <v>19</v>
      </c>
      <c r="AE551" s="111" t="s">
        <v>19</v>
      </c>
      <c r="AF551" s="150" t="s">
        <v>19</v>
      </c>
    </row>
    <row r="552" spans="1:32">
      <c r="A552" s="102"/>
      <c r="B552" s="16" t="s">
        <v>88</v>
      </c>
      <c r="C552" s="17" t="s">
        <v>28</v>
      </c>
      <c r="D552" s="121">
        <v>1093</v>
      </c>
      <c r="E552" s="131">
        <v>0</v>
      </c>
      <c r="F552" s="131">
        <v>0</v>
      </c>
      <c r="G552" s="131">
        <v>0</v>
      </c>
      <c r="H552" s="131">
        <v>0</v>
      </c>
      <c r="I552" s="131">
        <v>0</v>
      </c>
      <c r="J552" s="131">
        <v>0</v>
      </c>
      <c r="K552" s="131">
        <v>0</v>
      </c>
      <c r="L552" s="135">
        <f>SUM(J552:K552)</f>
        <v>0</v>
      </c>
      <c r="M552" s="207"/>
      <c r="N552" s="207"/>
      <c r="O552" s="207"/>
      <c r="P552" s="207"/>
      <c r="Q552" s="209"/>
      <c r="W552" s="111" t="s">
        <v>19</v>
      </c>
      <c r="X552" s="111" t="s">
        <v>19</v>
      </c>
      <c r="Y552" s="111" t="s">
        <v>19</v>
      </c>
      <c r="AA552" s="111" t="s">
        <v>19</v>
      </c>
      <c r="AB552" s="111" t="s">
        <v>19</v>
      </c>
      <c r="AC552" s="111" t="s">
        <v>19</v>
      </c>
      <c r="AD552" s="111" t="s">
        <v>19</v>
      </c>
      <c r="AE552" s="111" t="s">
        <v>19</v>
      </c>
      <c r="AF552" s="150" t="s">
        <v>19</v>
      </c>
    </row>
    <row r="553" spans="1:32">
      <c r="A553" s="102" t="s">
        <v>14</v>
      </c>
      <c r="B553" s="35">
        <v>59</v>
      </c>
      <c r="C553" s="17" t="s">
        <v>185</v>
      </c>
      <c r="D553" s="124">
        <f t="shared" ref="D553:L553" si="190">SUM(D551:D552)</f>
        <v>6206</v>
      </c>
      <c r="E553" s="129">
        <f t="shared" si="190"/>
        <v>0</v>
      </c>
      <c r="F553" s="129">
        <f t="shared" si="190"/>
        <v>0</v>
      </c>
      <c r="G553" s="129">
        <f t="shared" si="190"/>
        <v>0</v>
      </c>
      <c r="H553" s="129">
        <f t="shared" si="190"/>
        <v>0</v>
      </c>
      <c r="I553" s="129">
        <f t="shared" si="190"/>
        <v>0</v>
      </c>
      <c r="J553" s="129">
        <f t="shared" si="190"/>
        <v>0</v>
      </c>
      <c r="K553" s="129">
        <f t="shared" si="190"/>
        <v>0</v>
      </c>
      <c r="L553" s="129">
        <f t="shared" si="190"/>
        <v>0</v>
      </c>
      <c r="Q553" s="111"/>
      <c r="V553" s="111"/>
      <c r="AA553" s="111"/>
      <c r="AF553" s="111"/>
    </row>
    <row r="554" spans="1:32">
      <c r="A554" s="102" t="s">
        <v>14</v>
      </c>
      <c r="B554" s="56">
        <v>64</v>
      </c>
      <c r="C554" s="17" t="s">
        <v>184</v>
      </c>
      <c r="D554" s="124">
        <f t="shared" ref="D554:L554" si="191">D553</f>
        <v>6206</v>
      </c>
      <c r="E554" s="129">
        <f t="shared" si="191"/>
        <v>0</v>
      </c>
      <c r="F554" s="129">
        <f t="shared" si="191"/>
        <v>0</v>
      </c>
      <c r="G554" s="129">
        <f t="shared" si="191"/>
        <v>0</v>
      </c>
      <c r="H554" s="129">
        <f t="shared" si="191"/>
        <v>0</v>
      </c>
      <c r="I554" s="129">
        <f t="shared" si="191"/>
        <v>0</v>
      </c>
      <c r="J554" s="129">
        <f t="shared" si="191"/>
        <v>0</v>
      </c>
      <c r="K554" s="129">
        <f t="shared" ref="K554" si="192">K553</f>
        <v>0</v>
      </c>
      <c r="L554" s="129">
        <f t="shared" si="191"/>
        <v>0</v>
      </c>
      <c r="Q554" s="111"/>
      <c r="V554" s="111"/>
      <c r="AA554" s="111"/>
      <c r="AF554" s="111"/>
    </row>
    <row r="555" spans="1:32">
      <c r="A555" s="102" t="s">
        <v>14</v>
      </c>
      <c r="B555" s="34">
        <v>0.10199999999999999</v>
      </c>
      <c r="C555" s="15" t="s">
        <v>183</v>
      </c>
      <c r="D555" s="124">
        <f t="shared" ref="D555:L555" si="193">D553+D547</f>
        <v>6206</v>
      </c>
      <c r="E555" s="129">
        <f t="shared" si="193"/>
        <v>0</v>
      </c>
      <c r="F555" s="124">
        <f t="shared" si="193"/>
        <v>8483</v>
      </c>
      <c r="G555" s="129">
        <f t="shared" si="193"/>
        <v>0</v>
      </c>
      <c r="H555" s="124">
        <f t="shared" si="193"/>
        <v>8483</v>
      </c>
      <c r="I555" s="129">
        <f t="shared" si="193"/>
        <v>0</v>
      </c>
      <c r="J555" s="124">
        <f t="shared" si="193"/>
        <v>12786</v>
      </c>
      <c r="K555" s="129">
        <f t="shared" si="193"/>
        <v>0</v>
      </c>
      <c r="L555" s="124">
        <f t="shared" si="193"/>
        <v>12786</v>
      </c>
      <c r="Q555" s="111"/>
      <c r="V555" s="111"/>
      <c r="AA555" s="111"/>
      <c r="AF555" s="111"/>
    </row>
    <row r="556" spans="1:32" ht="17.25" customHeight="1">
      <c r="A556" s="17" t="s">
        <v>14</v>
      </c>
      <c r="B556" s="28">
        <v>2211</v>
      </c>
      <c r="C556" s="15" t="s">
        <v>250</v>
      </c>
      <c r="D556" s="116">
        <f t="shared" ref="D556:L556" si="194">D555+D539+D495+D486</f>
        <v>167988</v>
      </c>
      <c r="E556" s="132">
        <f t="shared" si="194"/>
        <v>0</v>
      </c>
      <c r="F556" s="116">
        <f t="shared" si="194"/>
        <v>171400</v>
      </c>
      <c r="G556" s="132">
        <f t="shared" si="194"/>
        <v>0</v>
      </c>
      <c r="H556" s="116">
        <f t="shared" si="194"/>
        <v>171400</v>
      </c>
      <c r="I556" s="132">
        <f t="shared" si="194"/>
        <v>0</v>
      </c>
      <c r="J556" s="116">
        <f t="shared" si="194"/>
        <v>231524</v>
      </c>
      <c r="K556" s="132">
        <f t="shared" si="194"/>
        <v>0</v>
      </c>
      <c r="L556" s="116">
        <f t="shared" si="194"/>
        <v>231524</v>
      </c>
      <c r="Q556" s="111"/>
      <c r="V556" s="111"/>
      <c r="AA556" s="111"/>
      <c r="AF556" s="111"/>
    </row>
    <row r="557" spans="1:32">
      <c r="A557" s="17"/>
      <c r="B557" s="28"/>
      <c r="C557" s="15"/>
      <c r="D557" s="96"/>
      <c r="E557" s="134"/>
      <c r="F557" s="96"/>
      <c r="G557" s="134"/>
      <c r="H557" s="96"/>
      <c r="I557" s="134"/>
      <c r="J557" s="96"/>
      <c r="K557" s="134"/>
      <c r="L557" s="96"/>
      <c r="Q557" s="111"/>
      <c r="V557" s="111"/>
      <c r="AA557" s="111"/>
      <c r="AF557" s="111"/>
    </row>
    <row r="558" spans="1:32">
      <c r="A558" s="102" t="s">
        <v>16</v>
      </c>
      <c r="B558" s="25">
        <v>2216</v>
      </c>
      <c r="C558" s="11" t="s">
        <v>4</v>
      </c>
      <c r="D558" s="62"/>
      <c r="E558" s="62"/>
      <c r="F558" s="62"/>
      <c r="G558" s="62"/>
      <c r="H558" s="62"/>
      <c r="I558" s="62"/>
      <c r="J558" s="62"/>
      <c r="K558" s="62"/>
      <c r="L558" s="62"/>
      <c r="Q558" s="111"/>
      <c r="V558" s="111"/>
      <c r="AA558" s="111"/>
      <c r="AF558" s="111"/>
    </row>
    <row r="559" spans="1:32">
      <c r="A559" s="102"/>
      <c r="B559" s="57">
        <v>5</v>
      </c>
      <c r="C559" s="10" t="s">
        <v>331</v>
      </c>
      <c r="D559" s="62"/>
      <c r="E559" s="62"/>
      <c r="F559" s="62"/>
      <c r="G559" s="62"/>
      <c r="H559" s="62"/>
      <c r="I559" s="62"/>
      <c r="J559" s="62"/>
      <c r="K559" s="62"/>
      <c r="L559" s="62"/>
      <c r="Q559" s="111"/>
      <c r="V559" s="111"/>
      <c r="AA559" s="111"/>
      <c r="AF559" s="111"/>
    </row>
    <row r="560" spans="1:32">
      <c r="A560" s="102"/>
      <c r="B560" s="58" t="s">
        <v>248</v>
      </c>
      <c r="C560" s="11" t="s">
        <v>18</v>
      </c>
      <c r="D560" s="62"/>
      <c r="E560" s="62"/>
      <c r="F560" s="62"/>
      <c r="G560" s="62"/>
      <c r="H560" s="62"/>
      <c r="I560" s="62"/>
      <c r="J560" s="62"/>
      <c r="K560" s="62"/>
      <c r="L560" s="62"/>
      <c r="Q560" s="111"/>
      <c r="V560" s="111"/>
      <c r="AA560" s="111"/>
      <c r="AF560" s="111"/>
    </row>
    <row r="561" spans="1:32">
      <c r="A561" s="102"/>
      <c r="B561" s="38">
        <v>60</v>
      </c>
      <c r="C561" s="10" t="s">
        <v>230</v>
      </c>
      <c r="D561" s="62"/>
      <c r="E561" s="62"/>
      <c r="F561" s="62"/>
      <c r="G561" s="62"/>
      <c r="H561" s="62"/>
      <c r="I561" s="62"/>
      <c r="J561" s="62"/>
      <c r="K561" s="62"/>
      <c r="L561" s="62"/>
      <c r="Q561" s="111"/>
      <c r="V561" s="111"/>
      <c r="AA561" s="111"/>
      <c r="AF561" s="111"/>
    </row>
    <row r="562" spans="1:32" ht="25.5">
      <c r="A562" s="102"/>
      <c r="B562" s="26">
        <v>75</v>
      </c>
      <c r="C562" s="10" t="s">
        <v>291</v>
      </c>
      <c r="D562" s="62"/>
      <c r="E562" s="62"/>
      <c r="F562" s="62"/>
      <c r="G562" s="62"/>
      <c r="H562" s="62"/>
      <c r="I562" s="62"/>
      <c r="J562" s="62"/>
      <c r="K562" s="62"/>
      <c r="L562" s="62"/>
      <c r="Q562" s="111"/>
      <c r="V562" s="111"/>
      <c r="AA562" s="111"/>
      <c r="AF562" s="111"/>
    </row>
    <row r="563" spans="1:32">
      <c r="A563" s="102"/>
      <c r="B563" s="38" t="s">
        <v>236</v>
      </c>
      <c r="C563" s="10" t="s">
        <v>231</v>
      </c>
      <c r="D563" s="130">
        <v>0</v>
      </c>
      <c r="E563" s="120">
        <v>668</v>
      </c>
      <c r="F563" s="130">
        <v>0</v>
      </c>
      <c r="G563" s="120">
        <v>723</v>
      </c>
      <c r="H563" s="130">
        <v>0</v>
      </c>
      <c r="I563" s="120">
        <v>723</v>
      </c>
      <c r="J563" s="130">
        <v>0</v>
      </c>
      <c r="K563" s="120">
        <v>723</v>
      </c>
      <c r="L563" s="62">
        <f>SUM(J563:K563)</f>
        <v>723</v>
      </c>
      <c r="M563" s="194"/>
      <c r="N563" s="194"/>
      <c r="Q563" s="153"/>
      <c r="V563" s="111"/>
      <c r="W563" s="191" t="s">
        <v>303</v>
      </c>
      <c r="X563" s="191" t="s">
        <v>301</v>
      </c>
      <c r="Y563" s="191" t="s">
        <v>302</v>
      </c>
      <c r="Z563" s="191">
        <v>100</v>
      </c>
      <c r="AA563" s="191">
        <v>1321001002</v>
      </c>
      <c r="AF563" s="111"/>
    </row>
    <row r="564" spans="1:32">
      <c r="A564" s="104" t="s">
        <v>14</v>
      </c>
      <c r="B564" s="222">
        <v>60</v>
      </c>
      <c r="C564" s="48" t="s">
        <v>230</v>
      </c>
      <c r="D564" s="129">
        <f t="shared" ref="D564:L564" si="195">D563</f>
        <v>0</v>
      </c>
      <c r="E564" s="119">
        <f t="shared" si="195"/>
        <v>668</v>
      </c>
      <c r="F564" s="129">
        <f t="shared" si="195"/>
        <v>0</v>
      </c>
      <c r="G564" s="119">
        <f t="shared" si="195"/>
        <v>723</v>
      </c>
      <c r="H564" s="129">
        <f t="shared" si="195"/>
        <v>0</v>
      </c>
      <c r="I564" s="119">
        <f t="shared" si="195"/>
        <v>723</v>
      </c>
      <c r="J564" s="129">
        <f t="shared" si="195"/>
        <v>0</v>
      </c>
      <c r="K564" s="119">
        <f t="shared" ref="K564" si="196">K563</f>
        <v>723</v>
      </c>
      <c r="L564" s="119">
        <f t="shared" si="195"/>
        <v>723</v>
      </c>
      <c r="Q564" s="111"/>
      <c r="V564" s="111"/>
      <c r="AA564" s="111"/>
      <c r="AF564" s="111"/>
    </row>
    <row r="565" spans="1:32" ht="3" customHeight="1">
      <c r="A565" s="102"/>
      <c r="B565" s="38"/>
      <c r="C565" s="10"/>
      <c r="D565" s="62"/>
      <c r="E565" s="62"/>
      <c r="F565" s="62"/>
      <c r="G565" s="62"/>
      <c r="H565" s="62"/>
      <c r="I565" s="62"/>
      <c r="J565" s="62"/>
      <c r="K565" s="62"/>
      <c r="L565" s="62"/>
      <c r="Q565" s="111"/>
      <c r="V565" s="111"/>
      <c r="AA565" s="111"/>
      <c r="AF565" s="111"/>
    </row>
    <row r="566" spans="1:32">
      <c r="A566" s="102"/>
      <c r="B566" s="38">
        <v>61</v>
      </c>
      <c r="C566" s="10" t="s">
        <v>232</v>
      </c>
      <c r="D566" s="62"/>
      <c r="E566" s="62"/>
      <c r="F566" s="62"/>
      <c r="G566" s="62"/>
      <c r="H566" s="62"/>
      <c r="I566" s="62"/>
      <c r="J566" s="62"/>
      <c r="K566" s="62"/>
      <c r="L566" s="62"/>
      <c r="Q566" s="111"/>
      <c r="V566" s="111"/>
      <c r="AA566" s="111"/>
      <c r="AF566" s="111"/>
    </row>
    <row r="567" spans="1:32" ht="27.95" customHeight="1">
      <c r="A567" s="102"/>
      <c r="B567" s="26">
        <v>76</v>
      </c>
      <c r="C567" s="10" t="s">
        <v>291</v>
      </c>
      <c r="D567" s="62"/>
      <c r="E567" s="62"/>
      <c r="F567" s="62"/>
      <c r="G567" s="62"/>
      <c r="H567" s="62"/>
      <c r="I567" s="62"/>
      <c r="J567" s="62"/>
      <c r="K567" s="62"/>
      <c r="L567" s="62"/>
      <c r="Q567" s="111"/>
      <c r="V567" s="111"/>
      <c r="AA567" s="111"/>
      <c r="AF567" s="111"/>
    </row>
    <row r="568" spans="1:32" ht="14.1" customHeight="1">
      <c r="A568" s="102"/>
      <c r="B568" s="38" t="s">
        <v>237</v>
      </c>
      <c r="C568" s="10" t="s">
        <v>85</v>
      </c>
      <c r="D568" s="131">
        <v>0</v>
      </c>
      <c r="E568" s="172">
        <v>3971</v>
      </c>
      <c r="F568" s="131">
        <v>0</v>
      </c>
      <c r="G568" s="121">
        <v>4000</v>
      </c>
      <c r="H568" s="131">
        <v>0</v>
      </c>
      <c r="I568" s="121">
        <v>4000</v>
      </c>
      <c r="J568" s="131">
        <v>0</v>
      </c>
      <c r="K568" s="121">
        <v>4000</v>
      </c>
      <c r="L568" s="63">
        <f>SUM(J568:K568)</f>
        <v>4000</v>
      </c>
      <c r="M568" s="194"/>
      <c r="N568" s="194"/>
      <c r="Q568" s="153"/>
      <c r="V568" s="111"/>
      <c r="W568" s="191" t="s">
        <v>303</v>
      </c>
      <c r="X568" s="191" t="s">
        <v>301</v>
      </c>
      <c r="Y568" s="191" t="s">
        <v>304</v>
      </c>
      <c r="Z568" s="191">
        <v>100</v>
      </c>
      <c r="AA568" s="191">
        <v>1321001003</v>
      </c>
      <c r="AB568" s="191"/>
      <c r="AC568" s="191"/>
      <c r="AD568" s="191"/>
      <c r="AE568" s="191"/>
      <c r="AF568" s="191"/>
    </row>
    <row r="569" spans="1:32" ht="14.1" customHeight="1">
      <c r="A569" s="102" t="s">
        <v>14</v>
      </c>
      <c r="B569" s="38">
        <v>61</v>
      </c>
      <c r="C569" s="10" t="s">
        <v>232</v>
      </c>
      <c r="D569" s="131">
        <f t="shared" ref="D569:L569" si="197">D568</f>
        <v>0</v>
      </c>
      <c r="E569" s="172">
        <f t="shared" si="197"/>
        <v>3971</v>
      </c>
      <c r="F569" s="131">
        <f t="shared" si="197"/>
        <v>0</v>
      </c>
      <c r="G569" s="121">
        <f t="shared" si="197"/>
        <v>4000</v>
      </c>
      <c r="H569" s="131">
        <f t="shared" si="197"/>
        <v>0</v>
      </c>
      <c r="I569" s="121">
        <f t="shared" si="197"/>
        <v>4000</v>
      </c>
      <c r="J569" s="131">
        <f t="shared" si="197"/>
        <v>0</v>
      </c>
      <c r="K569" s="121">
        <f t="shared" ref="K569" si="198">K568</f>
        <v>4000</v>
      </c>
      <c r="L569" s="121">
        <f t="shared" si="197"/>
        <v>4000</v>
      </c>
      <c r="Q569" s="111"/>
      <c r="V569" s="111"/>
      <c r="AA569" s="111"/>
      <c r="AF569" s="111"/>
    </row>
    <row r="570" spans="1:32" ht="14.1" customHeight="1">
      <c r="A570" s="102" t="s">
        <v>14</v>
      </c>
      <c r="B570" s="58" t="s">
        <v>248</v>
      </c>
      <c r="C570" s="11" t="s">
        <v>18</v>
      </c>
      <c r="D570" s="131">
        <f t="shared" ref="D570:L570" si="199">D569+D564</f>
        <v>0</v>
      </c>
      <c r="E570" s="121">
        <f t="shared" si="199"/>
        <v>4639</v>
      </c>
      <c r="F570" s="131">
        <f t="shared" si="199"/>
        <v>0</v>
      </c>
      <c r="G570" s="121">
        <f t="shared" si="199"/>
        <v>4723</v>
      </c>
      <c r="H570" s="131">
        <f t="shared" si="199"/>
        <v>0</v>
      </c>
      <c r="I570" s="121">
        <f t="shared" si="199"/>
        <v>4723</v>
      </c>
      <c r="J570" s="131">
        <f t="shared" si="199"/>
        <v>0</v>
      </c>
      <c r="K570" s="121">
        <f t="shared" ref="K570" si="200">K569+K564</f>
        <v>4723</v>
      </c>
      <c r="L570" s="121">
        <f t="shared" si="199"/>
        <v>4723</v>
      </c>
      <c r="Q570" s="111"/>
      <c r="V570" s="111"/>
      <c r="AA570" s="111"/>
      <c r="AF570" s="111"/>
    </row>
    <row r="571" spans="1:32" ht="14.1" customHeight="1">
      <c r="A571" s="102" t="s">
        <v>14</v>
      </c>
      <c r="B571" s="57">
        <v>5</v>
      </c>
      <c r="C571" s="10" t="s">
        <v>331</v>
      </c>
      <c r="D571" s="131">
        <f t="shared" ref="D571:L572" si="201">D570</f>
        <v>0</v>
      </c>
      <c r="E571" s="121">
        <f t="shared" si="201"/>
        <v>4639</v>
      </c>
      <c r="F571" s="131">
        <f t="shared" si="201"/>
        <v>0</v>
      </c>
      <c r="G571" s="121">
        <f t="shared" si="201"/>
        <v>4723</v>
      </c>
      <c r="H571" s="131">
        <f t="shared" si="201"/>
        <v>0</v>
      </c>
      <c r="I571" s="121">
        <f t="shared" si="201"/>
        <v>4723</v>
      </c>
      <c r="J571" s="131">
        <f t="shared" si="201"/>
        <v>0</v>
      </c>
      <c r="K571" s="121">
        <f t="shared" ref="K571" si="202">K570</f>
        <v>4723</v>
      </c>
      <c r="L571" s="121">
        <f t="shared" si="201"/>
        <v>4723</v>
      </c>
      <c r="Q571" s="111"/>
      <c r="V571" s="111"/>
      <c r="AA571" s="111"/>
      <c r="AF571" s="111"/>
    </row>
    <row r="572" spans="1:32" ht="14.1" customHeight="1">
      <c r="A572" s="102" t="s">
        <v>14</v>
      </c>
      <c r="B572" s="25">
        <v>2216</v>
      </c>
      <c r="C572" s="11" t="s">
        <v>4</v>
      </c>
      <c r="D572" s="129">
        <f t="shared" si="201"/>
        <v>0</v>
      </c>
      <c r="E572" s="119">
        <f t="shared" si="201"/>
        <v>4639</v>
      </c>
      <c r="F572" s="129">
        <f t="shared" si="201"/>
        <v>0</v>
      </c>
      <c r="G572" s="119">
        <f t="shared" si="201"/>
        <v>4723</v>
      </c>
      <c r="H572" s="129">
        <f t="shared" si="201"/>
        <v>0</v>
      </c>
      <c r="I572" s="119">
        <f t="shared" si="201"/>
        <v>4723</v>
      </c>
      <c r="J572" s="129">
        <f t="shared" si="201"/>
        <v>0</v>
      </c>
      <c r="K572" s="119">
        <f t="shared" ref="K572" si="203">K571</f>
        <v>4723</v>
      </c>
      <c r="L572" s="119">
        <f t="shared" si="201"/>
        <v>4723</v>
      </c>
      <c r="Q572" s="111"/>
      <c r="V572" s="111"/>
      <c r="AA572" s="111"/>
      <c r="AF572" s="111"/>
    </row>
    <row r="573" spans="1:32" ht="6.95" customHeight="1">
      <c r="A573" s="102"/>
      <c r="B573" s="25"/>
      <c r="C573" s="11"/>
      <c r="D573" s="130"/>
      <c r="E573" s="120"/>
      <c r="F573" s="130"/>
      <c r="G573" s="120"/>
      <c r="H573" s="130"/>
      <c r="I573" s="120"/>
      <c r="J573" s="130"/>
      <c r="K573" s="120"/>
      <c r="L573" s="120"/>
      <c r="Q573" s="111"/>
      <c r="V573" s="111"/>
      <c r="AA573" s="111"/>
      <c r="AF573" s="111"/>
    </row>
    <row r="574" spans="1:32" ht="14.1" customHeight="1">
      <c r="A574" s="102" t="s">
        <v>16</v>
      </c>
      <c r="B574" s="28">
        <v>3454</v>
      </c>
      <c r="C574" s="15" t="s">
        <v>5</v>
      </c>
      <c r="D574" s="61"/>
      <c r="E574" s="61"/>
      <c r="F574" s="61"/>
      <c r="G574" s="61"/>
      <c r="H574" s="61"/>
      <c r="I574" s="61"/>
      <c r="J574" s="61"/>
      <c r="K574" s="61"/>
      <c r="L574" s="61"/>
      <c r="Q574" s="111"/>
      <c r="V574" s="111"/>
      <c r="AA574" s="111"/>
      <c r="AF574" s="111"/>
    </row>
    <row r="575" spans="1:32" ht="14.1" customHeight="1">
      <c r="A575" s="102"/>
      <c r="B575" s="31">
        <v>2</v>
      </c>
      <c r="C575" s="17" t="s">
        <v>289</v>
      </c>
      <c r="D575" s="61"/>
      <c r="E575" s="61"/>
      <c r="F575" s="61"/>
      <c r="G575" s="61"/>
      <c r="H575" s="61"/>
      <c r="I575" s="61"/>
      <c r="J575" s="61"/>
      <c r="K575" s="61"/>
      <c r="L575" s="61"/>
      <c r="Q575" s="111"/>
      <c r="V575" s="111"/>
      <c r="AA575" s="111"/>
      <c r="AF575" s="111"/>
    </row>
    <row r="576" spans="1:32" ht="14.1" customHeight="1">
      <c r="A576" s="102"/>
      <c r="B576" s="37">
        <v>2.1110000000000002</v>
      </c>
      <c r="C576" s="15" t="s">
        <v>187</v>
      </c>
      <c r="D576" s="61"/>
      <c r="E576" s="61"/>
      <c r="F576" s="61"/>
      <c r="G576" s="61"/>
      <c r="H576" s="61"/>
      <c r="I576" s="61"/>
      <c r="J576" s="61"/>
      <c r="K576" s="61"/>
      <c r="L576" s="61"/>
      <c r="Q576" s="111"/>
      <c r="V576" s="111"/>
      <c r="AA576" s="111"/>
      <c r="AF576" s="111"/>
    </row>
    <row r="577" spans="1:32" ht="14.1" customHeight="1">
      <c r="A577" s="102"/>
      <c r="B577" s="18">
        <v>60</v>
      </c>
      <c r="C577" s="17" t="s">
        <v>188</v>
      </c>
      <c r="D577" s="62"/>
      <c r="E577" s="62"/>
      <c r="F577" s="62"/>
      <c r="G577" s="62"/>
      <c r="H577" s="62"/>
      <c r="I577" s="62"/>
      <c r="J577" s="62"/>
      <c r="K577" s="62"/>
      <c r="L577" s="62"/>
      <c r="Q577" s="111"/>
      <c r="V577" s="111"/>
      <c r="AA577" s="111"/>
      <c r="AF577" s="111"/>
    </row>
    <row r="578" spans="1:32" ht="14.1" customHeight="1">
      <c r="A578" s="102"/>
      <c r="B578" s="16" t="s">
        <v>22</v>
      </c>
      <c r="C578" s="17" t="s">
        <v>23</v>
      </c>
      <c r="D578" s="120">
        <v>4806</v>
      </c>
      <c r="E578" s="134">
        <v>0</v>
      </c>
      <c r="F578" s="95">
        <v>5166</v>
      </c>
      <c r="G578" s="134">
        <v>0</v>
      </c>
      <c r="H578" s="120">
        <v>5166</v>
      </c>
      <c r="I578" s="134">
        <v>0</v>
      </c>
      <c r="J578" s="95">
        <v>5786</v>
      </c>
      <c r="K578" s="134">
        <v>0</v>
      </c>
      <c r="L578" s="96">
        <f>SUM(J578:K578)</f>
        <v>5786</v>
      </c>
      <c r="M578" s="194"/>
      <c r="N578" s="194"/>
      <c r="Q578" s="153"/>
      <c r="V578" s="111"/>
      <c r="W578" s="191" t="s">
        <v>303</v>
      </c>
      <c r="X578" s="191" t="s">
        <v>301</v>
      </c>
      <c r="Y578" s="191" t="s">
        <v>23</v>
      </c>
      <c r="Z578" s="191">
        <v>100</v>
      </c>
      <c r="AA578" s="191">
        <v>1321001001</v>
      </c>
      <c r="AF578" s="111"/>
    </row>
    <row r="579" spans="1:32" ht="14.1" customHeight="1">
      <c r="A579" s="102"/>
      <c r="B579" s="16" t="s">
        <v>27</v>
      </c>
      <c r="C579" s="17" t="s">
        <v>28</v>
      </c>
      <c r="D579" s="118">
        <v>437</v>
      </c>
      <c r="E579" s="134">
        <v>0</v>
      </c>
      <c r="F579" s="130">
        <v>0</v>
      </c>
      <c r="G579" s="134">
        <v>0</v>
      </c>
      <c r="H579" s="130">
        <v>0</v>
      </c>
      <c r="I579" s="134">
        <v>0</v>
      </c>
      <c r="J579" s="130">
        <v>0</v>
      </c>
      <c r="K579" s="134">
        <v>0</v>
      </c>
      <c r="L579" s="134">
        <f>SUM(J579:K579)</f>
        <v>0</v>
      </c>
      <c r="M579" s="194"/>
      <c r="N579" s="194"/>
      <c r="O579" s="191"/>
      <c r="Q579" s="153"/>
      <c r="V579" s="153"/>
      <c r="W579" s="191" t="s">
        <v>303</v>
      </c>
      <c r="X579" s="191" t="s">
        <v>301</v>
      </c>
      <c r="Y579" s="191" t="s">
        <v>304</v>
      </c>
      <c r="Z579" s="191">
        <v>100</v>
      </c>
      <c r="AA579" s="191">
        <v>1321001002</v>
      </c>
      <c r="AB579" s="191"/>
      <c r="AC579" s="191"/>
      <c r="AD579" s="191"/>
      <c r="AE579" s="191"/>
      <c r="AF579" s="191"/>
    </row>
    <row r="580" spans="1:32" s="12" customFormat="1" ht="14.1" customHeight="1">
      <c r="A580" s="102"/>
      <c r="B580" s="16" t="s">
        <v>31</v>
      </c>
      <c r="C580" s="17" t="s">
        <v>32</v>
      </c>
      <c r="D580" s="120">
        <v>100</v>
      </c>
      <c r="E580" s="133">
        <v>0</v>
      </c>
      <c r="F580" s="130">
        <v>0</v>
      </c>
      <c r="G580" s="133">
        <v>0</v>
      </c>
      <c r="H580" s="128">
        <v>0</v>
      </c>
      <c r="I580" s="133">
        <v>0</v>
      </c>
      <c r="J580" s="130">
        <v>0</v>
      </c>
      <c r="K580" s="133">
        <v>0</v>
      </c>
      <c r="L580" s="133">
        <f>SUM(J580:K580)</f>
        <v>0</v>
      </c>
      <c r="M580" s="197"/>
      <c r="N580" s="197"/>
      <c r="O580" s="113"/>
      <c r="P580" s="113"/>
      <c r="Q580" s="153"/>
      <c r="R580" s="113"/>
      <c r="S580" s="111"/>
      <c r="T580" s="113"/>
      <c r="U580" s="113"/>
      <c r="V580" s="113"/>
      <c r="W580" s="241" t="s">
        <v>303</v>
      </c>
      <c r="X580" s="241" t="s">
        <v>301</v>
      </c>
      <c r="Y580" s="241" t="s">
        <v>304</v>
      </c>
      <c r="Z580" s="242">
        <v>100</v>
      </c>
      <c r="AA580" s="191">
        <v>1321001003</v>
      </c>
      <c r="AB580" s="241"/>
      <c r="AC580" s="241"/>
      <c r="AD580" s="241"/>
      <c r="AE580" s="241"/>
      <c r="AF580" s="241"/>
    </row>
    <row r="581" spans="1:32" s="12" customFormat="1" ht="14.1" customHeight="1">
      <c r="A581" s="102" t="s">
        <v>14</v>
      </c>
      <c r="B581" s="18">
        <v>60</v>
      </c>
      <c r="C581" s="17" t="s">
        <v>188</v>
      </c>
      <c r="D581" s="119">
        <f t="shared" ref="D581:L581" si="204">SUM(D578:D580)</f>
        <v>5343</v>
      </c>
      <c r="E581" s="132">
        <f t="shared" si="204"/>
        <v>0</v>
      </c>
      <c r="F581" s="124">
        <f t="shared" si="204"/>
        <v>5166</v>
      </c>
      <c r="G581" s="132">
        <f t="shared" si="204"/>
        <v>0</v>
      </c>
      <c r="H581" s="119">
        <f t="shared" si="204"/>
        <v>5166</v>
      </c>
      <c r="I581" s="132">
        <f t="shared" si="204"/>
        <v>0</v>
      </c>
      <c r="J581" s="124">
        <f t="shared" si="204"/>
        <v>5786</v>
      </c>
      <c r="K581" s="132">
        <f t="shared" ref="K581" si="205">SUM(K578:K580)</f>
        <v>0</v>
      </c>
      <c r="L581" s="116">
        <f t="shared" si="204"/>
        <v>5786</v>
      </c>
      <c r="M581" s="113"/>
      <c r="N581" s="113"/>
      <c r="O581" s="113"/>
      <c r="P581" s="113"/>
      <c r="Q581" s="153"/>
      <c r="R581" s="113"/>
      <c r="S581" s="111"/>
      <c r="T581" s="113"/>
      <c r="U581" s="113"/>
      <c r="V581" s="113"/>
      <c r="W581" s="113"/>
      <c r="X581" s="113"/>
      <c r="Y581" s="113"/>
      <c r="AA581" s="154"/>
      <c r="AB581" s="113"/>
      <c r="AC581" s="113"/>
      <c r="AD581" s="113"/>
      <c r="AE581" s="113"/>
      <c r="AF581" s="113"/>
    </row>
    <row r="582" spans="1:32" s="12" customFormat="1" ht="14.1" customHeight="1">
      <c r="A582" s="102" t="s">
        <v>14</v>
      </c>
      <c r="B582" s="37">
        <v>2.1110000000000002</v>
      </c>
      <c r="C582" s="15" t="s">
        <v>187</v>
      </c>
      <c r="D582" s="124">
        <f t="shared" ref="D582:L582" si="206">SUM(D578:D580)</f>
        <v>5343</v>
      </c>
      <c r="E582" s="129">
        <f t="shared" si="206"/>
        <v>0</v>
      </c>
      <c r="F582" s="124">
        <f t="shared" si="206"/>
        <v>5166</v>
      </c>
      <c r="G582" s="129">
        <f t="shared" si="206"/>
        <v>0</v>
      </c>
      <c r="H582" s="124">
        <f t="shared" si="206"/>
        <v>5166</v>
      </c>
      <c r="I582" s="129">
        <f t="shared" si="206"/>
        <v>0</v>
      </c>
      <c r="J582" s="124">
        <f t="shared" si="206"/>
        <v>5786</v>
      </c>
      <c r="K582" s="129">
        <f t="shared" ref="K582" si="207">SUM(K578:K580)</f>
        <v>0</v>
      </c>
      <c r="L582" s="124">
        <f t="shared" si="206"/>
        <v>5786</v>
      </c>
      <c r="M582" s="113"/>
      <c r="N582" s="113"/>
      <c r="O582" s="113"/>
      <c r="P582" s="113"/>
      <c r="Q582" s="113"/>
      <c r="R582" s="113"/>
      <c r="S582" s="111"/>
      <c r="T582" s="113"/>
      <c r="U582" s="113"/>
      <c r="V582" s="113"/>
      <c r="W582" s="113"/>
      <c r="X582" s="113"/>
      <c r="Y582" s="113"/>
      <c r="AA582" s="113"/>
      <c r="AB582" s="113"/>
      <c r="AC582" s="113"/>
      <c r="AD582" s="113"/>
      <c r="AE582" s="113"/>
      <c r="AF582" s="113"/>
    </row>
    <row r="583" spans="1:32" s="12" customFormat="1" ht="14.1" customHeight="1">
      <c r="A583" s="102" t="s">
        <v>14</v>
      </c>
      <c r="B583" s="31">
        <v>2</v>
      </c>
      <c r="C583" s="17" t="s">
        <v>289</v>
      </c>
      <c r="D583" s="124">
        <f t="shared" ref="D583:L584" si="208">D582</f>
        <v>5343</v>
      </c>
      <c r="E583" s="129">
        <f t="shared" si="208"/>
        <v>0</v>
      </c>
      <c r="F583" s="124">
        <f t="shared" si="208"/>
        <v>5166</v>
      </c>
      <c r="G583" s="129">
        <f t="shared" si="208"/>
        <v>0</v>
      </c>
      <c r="H583" s="124">
        <f t="shared" si="208"/>
        <v>5166</v>
      </c>
      <c r="I583" s="129">
        <f t="shared" si="208"/>
        <v>0</v>
      </c>
      <c r="J583" s="124">
        <f t="shared" si="208"/>
        <v>5786</v>
      </c>
      <c r="K583" s="129">
        <f t="shared" ref="K583" si="209">K582</f>
        <v>0</v>
      </c>
      <c r="L583" s="124">
        <f t="shared" si="208"/>
        <v>5786</v>
      </c>
      <c r="M583" s="113"/>
      <c r="N583" s="113"/>
      <c r="O583" s="113"/>
      <c r="P583" s="113"/>
      <c r="Q583" s="113"/>
      <c r="R583" s="113"/>
      <c r="S583" s="111"/>
      <c r="T583" s="113"/>
      <c r="U583" s="113"/>
      <c r="V583" s="113"/>
      <c r="W583" s="113"/>
      <c r="X583" s="113"/>
      <c r="Y583" s="113"/>
      <c r="AA583" s="113"/>
      <c r="AB583" s="113"/>
      <c r="AC583" s="113"/>
      <c r="AD583" s="113"/>
      <c r="AE583" s="113"/>
      <c r="AF583" s="113"/>
    </row>
    <row r="584" spans="1:32" s="12" customFormat="1" ht="14.1" customHeight="1">
      <c r="A584" s="102" t="s">
        <v>14</v>
      </c>
      <c r="B584" s="28">
        <v>3454</v>
      </c>
      <c r="C584" s="15" t="s">
        <v>5</v>
      </c>
      <c r="D584" s="116">
        <f t="shared" si="208"/>
        <v>5343</v>
      </c>
      <c r="E584" s="132">
        <f t="shared" si="208"/>
        <v>0</v>
      </c>
      <c r="F584" s="116">
        <f t="shared" si="208"/>
        <v>5166</v>
      </c>
      <c r="G584" s="132">
        <f t="shared" si="208"/>
        <v>0</v>
      </c>
      <c r="H584" s="116">
        <f t="shared" si="208"/>
        <v>5166</v>
      </c>
      <c r="I584" s="132">
        <f t="shared" si="208"/>
        <v>0</v>
      </c>
      <c r="J584" s="116">
        <f t="shared" si="208"/>
        <v>5786</v>
      </c>
      <c r="K584" s="132">
        <f t="shared" ref="K584" si="210">K583</f>
        <v>0</v>
      </c>
      <c r="L584" s="116">
        <f t="shared" si="208"/>
        <v>5786</v>
      </c>
      <c r="M584" s="113"/>
      <c r="N584" s="113"/>
      <c r="O584" s="113"/>
      <c r="P584" s="113"/>
      <c r="Q584" s="113"/>
      <c r="R584" s="113"/>
      <c r="S584" s="111"/>
      <c r="T584" s="113"/>
      <c r="U584" s="113"/>
      <c r="V584" s="113"/>
      <c r="W584" s="113"/>
      <c r="X584" s="113"/>
      <c r="Y584" s="113"/>
      <c r="AA584" s="113"/>
      <c r="AB584" s="113"/>
      <c r="AC584" s="113"/>
      <c r="AD584" s="113"/>
      <c r="AE584" s="113"/>
      <c r="AF584" s="113"/>
    </row>
    <row r="585" spans="1:32" s="12" customFormat="1" ht="14.1" customHeight="1">
      <c r="A585" s="105" t="s">
        <v>14</v>
      </c>
      <c r="B585" s="40"/>
      <c r="C585" s="41" t="s">
        <v>15</v>
      </c>
      <c r="D585" s="45">
        <f t="shared" ref="D585:L585" si="211">D584+D556+D431+D572+D37</f>
        <v>747071</v>
      </c>
      <c r="E585" s="45">
        <f t="shared" si="211"/>
        <v>882494</v>
      </c>
      <c r="F585" s="45">
        <f t="shared" si="211"/>
        <v>1782740</v>
      </c>
      <c r="G585" s="45">
        <f t="shared" si="211"/>
        <v>986751</v>
      </c>
      <c r="H585" s="45">
        <f t="shared" si="211"/>
        <v>1782740</v>
      </c>
      <c r="I585" s="45">
        <f t="shared" si="211"/>
        <v>991751</v>
      </c>
      <c r="J585" s="116">
        <f t="shared" si="211"/>
        <v>1138393</v>
      </c>
      <c r="K585" s="45">
        <f t="shared" si="211"/>
        <v>1086015</v>
      </c>
      <c r="L585" s="45">
        <f t="shared" si="211"/>
        <v>2224408</v>
      </c>
      <c r="M585" s="113"/>
      <c r="N585" s="113"/>
      <c r="O585" s="113"/>
      <c r="P585" s="113"/>
      <c r="Q585" s="113"/>
      <c r="R585" s="113"/>
      <c r="S585" s="111"/>
      <c r="T585" s="113"/>
      <c r="U585" s="113"/>
      <c r="V585" s="113"/>
      <c r="W585" s="113"/>
      <c r="X585" s="113"/>
      <c r="Y585" s="113"/>
      <c r="AA585" s="113"/>
      <c r="AB585" s="113"/>
      <c r="AC585" s="113"/>
      <c r="AD585" s="113"/>
      <c r="AE585" s="113"/>
      <c r="AF585" s="113"/>
    </row>
    <row r="586" spans="1:32" s="12" customFormat="1" ht="6.95" customHeight="1">
      <c r="A586" s="102"/>
      <c r="B586" s="18"/>
      <c r="C586" s="15"/>
      <c r="D586" s="68"/>
      <c r="E586" s="68"/>
      <c r="F586" s="68"/>
      <c r="G586" s="68"/>
      <c r="H586" s="68"/>
      <c r="I586" s="68"/>
      <c r="J586" s="68"/>
      <c r="K586" s="68"/>
      <c r="L586" s="68"/>
      <c r="M586" s="113"/>
      <c r="N586" s="113"/>
      <c r="O586" s="113"/>
      <c r="P586" s="113"/>
      <c r="Q586" s="113"/>
      <c r="R586" s="113"/>
      <c r="S586" s="111"/>
      <c r="T586" s="113"/>
      <c r="U586" s="113"/>
      <c r="V586" s="113"/>
      <c r="W586" s="113"/>
      <c r="X586" s="113"/>
      <c r="Y586" s="113"/>
      <c r="AA586" s="113"/>
      <c r="AB586" s="113"/>
      <c r="AC586" s="113"/>
      <c r="AD586" s="113"/>
      <c r="AE586" s="113"/>
      <c r="AF586" s="113"/>
    </row>
    <row r="587" spans="1:32" s="12" customFormat="1">
      <c r="A587" s="102"/>
      <c r="B587" s="18"/>
      <c r="C587" s="59" t="s">
        <v>189</v>
      </c>
      <c r="D587" s="62"/>
      <c r="E587" s="61"/>
      <c r="F587" s="61"/>
      <c r="G587" s="61"/>
      <c r="H587" s="61"/>
      <c r="I587" s="61"/>
      <c r="J587" s="61"/>
      <c r="K587" s="61"/>
      <c r="L587" s="61"/>
      <c r="M587" s="113"/>
      <c r="N587" s="113"/>
      <c r="O587" s="113"/>
      <c r="P587" s="113"/>
      <c r="Q587" s="113"/>
      <c r="R587" s="113"/>
      <c r="S587" s="111"/>
      <c r="T587" s="113"/>
      <c r="U587" s="113"/>
      <c r="V587" s="113"/>
      <c r="W587" s="113"/>
      <c r="X587" s="113"/>
      <c r="Y587" s="113"/>
      <c r="AA587" s="113"/>
      <c r="AB587" s="113"/>
      <c r="AC587" s="113"/>
      <c r="AD587" s="113"/>
      <c r="AE587" s="113"/>
      <c r="AF587" s="113"/>
    </row>
    <row r="588" spans="1:32" s="12" customFormat="1" ht="25.5">
      <c r="A588" s="102" t="s">
        <v>16</v>
      </c>
      <c r="B588" s="25">
        <v>4210</v>
      </c>
      <c r="C588" s="11" t="s">
        <v>251</v>
      </c>
      <c r="D588" s="149"/>
      <c r="E588" s="149"/>
      <c r="F588" s="149"/>
      <c r="G588" s="149"/>
      <c r="H588" s="149"/>
      <c r="I588" s="149"/>
      <c r="J588" s="149"/>
      <c r="K588" s="149"/>
      <c r="L588" s="149"/>
      <c r="M588" s="113"/>
      <c r="N588" s="113"/>
      <c r="O588" s="113"/>
      <c r="P588" s="113"/>
      <c r="Q588" s="113"/>
      <c r="R588" s="113"/>
      <c r="S588" s="111"/>
      <c r="T588" s="113"/>
      <c r="U588" s="113"/>
      <c r="V588" s="113"/>
      <c r="W588" s="113"/>
      <c r="X588" s="113"/>
      <c r="Y588" s="113"/>
      <c r="AA588" s="113"/>
      <c r="AB588" s="113"/>
      <c r="AC588" s="113"/>
      <c r="AD588" s="113"/>
      <c r="AE588" s="113"/>
      <c r="AF588" s="113"/>
    </row>
    <row r="589" spans="1:32" s="12" customFormat="1">
      <c r="A589" s="103"/>
      <c r="B589" s="36">
        <v>1</v>
      </c>
      <c r="C589" s="10" t="s">
        <v>190</v>
      </c>
      <c r="D589" s="71"/>
      <c r="E589" s="71"/>
      <c r="F589" s="71"/>
      <c r="G589" s="71"/>
      <c r="H589" s="71"/>
      <c r="I589" s="71"/>
      <c r="J589" s="71"/>
      <c r="K589" s="71"/>
      <c r="L589" s="71"/>
      <c r="M589" s="113"/>
      <c r="N589" s="113"/>
      <c r="O589" s="113"/>
      <c r="P589" s="113"/>
      <c r="Q589" s="113"/>
      <c r="R589" s="113"/>
      <c r="S589" s="111"/>
      <c r="T589" s="113"/>
      <c r="U589" s="113"/>
      <c r="V589" s="113"/>
      <c r="W589" s="113"/>
      <c r="X589" s="113"/>
      <c r="Y589" s="113"/>
      <c r="AA589" s="113"/>
      <c r="AB589" s="113"/>
      <c r="AC589" s="113"/>
      <c r="AD589" s="113"/>
      <c r="AE589" s="113"/>
      <c r="AF589" s="113"/>
    </row>
    <row r="590" spans="1:32" s="12" customFormat="1">
      <c r="A590" s="103"/>
      <c r="B590" s="37">
        <v>1.1100000000000001</v>
      </c>
      <c r="C590" s="11" t="s">
        <v>191</v>
      </c>
      <c r="D590" s="71"/>
      <c r="E590" s="71"/>
      <c r="F590" s="71"/>
      <c r="G590" s="71"/>
      <c r="H590" s="71"/>
      <c r="I590" s="71"/>
      <c r="J590" s="71"/>
      <c r="K590" s="71"/>
      <c r="L590" s="71"/>
      <c r="M590" s="113"/>
      <c r="N590" s="113"/>
      <c r="O590" s="113"/>
      <c r="P590" s="113"/>
      <c r="Q590" s="113"/>
      <c r="R590" s="113"/>
      <c r="S590" s="111"/>
      <c r="T590" s="113"/>
      <c r="U590" s="113"/>
      <c r="V590" s="113"/>
      <c r="W590" s="113"/>
      <c r="X590" s="113"/>
      <c r="Y590" s="113"/>
      <c r="AA590" s="113"/>
      <c r="AB590" s="113"/>
      <c r="AC590" s="113"/>
      <c r="AD590" s="113"/>
      <c r="AE590" s="113"/>
      <c r="AF590" s="113"/>
    </row>
    <row r="591" spans="1:32" s="12" customFormat="1">
      <c r="A591" s="103"/>
      <c r="B591" s="26">
        <v>60</v>
      </c>
      <c r="C591" s="10" t="s">
        <v>192</v>
      </c>
      <c r="D591" s="149"/>
      <c r="E591" s="149"/>
      <c r="F591" s="149"/>
      <c r="G591" s="149"/>
      <c r="H591" s="149"/>
      <c r="I591" s="149"/>
      <c r="J591" s="149"/>
      <c r="K591" s="149"/>
      <c r="L591" s="149"/>
      <c r="M591" s="113"/>
      <c r="N591" s="113"/>
      <c r="O591" s="113"/>
      <c r="P591" s="113"/>
      <c r="Q591" s="113"/>
      <c r="R591" s="113"/>
      <c r="S591" s="111"/>
      <c r="T591" s="113"/>
      <c r="U591" s="113"/>
      <c r="V591" s="113"/>
      <c r="W591" s="113"/>
      <c r="X591" s="113"/>
      <c r="Y591" s="113"/>
      <c r="AA591" s="113"/>
      <c r="AB591" s="113"/>
      <c r="AC591" s="113"/>
      <c r="AD591" s="113"/>
      <c r="AE591" s="113"/>
      <c r="AF591" s="113"/>
    </row>
    <row r="592" spans="1:32" s="12" customFormat="1">
      <c r="A592" s="103"/>
      <c r="B592" s="226" t="s">
        <v>193</v>
      </c>
      <c r="C592" s="10" t="s">
        <v>194</v>
      </c>
      <c r="D592" s="96">
        <v>3770</v>
      </c>
      <c r="E592" s="134">
        <v>0</v>
      </c>
      <c r="F592" s="96">
        <v>2000</v>
      </c>
      <c r="G592" s="134">
        <v>0</v>
      </c>
      <c r="H592" s="227">
        <v>2000</v>
      </c>
      <c r="I592" s="134">
        <v>0</v>
      </c>
      <c r="J592" s="134">
        <v>0</v>
      </c>
      <c r="K592" s="134">
        <v>0</v>
      </c>
      <c r="L592" s="134">
        <f t="shared" ref="L592:L599" si="212">SUM(J592:K592)</f>
        <v>0</v>
      </c>
      <c r="M592" s="197"/>
      <c r="N592" s="197"/>
      <c r="O592" s="113"/>
      <c r="P592" s="113"/>
      <c r="Q592" s="155"/>
      <c r="R592" s="113"/>
      <c r="S592" s="111"/>
      <c r="T592" s="113"/>
      <c r="U592" s="113"/>
      <c r="V592" s="113"/>
      <c r="W592" s="113" t="s">
        <v>19</v>
      </c>
      <c r="X592" s="113" t="s">
        <v>19</v>
      </c>
      <c r="Y592" s="113" t="s">
        <v>19</v>
      </c>
      <c r="AA592" s="113" t="s">
        <v>19</v>
      </c>
      <c r="AB592" s="113" t="s">
        <v>19</v>
      </c>
      <c r="AC592" s="113"/>
      <c r="AD592" s="113"/>
      <c r="AE592" s="113"/>
      <c r="AF592" s="113"/>
    </row>
    <row r="593" spans="1:32" s="12" customFormat="1" ht="25.5">
      <c r="A593" s="103"/>
      <c r="B593" s="226" t="s">
        <v>195</v>
      </c>
      <c r="C593" s="10" t="s">
        <v>317</v>
      </c>
      <c r="D593" s="96">
        <v>400000</v>
      </c>
      <c r="E593" s="134">
        <v>0</v>
      </c>
      <c r="F593" s="95">
        <v>500000</v>
      </c>
      <c r="G593" s="134">
        <v>0</v>
      </c>
      <c r="H593" s="96">
        <v>500000</v>
      </c>
      <c r="I593" s="134">
        <v>0</v>
      </c>
      <c r="J593" s="95">
        <v>158</v>
      </c>
      <c r="K593" s="134">
        <v>0</v>
      </c>
      <c r="L593" s="96">
        <f t="shared" si="212"/>
        <v>158</v>
      </c>
      <c r="M593" s="235"/>
      <c r="N593" s="196"/>
      <c r="O593" s="192"/>
      <c r="P593" s="192"/>
      <c r="Q593" s="193"/>
      <c r="R593" s="113"/>
      <c r="S593" s="111"/>
      <c r="T593" s="113"/>
      <c r="U593" s="113"/>
      <c r="V593" s="113"/>
      <c r="W593" s="111" t="s">
        <v>19</v>
      </c>
      <c r="X593" s="111" t="s">
        <v>19</v>
      </c>
      <c r="Y593" s="111" t="s">
        <v>19</v>
      </c>
      <c r="AA593" s="111" t="s">
        <v>19</v>
      </c>
      <c r="AB593" s="111" t="s">
        <v>19</v>
      </c>
      <c r="AC593" s="111" t="s">
        <v>19</v>
      </c>
      <c r="AD593" s="111" t="s">
        <v>19</v>
      </c>
      <c r="AE593" s="111" t="s">
        <v>19</v>
      </c>
      <c r="AF593" s="111" t="s">
        <v>19</v>
      </c>
    </row>
    <row r="594" spans="1:32" s="12" customFormat="1" ht="25.5">
      <c r="A594" s="106"/>
      <c r="B594" s="229" t="s">
        <v>199</v>
      </c>
      <c r="C594" s="48" t="s">
        <v>318</v>
      </c>
      <c r="D594" s="173">
        <v>501800</v>
      </c>
      <c r="E594" s="135">
        <v>0</v>
      </c>
      <c r="F594" s="131">
        <v>0</v>
      </c>
      <c r="G594" s="135">
        <v>0</v>
      </c>
      <c r="H594" s="135">
        <v>0</v>
      </c>
      <c r="I594" s="135">
        <v>0</v>
      </c>
      <c r="J594" s="172">
        <v>890000</v>
      </c>
      <c r="K594" s="135">
        <v>0</v>
      </c>
      <c r="L594" s="173">
        <f t="shared" si="212"/>
        <v>890000</v>
      </c>
      <c r="M594" s="216"/>
      <c r="N594" s="216"/>
      <c r="O594" s="216"/>
      <c r="P594" s="216"/>
      <c r="Q594" s="209"/>
      <c r="R594" s="113"/>
      <c r="S594" s="111"/>
      <c r="T594" s="113"/>
      <c r="U594" s="113"/>
      <c r="V594" s="113"/>
      <c r="W594" s="113" t="s">
        <v>19</v>
      </c>
      <c r="X594" s="113" t="s">
        <v>19</v>
      </c>
      <c r="Y594" s="113" t="s">
        <v>19</v>
      </c>
      <c r="AA594" s="113" t="s">
        <v>19</v>
      </c>
      <c r="AB594" s="113" t="s">
        <v>19</v>
      </c>
      <c r="AC594" s="113"/>
      <c r="AD594" s="113"/>
      <c r="AE594" s="113"/>
      <c r="AF594" s="113"/>
    </row>
    <row r="595" spans="1:32" s="12" customFormat="1" ht="25.5">
      <c r="A595" s="103"/>
      <c r="B595" s="226" t="s">
        <v>325</v>
      </c>
      <c r="C595" s="10" t="s">
        <v>326</v>
      </c>
      <c r="D595" s="96">
        <v>15000</v>
      </c>
      <c r="E595" s="134">
        <v>0</v>
      </c>
      <c r="F595" s="96">
        <v>7000</v>
      </c>
      <c r="G595" s="134">
        <v>0</v>
      </c>
      <c r="H595" s="96">
        <v>7000</v>
      </c>
      <c r="I595" s="134">
        <v>0</v>
      </c>
      <c r="J595" s="130">
        <v>0</v>
      </c>
      <c r="K595" s="134">
        <v>0</v>
      </c>
      <c r="L595" s="134">
        <f t="shared" si="212"/>
        <v>0</v>
      </c>
      <c r="M595" s="197"/>
      <c r="N595" s="197"/>
      <c r="O595" s="113"/>
      <c r="P595" s="111"/>
      <c r="Q595" s="153"/>
      <c r="R595" s="113"/>
      <c r="S595" s="111"/>
      <c r="T595" s="113"/>
      <c r="U595" s="113"/>
      <c r="V595" s="113"/>
      <c r="W595" s="113" t="s">
        <v>19</v>
      </c>
      <c r="X595" s="113" t="s">
        <v>19</v>
      </c>
      <c r="Y595" s="113" t="s">
        <v>19</v>
      </c>
      <c r="AA595" s="113" t="s">
        <v>19</v>
      </c>
      <c r="AB595" s="113" t="s">
        <v>19</v>
      </c>
      <c r="AC595" s="113"/>
      <c r="AD595" s="113"/>
      <c r="AE595" s="113"/>
      <c r="AF595" s="113"/>
    </row>
    <row r="596" spans="1:32" s="12" customFormat="1">
      <c r="A596" s="103"/>
      <c r="B596" s="226" t="s">
        <v>327</v>
      </c>
      <c r="C596" s="10" t="s">
        <v>328</v>
      </c>
      <c r="D596" s="134">
        <v>0</v>
      </c>
      <c r="E596" s="134">
        <v>0</v>
      </c>
      <c r="F596" s="134">
        <v>0</v>
      </c>
      <c r="G596" s="134">
        <v>0</v>
      </c>
      <c r="H596" s="134">
        <v>0</v>
      </c>
      <c r="I596" s="134">
        <v>0</v>
      </c>
      <c r="J596" s="130">
        <v>0</v>
      </c>
      <c r="K596" s="134">
        <v>0</v>
      </c>
      <c r="L596" s="134">
        <f t="shared" si="212"/>
        <v>0</v>
      </c>
      <c r="M596" s="194"/>
      <c r="N596" s="194"/>
      <c r="O596" s="111"/>
      <c r="P596" s="111"/>
      <c r="Q596" s="153"/>
      <c r="R596" s="113"/>
      <c r="S596" s="111"/>
      <c r="T596" s="113"/>
      <c r="U596" s="113"/>
      <c r="V596" s="113"/>
      <c r="W596" s="113" t="s">
        <v>19</v>
      </c>
      <c r="X596" s="113" t="s">
        <v>19</v>
      </c>
      <c r="Y596" s="113" t="s">
        <v>19</v>
      </c>
      <c r="AA596" s="113" t="s">
        <v>19</v>
      </c>
      <c r="AB596" s="113" t="s">
        <v>19</v>
      </c>
      <c r="AC596" s="113"/>
      <c r="AD596" s="113"/>
      <c r="AE596" s="113"/>
      <c r="AF596" s="113"/>
    </row>
    <row r="597" spans="1:32" s="12" customFormat="1" ht="25.5">
      <c r="A597" s="103"/>
      <c r="B597" s="226" t="s">
        <v>338</v>
      </c>
      <c r="C597" s="10" t="s">
        <v>350</v>
      </c>
      <c r="D597" s="134">
        <v>0</v>
      </c>
      <c r="E597" s="134">
        <v>0</v>
      </c>
      <c r="F597" s="134">
        <v>0</v>
      </c>
      <c r="G597" s="134">
        <v>0</v>
      </c>
      <c r="H597" s="134">
        <v>0</v>
      </c>
      <c r="I597" s="134">
        <v>0</v>
      </c>
      <c r="J597" s="130">
        <v>0</v>
      </c>
      <c r="K597" s="134">
        <v>0</v>
      </c>
      <c r="L597" s="134">
        <f t="shared" si="212"/>
        <v>0</v>
      </c>
      <c r="M597" s="113"/>
      <c r="N597" s="113"/>
      <c r="O597" s="113"/>
      <c r="P597" s="111"/>
      <c r="Q597" s="111"/>
      <c r="R597" s="113"/>
      <c r="S597" s="111"/>
      <c r="T597" s="113"/>
      <c r="U597" s="113"/>
      <c r="V597" s="113"/>
      <c r="W597" s="113"/>
      <c r="X597" s="113"/>
      <c r="Y597" s="113"/>
      <c r="AA597" s="113"/>
      <c r="AB597" s="113"/>
      <c r="AC597" s="113"/>
      <c r="AD597" s="113"/>
      <c r="AE597" s="113"/>
      <c r="AF597" s="113"/>
    </row>
    <row r="598" spans="1:32" s="12" customFormat="1" ht="27.75" customHeight="1">
      <c r="A598" s="103"/>
      <c r="B598" s="226" t="s">
        <v>385</v>
      </c>
      <c r="C598" s="10" t="s">
        <v>401</v>
      </c>
      <c r="D598" s="134">
        <v>0</v>
      </c>
      <c r="E598" s="134">
        <v>0</v>
      </c>
      <c r="F598" s="96">
        <v>31000</v>
      </c>
      <c r="G598" s="134">
        <v>0</v>
      </c>
      <c r="H598" s="96">
        <v>97656</v>
      </c>
      <c r="I598" s="134">
        <v>0</v>
      </c>
      <c r="J598" s="95">
        <v>90020</v>
      </c>
      <c r="K598" s="134">
        <v>0</v>
      </c>
      <c r="L598" s="96">
        <f t="shared" si="212"/>
        <v>90020</v>
      </c>
      <c r="M598" s="219"/>
      <c r="N598" s="219"/>
      <c r="O598" s="218"/>
      <c r="P598" s="220"/>
      <c r="Q598" s="220"/>
      <c r="R598" s="113"/>
      <c r="S598" s="111"/>
      <c r="T598" s="113"/>
      <c r="U598" s="113"/>
      <c r="V598" s="113"/>
      <c r="W598" s="113"/>
      <c r="X598" s="113"/>
      <c r="Y598" s="113"/>
      <c r="AA598" s="113"/>
      <c r="AB598" s="113"/>
      <c r="AC598" s="113"/>
      <c r="AD598" s="113"/>
      <c r="AE598" s="113"/>
      <c r="AF598" s="113"/>
    </row>
    <row r="599" spans="1:32" s="12" customFormat="1" ht="38.25">
      <c r="A599" s="103"/>
      <c r="B599" s="226" t="s">
        <v>241</v>
      </c>
      <c r="C599" s="10" t="s">
        <v>411</v>
      </c>
      <c r="D599" s="134">
        <v>0</v>
      </c>
      <c r="E599" s="134">
        <v>0</v>
      </c>
      <c r="F599" s="134">
        <v>0</v>
      </c>
      <c r="G599" s="134">
        <v>0</v>
      </c>
      <c r="H599" s="134">
        <v>0</v>
      </c>
      <c r="I599" s="134">
        <v>0</v>
      </c>
      <c r="J599" s="95">
        <v>20000</v>
      </c>
      <c r="K599" s="134">
        <v>0</v>
      </c>
      <c r="L599" s="96">
        <f t="shared" si="212"/>
        <v>20000</v>
      </c>
      <c r="M599" s="216"/>
      <c r="N599" s="216"/>
      <c r="O599" s="216"/>
      <c r="P599" s="216"/>
      <c r="Q599" s="207"/>
      <c r="R599" s="113"/>
      <c r="S599" s="111"/>
      <c r="T599" s="113"/>
      <c r="U599" s="113"/>
      <c r="V599" s="113"/>
      <c r="W599" s="113"/>
      <c r="X599" s="113"/>
      <c r="Y599" s="113"/>
      <c r="AA599" s="113"/>
      <c r="AB599" s="113"/>
      <c r="AC599" s="113"/>
      <c r="AD599" s="113"/>
      <c r="AE599" s="113"/>
      <c r="AF599" s="113"/>
    </row>
    <row r="600" spans="1:32" s="12" customFormat="1">
      <c r="A600" s="103" t="s">
        <v>14</v>
      </c>
      <c r="B600" s="26">
        <v>60</v>
      </c>
      <c r="C600" s="10" t="s">
        <v>192</v>
      </c>
      <c r="D600" s="116">
        <f t="shared" ref="D600:I600" si="213">SUM(D592:D599)</f>
        <v>920570</v>
      </c>
      <c r="E600" s="132">
        <f t="shared" si="213"/>
        <v>0</v>
      </c>
      <c r="F600" s="116">
        <f t="shared" si="213"/>
        <v>540000</v>
      </c>
      <c r="G600" s="132">
        <f t="shared" si="213"/>
        <v>0</v>
      </c>
      <c r="H600" s="116">
        <f t="shared" si="213"/>
        <v>606656</v>
      </c>
      <c r="I600" s="132">
        <f t="shared" si="213"/>
        <v>0</v>
      </c>
      <c r="J600" s="116">
        <f>SUM(J592:J599)</f>
        <v>1000178</v>
      </c>
      <c r="K600" s="132">
        <f t="shared" ref="K600:L600" si="214">SUM(K592:K599)</f>
        <v>0</v>
      </c>
      <c r="L600" s="116">
        <f t="shared" si="214"/>
        <v>1000178</v>
      </c>
      <c r="M600" s="113"/>
      <c r="N600" s="113"/>
      <c r="O600" s="113"/>
      <c r="P600" s="113"/>
      <c r="Q600" s="113"/>
      <c r="R600" s="113"/>
      <c r="S600" s="111"/>
      <c r="T600" s="113"/>
      <c r="U600" s="113"/>
      <c r="V600" s="113"/>
      <c r="W600" s="113"/>
      <c r="X600" s="113"/>
      <c r="Y600" s="113"/>
      <c r="AA600" s="113"/>
      <c r="AB600" s="113"/>
      <c r="AC600" s="113"/>
      <c r="AD600" s="113"/>
      <c r="AE600" s="113"/>
      <c r="AF600" s="113"/>
    </row>
    <row r="601" spans="1:32" s="12" customFormat="1">
      <c r="A601" s="103" t="s">
        <v>14</v>
      </c>
      <c r="B601" s="37">
        <v>1.1100000000000001</v>
      </c>
      <c r="C601" s="11" t="s">
        <v>191</v>
      </c>
      <c r="D601" s="116">
        <f t="shared" ref="D601:L601" si="215">D600</f>
        <v>920570</v>
      </c>
      <c r="E601" s="132">
        <f t="shared" si="215"/>
        <v>0</v>
      </c>
      <c r="F601" s="116">
        <f t="shared" si="215"/>
        <v>540000</v>
      </c>
      <c r="G601" s="132">
        <f t="shared" si="215"/>
        <v>0</v>
      </c>
      <c r="H601" s="116">
        <f t="shared" si="215"/>
        <v>606656</v>
      </c>
      <c r="I601" s="132">
        <f t="shared" si="215"/>
        <v>0</v>
      </c>
      <c r="J601" s="116">
        <f t="shared" si="215"/>
        <v>1000178</v>
      </c>
      <c r="K601" s="132">
        <f t="shared" ref="K601" si="216">K600</f>
        <v>0</v>
      </c>
      <c r="L601" s="116">
        <f t="shared" si="215"/>
        <v>1000178</v>
      </c>
      <c r="M601" s="113"/>
      <c r="N601" s="113"/>
      <c r="O601" s="113"/>
      <c r="P601" s="113"/>
      <c r="Q601" s="113"/>
      <c r="R601" s="113"/>
      <c r="S601" s="111"/>
      <c r="T601" s="113"/>
      <c r="U601" s="113"/>
      <c r="V601" s="113"/>
      <c r="W601" s="113"/>
      <c r="X601" s="113"/>
      <c r="Y601" s="113"/>
      <c r="AA601" s="113"/>
      <c r="AB601" s="113"/>
      <c r="AC601" s="113"/>
      <c r="AD601" s="113"/>
      <c r="AE601" s="113"/>
      <c r="AF601" s="113"/>
    </row>
    <row r="602" spans="1:32" s="12" customFormat="1">
      <c r="A602" s="103"/>
      <c r="B602" s="37"/>
      <c r="C602" s="11"/>
      <c r="D602" s="96"/>
      <c r="E602" s="134"/>
      <c r="F602" s="96"/>
      <c r="G602" s="134"/>
      <c r="H602" s="96"/>
      <c r="I602" s="134"/>
      <c r="J602" s="96"/>
      <c r="K602" s="134"/>
      <c r="L602" s="96"/>
      <c r="M602" s="113"/>
      <c r="N602" s="113"/>
      <c r="O602" s="113"/>
      <c r="P602" s="113"/>
      <c r="Q602" s="113"/>
      <c r="R602" s="113"/>
      <c r="S602" s="111"/>
      <c r="T602" s="113"/>
      <c r="U602" s="113"/>
      <c r="V602" s="113"/>
      <c r="W602" s="113"/>
      <c r="X602" s="113"/>
      <c r="Y602" s="113"/>
      <c r="AA602" s="113"/>
      <c r="AB602" s="113"/>
      <c r="AC602" s="113"/>
      <c r="AD602" s="113"/>
      <c r="AE602" s="113"/>
      <c r="AF602" s="113"/>
    </row>
    <row r="603" spans="1:32" s="12" customFormat="1">
      <c r="A603" s="103"/>
      <c r="B603" s="37">
        <v>1.8</v>
      </c>
      <c r="C603" s="11" t="s">
        <v>81</v>
      </c>
      <c r="D603" s="96"/>
      <c r="E603" s="134"/>
      <c r="F603" s="96"/>
      <c r="G603" s="134"/>
      <c r="H603" s="96"/>
      <c r="I603" s="134"/>
      <c r="J603" s="96"/>
      <c r="K603" s="134"/>
      <c r="L603" s="96"/>
      <c r="M603" s="113"/>
      <c r="N603" s="113"/>
      <c r="O603" s="113"/>
      <c r="P603" s="113"/>
      <c r="Q603" s="113"/>
      <c r="R603" s="113"/>
      <c r="S603" s="111"/>
      <c r="T603" s="113"/>
      <c r="U603" s="113"/>
      <c r="V603" s="113"/>
      <c r="W603" s="113"/>
      <c r="X603" s="113"/>
      <c r="Y603" s="113"/>
      <c r="AA603" s="113"/>
      <c r="AB603" s="113"/>
      <c r="AC603" s="113"/>
      <c r="AD603" s="113"/>
      <c r="AE603" s="113"/>
      <c r="AF603" s="113"/>
    </row>
    <row r="604" spans="1:32" s="12" customFormat="1">
      <c r="A604" s="103"/>
      <c r="B604" s="26">
        <v>60</v>
      </c>
      <c r="C604" s="10" t="s">
        <v>192</v>
      </c>
      <c r="D604" s="96"/>
      <c r="E604" s="134"/>
      <c r="F604" s="96"/>
      <c r="G604" s="134"/>
      <c r="H604" s="96"/>
      <c r="I604" s="134"/>
      <c r="J604" s="96"/>
      <c r="K604" s="134"/>
      <c r="L604" s="96"/>
      <c r="M604" s="113"/>
      <c r="N604" s="113"/>
      <c r="O604" s="113"/>
      <c r="P604" s="113"/>
      <c r="Q604" s="113"/>
      <c r="R604" s="113"/>
      <c r="S604" s="111"/>
      <c r="T604" s="113"/>
      <c r="U604" s="113"/>
      <c r="V604" s="113"/>
      <c r="W604" s="113"/>
      <c r="X604" s="113"/>
      <c r="Y604" s="113"/>
      <c r="AA604" s="113"/>
      <c r="AB604" s="113"/>
      <c r="AC604" s="113"/>
      <c r="AD604" s="113"/>
      <c r="AE604" s="113"/>
      <c r="AF604" s="113"/>
    </row>
    <row r="605" spans="1:32" s="12" customFormat="1" ht="25.5">
      <c r="A605" s="103"/>
      <c r="B605" s="228" t="s">
        <v>195</v>
      </c>
      <c r="C605" s="10" t="s">
        <v>393</v>
      </c>
      <c r="D605" s="134">
        <v>0</v>
      </c>
      <c r="E605" s="134">
        <v>0</v>
      </c>
      <c r="F605" s="96">
        <v>1</v>
      </c>
      <c r="G605" s="134">
        <v>0</v>
      </c>
      <c r="H605" s="96">
        <v>1</v>
      </c>
      <c r="I605" s="134">
        <v>0</v>
      </c>
      <c r="J605" s="134">
        <v>0</v>
      </c>
      <c r="K605" s="134">
        <v>0</v>
      </c>
      <c r="L605" s="134">
        <f>SUM(J605:K605)</f>
        <v>0</v>
      </c>
      <c r="M605" s="194"/>
      <c r="N605" s="194"/>
      <c r="O605" s="111"/>
      <c r="P605" s="111"/>
      <c r="Q605" s="153"/>
      <c r="R605" s="113"/>
      <c r="S605" s="111"/>
      <c r="T605" s="113"/>
      <c r="U605" s="113"/>
      <c r="V605" s="113"/>
      <c r="W605" s="113"/>
      <c r="X605" s="113"/>
      <c r="Y605" s="113"/>
      <c r="AA605" s="113"/>
      <c r="AB605" s="113"/>
      <c r="AC605" s="113"/>
      <c r="AD605" s="113"/>
      <c r="AE605" s="113"/>
      <c r="AF605" s="113"/>
    </row>
    <row r="606" spans="1:32" s="12" customFormat="1">
      <c r="A606" s="103" t="s">
        <v>14</v>
      </c>
      <c r="B606" s="26">
        <v>60</v>
      </c>
      <c r="C606" s="10" t="s">
        <v>192</v>
      </c>
      <c r="D606" s="132">
        <f t="shared" ref="D606:L607" si="217">D605</f>
        <v>0</v>
      </c>
      <c r="E606" s="132">
        <f t="shared" si="217"/>
        <v>0</v>
      </c>
      <c r="F606" s="116">
        <f t="shared" si="217"/>
        <v>1</v>
      </c>
      <c r="G606" s="132">
        <f t="shared" si="217"/>
        <v>0</v>
      </c>
      <c r="H606" s="116">
        <f t="shared" si="217"/>
        <v>1</v>
      </c>
      <c r="I606" s="132">
        <f t="shared" si="217"/>
        <v>0</v>
      </c>
      <c r="J606" s="132">
        <f t="shared" si="217"/>
        <v>0</v>
      </c>
      <c r="K606" s="132">
        <f t="shared" ref="K606" si="218">K605</f>
        <v>0</v>
      </c>
      <c r="L606" s="132">
        <f t="shared" si="217"/>
        <v>0</v>
      </c>
      <c r="M606" s="113"/>
      <c r="N606" s="113"/>
      <c r="O606" s="113"/>
      <c r="P606" s="113"/>
      <c r="Q606" s="113"/>
      <c r="R606" s="113"/>
      <c r="S606" s="111"/>
      <c r="T606" s="113"/>
      <c r="U606" s="113"/>
      <c r="V606" s="113"/>
      <c r="W606" s="113"/>
      <c r="X606" s="113"/>
      <c r="Y606" s="113"/>
      <c r="AA606" s="113"/>
      <c r="AB606" s="113"/>
      <c r="AC606" s="113"/>
      <c r="AD606" s="113"/>
      <c r="AE606" s="113"/>
      <c r="AF606" s="113"/>
    </row>
    <row r="607" spans="1:32" s="12" customFormat="1">
      <c r="A607" s="103" t="s">
        <v>14</v>
      </c>
      <c r="B607" s="37">
        <v>1.8</v>
      </c>
      <c r="C607" s="11" t="s">
        <v>81</v>
      </c>
      <c r="D607" s="135">
        <f t="shared" si="217"/>
        <v>0</v>
      </c>
      <c r="E607" s="135">
        <f t="shared" si="217"/>
        <v>0</v>
      </c>
      <c r="F607" s="173">
        <f t="shared" si="217"/>
        <v>1</v>
      </c>
      <c r="G607" s="135">
        <f t="shared" si="217"/>
        <v>0</v>
      </c>
      <c r="H607" s="173">
        <f t="shared" si="217"/>
        <v>1</v>
      </c>
      <c r="I607" s="135">
        <f t="shared" si="217"/>
        <v>0</v>
      </c>
      <c r="J607" s="135">
        <f t="shared" si="217"/>
        <v>0</v>
      </c>
      <c r="K607" s="135">
        <f t="shared" ref="K607" si="219">K606</f>
        <v>0</v>
      </c>
      <c r="L607" s="135">
        <f t="shared" si="217"/>
        <v>0</v>
      </c>
      <c r="M607" s="113"/>
      <c r="N607" s="113"/>
      <c r="O607" s="113"/>
      <c r="P607" s="113"/>
      <c r="Q607" s="113"/>
      <c r="R607" s="113"/>
      <c r="S607" s="111"/>
      <c r="T607" s="113"/>
      <c r="U607" s="113"/>
      <c r="V607" s="113"/>
      <c r="W607" s="113"/>
      <c r="X607" s="113"/>
      <c r="Y607" s="113"/>
      <c r="AA607" s="113"/>
      <c r="AB607" s="113"/>
      <c r="AC607" s="113"/>
      <c r="AD607" s="113"/>
      <c r="AE607" s="113"/>
      <c r="AF607" s="113"/>
    </row>
    <row r="608" spans="1:32" s="12" customFormat="1">
      <c r="A608" s="103" t="s">
        <v>14</v>
      </c>
      <c r="B608" s="36">
        <v>1</v>
      </c>
      <c r="C608" s="10" t="s">
        <v>190</v>
      </c>
      <c r="D608" s="173">
        <f t="shared" ref="D608:L608" si="220">D601+D607</f>
        <v>920570</v>
      </c>
      <c r="E608" s="135">
        <f t="shared" si="220"/>
        <v>0</v>
      </c>
      <c r="F608" s="173">
        <f t="shared" si="220"/>
        <v>540001</v>
      </c>
      <c r="G608" s="135">
        <f t="shared" si="220"/>
        <v>0</v>
      </c>
      <c r="H608" s="173">
        <f t="shared" si="220"/>
        <v>606657</v>
      </c>
      <c r="I608" s="135">
        <f t="shared" si="220"/>
        <v>0</v>
      </c>
      <c r="J608" s="173">
        <f t="shared" si="220"/>
        <v>1000178</v>
      </c>
      <c r="K608" s="135">
        <f t="shared" ref="K608" si="221">K601+K607</f>
        <v>0</v>
      </c>
      <c r="L608" s="173">
        <f t="shared" si="220"/>
        <v>1000178</v>
      </c>
      <c r="M608" s="113"/>
      <c r="N608" s="113"/>
      <c r="O608" s="113"/>
      <c r="P608" s="113"/>
      <c r="Q608" s="113"/>
      <c r="R608" s="113"/>
      <c r="S608" s="111"/>
      <c r="T608" s="113"/>
      <c r="U608" s="113"/>
      <c r="V608" s="113"/>
      <c r="W608" s="113"/>
      <c r="X608" s="113"/>
      <c r="Y608" s="113"/>
      <c r="AA608" s="113"/>
      <c r="AB608" s="113"/>
      <c r="AC608" s="113"/>
      <c r="AD608" s="113"/>
      <c r="AE608" s="113"/>
      <c r="AF608" s="113"/>
    </row>
    <row r="609" spans="1:32" s="12" customFormat="1">
      <c r="A609" s="103"/>
      <c r="B609" s="36"/>
      <c r="C609" s="10"/>
      <c r="D609" s="72"/>
      <c r="E609" s="96"/>
      <c r="F609" s="96"/>
      <c r="G609" s="96"/>
      <c r="H609" s="72"/>
      <c r="I609" s="96"/>
      <c r="J609" s="96"/>
      <c r="K609" s="96"/>
      <c r="L609" s="96"/>
      <c r="M609" s="113"/>
      <c r="N609" s="113"/>
      <c r="O609" s="113"/>
      <c r="P609" s="113"/>
      <c r="Q609" s="113"/>
      <c r="R609" s="113"/>
      <c r="S609" s="111"/>
      <c r="T609" s="113"/>
      <c r="U609" s="113"/>
      <c r="V609" s="113"/>
      <c r="W609" s="113"/>
      <c r="X609" s="113"/>
      <c r="Y609" s="113"/>
      <c r="AA609" s="113"/>
      <c r="AB609" s="113"/>
      <c r="AC609" s="113"/>
      <c r="AD609" s="113"/>
      <c r="AE609" s="113"/>
      <c r="AF609" s="113"/>
    </row>
    <row r="610" spans="1:32" s="12" customFormat="1">
      <c r="A610" s="103"/>
      <c r="B610" s="36">
        <v>2</v>
      </c>
      <c r="C610" s="10" t="s">
        <v>200</v>
      </c>
      <c r="D610" s="64"/>
      <c r="E610" s="64"/>
      <c r="F610" s="64"/>
      <c r="G610" s="64"/>
      <c r="H610" s="64"/>
      <c r="I610" s="64"/>
      <c r="J610" s="64"/>
      <c r="K610" s="64"/>
      <c r="L610" s="64"/>
      <c r="M610" s="113"/>
      <c r="N610" s="113"/>
      <c r="O610" s="113"/>
      <c r="P610" s="113"/>
      <c r="Q610" s="113"/>
      <c r="R610" s="113"/>
      <c r="S610" s="111"/>
      <c r="T610" s="113"/>
      <c r="U610" s="113"/>
      <c r="V610" s="113"/>
      <c r="W610" s="113"/>
      <c r="X610" s="113"/>
      <c r="Y610" s="113"/>
      <c r="AA610" s="113"/>
      <c r="AB610" s="113"/>
      <c r="AC610" s="113"/>
      <c r="AD610" s="113"/>
      <c r="AE610" s="113"/>
      <c r="AF610" s="113"/>
    </row>
    <row r="611" spans="1:32" s="12" customFormat="1">
      <c r="A611" s="103"/>
      <c r="B611" s="37">
        <v>2.101</v>
      </c>
      <c r="C611" s="11" t="s">
        <v>196</v>
      </c>
      <c r="D611" s="72"/>
      <c r="E611" s="72"/>
      <c r="F611" s="72"/>
      <c r="G611" s="72"/>
      <c r="H611" s="72"/>
      <c r="I611" s="72"/>
      <c r="J611" s="72"/>
      <c r="K611" s="72"/>
      <c r="L611" s="72"/>
      <c r="M611" s="113"/>
      <c r="N611" s="113"/>
      <c r="O611" s="113"/>
      <c r="P611" s="113"/>
      <c r="Q611" s="113"/>
      <c r="R611" s="113"/>
      <c r="S611" s="111"/>
      <c r="T611" s="113"/>
      <c r="U611" s="113"/>
      <c r="V611" s="113"/>
      <c r="W611" s="113"/>
      <c r="X611" s="113"/>
      <c r="Y611" s="113"/>
      <c r="AA611" s="113"/>
      <c r="AB611" s="113"/>
      <c r="AC611" s="113"/>
      <c r="AD611" s="113"/>
      <c r="AE611" s="113"/>
      <c r="AF611" s="113"/>
    </row>
    <row r="612" spans="1:32" s="12" customFormat="1">
      <c r="A612" s="103"/>
      <c r="B612" s="26">
        <v>60</v>
      </c>
      <c r="C612" s="10" t="s">
        <v>192</v>
      </c>
      <c r="D612" s="72"/>
      <c r="E612" s="72"/>
      <c r="F612" s="72"/>
      <c r="G612" s="72"/>
      <c r="H612" s="72"/>
      <c r="I612" s="72"/>
      <c r="J612" s="72"/>
      <c r="K612" s="72"/>
      <c r="L612" s="72"/>
      <c r="M612" s="113"/>
      <c r="N612" s="113"/>
      <c r="O612" s="113"/>
      <c r="P612" s="113"/>
      <c r="Q612" s="113"/>
      <c r="R612" s="113"/>
      <c r="S612" s="111"/>
      <c r="T612" s="113"/>
      <c r="U612" s="113"/>
      <c r="V612" s="113"/>
      <c r="W612" s="113"/>
      <c r="X612" s="113"/>
      <c r="Y612" s="113"/>
      <c r="AA612" s="113"/>
      <c r="AB612" s="113"/>
      <c r="AC612" s="113"/>
      <c r="AD612" s="113"/>
      <c r="AE612" s="113"/>
      <c r="AF612" s="113"/>
    </row>
    <row r="613" spans="1:32" s="12" customFormat="1">
      <c r="A613" s="103"/>
      <c r="B613" s="226" t="s">
        <v>241</v>
      </c>
      <c r="C613" s="10" t="s">
        <v>353</v>
      </c>
      <c r="D613" s="72">
        <v>2537</v>
      </c>
      <c r="E613" s="134">
        <v>0</v>
      </c>
      <c r="F613" s="134">
        <v>0</v>
      </c>
      <c r="G613" s="134">
        <v>0</v>
      </c>
      <c r="H613" s="134">
        <v>0</v>
      </c>
      <c r="I613" s="134">
        <v>0</v>
      </c>
      <c r="J613" s="134">
        <v>0</v>
      </c>
      <c r="K613" s="134">
        <v>0</v>
      </c>
      <c r="L613" s="134">
        <f>SUM(J613:K613)</f>
        <v>0</v>
      </c>
      <c r="M613" s="157"/>
      <c r="N613" s="113"/>
      <c r="O613" s="113"/>
      <c r="P613" s="113"/>
      <c r="Q613" s="113"/>
      <c r="R613" s="113"/>
      <c r="S613" s="111"/>
      <c r="T613" s="113"/>
      <c r="U613" s="113"/>
      <c r="V613" s="113"/>
      <c r="W613" s="113"/>
      <c r="X613" s="113"/>
      <c r="Y613" s="113"/>
      <c r="AA613" s="113"/>
      <c r="AB613" s="113"/>
      <c r="AC613" s="113"/>
      <c r="AD613" s="113"/>
      <c r="AE613" s="113"/>
      <c r="AF613" s="113"/>
    </row>
    <row r="614" spans="1:32" s="12" customFormat="1">
      <c r="A614" s="103"/>
      <c r="B614" s="226" t="s">
        <v>323</v>
      </c>
      <c r="C614" s="10" t="s">
        <v>386</v>
      </c>
      <c r="D614" s="134">
        <v>0</v>
      </c>
      <c r="E614" s="134">
        <v>0</v>
      </c>
      <c r="F614" s="96">
        <v>3000</v>
      </c>
      <c r="G614" s="134">
        <v>0</v>
      </c>
      <c r="H614" s="96">
        <v>3000</v>
      </c>
      <c r="I614" s="134">
        <v>0</v>
      </c>
      <c r="J614" s="134">
        <v>0</v>
      </c>
      <c r="K614" s="134">
        <v>0</v>
      </c>
      <c r="L614" s="134">
        <f>SUM(J614:K614)</f>
        <v>0</v>
      </c>
      <c r="M614" s="197"/>
      <c r="N614" s="197"/>
      <c r="O614" s="174"/>
      <c r="P614" s="111"/>
      <c r="Q614" s="153"/>
      <c r="R614" s="113"/>
      <c r="S614" s="111"/>
      <c r="T614" s="113"/>
      <c r="U614" s="113"/>
      <c r="V614" s="113"/>
      <c r="W614" s="113"/>
      <c r="X614" s="113"/>
      <c r="Y614" s="113"/>
      <c r="AA614" s="113"/>
      <c r="AB614" s="113"/>
      <c r="AC614" s="113"/>
      <c r="AD614" s="113"/>
      <c r="AE614" s="113"/>
      <c r="AF614" s="113"/>
    </row>
    <row r="615" spans="1:32" s="12" customFormat="1">
      <c r="A615" s="103" t="s">
        <v>14</v>
      </c>
      <c r="B615" s="26">
        <v>60</v>
      </c>
      <c r="C615" s="10" t="s">
        <v>192</v>
      </c>
      <c r="D615" s="230">
        <f t="shared" ref="D615:L615" si="222">D613+D614</f>
        <v>2537</v>
      </c>
      <c r="E615" s="132">
        <f t="shared" si="222"/>
        <v>0</v>
      </c>
      <c r="F615" s="122">
        <f t="shared" si="222"/>
        <v>3000</v>
      </c>
      <c r="G615" s="132">
        <f t="shared" si="222"/>
        <v>0</v>
      </c>
      <c r="H615" s="122">
        <f t="shared" si="222"/>
        <v>3000</v>
      </c>
      <c r="I615" s="132">
        <f t="shared" si="222"/>
        <v>0</v>
      </c>
      <c r="J615" s="132">
        <f t="shared" si="222"/>
        <v>0</v>
      </c>
      <c r="K615" s="132">
        <f t="shared" ref="K615" si="223">K613+K614</f>
        <v>0</v>
      </c>
      <c r="L615" s="132">
        <f t="shared" si="222"/>
        <v>0</v>
      </c>
      <c r="M615" s="113"/>
      <c r="N615" s="113"/>
      <c r="O615" s="113"/>
      <c r="P615" s="113"/>
      <c r="Q615" s="113"/>
      <c r="R615" s="113"/>
      <c r="S615" s="111"/>
      <c r="T615" s="113"/>
      <c r="U615" s="113"/>
      <c r="V615" s="113"/>
      <c r="W615" s="113"/>
      <c r="X615" s="113"/>
      <c r="Y615" s="113"/>
      <c r="AA615" s="113"/>
      <c r="AB615" s="113"/>
      <c r="AC615" s="113"/>
      <c r="AD615" s="113"/>
      <c r="AE615" s="113"/>
      <c r="AF615" s="113"/>
    </row>
    <row r="616" spans="1:32" s="12" customFormat="1">
      <c r="A616" s="103" t="s">
        <v>14</v>
      </c>
      <c r="B616" s="37">
        <v>2.101</v>
      </c>
      <c r="C616" s="11" t="s">
        <v>196</v>
      </c>
      <c r="D616" s="230">
        <f t="shared" ref="D616:L616" si="224">D615</f>
        <v>2537</v>
      </c>
      <c r="E616" s="132">
        <f t="shared" si="224"/>
        <v>0</v>
      </c>
      <c r="F616" s="116">
        <f t="shared" si="224"/>
        <v>3000</v>
      </c>
      <c r="G616" s="132">
        <f t="shared" si="224"/>
        <v>0</v>
      </c>
      <c r="H616" s="116">
        <f t="shared" si="224"/>
        <v>3000</v>
      </c>
      <c r="I616" s="132">
        <f t="shared" si="224"/>
        <v>0</v>
      </c>
      <c r="J616" s="132">
        <f t="shared" si="224"/>
        <v>0</v>
      </c>
      <c r="K616" s="132">
        <f t="shared" ref="K616" si="225">K615</f>
        <v>0</v>
      </c>
      <c r="L616" s="132">
        <f t="shared" si="224"/>
        <v>0</v>
      </c>
      <c r="M616" s="113"/>
      <c r="N616" s="113"/>
      <c r="O616" s="113"/>
      <c r="P616" s="113"/>
      <c r="Q616" s="113"/>
      <c r="R616" s="113"/>
      <c r="S616" s="111"/>
      <c r="T616" s="113"/>
      <c r="U616" s="113"/>
      <c r="V616" s="113"/>
      <c r="W616" s="113"/>
      <c r="X616" s="113"/>
      <c r="Y616" s="113"/>
      <c r="AA616" s="113"/>
      <c r="AB616" s="113"/>
      <c r="AC616" s="113"/>
      <c r="AD616" s="113"/>
      <c r="AE616" s="113"/>
      <c r="AF616" s="113"/>
    </row>
    <row r="617" spans="1:32" s="12" customFormat="1">
      <c r="A617" s="103"/>
      <c r="B617" s="37"/>
      <c r="C617" s="11"/>
      <c r="D617" s="72"/>
      <c r="E617" s="134"/>
      <c r="F617" s="134"/>
      <c r="G617" s="134"/>
      <c r="H617" s="134"/>
      <c r="I617" s="134"/>
      <c r="J617" s="96"/>
      <c r="K617" s="134"/>
      <c r="L617" s="96"/>
      <c r="M617" s="113"/>
      <c r="N617" s="113"/>
      <c r="O617" s="113"/>
      <c r="P617" s="113"/>
      <c r="Q617" s="113"/>
      <c r="R617" s="113"/>
      <c r="S617" s="111"/>
      <c r="T617" s="113"/>
      <c r="U617" s="113"/>
      <c r="V617" s="113"/>
      <c r="W617" s="113"/>
      <c r="X617" s="113"/>
      <c r="Y617" s="113"/>
      <c r="AA617" s="113"/>
      <c r="AB617" s="113"/>
      <c r="AC617" s="113"/>
      <c r="AD617" s="113"/>
      <c r="AE617" s="113"/>
      <c r="AF617" s="113"/>
    </row>
    <row r="618" spans="1:32">
      <c r="A618" s="103"/>
      <c r="B618" s="37">
        <v>2.1040000000000001</v>
      </c>
      <c r="C618" s="11" t="s">
        <v>198</v>
      </c>
      <c r="D618" s="72"/>
      <c r="E618" s="72"/>
      <c r="F618" s="72"/>
      <c r="G618" s="72"/>
      <c r="H618" s="72"/>
      <c r="I618" s="72"/>
      <c r="J618" s="72"/>
      <c r="K618" s="72"/>
      <c r="L618" s="72"/>
      <c r="Q618" s="111"/>
      <c r="V618" s="111"/>
      <c r="AA618" s="111"/>
      <c r="AF618" s="111"/>
    </row>
    <row r="619" spans="1:32">
      <c r="A619" s="103"/>
      <c r="B619" s="26">
        <v>60</v>
      </c>
      <c r="C619" s="10" t="s">
        <v>192</v>
      </c>
      <c r="D619" s="72"/>
      <c r="E619" s="72"/>
      <c r="F619" s="72"/>
      <c r="G619" s="72"/>
      <c r="H619" s="72"/>
      <c r="I619" s="72"/>
      <c r="J619" s="72"/>
      <c r="K619" s="72"/>
      <c r="L619" s="72"/>
      <c r="Q619" s="111"/>
      <c r="V619" s="111"/>
      <c r="AA619" s="111"/>
      <c r="AF619" s="111"/>
    </row>
    <row r="620" spans="1:32" ht="27.95" customHeight="1">
      <c r="A620" s="106"/>
      <c r="B620" s="236" t="s">
        <v>345</v>
      </c>
      <c r="C620" s="237" t="s">
        <v>346</v>
      </c>
      <c r="D620" s="173">
        <v>4158</v>
      </c>
      <c r="E620" s="135">
        <v>0</v>
      </c>
      <c r="F620" s="172">
        <v>13200</v>
      </c>
      <c r="G620" s="135">
        <v>0</v>
      </c>
      <c r="H620" s="173">
        <v>13200</v>
      </c>
      <c r="I620" s="135">
        <v>0</v>
      </c>
      <c r="J620" s="172">
        <f>34406-142</f>
        <v>34264</v>
      </c>
      <c r="K620" s="135">
        <v>0</v>
      </c>
      <c r="L620" s="173">
        <f>SUM(J620:K620)</f>
        <v>34264</v>
      </c>
      <c r="M620" s="216"/>
      <c r="N620" s="207"/>
      <c r="O620" s="216"/>
      <c r="P620" s="216"/>
      <c r="Q620" s="217"/>
      <c r="R620" s="113"/>
      <c r="T620" s="113"/>
      <c r="U620" s="113"/>
      <c r="V620" s="153"/>
      <c r="W620" s="113"/>
      <c r="X620" s="113"/>
      <c r="Y620" s="113"/>
      <c r="AA620" s="113"/>
      <c r="AB620" s="113"/>
      <c r="AF620" s="111"/>
    </row>
    <row r="621" spans="1:32" ht="27.95" customHeight="1">
      <c r="A621" s="103"/>
      <c r="B621" s="231" t="s">
        <v>347</v>
      </c>
      <c r="C621" s="137" t="s">
        <v>348</v>
      </c>
      <c r="D621" s="134">
        <v>0</v>
      </c>
      <c r="E621" s="134">
        <v>0</v>
      </c>
      <c r="F621" s="95">
        <v>40053</v>
      </c>
      <c r="G621" s="134">
        <v>0</v>
      </c>
      <c r="H621" s="96">
        <v>40053</v>
      </c>
      <c r="I621" s="134">
        <v>0</v>
      </c>
      <c r="J621" s="95">
        <v>85523</v>
      </c>
      <c r="K621" s="134">
        <v>0</v>
      </c>
      <c r="L621" s="96">
        <f>SUM(J621:K621)</f>
        <v>85523</v>
      </c>
      <c r="M621" s="216"/>
      <c r="N621" s="207"/>
      <c r="O621" s="216"/>
      <c r="P621" s="216"/>
      <c r="Q621" s="217"/>
      <c r="R621" s="113"/>
      <c r="T621" s="113"/>
      <c r="U621" s="113"/>
      <c r="V621" s="153"/>
      <c r="W621" s="113"/>
      <c r="X621" s="113"/>
      <c r="Y621" s="113"/>
      <c r="AA621" s="113"/>
      <c r="AB621" s="113"/>
      <c r="AF621" s="111"/>
    </row>
    <row r="622" spans="1:32">
      <c r="A622" s="103" t="s">
        <v>14</v>
      </c>
      <c r="B622" s="26">
        <v>60</v>
      </c>
      <c r="C622" s="10" t="s">
        <v>192</v>
      </c>
      <c r="D622" s="116">
        <f t="shared" ref="D622:L622" si="226">SUM(D620:D621)</f>
        <v>4158</v>
      </c>
      <c r="E622" s="132">
        <f t="shared" si="226"/>
        <v>0</v>
      </c>
      <c r="F622" s="116">
        <f t="shared" si="226"/>
        <v>53253</v>
      </c>
      <c r="G622" s="132">
        <f t="shared" si="226"/>
        <v>0</v>
      </c>
      <c r="H622" s="116">
        <f t="shared" si="226"/>
        <v>53253</v>
      </c>
      <c r="I622" s="132">
        <f t="shared" si="226"/>
        <v>0</v>
      </c>
      <c r="J622" s="116">
        <f t="shared" si="226"/>
        <v>119787</v>
      </c>
      <c r="K622" s="132">
        <f t="shared" ref="K622" si="227">SUM(K620:K621)</f>
        <v>0</v>
      </c>
      <c r="L622" s="116">
        <f t="shared" si="226"/>
        <v>119787</v>
      </c>
      <c r="Q622" s="111"/>
      <c r="V622" s="111"/>
      <c r="AA622" s="111"/>
      <c r="AF622" s="111"/>
    </row>
    <row r="623" spans="1:32">
      <c r="A623" s="103" t="s">
        <v>14</v>
      </c>
      <c r="B623" s="37">
        <v>2.1040000000000001</v>
      </c>
      <c r="C623" s="11" t="s">
        <v>198</v>
      </c>
      <c r="D623" s="173">
        <f t="shared" ref="D623:L623" si="228">D622</f>
        <v>4158</v>
      </c>
      <c r="E623" s="135">
        <f t="shared" si="228"/>
        <v>0</v>
      </c>
      <c r="F623" s="173">
        <f t="shared" si="228"/>
        <v>53253</v>
      </c>
      <c r="G623" s="135">
        <f t="shared" si="228"/>
        <v>0</v>
      </c>
      <c r="H623" s="173">
        <f t="shared" si="228"/>
        <v>53253</v>
      </c>
      <c r="I623" s="135">
        <f t="shared" si="228"/>
        <v>0</v>
      </c>
      <c r="J623" s="173">
        <f t="shared" si="228"/>
        <v>119787</v>
      </c>
      <c r="K623" s="135">
        <f t="shared" ref="K623" si="229">K622</f>
        <v>0</v>
      </c>
      <c r="L623" s="173">
        <f t="shared" si="228"/>
        <v>119787</v>
      </c>
      <c r="Q623" s="111"/>
      <c r="V623" s="111"/>
      <c r="AA623" s="111"/>
      <c r="AF623" s="111"/>
    </row>
    <row r="624" spans="1:32">
      <c r="A624" s="103" t="s">
        <v>14</v>
      </c>
      <c r="B624" s="36">
        <v>2</v>
      </c>
      <c r="C624" s="10" t="s">
        <v>200</v>
      </c>
      <c r="D624" s="116">
        <f t="shared" ref="D624:L624" si="230">D623+D616</f>
        <v>6695</v>
      </c>
      <c r="E624" s="132">
        <f t="shared" si="230"/>
        <v>0</v>
      </c>
      <c r="F624" s="116">
        <f t="shared" si="230"/>
        <v>56253</v>
      </c>
      <c r="G624" s="132">
        <f t="shared" si="230"/>
        <v>0</v>
      </c>
      <c r="H624" s="116">
        <f t="shared" si="230"/>
        <v>56253</v>
      </c>
      <c r="I624" s="132">
        <f t="shared" si="230"/>
        <v>0</v>
      </c>
      <c r="J624" s="116">
        <f t="shared" si="230"/>
        <v>119787</v>
      </c>
      <c r="K624" s="132">
        <f t="shared" si="230"/>
        <v>0</v>
      </c>
      <c r="L624" s="116">
        <f t="shared" si="230"/>
        <v>119787</v>
      </c>
      <c r="Q624" s="111"/>
      <c r="V624" s="111"/>
      <c r="AA624" s="111"/>
      <c r="AF624" s="111"/>
    </row>
    <row r="625" spans="1:32">
      <c r="A625" s="103"/>
      <c r="B625" s="36"/>
      <c r="C625" s="10"/>
      <c r="D625" s="74"/>
      <c r="E625" s="75"/>
      <c r="F625" s="74"/>
      <c r="G625" s="75"/>
      <c r="H625" s="74"/>
      <c r="I625" s="75"/>
      <c r="J625" s="74"/>
      <c r="K625" s="75"/>
      <c r="L625" s="74"/>
      <c r="Q625" s="111"/>
      <c r="V625" s="111"/>
      <c r="AA625" s="111"/>
      <c r="AF625" s="111"/>
    </row>
    <row r="626" spans="1:32" ht="25.5">
      <c r="A626" s="103"/>
      <c r="B626" s="36">
        <v>3</v>
      </c>
      <c r="C626" s="10" t="s">
        <v>284</v>
      </c>
      <c r="D626" s="72"/>
      <c r="E626" s="51"/>
      <c r="F626" s="72"/>
      <c r="G626" s="51"/>
      <c r="H626" s="72"/>
      <c r="I626" s="51"/>
      <c r="J626" s="72"/>
      <c r="K626" s="51"/>
      <c r="L626" s="72"/>
      <c r="Q626" s="111"/>
      <c r="V626" s="111"/>
      <c r="AA626" s="111"/>
      <c r="AF626" s="111"/>
    </row>
    <row r="627" spans="1:32">
      <c r="A627" s="103"/>
      <c r="B627" s="37">
        <v>3.105</v>
      </c>
      <c r="C627" s="11" t="s">
        <v>116</v>
      </c>
      <c r="D627" s="72"/>
      <c r="E627" s="51"/>
      <c r="F627" s="72"/>
      <c r="G627" s="51"/>
      <c r="H627" s="72"/>
      <c r="I627" s="51"/>
      <c r="J627" s="72"/>
      <c r="K627" s="51"/>
      <c r="L627" s="72"/>
      <c r="Q627" s="111"/>
      <c r="V627" s="111"/>
      <c r="AA627" s="111"/>
      <c r="AF627" s="111"/>
    </row>
    <row r="628" spans="1:32" ht="26.1" customHeight="1">
      <c r="A628" s="102"/>
      <c r="B628" s="180">
        <v>16</v>
      </c>
      <c r="C628" s="189" t="s">
        <v>357</v>
      </c>
      <c r="D628" s="95"/>
      <c r="E628" s="61"/>
      <c r="F628" s="61"/>
      <c r="G628" s="61"/>
      <c r="H628" s="61"/>
      <c r="I628" s="61"/>
      <c r="J628" s="61"/>
      <c r="K628" s="61"/>
      <c r="L628" s="61"/>
      <c r="M628" s="168"/>
      <c r="N628" s="171"/>
      <c r="O628" s="168"/>
      <c r="P628" s="168"/>
      <c r="Q628" s="111"/>
      <c r="V628" s="111"/>
      <c r="AA628" s="111"/>
      <c r="AF628" s="111"/>
    </row>
    <row r="629" spans="1:32" ht="38.25">
      <c r="A629" s="103"/>
      <c r="B629" s="36" t="s">
        <v>395</v>
      </c>
      <c r="C629" s="10" t="s">
        <v>402</v>
      </c>
      <c r="D629" s="134">
        <v>0</v>
      </c>
      <c r="E629" s="134">
        <v>0</v>
      </c>
      <c r="F629" s="95">
        <v>125291</v>
      </c>
      <c r="G629" s="134">
        <v>0</v>
      </c>
      <c r="H629" s="96">
        <v>125291</v>
      </c>
      <c r="I629" s="134">
        <v>0</v>
      </c>
      <c r="J629" s="130">
        <v>0</v>
      </c>
      <c r="K629" s="134">
        <v>0</v>
      </c>
      <c r="L629" s="134">
        <f>SUM(J629:K629)</f>
        <v>0</v>
      </c>
      <c r="M629" s="207"/>
      <c r="N629" s="214"/>
      <c r="O629" s="207"/>
      <c r="P629" s="207"/>
      <c r="Q629" s="210"/>
      <c r="V629" s="111"/>
      <c r="AA629" s="111"/>
      <c r="AF629" s="111"/>
    </row>
    <row r="630" spans="1:32" ht="26.1" customHeight="1">
      <c r="A630" s="103" t="s">
        <v>14</v>
      </c>
      <c r="B630" s="182">
        <v>16</v>
      </c>
      <c r="C630" s="190" t="s">
        <v>357</v>
      </c>
      <c r="D630" s="129">
        <f t="shared" ref="D630:L630" si="231">D629</f>
        <v>0</v>
      </c>
      <c r="E630" s="129">
        <f t="shared" si="231"/>
        <v>0</v>
      </c>
      <c r="F630" s="124">
        <f t="shared" si="231"/>
        <v>125291</v>
      </c>
      <c r="G630" s="129">
        <f t="shared" si="231"/>
        <v>0</v>
      </c>
      <c r="H630" s="124">
        <f t="shared" si="231"/>
        <v>125291</v>
      </c>
      <c r="I630" s="129">
        <f t="shared" si="231"/>
        <v>0</v>
      </c>
      <c r="J630" s="129">
        <f t="shared" si="231"/>
        <v>0</v>
      </c>
      <c r="K630" s="129">
        <f t="shared" ref="K630" si="232">K629</f>
        <v>0</v>
      </c>
      <c r="L630" s="129">
        <f t="shared" si="231"/>
        <v>0</v>
      </c>
      <c r="M630" s="175"/>
      <c r="N630" s="176"/>
      <c r="Q630" s="156"/>
      <c r="V630" s="111"/>
      <c r="AA630" s="111"/>
      <c r="AF630" s="111"/>
    </row>
    <row r="631" spans="1:32">
      <c r="A631" s="103"/>
      <c r="B631" s="37"/>
      <c r="C631" s="11"/>
      <c r="D631" s="72"/>
      <c r="E631" s="51"/>
      <c r="F631" s="72"/>
      <c r="G631" s="51"/>
      <c r="H631" s="72"/>
      <c r="I631" s="51"/>
      <c r="J631" s="72"/>
      <c r="K631" s="51"/>
      <c r="L631" s="72"/>
      <c r="Q631" s="111"/>
      <c r="V631" s="111"/>
      <c r="AA631" s="111"/>
      <c r="AF631" s="111"/>
    </row>
    <row r="632" spans="1:32" ht="27.95" customHeight="1">
      <c r="A632" s="103"/>
      <c r="B632" s="36">
        <v>61</v>
      </c>
      <c r="C632" s="10" t="s">
        <v>330</v>
      </c>
      <c r="D632" s="96"/>
      <c r="E632" s="96"/>
      <c r="F632" s="96"/>
      <c r="G632" s="96"/>
      <c r="H632" s="96"/>
      <c r="I632" s="96"/>
      <c r="J632" s="96"/>
      <c r="K632" s="96"/>
      <c r="L632" s="96"/>
      <c r="Q632" s="111"/>
      <c r="V632" s="111"/>
      <c r="W632" s="113" t="s">
        <v>19</v>
      </c>
      <c r="X632" s="113" t="s">
        <v>19</v>
      </c>
      <c r="Y632" s="113" t="s">
        <v>19</v>
      </c>
      <c r="AA632" s="113" t="s">
        <v>19</v>
      </c>
      <c r="AB632" s="113" t="s">
        <v>19</v>
      </c>
      <c r="AF632" s="111"/>
    </row>
    <row r="633" spans="1:32">
      <c r="A633" s="103"/>
      <c r="B633" s="36" t="s">
        <v>310</v>
      </c>
      <c r="C633" s="10" t="s">
        <v>279</v>
      </c>
      <c r="D633" s="96">
        <v>7403</v>
      </c>
      <c r="E633" s="134">
        <v>0</v>
      </c>
      <c r="F633" s="95">
        <v>8250</v>
      </c>
      <c r="G633" s="134">
        <v>0</v>
      </c>
      <c r="H633" s="96">
        <v>8250</v>
      </c>
      <c r="I633" s="134">
        <v>0</v>
      </c>
      <c r="J633" s="95">
        <v>22741</v>
      </c>
      <c r="K633" s="134">
        <v>0</v>
      </c>
      <c r="L633" s="96">
        <f>SUM(J633:K633)</f>
        <v>22741</v>
      </c>
      <c r="M633" s="195"/>
      <c r="N633" s="196"/>
      <c r="O633" s="168"/>
      <c r="P633" s="168"/>
      <c r="Q633" s="170"/>
      <c r="V633" s="111"/>
      <c r="W633" s="111" t="s">
        <v>19</v>
      </c>
      <c r="X633" s="111" t="s">
        <v>19</v>
      </c>
      <c r="Y633" s="111" t="s">
        <v>19</v>
      </c>
      <c r="AA633" s="111" t="s">
        <v>19</v>
      </c>
      <c r="AB633" s="111" t="s">
        <v>19</v>
      </c>
      <c r="AC633" s="111" t="s">
        <v>19</v>
      </c>
      <c r="AD633" s="111" t="s">
        <v>19</v>
      </c>
      <c r="AE633" s="111" t="s">
        <v>19</v>
      </c>
      <c r="AF633" s="111" t="s">
        <v>19</v>
      </c>
    </row>
    <row r="634" spans="1:32">
      <c r="A634" s="103"/>
      <c r="B634" s="36"/>
      <c r="C634" s="10"/>
      <c r="D634" s="96"/>
      <c r="E634" s="96"/>
      <c r="F634" s="95"/>
      <c r="G634" s="96"/>
      <c r="H634" s="96"/>
      <c r="I634" s="134"/>
      <c r="J634" s="95"/>
      <c r="K634" s="134"/>
      <c r="L634" s="96"/>
      <c r="M634" s="175"/>
      <c r="N634" s="176"/>
      <c r="Q634" s="156"/>
      <c r="V634" s="111"/>
      <c r="AA634" s="111"/>
      <c r="AF634" s="111"/>
    </row>
    <row r="635" spans="1:32" ht="27.95" customHeight="1">
      <c r="A635" s="103"/>
      <c r="B635" s="36">
        <v>62</v>
      </c>
      <c r="C635" s="10" t="s">
        <v>388</v>
      </c>
      <c r="D635" s="96"/>
      <c r="E635" s="96"/>
      <c r="F635" s="96"/>
      <c r="G635" s="96"/>
      <c r="H635" s="96"/>
      <c r="I635" s="96"/>
      <c r="J635" s="96"/>
      <c r="K635" s="96"/>
      <c r="L635" s="96"/>
      <c r="Q635" s="111"/>
      <c r="V635" s="111"/>
      <c r="W635" s="113" t="s">
        <v>19</v>
      </c>
      <c r="X635" s="113" t="s">
        <v>19</v>
      </c>
      <c r="Y635" s="113" t="s">
        <v>19</v>
      </c>
      <c r="AA635" s="113" t="s">
        <v>19</v>
      </c>
      <c r="AB635" s="113" t="s">
        <v>19</v>
      </c>
      <c r="AF635" s="111"/>
    </row>
    <row r="636" spans="1:32">
      <c r="A636" s="103"/>
      <c r="B636" s="36" t="s">
        <v>387</v>
      </c>
      <c r="C636" s="10" t="s">
        <v>279</v>
      </c>
      <c r="D636" s="135">
        <v>0</v>
      </c>
      <c r="E636" s="135">
        <v>0</v>
      </c>
      <c r="F636" s="172">
        <v>2000</v>
      </c>
      <c r="G636" s="135">
        <v>0</v>
      </c>
      <c r="H636" s="173">
        <v>2000</v>
      </c>
      <c r="I636" s="135">
        <v>0</v>
      </c>
      <c r="J636" s="131">
        <v>0</v>
      </c>
      <c r="K636" s="135">
        <v>0</v>
      </c>
      <c r="L636" s="135">
        <f>SUM(J636:K636)</f>
        <v>0</v>
      </c>
      <c r="M636" s="195"/>
      <c r="N636" s="196"/>
      <c r="O636" s="168"/>
      <c r="P636" s="168"/>
      <c r="Q636" s="170"/>
      <c r="V636" s="111"/>
      <c r="W636" s="111" t="s">
        <v>19</v>
      </c>
      <c r="X636" s="111" t="s">
        <v>19</v>
      </c>
      <c r="Y636" s="111" t="s">
        <v>19</v>
      </c>
      <c r="AA636" s="111" t="s">
        <v>19</v>
      </c>
      <c r="AB636" s="111" t="s">
        <v>19</v>
      </c>
      <c r="AC636" s="111" t="s">
        <v>19</v>
      </c>
      <c r="AD636" s="111" t="s">
        <v>19</v>
      </c>
      <c r="AE636" s="111" t="s">
        <v>19</v>
      </c>
      <c r="AF636" s="111" t="s">
        <v>19</v>
      </c>
    </row>
    <row r="637" spans="1:32">
      <c r="A637" s="103" t="s">
        <v>14</v>
      </c>
      <c r="B637" s="37">
        <v>3.105</v>
      </c>
      <c r="C637" s="11" t="s">
        <v>116</v>
      </c>
      <c r="D637" s="173">
        <f t="shared" ref="D637:L637" si="233">D636+D633+D630</f>
        <v>7403</v>
      </c>
      <c r="E637" s="135">
        <f t="shared" si="233"/>
        <v>0</v>
      </c>
      <c r="F637" s="173">
        <f t="shared" si="233"/>
        <v>135541</v>
      </c>
      <c r="G637" s="135">
        <f t="shared" si="233"/>
        <v>0</v>
      </c>
      <c r="H637" s="173">
        <f t="shared" si="233"/>
        <v>135541</v>
      </c>
      <c r="I637" s="135">
        <f t="shared" si="233"/>
        <v>0</v>
      </c>
      <c r="J637" s="173">
        <f t="shared" si="233"/>
        <v>22741</v>
      </c>
      <c r="K637" s="135">
        <f t="shared" ref="K637" si="234">K636+K633+K630</f>
        <v>0</v>
      </c>
      <c r="L637" s="173">
        <f t="shared" si="233"/>
        <v>22741</v>
      </c>
      <c r="Q637" s="111"/>
      <c r="V637" s="111"/>
      <c r="AA637" s="111"/>
      <c r="AF637" s="111"/>
    </row>
    <row r="638" spans="1:32" ht="25.5">
      <c r="A638" s="103" t="s">
        <v>14</v>
      </c>
      <c r="B638" s="36">
        <v>3</v>
      </c>
      <c r="C638" s="10" t="s">
        <v>284</v>
      </c>
      <c r="D638" s="173">
        <f t="shared" ref="D638:L638" si="235">D637</f>
        <v>7403</v>
      </c>
      <c r="E638" s="135">
        <f t="shared" si="235"/>
        <v>0</v>
      </c>
      <c r="F638" s="173">
        <f t="shared" si="235"/>
        <v>135541</v>
      </c>
      <c r="G638" s="135">
        <f t="shared" si="235"/>
        <v>0</v>
      </c>
      <c r="H638" s="173">
        <f t="shared" si="235"/>
        <v>135541</v>
      </c>
      <c r="I638" s="135">
        <f t="shared" si="235"/>
        <v>0</v>
      </c>
      <c r="J638" s="173">
        <f t="shared" si="235"/>
        <v>22741</v>
      </c>
      <c r="K638" s="135">
        <f t="shared" ref="K638" si="236">K637</f>
        <v>0</v>
      </c>
      <c r="L638" s="173">
        <f t="shared" si="235"/>
        <v>22741</v>
      </c>
      <c r="Q638" s="111"/>
      <c r="V638" s="111"/>
      <c r="AA638" s="111"/>
      <c r="AF638" s="111"/>
    </row>
    <row r="639" spans="1:32" ht="8.1" customHeight="1">
      <c r="A639" s="103"/>
      <c r="B639" s="36"/>
      <c r="C639" s="10"/>
      <c r="D639" s="72"/>
      <c r="E639" s="51"/>
      <c r="F639" s="72"/>
      <c r="G639" s="51"/>
      <c r="H639" s="72"/>
      <c r="I639" s="51"/>
      <c r="J639" s="72"/>
      <c r="K639" s="51"/>
      <c r="L639" s="72"/>
      <c r="Q639" s="111"/>
      <c r="V639" s="111"/>
      <c r="AA639" s="111"/>
      <c r="AF639" s="111"/>
    </row>
    <row r="640" spans="1:32">
      <c r="A640" s="102"/>
      <c r="B640" s="31">
        <v>4</v>
      </c>
      <c r="C640" s="17" t="s">
        <v>259</v>
      </c>
      <c r="D640" s="72"/>
      <c r="E640" s="51"/>
      <c r="F640" s="72"/>
      <c r="G640" s="51"/>
      <c r="H640" s="72"/>
      <c r="I640" s="51"/>
      <c r="J640" s="72"/>
      <c r="K640" s="51"/>
      <c r="L640" s="72"/>
      <c r="Q640" s="111"/>
      <c r="V640" s="111"/>
      <c r="AA640" s="111"/>
      <c r="AF640" s="111"/>
    </row>
    <row r="641" spans="1:32">
      <c r="A641" s="102"/>
      <c r="B641" s="30">
        <v>4.1070000000000002</v>
      </c>
      <c r="C641" s="15" t="s">
        <v>266</v>
      </c>
      <c r="D641" s="72"/>
      <c r="E641" s="51"/>
      <c r="F641" s="72"/>
      <c r="G641" s="51"/>
      <c r="H641" s="72"/>
      <c r="I641" s="51"/>
      <c r="J641" s="72"/>
      <c r="K641" s="51"/>
      <c r="L641" s="72"/>
      <c r="Q641" s="111"/>
      <c r="V641" s="111"/>
      <c r="AA641" s="111"/>
      <c r="AF641" s="111"/>
    </row>
    <row r="642" spans="1:32" ht="25.5">
      <c r="A642" s="102"/>
      <c r="B642" s="35">
        <v>17</v>
      </c>
      <c r="C642" s="17" t="s">
        <v>359</v>
      </c>
      <c r="D642" s="96"/>
      <c r="E642" s="96"/>
      <c r="F642" s="96"/>
      <c r="G642" s="96"/>
      <c r="H642" s="96"/>
      <c r="I642" s="134"/>
      <c r="J642" s="96"/>
      <c r="K642" s="134"/>
      <c r="L642" s="96"/>
      <c r="Q642" s="111"/>
      <c r="V642" s="111"/>
      <c r="AA642" s="111"/>
      <c r="AF642" s="111"/>
    </row>
    <row r="643" spans="1:32">
      <c r="A643" s="102"/>
      <c r="B643" s="26" t="s">
        <v>370</v>
      </c>
      <c r="C643" s="10" t="s">
        <v>398</v>
      </c>
      <c r="D643" s="134">
        <v>0</v>
      </c>
      <c r="E643" s="134">
        <v>0</v>
      </c>
      <c r="F643" s="96">
        <v>1</v>
      </c>
      <c r="G643" s="134">
        <v>0</v>
      </c>
      <c r="H643" s="96">
        <v>1</v>
      </c>
      <c r="I643" s="134">
        <v>0</v>
      </c>
      <c r="J643" s="134">
        <v>0</v>
      </c>
      <c r="K643" s="134">
        <v>0</v>
      </c>
      <c r="L643" s="134">
        <f>SUM(J643:K643)</f>
        <v>0</v>
      </c>
      <c r="M643" s="194"/>
      <c r="N643" s="194"/>
      <c r="Q643" s="153"/>
      <c r="W643" s="111" t="s">
        <v>19</v>
      </c>
      <c r="X643" s="111" t="s">
        <v>19</v>
      </c>
      <c r="Y643" s="111" t="s">
        <v>19</v>
      </c>
      <c r="AA643" s="111" t="s">
        <v>19</v>
      </c>
      <c r="AB643" s="111" t="s">
        <v>19</v>
      </c>
      <c r="AC643" s="111" t="s">
        <v>19</v>
      </c>
      <c r="AD643" s="111" t="s">
        <v>19</v>
      </c>
      <c r="AE643" s="111" t="s">
        <v>19</v>
      </c>
      <c r="AF643" s="150" t="s">
        <v>19</v>
      </c>
    </row>
    <row r="644" spans="1:32">
      <c r="A644" s="104"/>
      <c r="B644" s="232" t="s">
        <v>392</v>
      </c>
      <c r="C644" s="48" t="s">
        <v>412</v>
      </c>
      <c r="D644" s="135">
        <v>0</v>
      </c>
      <c r="E644" s="135">
        <v>0</v>
      </c>
      <c r="F644" s="173">
        <v>38722</v>
      </c>
      <c r="G644" s="135">
        <v>0</v>
      </c>
      <c r="H644" s="173">
        <v>38722</v>
      </c>
      <c r="I644" s="135">
        <v>0</v>
      </c>
      <c r="J644" s="173">
        <v>67000</v>
      </c>
      <c r="K644" s="135">
        <v>0</v>
      </c>
      <c r="L644" s="173">
        <f>SUM(J644:K644)</f>
        <v>67000</v>
      </c>
      <c r="M644" s="207"/>
      <c r="N644" s="212"/>
      <c r="O644" s="207"/>
      <c r="P644" s="207"/>
      <c r="Q644" s="209"/>
      <c r="W644" s="111" t="s">
        <v>19</v>
      </c>
      <c r="X644" s="111" t="s">
        <v>19</v>
      </c>
      <c r="Y644" s="111" t="s">
        <v>19</v>
      </c>
      <c r="AA644" s="111" t="s">
        <v>19</v>
      </c>
      <c r="AB644" s="111" t="s">
        <v>19</v>
      </c>
      <c r="AC644" s="111" t="s">
        <v>19</v>
      </c>
      <c r="AD644" s="111" t="s">
        <v>19</v>
      </c>
      <c r="AE644" s="111" t="s">
        <v>19</v>
      </c>
      <c r="AF644" s="150" t="s">
        <v>19</v>
      </c>
    </row>
    <row r="645" spans="1:32" ht="25.5">
      <c r="A645" s="102" t="s">
        <v>14</v>
      </c>
      <c r="B645" s="35">
        <v>17</v>
      </c>
      <c r="C645" s="17" t="s">
        <v>359</v>
      </c>
      <c r="D645" s="135">
        <f t="shared" ref="D645:L645" si="237">SUM(D643:D644)</f>
        <v>0</v>
      </c>
      <c r="E645" s="135">
        <f t="shared" si="237"/>
        <v>0</v>
      </c>
      <c r="F645" s="173">
        <f t="shared" si="237"/>
        <v>38723</v>
      </c>
      <c r="G645" s="135">
        <f t="shared" si="237"/>
        <v>0</v>
      </c>
      <c r="H645" s="173">
        <f t="shared" si="237"/>
        <v>38723</v>
      </c>
      <c r="I645" s="135">
        <f t="shared" si="237"/>
        <v>0</v>
      </c>
      <c r="J645" s="173">
        <f t="shared" si="237"/>
        <v>67000</v>
      </c>
      <c r="K645" s="135">
        <f t="shared" ref="K645" si="238">SUM(K643:K644)</f>
        <v>0</v>
      </c>
      <c r="L645" s="173">
        <f t="shared" si="237"/>
        <v>67000</v>
      </c>
      <c r="Q645" s="111"/>
      <c r="V645" s="111"/>
      <c r="AA645" s="111"/>
      <c r="AF645" s="111"/>
    </row>
    <row r="646" spans="1:32">
      <c r="A646" s="103" t="s">
        <v>14</v>
      </c>
      <c r="B646" s="30">
        <v>4.1070000000000002</v>
      </c>
      <c r="C646" s="15" t="s">
        <v>266</v>
      </c>
      <c r="D646" s="132">
        <f t="shared" ref="D646:L646" si="239">D645</f>
        <v>0</v>
      </c>
      <c r="E646" s="132">
        <f t="shared" si="239"/>
        <v>0</v>
      </c>
      <c r="F646" s="116">
        <f t="shared" si="239"/>
        <v>38723</v>
      </c>
      <c r="G646" s="132">
        <f t="shared" si="239"/>
        <v>0</v>
      </c>
      <c r="H646" s="116">
        <f t="shared" si="239"/>
        <v>38723</v>
      </c>
      <c r="I646" s="132">
        <f t="shared" si="239"/>
        <v>0</v>
      </c>
      <c r="J646" s="116">
        <f t="shared" si="239"/>
        <v>67000</v>
      </c>
      <c r="K646" s="132">
        <f t="shared" si="239"/>
        <v>0</v>
      </c>
      <c r="L646" s="116">
        <f t="shared" si="239"/>
        <v>67000</v>
      </c>
      <c r="Q646" s="111"/>
      <c r="V646" s="111"/>
      <c r="AA646" s="111"/>
      <c r="AF646" s="111"/>
    </row>
    <row r="647" spans="1:32">
      <c r="A647" s="103" t="s">
        <v>14</v>
      </c>
      <c r="B647" s="31">
        <v>4</v>
      </c>
      <c r="C647" s="17" t="s">
        <v>259</v>
      </c>
      <c r="D647" s="135">
        <f t="shared" ref="D647:L647" si="240">D646</f>
        <v>0</v>
      </c>
      <c r="E647" s="135">
        <f t="shared" si="240"/>
        <v>0</v>
      </c>
      <c r="F647" s="173">
        <f t="shared" si="240"/>
        <v>38723</v>
      </c>
      <c r="G647" s="135">
        <f t="shared" si="240"/>
        <v>0</v>
      </c>
      <c r="H647" s="173">
        <f t="shared" si="240"/>
        <v>38723</v>
      </c>
      <c r="I647" s="135">
        <f t="shared" si="240"/>
        <v>0</v>
      </c>
      <c r="J647" s="173">
        <f t="shared" si="240"/>
        <v>67000</v>
      </c>
      <c r="K647" s="135">
        <f t="shared" ref="K647" si="241">K646</f>
        <v>0</v>
      </c>
      <c r="L647" s="173">
        <f t="shared" si="240"/>
        <v>67000</v>
      </c>
      <c r="Q647" s="111"/>
      <c r="V647" s="111"/>
      <c r="AA647" s="111"/>
      <c r="AF647" s="111"/>
    </row>
    <row r="648" spans="1:32" ht="25.5">
      <c r="A648" s="103" t="s">
        <v>14</v>
      </c>
      <c r="B648" s="25">
        <v>4210</v>
      </c>
      <c r="C648" s="11" t="s">
        <v>292</v>
      </c>
      <c r="D648" s="173">
        <f t="shared" ref="D648:L648" si="242">D624+D608+D647+D638</f>
        <v>934668</v>
      </c>
      <c r="E648" s="135">
        <f t="shared" si="242"/>
        <v>0</v>
      </c>
      <c r="F648" s="173">
        <f t="shared" si="242"/>
        <v>770518</v>
      </c>
      <c r="G648" s="135">
        <f t="shared" si="242"/>
        <v>0</v>
      </c>
      <c r="H648" s="173">
        <f t="shared" si="242"/>
        <v>837174</v>
      </c>
      <c r="I648" s="135">
        <f t="shared" si="242"/>
        <v>0</v>
      </c>
      <c r="J648" s="173">
        <f t="shared" si="242"/>
        <v>1209706</v>
      </c>
      <c r="K648" s="135">
        <f t="shared" si="242"/>
        <v>0</v>
      </c>
      <c r="L648" s="173">
        <f t="shared" si="242"/>
        <v>1209706</v>
      </c>
      <c r="Q648" s="111"/>
      <c r="V648" s="111"/>
      <c r="AA648" s="111"/>
      <c r="AF648" s="111"/>
    </row>
    <row r="649" spans="1:32">
      <c r="A649" s="105" t="s">
        <v>14</v>
      </c>
      <c r="B649" s="42"/>
      <c r="C649" s="43" t="s">
        <v>189</v>
      </c>
      <c r="D649" s="124">
        <f t="shared" ref="D649:L649" si="243">D648</f>
        <v>934668</v>
      </c>
      <c r="E649" s="129">
        <f t="shared" si="243"/>
        <v>0</v>
      </c>
      <c r="F649" s="124">
        <f t="shared" si="243"/>
        <v>770518</v>
      </c>
      <c r="G649" s="129">
        <f t="shared" si="243"/>
        <v>0</v>
      </c>
      <c r="H649" s="124">
        <f t="shared" si="243"/>
        <v>837174</v>
      </c>
      <c r="I649" s="129">
        <f t="shared" si="243"/>
        <v>0</v>
      </c>
      <c r="J649" s="124">
        <f t="shared" si="243"/>
        <v>1209706</v>
      </c>
      <c r="K649" s="129">
        <f t="shared" ref="K649" si="244">K648</f>
        <v>0</v>
      </c>
      <c r="L649" s="124">
        <f t="shared" si="243"/>
        <v>1209706</v>
      </c>
      <c r="Q649" s="111"/>
      <c r="V649" s="111"/>
      <c r="AA649" s="111"/>
      <c r="AF649" s="111"/>
    </row>
    <row r="650" spans="1:32">
      <c r="A650" s="105" t="s">
        <v>14</v>
      </c>
      <c r="B650" s="42"/>
      <c r="C650" s="43" t="s">
        <v>7</v>
      </c>
      <c r="D650" s="63">
        <f t="shared" ref="D650:L650" si="245">D649+D585</f>
        <v>1681739</v>
      </c>
      <c r="E650" s="63">
        <f t="shared" si="245"/>
        <v>882494</v>
      </c>
      <c r="F650" s="63">
        <f t="shared" si="245"/>
        <v>2553258</v>
      </c>
      <c r="G650" s="63">
        <f t="shared" si="245"/>
        <v>986751</v>
      </c>
      <c r="H650" s="63">
        <f t="shared" si="245"/>
        <v>2619914</v>
      </c>
      <c r="I650" s="63">
        <f t="shared" si="245"/>
        <v>991751</v>
      </c>
      <c r="J650" s="172">
        <f t="shared" si="245"/>
        <v>2348099</v>
      </c>
      <c r="K650" s="63">
        <f t="shared" si="245"/>
        <v>1086015</v>
      </c>
      <c r="L650" s="63">
        <f t="shared" si="245"/>
        <v>3434114</v>
      </c>
      <c r="Q650" s="111"/>
      <c r="V650" s="111"/>
      <c r="AA650" s="111"/>
      <c r="AF650" s="111"/>
    </row>
    <row r="651" spans="1:32">
      <c r="A651" s="102"/>
      <c r="B651" s="28"/>
      <c r="C651" s="140"/>
      <c r="D651" s="62"/>
      <c r="E651" s="62"/>
      <c r="F651" s="62"/>
      <c r="G651" s="62"/>
      <c r="H651" s="62"/>
      <c r="I651" s="62"/>
      <c r="J651" s="62"/>
      <c r="K651" s="62"/>
      <c r="L651" s="62"/>
      <c r="Q651" s="111"/>
      <c r="V651" s="111"/>
      <c r="AA651" s="111"/>
      <c r="AF651" s="111"/>
    </row>
    <row r="652" spans="1:32" ht="25.5">
      <c r="A652" s="102" t="s">
        <v>332</v>
      </c>
      <c r="B652" s="18">
        <v>2210</v>
      </c>
      <c r="C652" s="14" t="s">
        <v>352</v>
      </c>
      <c r="D652" s="95">
        <v>7</v>
      </c>
      <c r="E652" s="95">
        <v>433</v>
      </c>
      <c r="F652" s="130">
        <v>0</v>
      </c>
      <c r="G652" s="130">
        <v>0</v>
      </c>
      <c r="H652" s="130">
        <v>0</v>
      </c>
      <c r="I652" s="130">
        <v>0</v>
      </c>
      <c r="J652" s="130">
        <v>0</v>
      </c>
      <c r="K652" s="130">
        <v>0</v>
      </c>
      <c r="L652" s="130">
        <v>0</v>
      </c>
      <c r="O652" s="114"/>
      <c r="Q652" s="111"/>
      <c r="V652" s="111"/>
      <c r="AA652" s="111"/>
      <c r="AF652" s="111"/>
    </row>
    <row r="653" spans="1:32">
      <c r="A653" s="102"/>
      <c r="B653" s="18"/>
      <c r="C653" s="14"/>
      <c r="D653" s="130"/>
      <c r="E653" s="130"/>
      <c r="F653" s="130"/>
      <c r="G653" s="130"/>
      <c r="H653" s="130"/>
      <c r="I653" s="130"/>
      <c r="J653" s="130"/>
      <c r="K653" s="130"/>
      <c r="L653" s="130"/>
      <c r="O653" s="114"/>
      <c r="Q653" s="111"/>
      <c r="V653" s="111"/>
      <c r="AA653" s="111"/>
      <c r="AF653" s="111"/>
    </row>
    <row r="654" spans="1:32" ht="25.5">
      <c r="A654" s="102" t="s">
        <v>332</v>
      </c>
      <c r="B654" s="18">
        <v>2210</v>
      </c>
      <c r="C654" s="14" t="s">
        <v>410</v>
      </c>
      <c r="D654" s="130">
        <v>0</v>
      </c>
      <c r="E654" s="95">
        <v>182</v>
      </c>
      <c r="F654" s="130">
        <v>0</v>
      </c>
      <c r="G654" s="130">
        <v>0</v>
      </c>
      <c r="H654" s="130">
        <v>0</v>
      </c>
      <c r="I654" s="130">
        <v>0</v>
      </c>
      <c r="J654" s="130">
        <v>0</v>
      </c>
      <c r="K654" s="130">
        <v>0</v>
      </c>
      <c r="L654" s="130">
        <v>0</v>
      </c>
      <c r="Q654" s="111"/>
      <c r="V654" s="111"/>
      <c r="AA654" s="111"/>
      <c r="AF654" s="111"/>
    </row>
    <row r="655" spans="1:32">
      <c r="A655" s="104"/>
      <c r="B655" s="50"/>
      <c r="C655" s="185"/>
      <c r="D655" s="172"/>
      <c r="E655" s="131"/>
      <c r="F655" s="131"/>
      <c r="G655" s="131"/>
      <c r="H655" s="131"/>
      <c r="I655" s="131"/>
      <c r="J655" s="131"/>
      <c r="K655" s="131"/>
      <c r="L655" s="131"/>
      <c r="Q655" s="111"/>
      <c r="V655" s="111"/>
      <c r="AA655" s="111"/>
      <c r="AF655" s="111"/>
    </row>
    <row r="656" spans="1:32">
      <c r="A656" s="186"/>
      <c r="B656" s="187"/>
      <c r="C656" s="188"/>
      <c r="D656" s="205"/>
      <c r="E656" s="205"/>
      <c r="F656" s="205"/>
      <c r="G656" s="205"/>
      <c r="H656" s="205"/>
      <c r="I656" s="205"/>
      <c r="J656" s="205"/>
      <c r="K656" s="205"/>
      <c r="L656" s="205"/>
    </row>
    <row r="657" spans="3:27">
      <c r="D657" s="94"/>
      <c r="E657" s="94"/>
      <c r="F657" s="94"/>
      <c r="G657" s="94"/>
      <c r="H657" s="94"/>
      <c r="I657" s="94"/>
      <c r="K657" s="82"/>
    </row>
    <row r="658" spans="3:27">
      <c r="D658" s="63"/>
      <c r="E658" s="63"/>
      <c r="F658" s="63"/>
      <c r="G658" s="63"/>
      <c r="H658" s="63"/>
      <c r="I658" s="63"/>
      <c r="J658" s="172"/>
      <c r="K658" s="63"/>
      <c r="L658" s="63"/>
      <c r="W658" s="191"/>
      <c r="X658" s="191"/>
      <c r="Y658" s="191"/>
      <c r="Z658" s="191"/>
      <c r="AA658" s="239"/>
    </row>
    <row r="659" spans="3:27">
      <c r="D659" s="62"/>
      <c r="E659" s="62"/>
      <c r="F659" s="62"/>
      <c r="G659" s="62"/>
      <c r="H659" s="62"/>
      <c r="I659" s="62"/>
      <c r="J659" s="95"/>
      <c r="K659" s="62"/>
      <c r="L659" s="62"/>
    </row>
    <row r="660" spans="3:27">
      <c r="D660" s="62"/>
      <c r="E660" s="62"/>
      <c r="F660" s="62"/>
      <c r="G660" s="62"/>
      <c r="H660" s="62"/>
      <c r="I660" s="62"/>
      <c r="J660" s="95"/>
      <c r="K660" s="62"/>
      <c r="L660" s="62"/>
    </row>
    <row r="661" spans="3:27">
      <c r="C661" s="60"/>
      <c r="D661" s="46"/>
      <c r="E661" s="46"/>
      <c r="F661" s="46"/>
      <c r="G661" s="47"/>
      <c r="H661" s="46"/>
      <c r="I661" s="46"/>
      <c r="K661" s="82"/>
    </row>
    <row r="662" spans="3:27">
      <c r="C662" s="60"/>
      <c r="D662" s="46"/>
      <c r="E662" s="46"/>
      <c r="F662" s="46"/>
      <c r="G662" s="47"/>
      <c r="H662" s="46"/>
      <c r="I662" s="46"/>
      <c r="K662" s="82"/>
    </row>
    <row r="663" spans="3:27">
      <c r="C663" s="60"/>
      <c r="D663" s="46"/>
      <c r="E663" s="46"/>
      <c r="F663" s="46"/>
      <c r="G663" s="47"/>
      <c r="H663" s="46"/>
      <c r="I663" s="46"/>
      <c r="K663" s="82"/>
      <c r="O663" s="118"/>
      <c r="T663" s="126"/>
    </row>
    <row r="664" spans="3:27">
      <c r="C664" s="60"/>
      <c r="D664" s="69"/>
      <c r="F664" s="83"/>
      <c r="G664" s="82"/>
      <c r="I664" s="82"/>
      <c r="K664" s="82"/>
      <c r="O664" s="118"/>
      <c r="T664" s="123"/>
    </row>
    <row r="665" spans="3:27">
      <c r="C665" s="60"/>
      <c r="F665" s="82"/>
      <c r="G665" s="82"/>
      <c r="I665" s="82"/>
      <c r="K665" s="82"/>
      <c r="O665" s="118"/>
      <c r="T665" s="123"/>
    </row>
    <row r="666" spans="3:27">
      <c r="C666" s="60"/>
      <c r="G666" s="82"/>
      <c r="I666" s="82"/>
      <c r="K666" s="82"/>
      <c r="O666" s="118"/>
      <c r="T666" s="123"/>
    </row>
    <row r="667" spans="3:27">
      <c r="C667" s="60"/>
      <c r="F667" s="82"/>
      <c r="G667" s="82"/>
      <c r="I667" s="82"/>
      <c r="K667" s="82"/>
      <c r="O667" s="95"/>
      <c r="T667" s="123"/>
    </row>
    <row r="668" spans="3:27">
      <c r="C668" s="60"/>
      <c r="F668" s="82"/>
      <c r="G668" s="82"/>
      <c r="I668" s="82"/>
      <c r="K668" s="82"/>
      <c r="O668" s="118"/>
      <c r="T668" s="123"/>
    </row>
    <row r="669" spans="3:27">
      <c r="C669" s="60"/>
      <c r="F669" s="82"/>
      <c r="G669" s="82"/>
      <c r="I669" s="82"/>
      <c r="K669" s="82"/>
      <c r="O669" s="96"/>
      <c r="T669" s="126"/>
    </row>
    <row r="670" spans="3:27">
      <c r="C670" s="60"/>
      <c r="F670" s="82"/>
      <c r="G670" s="82"/>
      <c r="I670" s="82"/>
      <c r="K670" s="82"/>
      <c r="O670" s="96"/>
      <c r="T670" s="126"/>
    </row>
    <row r="671" spans="3:27">
      <c r="C671" s="60"/>
      <c r="F671" s="82"/>
      <c r="G671" s="82"/>
      <c r="I671" s="82"/>
      <c r="K671" s="82"/>
      <c r="O671" s="95"/>
      <c r="T671" s="123"/>
    </row>
    <row r="672" spans="3:27">
      <c r="O672" s="95"/>
      <c r="T672" s="123"/>
    </row>
    <row r="673" spans="6:20">
      <c r="O673" s="96"/>
      <c r="T673" s="126"/>
    </row>
    <row r="674" spans="6:20">
      <c r="O674" s="96"/>
    </row>
    <row r="675" spans="6:20">
      <c r="O675" s="95"/>
    </row>
    <row r="676" spans="6:20">
      <c r="F676" s="82"/>
      <c r="G676" s="82"/>
      <c r="I676" s="82"/>
      <c r="K676" s="82"/>
      <c r="O676" s="117"/>
    </row>
    <row r="677" spans="6:20">
      <c r="O677" s="117"/>
    </row>
    <row r="678" spans="6:20">
      <c r="O678" s="95"/>
    </row>
  </sheetData>
  <autoFilter ref="A17:AF657">
    <filterColumn colId="12"/>
    <filterColumn colId="13"/>
  </autoFilter>
  <mergeCells count="17">
    <mergeCell ref="M16:Q16"/>
    <mergeCell ref="R16:V16"/>
    <mergeCell ref="W16:AA16"/>
    <mergeCell ref="AB16:AF16"/>
    <mergeCell ref="W15:AF15"/>
    <mergeCell ref="A1:L1"/>
    <mergeCell ref="A2:L2"/>
    <mergeCell ref="D15:E15"/>
    <mergeCell ref="F15:G15"/>
    <mergeCell ref="H15:I15"/>
    <mergeCell ref="B7:D7"/>
    <mergeCell ref="J15:L15"/>
    <mergeCell ref="H16:I16"/>
    <mergeCell ref="F16:G16"/>
    <mergeCell ref="J16:L16"/>
    <mergeCell ref="D16:E16"/>
    <mergeCell ref="M15:V15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23" fitToHeight="0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B4"/>
  <sheetViews>
    <sheetView workbookViewId="0">
      <selection activeCell="A3" sqref="A3:B3"/>
    </sheetView>
  </sheetViews>
  <sheetFormatPr defaultRowHeight="12.75"/>
  <cols>
    <col min="2" max="2" width="55.42578125" customWidth="1"/>
  </cols>
  <sheetData>
    <row r="2" spans="1:2">
      <c r="A2" s="162">
        <v>4</v>
      </c>
      <c r="B2" s="163" t="s">
        <v>356</v>
      </c>
    </row>
    <row r="3" spans="1:2">
      <c r="A3" s="163">
        <v>35</v>
      </c>
      <c r="B3" s="163" t="s">
        <v>357</v>
      </c>
    </row>
    <row r="4" spans="1:2">
      <c r="A4" s="163">
        <v>37</v>
      </c>
      <c r="B4" s="163" t="s">
        <v>358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dem13</vt:lpstr>
      <vt:lpstr>Sheet1</vt:lpstr>
      <vt:lpstr>'dem13'!css</vt:lpstr>
      <vt:lpstr>'dem13'!fw</vt:lpstr>
      <vt:lpstr>'dem13'!health</vt:lpstr>
      <vt:lpstr>'dem13'!healthcap</vt:lpstr>
      <vt:lpstr>'dem13'!healthrec</vt:lpstr>
      <vt:lpstr>'dem13'!housing</vt:lpstr>
      <vt:lpstr>'dem13'!Print_Area</vt:lpstr>
      <vt:lpstr>'dem13'!Print_Titles</vt:lpstr>
      <vt:lpstr>'dem13'!pw</vt:lpstr>
      <vt:lpstr>'dem13'!revise</vt:lpstr>
      <vt:lpstr>'dem13'!summary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2015-07-22T08:27:12Z</cp:lastPrinted>
  <dcterms:created xsi:type="dcterms:W3CDTF">2004-06-02T16:16:07Z</dcterms:created>
  <dcterms:modified xsi:type="dcterms:W3CDTF">2015-07-29T05:24:53Z</dcterms:modified>
</cp:coreProperties>
</file>