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925" yWindow="-225" windowWidth="8145" windowHeight="7320"/>
  </bookViews>
  <sheets>
    <sheet name="dem33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'dem33'!$A$17:$AF$203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 localSheetId="0">'dem33'!$D$124:$L$124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'dem33'!$K$201</definedName>
    <definedName name="Nutrition">#REF!</definedName>
    <definedName name="oges">#REF!</definedName>
    <definedName name="pension">#REF!</definedName>
    <definedName name="_xlnm.Print_Area" localSheetId="0">'dem33'!$A$1:$L$204</definedName>
    <definedName name="_xlnm.Print_Titles" localSheetId="0">'dem33'!$14:$17</definedName>
    <definedName name="pw" localSheetId="0">'dem33'!$D$42:$L$42</definedName>
    <definedName name="pwcap">#REF!</definedName>
    <definedName name="rec">#REF!</definedName>
    <definedName name="reform">#REF!</definedName>
    <definedName name="revise" localSheetId="0">'dem33'!$D$217:$I$217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'dem33'!$D$208:$I$208</definedName>
    <definedName name="tax">#REF!</definedName>
    <definedName name="udhd">#REF!</definedName>
    <definedName name="urbancap">#REF!</definedName>
    <definedName name="Voted" localSheetId="0">'dem33'!$E$12:$G$12</definedName>
    <definedName name="water" localSheetId="0">'dem33'!$D$99:$L$99</definedName>
    <definedName name="watercap" localSheetId="0">'dem33'!$D$199:$L$199</definedName>
    <definedName name="welfarecap">#REF!</definedName>
    <definedName name="Z_239EE218_578E_4317_BEED_14D5D7089E27_.wvu.Cols" localSheetId="0" hidden="1">'dem33'!#REF!</definedName>
    <definedName name="Z_239EE218_578E_4317_BEED_14D5D7089E27_.wvu.FilterData" localSheetId="0" hidden="1">'dem33'!$A$1:$L$199</definedName>
    <definedName name="Z_239EE218_578E_4317_BEED_14D5D7089E27_.wvu.PrintArea" localSheetId="0" hidden="1">'dem33'!$B$1:$L$201</definedName>
    <definedName name="Z_239EE218_578E_4317_BEED_14D5D7089E27_.wvu.PrintTitles" localSheetId="0" hidden="1">'dem33'!$14:$17</definedName>
    <definedName name="Z_302A3EA3_AE96_11D5_A646_0050BA3D7AFD_.wvu.Cols" localSheetId="0" hidden="1">'dem33'!#REF!</definedName>
    <definedName name="Z_302A3EA3_AE96_11D5_A646_0050BA3D7AFD_.wvu.FilterData" localSheetId="0" hidden="1">'dem33'!$A$1:$L$199</definedName>
    <definedName name="Z_302A3EA3_AE96_11D5_A646_0050BA3D7AFD_.wvu.PrintArea" localSheetId="0" hidden="1">'dem33'!$B$1:$L$201</definedName>
    <definedName name="Z_302A3EA3_AE96_11D5_A646_0050BA3D7AFD_.wvu.PrintTitles" localSheetId="0" hidden="1">'dem33'!$14:$17</definedName>
    <definedName name="Z_36DBA021_0ECB_11D4_8064_004005726899_.wvu.Cols" localSheetId="0" hidden="1">'dem33'!#REF!</definedName>
    <definedName name="Z_36DBA021_0ECB_11D4_8064_004005726899_.wvu.FilterData" localSheetId="0" hidden="1">'dem33'!$C$19:$C$193</definedName>
    <definedName name="Z_36DBA021_0ECB_11D4_8064_004005726899_.wvu.PrintArea" localSheetId="0" hidden="1">'dem33'!$A$1:$L$193</definedName>
    <definedName name="Z_36DBA021_0ECB_11D4_8064_004005726899_.wvu.PrintTitles" localSheetId="0" hidden="1">'dem33'!$14:$17</definedName>
    <definedName name="Z_93EBE921_AE91_11D5_8685_004005726899_.wvu.Cols" localSheetId="0" hidden="1">'dem33'!#REF!</definedName>
    <definedName name="Z_93EBE921_AE91_11D5_8685_004005726899_.wvu.FilterData" localSheetId="0" hidden="1">'dem33'!$C$19:$C$193</definedName>
    <definedName name="Z_93EBE921_AE91_11D5_8685_004005726899_.wvu.PrintArea" localSheetId="0" hidden="1">'dem33'!$A$1:$L$193</definedName>
    <definedName name="Z_93EBE921_AE91_11D5_8685_004005726899_.wvu.PrintTitles" localSheetId="0" hidden="1">'dem33'!$14:$17</definedName>
    <definedName name="Z_94DA79C1_0FDE_11D5_9579_000021DAEEA2_.wvu.Cols" localSheetId="0" hidden="1">'dem33'!#REF!</definedName>
    <definedName name="Z_94DA79C1_0FDE_11D5_9579_000021DAEEA2_.wvu.FilterData" localSheetId="0" hidden="1">'dem33'!$C$19:$C$193</definedName>
    <definedName name="Z_94DA79C1_0FDE_11D5_9579_000021DAEEA2_.wvu.PrintArea" localSheetId="0" hidden="1">'dem33'!$A$1:$L$193</definedName>
    <definedName name="Z_94DA79C1_0FDE_11D5_9579_000021DAEEA2_.wvu.PrintTitles" localSheetId="0" hidden="1">'dem33'!$14:$17</definedName>
    <definedName name="Z_B4CB097F_161F_11D5_8064_004005726899_.wvu.FilterData" localSheetId="0" hidden="1">'dem33'!$C$19:$C$193</definedName>
    <definedName name="Z_B4CB0981_161F_11D5_8064_004005726899_.wvu.FilterData" localSheetId="0" hidden="1">'dem33'!$C$19:$C$193</definedName>
    <definedName name="Z_B4CB099B_161F_11D5_8064_004005726899_.wvu.FilterData" localSheetId="0" hidden="1">'dem33'!$C$19:$C$193</definedName>
    <definedName name="Z_C868F8C3_16D7_11D5_A68D_81D6213F5331_.wvu.Cols" localSheetId="0" hidden="1">'dem33'!#REF!</definedName>
    <definedName name="Z_C868F8C3_16D7_11D5_A68D_81D6213F5331_.wvu.FilterData" localSheetId="0" hidden="1">'dem33'!$C$19:$C$193</definedName>
    <definedName name="Z_C868F8C3_16D7_11D5_A68D_81D6213F5331_.wvu.PrintArea" localSheetId="0" hidden="1">'dem33'!$A$1:$L$193</definedName>
    <definedName name="Z_C868F8C3_16D7_11D5_A68D_81D6213F5331_.wvu.PrintTitles" localSheetId="0" hidden="1">'dem33'!$14:$17</definedName>
    <definedName name="Z_E5DF37BD_125C_11D5_8DC4_D0F5D88B3549_.wvu.Cols" localSheetId="0" hidden="1">'dem33'!#REF!</definedName>
    <definedName name="Z_E5DF37BD_125C_11D5_8DC4_D0F5D88B3549_.wvu.FilterData" localSheetId="0" hidden="1">'dem33'!$C$19:$C$193</definedName>
    <definedName name="Z_E5DF37BD_125C_11D5_8DC4_D0F5D88B3549_.wvu.PrintArea" localSheetId="0" hidden="1">'dem33'!$A$1:$L$193</definedName>
    <definedName name="Z_E5DF37BD_125C_11D5_8DC4_D0F5D88B3549_.wvu.PrintTitles" localSheetId="0" hidden="1">'dem33'!$14:$17</definedName>
    <definedName name="Z_F8ADACC1_164E_11D6_B603_000021DAEEA2_.wvu.Cols" localSheetId="0" hidden="1">'dem33'!#REF!</definedName>
    <definedName name="Z_F8ADACC1_164E_11D6_B603_000021DAEEA2_.wvu.FilterData" localSheetId="0" hidden="1">'dem33'!$C$19:$C$193</definedName>
    <definedName name="Z_F8ADACC1_164E_11D6_B603_000021DAEEA2_.wvu.PrintArea" localSheetId="0" hidden="1">'dem33'!$A$1:$L$193</definedName>
    <definedName name="Z_F8ADACC1_164E_11D6_B603_000021DAEEA2_.wvu.PrintTitles" localSheetId="0" hidden="1">'dem33'!$14:$17</definedName>
  </definedNames>
  <calcPr calcId="125725"/>
</workbook>
</file>

<file path=xl/calcChain.xml><?xml version="1.0" encoding="utf-8"?>
<calcChain xmlns="http://schemas.openxmlformats.org/spreadsheetml/2006/main">
  <c r="L161" i="4"/>
  <c r="D182"/>
  <c r="E182"/>
  <c r="F182"/>
  <c r="G182"/>
  <c r="H182"/>
  <c r="I182"/>
  <c r="K182"/>
  <c r="L195"/>
  <c r="L181"/>
  <c r="L180"/>
  <c r="L173"/>
  <c r="L168"/>
  <c r="L167"/>
  <c r="L165"/>
  <c r="L160"/>
  <c r="L159"/>
  <c r="L158"/>
  <c r="L157"/>
  <c r="L156"/>
  <c r="L151"/>
  <c r="L150"/>
  <c r="L149"/>
  <c r="L148"/>
  <c r="L147"/>
  <c r="L135"/>
  <c r="L134"/>
  <c r="L133"/>
  <c r="L132"/>
  <c r="L120"/>
  <c r="L117"/>
  <c r="L114"/>
  <c r="L111"/>
  <c r="L106"/>
  <c r="L94"/>
  <c r="L93"/>
  <c r="L89"/>
  <c r="E136" l="1"/>
  <c r="F136"/>
  <c r="G136"/>
  <c r="H136"/>
  <c r="I136"/>
  <c r="J136"/>
  <c r="K136"/>
  <c r="D136"/>
  <c r="J166"/>
  <c r="L166" s="1"/>
  <c r="I140" l="1"/>
  <c r="K140"/>
  <c r="E169"/>
  <c r="F169"/>
  <c r="G169"/>
  <c r="H169"/>
  <c r="I169"/>
  <c r="K169"/>
  <c r="D169"/>
  <c r="J187"/>
  <c r="L187" s="1"/>
  <c r="J172"/>
  <c r="L172" s="1"/>
  <c r="J164"/>
  <c r="J152"/>
  <c r="L152" s="1"/>
  <c r="J143"/>
  <c r="L143" s="1"/>
  <c r="J55"/>
  <c r="J179"/>
  <c r="L179" s="1"/>
  <c r="J178"/>
  <c r="J174"/>
  <c r="L174" s="1"/>
  <c r="J139"/>
  <c r="L178" l="1"/>
  <c r="L182" s="1"/>
  <c r="J182"/>
  <c r="J140"/>
  <c r="L139"/>
  <c r="J169"/>
  <c r="L164"/>
  <c r="K77"/>
  <c r="K49"/>
  <c r="I196" l="1"/>
  <c r="I197" s="1"/>
  <c r="I198" s="1"/>
  <c r="H196"/>
  <c r="H197" s="1"/>
  <c r="H198" s="1"/>
  <c r="G196"/>
  <c r="G197" s="1"/>
  <c r="G198" s="1"/>
  <c r="F196"/>
  <c r="F197" s="1"/>
  <c r="F198" s="1"/>
  <c r="E196"/>
  <c r="E197" s="1"/>
  <c r="E198" s="1"/>
  <c r="D196"/>
  <c r="D197" s="1"/>
  <c r="D198" s="1"/>
  <c r="I188"/>
  <c r="I189" s="1"/>
  <c r="H188"/>
  <c r="H189" s="1"/>
  <c r="G188"/>
  <c r="G189" s="1"/>
  <c r="F188"/>
  <c r="F189" s="1"/>
  <c r="E188"/>
  <c r="E189" s="1"/>
  <c r="D188"/>
  <c r="D189" s="1"/>
  <c r="I175"/>
  <c r="H175"/>
  <c r="G175"/>
  <c r="F175"/>
  <c r="E175"/>
  <c r="D175"/>
  <c r="I161"/>
  <c r="H161"/>
  <c r="G161"/>
  <c r="F161"/>
  <c r="E161"/>
  <c r="D161"/>
  <c r="I153"/>
  <c r="H153"/>
  <c r="G153"/>
  <c r="F153"/>
  <c r="E153"/>
  <c r="D153"/>
  <c r="I144"/>
  <c r="H144"/>
  <c r="G144"/>
  <c r="F144"/>
  <c r="E144"/>
  <c r="D144"/>
  <c r="H140"/>
  <c r="G140"/>
  <c r="F140"/>
  <c r="E140"/>
  <c r="D140"/>
  <c r="I121"/>
  <c r="H121"/>
  <c r="G121"/>
  <c r="F121"/>
  <c r="E121"/>
  <c r="D121"/>
  <c r="I107"/>
  <c r="H107"/>
  <c r="G107"/>
  <c r="F107"/>
  <c r="E107"/>
  <c r="D107"/>
  <c r="I95"/>
  <c r="H95"/>
  <c r="G95"/>
  <c r="F95"/>
  <c r="E95"/>
  <c r="D95"/>
  <c r="I90"/>
  <c r="H90"/>
  <c r="G90"/>
  <c r="F90"/>
  <c r="E90"/>
  <c r="D90"/>
  <c r="I86"/>
  <c r="H86"/>
  <c r="G86"/>
  <c r="F86"/>
  <c r="E86"/>
  <c r="D86"/>
  <c r="I80"/>
  <c r="H80"/>
  <c r="G80"/>
  <c r="F80"/>
  <c r="E80"/>
  <c r="D80"/>
  <c r="I68"/>
  <c r="H68"/>
  <c r="G68"/>
  <c r="F68"/>
  <c r="E68"/>
  <c r="D68"/>
  <c r="I62"/>
  <c r="H62"/>
  <c r="G62"/>
  <c r="F62"/>
  <c r="E62"/>
  <c r="D62"/>
  <c r="I56"/>
  <c r="H56"/>
  <c r="G56"/>
  <c r="F56"/>
  <c r="E56"/>
  <c r="D56"/>
  <c r="I40"/>
  <c r="H40"/>
  <c r="G40"/>
  <c r="F40"/>
  <c r="E40"/>
  <c r="D40"/>
  <c r="I26"/>
  <c r="H26"/>
  <c r="G26"/>
  <c r="F26"/>
  <c r="E26"/>
  <c r="D26"/>
  <c r="L85"/>
  <c r="L84"/>
  <c r="L83"/>
  <c r="L79"/>
  <c r="L78"/>
  <c r="L77"/>
  <c r="L74"/>
  <c r="L67"/>
  <c r="L66"/>
  <c r="L65"/>
  <c r="L61"/>
  <c r="L60"/>
  <c r="L59"/>
  <c r="L55"/>
  <c r="L54"/>
  <c r="L53"/>
  <c r="L52"/>
  <c r="L51"/>
  <c r="L50"/>
  <c r="L39"/>
  <c r="L36"/>
  <c r="L33"/>
  <c r="L30"/>
  <c r="L25"/>
  <c r="E183" l="1"/>
  <c r="E190" s="1"/>
  <c r="E199" s="1"/>
  <c r="E200" s="1"/>
  <c r="I183"/>
  <c r="I190" s="1"/>
  <c r="I199" s="1"/>
  <c r="I200" s="1"/>
  <c r="D183"/>
  <c r="D190" s="1"/>
  <c r="D199" s="1"/>
  <c r="D200" s="1"/>
  <c r="H183"/>
  <c r="H190" s="1"/>
  <c r="H199" s="1"/>
  <c r="H200" s="1"/>
  <c r="G183"/>
  <c r="G190" s="1"/>
  <c r="G199" s="1"/>
  <c r="G200" s="1"/>
  <c r="F183"/>
  <c r="F190" s="1"/>
  <c r="F199" s="1"/>
  <c r="F200" s="1"/>
  <c r="L136"/>
  <c r="L169"/>
  <c r="G41"/>
  <c r="G42" s="1"/>
  <c r="I122"/>
  <c r="I123" s="1"/>
  <c r="I124" s="1"/>
  <c r="E122"/>
  <c r="E123" s="1"/>
  <c r="E124" s="1"/>
  <c r="E41"/>
  <c r="E42" s="1"/>
  <c r="I41"/>
  <c r="I42" s="1"/>
  <c r="E69"/>
  <c r="E70" s="1"/>
  <c r="I69"/>
  <c r="I70" s="1"/>
  <c r="G122"/>
  <c r="G123" s="1"/>
  <c r="G124" s="1"/>
  <c r="F122"/>
  <c r="F123" s="1"/>
  <c r="F124" s="1"/>
  <c r="G69"/>
  <c r="G70" s="1"/>
  <c r="E96"/>
  <c r="E97" s="1"/>
  <c r="I96"/>
  <c r="I97" s="1"/>
  <c r="G96"/>
  <c r="G97" s="1"/>
  <c r="D41"/>
  <c r="D42" s="1"/>
  <c r="H41"/>
  <c r="H42" s="1"/>
  <c r="F41"/>
  <c r="F42" s="1"/>
  <c r="F69"/>
  <c r="F70" s="1"/>
  <c r="D69"/>
  <c r="D70" s="1"/>
  <c r="H69"/>
  <c r="H70" s="1"/>
  <c r="F96"/>
  <c r="F97" s="1"/>
  <c r="D96"/>
  <c r="D97" s="1"/>
  <c r="H96"/>
  <c r="H97" s="1"/>
  <c r="D122"/>
  <c r="D123" s="1"/>
  <c r="D124" s="1"/>
  <c r="H122"/>
  <c r="H123" s="1"/>
  <c r="H124" s="1"/>
  <c r="K161"/>
  <c r="J161"/>
  <c r="J153"/>
  <c r="K153"/>
  <c r="H98" l="1"/>
  <c r="H99" s="1"/>
  <c r="H125" s="1"/>
  <c r="H201" s="1"/>
  <c r="I98"/>
  <c r="I99" s="1"/>
  <c r="I125" s="1"/>
  <c r="I201" s="1"/>
  <c r="G98"/>
  <c r="G99" s="1"/>
  <c r="G125" s="1"/>
  <c r="G201" s="1"/>
  <c r="F98"/>
  <c r="F99" s="1"/>
  <c r="F125" s="1"/>
  <c r="F201" s="1"/>
  <c r="D98"/>
  <c r="D99" s="1"/>
  <c r="D125" s="1"/>
  <c r="D201" s="1"/>
  <c r="E98"/>
  <c r="E99" s="1"/>
  <c r="E125" s="1"/>
  <c r="E201" s="1"/>
  <c r="L196"/>
  <c r="L197" s="1"/>
  <c r="L144"/>
  <c r="L95"/>
  <c r="L80"/>
  <c r="L49"/>
  <c r="K196"/>
  <c r="K197" s="1"/>
  <c r="K198" s="1"/>
  <c r="K188"/>
  <c r="K189" s="1"/>
  <c r="K175"/>
  <c r="K144"/>
  <c r="K121"/>
  <c r="K107"/>
  <c r="K95"/>
  <c r="K90"/>
  <c r="K86"/>
  <c r="K80"/>
  <c r="K68"/>
  <c r="K62"/>
  <c r="K40"/>
  <c r="K26"/>
  <c r="L107"/>
  <c r="J56"/>
  <c r="J175"/>
  <c r="J144"/>
  <c r="J188"/>
  <c r="J189" s="1"/>
  <c r="J107"/>
  <c r="J121"/>
  <c r="J26"/>
  <c r="J40"/>
  <c r="J62"/>
  <c r="J68"/>
  <c r="J80"/>
  <c r="J86"/>
  <c r="J95"/>
  <c r="J90"/>
  <c r="J196"/>
  <c r="J197" s="1"/>
  <c r="J198" s="1"/>
  <c r="L140"/>
  <c r="L90"/>
  <c r="J183" l="1"/>
  <c r="K183"/>
  <c r="K190" s="1"/>
  <c r="K199" s="1"/>
  <c r="K200" s="1"/>
  <c r="L26"/>
  <c r="K41"/>
  <c r="K42" s="1"/>
  <c r="J41"/>
  <c r="J42" s="1"/>
  <c r="K122"/>
  <c r="K123" s="1"/>
  <c r="K124" s="1"/>
  <c r="K96"/>
  <c r="K97" s="1"/>
  <c r="L62"/>
  <c r="L40"/>
  <c r="K56"/>
  <c r="K69" s="1"/>
  <c r="K70" s="1"/>
  <c r="J96"/>
  <c r="J97" s="1"/>
  <c r="L86"/>
  <c r="J122"/>
  <c r="L153"/>
  <c r="L188"/>
  <c r="L175"/>
  <c r="L68"/>
  <c r="J69"/>
  <c r="J70" s="1"/>
  <c r="J190"/>
  <c r="J199" s="1"/>
  <c r="L121"/>
  <c r="L56"/>
  <c r="L189"/>
  <c r="L198"/>
  <c r="L183" l="1"/>
  <c r="L190" s="1"/>
  <c r="L41"/>
  <c r="L122"/>
  <c r="L42"/>
  <c r="J123"/>
  <c r="J124" s="1"/>
  <c r="L97"/>
  <c r="K98"/>
  <c r="K99" s="1"/>
  <c r="K125" s="1"/>
  <c r="K201" s="1"/>
  <c r="J98"/>
  <c r="L96"/>
  <c r="L70"/>
  <c r="L69"/>
  <c r="L199"/>
  <c r="J200"/>
  <c r="L200" s="1"/>
  <c r="F12" s="1"/>
  <c r="L123" l="1"/>
  <c r="L124" s="1"/>
  <c r="L98"/>
  <c r="J99"/>
  <c r="J125" s="1"/>
  <c r="L99" l="1"/>
  <c r="L125"/>
  <c r="E12" s="1"/>
  <c r="J201"/>
  <c r="G12" l="1"/>
  <c r="L201"/>
</calcChain>
</file>

<file path=xl/sharedStrings.xml><?xml version="1.0" encoding="utf-8"?>
<sst xmlns="http://schemas.openxmlformats.org/spreadsheetml/2006/main" count="309" uniqueCount="184">
  <si>
    <t>WATER SECURITY AND PUBLIC HEALTH ENGINEERING</t>
  </si>
  <si>
    <t>Public Works</t>
  </si>
  <si>
    <t>Water Supply &amp; Sanitation</t>
  </si>
  <si>
    <t>Housing</t>
  </si>
  <si>
    <t>Capital Outlay on Water Supply &amp; Sanitation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</si>
  <si>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</si>
  <si>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</si>
  <si>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</si>
  <si>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</si>
  <si>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</si>
  <si>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</si>
  <si>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</si>
  <si>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</si>
  <si>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</si>
  <si>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</si>
  <si>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Office Building</t>
  </si>
  <si>
    <t>Maintenance and Repairs</t>
  </si>
  <si>
    <t>P.H.E Department</t>
  </si>
  <si>
    <t>East District</t>
  </si>
  <si>
    <t>West District</t>
  </si>
  <si>
    <t>North District</t>
  </si>
  <si>
    <t>South District</t>
  </si>
  <si>
    <t>Head Office Establishment</t>
  </si>
  <si>
    <t>34.44.01</t>
  </si>
  <si>
    <t>34.44.02</t>
  </si>
  <si>
    <t>34.44.11</t>
  </si>
  <si>
    <t>Travel Expenses</t>
  </si>
  <si>
    <t>34.44.13</t>
  </si>
  <si>
    <t>Office Expenses</t>
  </si>
  <si>
    <t>34.44.26</t>
  </si>
  <si>
    <t>Advertisement and Publicity</t>
  </si>
  <si>
    <t>34.44.51</t>
  </si>
  <si>
    <t>Motor Vehicles</t>
  </si>
  <si>
    <t>34.53.01</t>
  </si>
  <si>
    <t>34.53.11</t>
  </si>
  <si>
    <t>34.53.13</t>
  </si>
  <si>
    <t>34.56.01</t>
  </si>
  <si>
    <t>34.56.11</t>
  </si>
  <si>
    <t>34.56.13</t>
  </si>
  <si>
    <t>Direction and Administration</t>
  </si>
  <si>
    <t>Urban Water Supply Programmes</t>
  </si>
  <si>
    <t>60.45.72</t>
  </si>
  <si>
    <t>Maintenance of Water Supply Schemes</t>
  </si>
  <si>
    <t>60.46.72</t>
  </si>
  <si>
    <t>60.47.72</t>
  </si>
  <si>
    <t>60.48.72</t>
  </si>
  <si>
    <t>60.00.73</t>
  </si>
  <si>
    <t>Water Supply</t>
  </si>
  <si>
    <t>CAPITAL SECTION</t>
  </si>
  <si>
    <t>Urban Water Supply</t>
  </si>
  <si>
    <t>Rural Water Supply</t>
  </si>
  <si>
    <t>Sewerage and Sanitation</t>
  </si>
  <si>
    <t>Sewerage Services</t>
  </si>
  <si>
    <t>61.00.71</t>
  </si>
  <si>
    <t>Other Water Supply Scheme</t>
  </si>
  <si>
    <t>Namchi Water Supply Schemes (South)</t>
  </si>
  <si>
    <t>Pakyong Water Supply Schemes (East)</t>
  </si>
  <si>
    <t>70.00.72</t>
  </si>
  <si>
    <t>60.00.76</t>
  </si>
  <si>
    <t>Maintenance of Sanitary Installation in Government building under East District</t>
  </si>
  <si>
    <t>91</t>
  </si>
  <si>
    <t>92</t>
  </si>
  <si>
    <t>93</t>
  </si>
  <si>
    <t>94</t>
  </si>
  <si>
    <t>WorkCharged Establishment</t>
  </si>
  <si>
    <t>Wages</t>
  </si>
  <si>
    <t>60.91.02</t>
  </si>
  <si>
    <t>Other Maintenance Expenditure</t>
  </si>
  <si>
    <t>Supplies and Materials</t>
  </si>
  <si>
    <t>61.91.21</t>
  </si>
  <si>
    <t>61.92.21</t>
  </si>
  <si>
    <t>61.93.21</t>
  </si>
  <si>
    <t>61.94.21</t>
  </si>
  <si>
    <t>Maintenance of Sanitary Installation in Govt. Quarters under East District</t>
  </si>
  <si>
    <t>Maintenance of Sanitary Installation in Govt. Quarters under West District</t>
  </si>
  <si>
    <t>Maintenance of Sanitary Installation in Govt. Quarters under North District</t>
  </si>
  <si>
    <t>Maintenance of Sanitary Installation in Govt. Quarters under South District</t>
  </si>
  <si>
    <t>60.85.02</t>
  </si>
  <si>
    <t>61.85.21</t>
  </si>
  <si>
    <t>61.86.21</t>
  </si>
  <si>
    <t>61.87.21</t>
  </si>
  <si>
    <t>61.88.21</t>
  </si>
  <si>
    <t>70.00.81</t>
  </si>
  <si>
    <t>II. Details of the estimates and the heads under which this grant will be accounted for:</t>
  </si>
  <si>
    <t>Revenue</t>
  </si>
  <si>
    <t>Capital</t>
  </si>
  <si>
    <t>Gangtok Water Supply Schemes (East)</t>
  </si>
  <si>
    <t>Augmentation of Rhenock Water Supply Scheme (NLCPR)</t>
  </si>
  <si>
    <t>60.45.76</t>
  </si>
  <si>
    <t>Renovation and Modernisation of Other Bazar Water Supply Schemes</t>
  </si>
  <si>
    <t>60.45.77</t>
  </si>
  <si>
    <t>Water Supply Schemes in  East District</t>
  </si>
  <si>
    <t>60.46.75</t>
  </si>
  <si>
    <t>60.46.76</t>
  </si>
  <si>
    <t>Water Supply Schemes in  West District</t>
  </si>
  <si>
    <t>60.48.75</t>
  </si>
  <si>
    <t>Water Supply Schemes in South District</t>
  </si>
  <si>
    <t>Maintenance of Sewerage &amp; Drainage 
System</t>
  </si>
  <si>
    <t>Capital Outlay on Water Supply &amp; 
Sanitation</t>
  </si>
  <si>
    <t>A - General Services (d) Administrative Services</t>
  </si>
  <si>
    <t>B - Capital Accounts of Social Services</t>
  </si>
  <si>
    <t>(c) Water  Supply, Sanitation, Housing &amp; Urban Development</t>
  </si>
  <si>
    <t>Salaries</t>
  </si>
  <si>
    <t>Upgradation &amp; Modernization of Feeder of Selep Water Treatment Plant for Gangtok (NEC)</t>
  </si>
  <si>
    <t>60.00.83</t>
  </si>
  <si>
    <t>Water Supply Scheme of Namchi Town, Phase II (NEC)</t>
  </si>
  <si>
    <t>61.00.73</t>
  </si>
  <si>
    <t>DEMAND NO. 33</t>
  </si>
  <si>
    <t>(c) Water Supply, Sanitation, Housing &amp; Urban Development</t>
  </si>
  <si>
    <t>B - Social Services</t>
  </si>
  <si>
    <t>70.00.97</t>
  </si>
  <si>
    <t>Survey and Investigation and Consultancy Charges for Water Supply to Namchi from Bermeilli Source</t>
  </si>
  <si>
    <t>Maintenance of Sanitary Installation in Government Building under West District</t>
  </si>
  <si>
    <t>Maintenance of Sanitary Installation in Government Building under South District</t>
  </si>
  <si>
    <t>Maintenance of Sanitary Installation in Government Building under North District</t>
  </si>
  <si>
    <t>Work Charged Establishment</t>
  </si>
  <si>
    <t>P.H.E. Department</t>
  </si>
  <si>
    <t>63.00.72</t>
  </si>
  <si>
    <t>71.00.71</t>
  </si>
  <si>
    <t>Water Supply Scheme for Chakung in West Sikkim</t>
  </si>
  <si>
    <t>71.00.72</t>
  </si>
  <si>
    <t>Water Supply Scheme for Soreng in West Sikkim</t>
  </si>
  <si>
    <t>71.00.73</t>
  </si>
  <si>
    <t>70.00.71</t>
  </si>
  <si>
    <t>State Share of Central Schemes</t>
  </si>
  <si>
    <t>Water Supply Scheme for Melli Bazaar in South Sikkim (NLCPR)</t>
  </si>
  <si>
    <t>72.00.71</t>
  </si>
  <si>
    <t>73.00.71</t>
  </si>
  <si>
    <t>Water Distribution Network for Singtam Town in East Sikkim (NLCPR)</t>
  </si>
  <si>
    <t>Construction of Pakyong Water Supply Scheme (NLCPR)</t>
  </si>
  <si>
    <t>72.00.72</t>
  </si>
  <si>
    <t>Water Supply Scheme for West District</t>
  </si>
  <si>
    <t>Water Supply Scheme for South District</t>
  </si>
  <si>
    <t>Water Supply Scheme for East District</t>
  </si>
  <si>
    <t>(In Thousands of Rupees)</t>
  </si>
  <si>
    <t>Augmentation of Dentam Water Supply Scheme Phase I (NEC)</t>
  </si>
  <si>
    <t>Augmentation of Dentam Water Supply Scheme Phase II (NEC)</t>
  </si>
  <si>
    <t>Augmentation of Water Supply Scheme for Dikling and surrounding area in East Sikkim (SPA)</t>
  </si>
  <si>
    <t>73.00.73</t>
  </si>
  <si>
    <t>74.00.74</t>
  </si>
  <si>
    <t>74.00.72</t>
  </si>
  <si>
    <t>74.00.73</t>
  </si>
  <si>
    <t>34.48.74</t>
  </si>
  <si>
    <t>Upgradation of Namchi Water Supply Scheme (State Specific Grant under 13th Finance Commission)</t>
  </si>
  <si>
    <t>General Pool Accommodation</t>
  </si>
  <si>
    <t>Water Supply Scheme for Ravongla in South Sikkim</t>
  </si>
  <si>
    <t>Providing Water supply to Chenreji Statue Complex at Sangacholing (SPA)</t>
  </si>
  <si>
    <t>Augmentation of Water Supply Scheme of newly created Jorethang Nagar Panchayat (NLCPR)</t>
  </si>
  <si>
    <t>60.00.84</t>
  </si>
  <si>
    <t xml:space="preserve">Land Compensation </t>
  </si>
  <si>
    <t>Ranipool Water Supply Scheme 
(NEC)</t>
  </si>
  <si>
    <t>2013-14</t>
  </si>
  <si>
    <t>IT System for Water Supply Management (NEC)</t>
  </si>
  <si>
    <t>34.44.71</t>
  </si>
  <si>
    <t>Augmentation of Water Supply for Makha Bazar in East Sikkim (NEC)</t>
  </si>
  <si>
    <t>74.00.75</t>
  </si>
  <si>
    <t>73.00.75</t>
  </si>
  <si>
    <t>Geyzing Division</t>
  </si>
  <si>
    <t>Namchi Division</t>
  </si>
  <si>
    <t>70.00.73</t>
  </si>
  <si>
    <t xml:space="preserve">Survey and Investigation </t>
  </si>
  <si>
    <t>Schemes Financed by NABARD</t>
  </si>
  <si>
    <t>2014-15</t>
  </si>
  <si>
    <t>72.00.73</t>
  </si>
  <si>
    <t>Construction of Water Supply Scheme at Majhitar, South Sikkim (NEC)</t>
  </si>
  <si>
    <t>60.00.86</t>
  </si>
  <si>
    <t>70.00.99</t>
  </si>
  <si>
    <t>71.00.74</t>
  </si>
  <si>
    <t>71.00.75</t>
  </si>
  <si>
    <t>Augmentation of Sombaria Water Supply Scheme in West Sikkim</t>
  </si>
  <si>
    <t>Augmentation of Legship Water Supply Scheme in West Sikkim</t>
  </si>
  <si>
    <t>Slope Stabilization works for Gangtok Water Supply Scheme (SPA)</t>
  </si>
  <si>
    <t>Augmentation of Namchi  Water Supply Scheme in South Sikkim (NLCPR)</t>
  </si>
  <si>
    <t>I. Estimate of the amount required in the year ending 31st March, 2016 to defray the charges in respect of Water Security and Public Health Engineering</t>
  </si>
  <si>
    <t>2015-16</t>
  </si>
  <si>
    <t>Rec</t>
  </si>
  <si>
    <t>Water Supply &amp; Sanitation, 01.911- Deduct recoveries of over payments</t>
  </si>
  <si>
    <t>72.00.74</t>
  </si>
  <si>
    <t>Augmentation of Namthang water supply scheme at South Sikkim ( NEC)</t>
  </si>
  <si>
    <t>72.00.75</t>
  </si>
  <si>
    <t>Schemes under 10% Lumpsum Provision for NE States including Sikkim (90:10 CSS)</t>
  </si>
  <si>
    <t>Providing water supply scheme to Central University at Yangang South Sikkim (NLCPR)</t>
  </si>
  <si>
    <t xml:space="preserve">Drainage and Sewerage System
</t>
  </si>
  <si>
    <t>Sewerage facility and Sewerage Treatment Plant for Gyalsing West Sikkim (NLCPR)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</si>
</sst>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92D05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71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Alignment="1"/>
    <xf numFmtId="0" fontId="3" fillId="0" borderId="0" xfId="2" applyFont="1" applyFill="1" applyAlignment="1"/>
    <xf numFmtId="0" fontId="3" fillId="0" borderId="0" xfId="2" applyFont="1" applyFill="1"/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11" applyNumberFormat="1" applyFont="1" applyFill="1" applyAlignment="1" applyProtection="1">
      <alignment horizontal="right"/>
    </xf>
    <xf numFmtId="0" fontId="4" fillId="0" borderId="0" xfId="11" applyNumberFormat="1" applyFont="1" applyFill="1" applyAlignment="1">
      <alignment horizontal="center"/>
    </xf>
    <xf numFmtId="0" fontId="3" fillId="0" borderId="0" xfId="11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7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7" applyFont="1" applyFill="1" applyAlignment="1">
      <alignment horizontal="left" vertical="top" wrapText="1"/>
    </xf>
    <xf numFmtId="0" fontId="4" fillId="0" borderId="0" xfId="2" applyNumberFormat="1" applyFont="1" applyFill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9" applyFont="1" applyFill="1" applyBorder="1"/>
    <xf numFmtId="0" fontId="3" fillId="0" borderId="1" xfId="9" applyNumberFormat="1" applyFont="1" applyFill="1" applyBorder="1"/>
    <xf numFmtId="0" fontId="3" fillId="0" borderId="1" xfId="9" applyNumberFormat="1" applyFont="1" applyFill="1" applyBorder="1" applyAlignment="1" applyProtection="1">
      <alignment horizontal="left"/>
    </xf>
    <xf numFmtId="0" fontId="5" fillId="0" borderId="1" xfId="9" applyNumberFormat="1" applyFont="1" applyFill="1" applyBorder="1" applyAlignment="1" applyProtection="1">
      <alignment horizontal="right"/>
    </xf>
    <xf numFmtId="0" fontId="5" fillId="0" borderId="1" xfId="9" applyNumberFormat="1" applyFont="1" applyFill="1" applyBorder="1"/>
    <xf numFmtId="0" fontId="6" fillId="0" borderId="1" xfId="9" applyNumberFormat="1" applyFont="1" applyFill="1" applyBorder="1" applyAlignment="1" applyProtection="1">
      <alignment horizontal="right"/>
    </xf>
    <xf numFmtId="0" fontId="3" fillId="0" borderId="2" xfId="10" applyFont="1" applyFill="1" applyBorder="1" applyAlignment="1" applyProtection="1">
      <alignment horizontal="left" vertical="top" wrapText="1"/>
    </xf>
    <xf numFmtId="0" fontId="3" fillId="0" borderId="2" xfId="10" applyFont="1" applyFill="1" applyBorder="1" applyAlignment="1" applyProtection="1">
      <alignment horizontal="right" vertical="top" wrapText="1"/>
    </xf>
    <xf numFmtId="0" fontId="3" fillId="0" borderId="0" xfId="9" applyFont="1" applyFill="1" applyBorder="1" applyAlignment="1" applyProtection="1">
      <alignment horizontal="left"/>
    </xf>
    <xf numFmtId="0" fontId="3" fillId="0" borderId="0" xfId="10" applyFont="1" applyFill="1" applyProtection="1"/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right" vertical="top" wrapText="1"/>
    </xf>
    <xf numFmtId="0" fontId="3" fillId="0" borderId="1" xfId="10" applyFont="1" applyFill="1" applyBorder="1" applyAlignment="1" applyProtection="1">
      <alignment horizontal="left" vertical="top" wrapText="1"/>
    </xf>
    <xf numFmtId="0" fontId="3" fillId="0" borderId="1" xfId="10" applyFont="1" applyFill="1" applyBorder="1" applyAlignment="1" applyProtection="1">
      <alignment horizontal="right" vertical="top" wrapText="1"/>
    </xf>
    <xf numFmtId="0" fontId="3" fillId="0" borderId="1" xfId="9" applyFont="1" applyFill="1" applyBorder="1" applyAlignment="1" applyProtection="1">
      <alignment horizontal="left"/>
    </xf>
    <xf numFmtId="0" fontId="3" fillId="0" borderId="1" xfId="9" applyNumberFormat="1" applyFont="1" applyFill="1" applyBorder="1" applyAlignment="1" applyProtection="1">
      <alignment horizontal="right"/>
    </xf>
    <xf numFmtId="0" fontId="3" fillId="0" borderId="1" xfId="10" applyFont="1" applyFill="1" applyBorder="1" applyAlignment="1" applyProtection="1">
      <alignment vertical="top"/>
    </xf>
    <xf numFmtId="0" fontId="3" fillId="0" borderId="1" xfId="10" applyFont="1" applyFill="1" applyBorder="1" applyAlignment="1" applyProtection="1"/>
    <xf numFmtId="0" fontId="3" fillId="0" borderId="0" xfId="9" applyFont="1" applyFill="1" applyBorder="1" applyProtection="1"/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10" applyNumberFormat="1" applyFont="1" applyFill="1" applyAlignment="1" applyProtection="1"/>
    <xf numFmtId="0" fontId="3" fillId="0" borderId="0" xfId="10" applyFont="1" applyFill="1" applyAlignment="1" applyProtection="1"/>
    <xf numFmtId="0" fontId="3" fillId="0" borderId="0" xfId="5" applyFont="1" applyFill="1" applyAlignment="1">
      <alignment horizontal="left" vertical="top" wrapText="1"/>
    </xf>
    <xf numFmtId="0" fontId="3" fillId="0" borderId="0" xfId="5" applyFont="1" applyFill="1" applyAlignment="1">
      <alignment horizontal="right" vertical="top" wrapText="1"/>
    </xf>
    <xf numFmtId="0" fontId="4" fillId="0" borderId="0" xfId="5" applyFont="1" applyFill="1" applyAlignment="1" applyProtection="1">
      <alignment horizontal="left" vertical="top" wrapText="1"/>
    </xf>
    <xf numFmtId="0" fontId="3" fillId="0" borderId="0" xfId="5" applyNumberFormat="1" applyFont="1" applyFill="1" applyAlignment="1" applyProtection="1">
      <alignment horizontal="right"/>
    </xf>
    <xf numFmtId="0" fontId="3" fillId="0" borderId="0" xfId="5" applyFont="1" applyFill="1" applyBorder="1" applyAlignment="1">
      <alignment horizontal="left" vertical="top" wrapText="1"/>
    </xf>
    <xf numFmtId="0" fontId="4" fillId="0" borderId="0" xfId="11" applyFont="1" applyFill="1" applyBorder="1" applyAlignment="1">
      <alignment horizontal="right" vertical="top" wrapText="1"/>
    </xf>
    <xf numFmtId="0" fontId="4" fillId="0" borderId="0" xfId="11" applyFont="1" applyFill="1" applyBorder="1" applyAlignment="1" applyProtection="1">
      <alignment horizontal="left" vertical="top" wrapText="1"/>
    </xf>
    <xf numFmtId="0" fontId="3" fillId="0" borderId="0" xfId="11" applyFont="1" applyFill="1" applyBorder="1" applyAlignment="1">
      <alignment horizontal="left" vertical="top" wrapText="1"/>
    </xf>
    <xf numFmtId="166" fontId="3" fillId="0" borderId="0" xfId="11" applyNumberFormat="1" applyFont="1" applyFill="1" applyBorder="1" applyAlignment="1">
      <alignment horizontal="right" vertical="top" wrapText="1"/>
    </xf>
    <xf numFmtId="0" fontId="3" fillId="0" borderId="0" xfId="11" applyFont="1" applyFill="1" applyBorder="1" applyAlignment="1" applyProtection="1">
      <alignment horizontal="left" vertical="top" wrapText="1"/>
    </xf>
    <xf numFmtId="168" fontId="4" fillId="0" borderId="0" xfId="11" applyNumberFormat="1" applyFont="1" applyFill="1" applyBorder="1" applyAlignment="1">
      <alignment horizontal="right" vertical="top" wrapText="1"/>
    </xf>
    <xf numFmtId="166" fontId="3" fillId="0" borderId="0" xfId="7" applyNumberFormat="1" applyFont="1" applyFill="1" applyBorder="1" applyAlignment="1">
      <alignment horizontal="right" vertical="top"/>
    </xf>
    <xf numFmtId="49" fontId="3" fillId="0" borderId="0" xfId="11" applyNumberFormat="1" applyFont="1" applyFill="1" applyBorder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3" fillId="0" borderId="1" xfId="11" applyFont="1" applyFill="1" applyBorder="1" applyAlignment="1">
      <alignment horizontal="left" vertical="top" wrapText="1"/>
    </xf>
    <xf numFmtId="0" fontId="3" fillId="0" borderId="1" xfId="11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3" xfId="11" applyNumberFormat="1" applyFont="1" applyFill="1" applyBorder="1" applyAlignment="1" applyProtection="1">
      <alignment horizontal="right"/>
    </xf>
    <xf numFmtId="0" fontId="3" fillId="0" borderId="0" xfId="11" applyNumberFormat="1" applyFont="1" applyFill="1" applyAlignment="1"/>
    <xf numFmtId="0" fontId="3" fillId="0" borderId="0" xfId="11" applyFont="1" applyFill="1" applyAlignment="1"/>
    <xf numFmtId="0" fontId="3" fillId="0" borderId="0" xfId="11" applyFont="1" applyFill="1"/>
    <xf numFmtId="0" fontId="3" fillId="0" borderId="0" xfId="11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167" fontId="3" fillId="0" borderId="0" xfId="5" applyNumberFormat="1" applyFont="1" applyFill="1" applyBorder="1" applyAlignment="1">
      <alignment horizontal="right" vertical="top" wrapText="1"/>
    </xf>
    <xf numFmtId="164" fontId="3" fillId="0" borderId="0" xfId="1" applyFont="1" applyFill="1" applyAlignment="1">
      <alignment horizontal="right" wrapText="1"/>
    </xf>
    <xf numFmtId="49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5" applyNumberFormat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 wrapText="1"/>
    </xf>
    <xf numFmtId="0" fontId="3" fillId="0" borderId="0" xfId="5" applyNumberFormat="1" applyFont="1" applyFill="1" applyBorder="1" applyAlignment="1">
      <alignment horizontal="right"/>
    </xf>
    <xf numFmtId="0" fontId="3" fillId="0" borderId="1" xfId="5" applyFont="1" applyFill="1" applyBorder="1" applyAlignment="1">
      <alignment horizontal="left" vertical="top" wrapText="1"/>
    </xf>
    <xf numFmtId="168" fontId="4" fillId="0" borderId="1" xfId="11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65" fontId="4" fillId="0" borderId="0" xfId="5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49" fontId="3" fillId="0" borderId="0" xfId="5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 wrapText="1"/>
    </xf>
    <xf numFmtId="0" fontId="3" fillId="0" borderId="2" xfId="5" applyNumberFormat="1" applyFont="1" applyFill="1" applyBorder="1" applyAlignment="1" applyProtection="1">
      <alignment horizontal="right"/>
    </xf>
    <xf numFmtId="166" fontId="3" fillId="0" borderId="0" xfId="11" applyNumberFormat="1" applyFont="1" applyFill="1" applyBorder="1" applyAlignment="1">
      <alignment horizontal="right" vertical="top"/>
    </xf>
    <xf numFmtId="0" fontId="3" fillId="0" borderId="0" xfId="11" applyFont="1" applyFill="1" applyBorder="1" applyAlignment="1">
      <alignment horizontal="right" vertical="top" wrapText="1"/>
    </xf>
    <xf numFmtId="0" fontId="3" fillId="0" borderId="3" xfId="5" applyFont="1" applyFill="1" applyBorder="1" applyAlignment="1">
      <alignment horizontal="left" vertical="top" wrapText="1"/>
    </xf>
    <xf numFmtId="0" fontId="3" fillId="0" borderId="3" xfId="5" applyFont="1" applyFill="1" applyBorder="1" applyAlignment="1">
      <alignment horizontal="right" vertical="top" wrapText="1"/>
    </xf>
    <xf numFmtId="0" fontId="4" fillId="0" borderId="3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center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2" xfId="5" applyNumberFormat="1" applyFont="1" applyFill="1" applyBorder="1" applyAlignment="1" applyProtection="1">
      <alignment horizontal="right"/>
    </xf>
    <xf numFmtId="164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3" fillId="0" borderId="0" xfId="10" applyNumberFormat="1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1" xfId="5" applyNumberFormat="1" applyFont="1" applyFill="1" applyBorder="1" applyAlignment="1">
      <alignment horizontal="right"/>
    </xf>
    <xf numFmtId="0" fontId="3" fillId="0" borderId="0" xfId="11" applyNumberFormat="1" applyFont="1" applyFill="1" applyAlignment="1">
      <alignment horizontal="righ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/>
    </xf>
    <xf numFmtId="166" fontId="3" fillId="0" borderId="1" xfId="7" applyNumberFormat="1" applyFont="1" applyFill="1" applyBorder="1" applyAlignment="1">
      <alignment horizontal="right" vertical="top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3" xfId="5" applyNumberFormat="1" applyFont="1" applyFill="1" applyBorder="1" applyAlignment="1" applyProtection="1"/>
    <xf numFmtId="0" fontId="3" fillId="0" borderId="0" xfId="2" applyFont="1" applyFill="1" applyBorder="1" applyAlignment="1">
      <alignment horizontal="right" vertical="top"/>
    </xf>
    <xf numFmtId="0" fontId="3" fillId="0" borderId="0" xfId="5" applyNumberFormat="1" applyFont="1" applyFill="1" applyBorder="1" applyAlignment="1" applyProtection="1">
      <alignment horizontal="right" wrapText="1"/>
    </xf>
    <xf numFmtId="49" fontId="3" fillId="0" borderId="1" xfId="10" applyNumberFormat="1" applyFont="1" applyFill="1" applyBorder="1" applyAlignment="1" applyProtection="1">
      <alignment horizontal="center" vertical="top"/>
    </xf>
    <xf numFmtId="49" fontId="3" fillId="0" borderId="1" xfId="10" applyNumberFormat="1" applyFont="1" applyFill="1" applyBorder="1" applyAlignment="1" applyProtection="1">
      <alignment horizontal="center"/>
    </xf>
    <xf numFmtId="0" fontId="3" fillId="0" borderId="0" xfId="7" applyFont="1" applyFill="1" applyBorder="1" applyAlignment="1">
      <alignment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left" vertical="top"/>
    </xf>
    <xf numFmtId="166" fontId="3" fillId="0" borderId="0" xfId="5" applyNumberFormat="1" applyFont="1" applyFill="1" applyBorder="1" applyAlignment="1">
      <alignment horizontal="right" wrapText="1"/>
    </xf>
    <xf numFmtId="0" fontId="3" fillId="0" borderId="0" xfId="5" applyFont="1" applyFill="1" applyBorder="1" applyAlignment="1" applyProtection="1">
      <alignment horizontal="left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1" xfId="2" applyFont="1" applyFill="1" applyBorder="1" applyAlignment="1">
      <alignment wrapText="1"/>
    </xf>
    <xf numFmtId="164" fontId="3" fillId="0" borderId="1" xfId="1" applyFont="1" applyFill="1" applyBorder="1" applyAlignment="1">
      <alignment horizontal="right"/>
    </xf>
    <xf numFmtId="0" fontId="4" fillId="0" borderId="1" xfId="5" applyFont="1" applyFill="1" applyBorder="1" applyAlignment="1">
      <alignment horizontal="right" vertical="top" wrapText="1"/>
    </xf>
    <xf numFmtId="166" fontId="3" fillId="0" borderId="1" xfId="5" applyNumberFormat="1" applyFont="1" applyFill="1" applyBorder="1" applyAlignment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166" fontId="3" fillId="0" borderId="1" xfId="11" applyNumberFormat="1" applyFont="1" applyFill="1" applyBorder="1" applyAlignment="1">
      <alignment horizontal="right" vertical="top" wrapText="1"/>
    </xf>
    <xf numFmtId="0" fontId="7" fillId="0" borderId="0" xfId="2" applyNumberFormat="1" applyFont="1" applyFill="1" applyAlignment="1"/>
    <xf numFmtId="0" fontId="7" fillId="0" borderId="0" xfId="2" applyNumberFormat="1" applyFont="1" applyFill="1" applyAlignment="1">
      <alignment horizontal="right"/>
    </xf>
    <xf numFmtId="0" fontId="7" fillId="0" borderId="0" xfId="2" applyFont="1" applyFill="1" applyAlignment="1"/>
    <xf numFmtId="49" fontId="7" fillId="0" borderId="0" xfId="2" applyNumberFormat="1" applyFont="1" applyFill="1" applyAlignment="1">
      <alignment horizontal="right"/>
    </xf>
    <xf numFmtId="0" fontId="7" fillId="0" borderId="0" xfId="5" applyFont="1" applyFill="1" applyBorder="1" applyAlignment="1" applyProtection="1">
      <alignment horizontal="left" vertical="top"/>
    </xf>
    <xf numFmtId="49" fontId="7" fillId="0" borderId="0" xfId="5" applyNumberFormat="1" applyFont="1" applyFill="1" applyBorder="1" applyAlignment="1" applyProtection="1">
      <alignment horizontal="center" vertical="top"/>
    </xf>
    <xf numFmtId="0" fontId="7" fillId="0" borderId="0" xfId="2" applyFont="1" applyFill="1" applyAlignment="1">
      <alignment horizontal="right"/>
    </xf>
    <xf numFmtId="0" fontId="7" fillId="2" borderId="0" xfId="5" applyFont="1" applyFill="1" applyBorder="1" applyAlignment="1" applyProtection="1">
      <alignment horizontal="left" vertical="top"/>
    </xf>
    <xf numFmtId="0" fontId="7" fillId="3" borderId="0" xfId="5" applyFont="1" applyFill="1" applyBorder="1" applyAlignment="1" applyProtection="1">
      <alignment horizontal="left" vertical="top" wrapText="1"/>
    </xf>
    <xf numFmtId="49" fontId="8" fillId="0" borderId="4" xfId="2" applyNumberFormat="1" applyFont="1" applyFill="1" applyBorder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horizontal="right" vertical="center"/>
    </xf>
    <xf numFmtId="0" fontId="7" fillId="0" borderId="0" xfId="2" applyNumberFormat="1" applyFont="1" applyFill="1" applyAlignment="1">
      <alignment horizontal="left" vertical="center"/>
    </xf>
    <xf numFmtId="0" fontId="7" fillId="0" borderId="0" xfId="5" applyFont="1" applyFill="1" applyBorder="1" applyAlignment="1" applyProtection="1">
      <alignment horizontal="left" vertical="center"/>
    </xf>
    <xf numFmtId="49" fontId="7" fillId="0" borderId="0" xfId="2" applyNumberFormat="1" applyFont="1" applyFill="1" applyAlignment="1">
      <alignment horizontal="left" vertical="center"/>
    </xf>
    <xf numFmtId="164" fontId="7" fillId="0" borderId="0" xfId="1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49" fontId="7" fillId="0" borderId="5" xfId="2" applyNumberFormat="1" applyFont="1" applyFill="1" applyBorder="1" applyAlignment="1">
      <alignment horizontal="left" vertical="center"/>
    </xf>
    <xf numFmtId="0" fontId="7" fillId="0" borderId="0" xfId="8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3" fillId="0" borderId="2" xfId="10" applyFont="1" applyFill="1" applyBorder="1" applyAlignment="1" applyProtection="1">
      <alignment horizontal="center" vertical="top"/>
    </xf>
    <xf numFmtId="49" fontId="3" fillId="0" borderId="2" xfId="10" applyNumberFormat="1" applyFont="1" applyFill="1" applyBorder="1" applyAlignment="1" applyProtection="1">
      <alignment horizontal="center" vertical="top"/>
    </xf>
    <xf numFmtId="0" fontId="3" fillId="0" borderId="2" xfId="10" applyFont="1" applyFill="1" applyBorder="1" applyAlignment="1" applyProtection="1">
      <alignment horizontal="center"/>
    </xf>
    <xf numFmtId="0" fontId="3" fillId="0" borderId="0" xfId="10" applyFont="1" applyFill="1" applyBorder="1" applyAlignment="1" applyProtection="1">
      <alignment horizontal="center" vertical="top"/>
    </xf>
    <xf numFmtId="49" fontId="3" fillId="0" borderId="0" xfId="10" applyNumberFormat="1" applyFont="1" applyFill="1" applyBorder="1" applyAlignment="1" applyProtection="1">
      <alignment horizontal="center" vertical="top"/>
    </xf>
    <xf numFmtId="0" fontId="3" fillId="0" borderId="0" xfId="10" applyFont="1" applyFill="1" applyBorder="1" applyAlignment="1" applyProtection="1">
      <alignment horizontal="center"/>
    </xf>
    <xf numFmtId="0" fontId="3" fillId="0" borderId="0" xfId="9" applyNumberFormat="1" applyFont="1" applyFill="1" applyBorder="1" applyAlignment="1" applyProtection="1">
      <alignment horizontal="center"/>
    </xf>
    <xf numFmtId="0" fontId="3" fillId="0" borderId="2" xfId="9" applyNumberFormat="1" applyFont="1" applyFill="1" applyBorder="1" applyAlignment="1" applyProtection="1">
      <alignment horizontal="center"/>
    </xf>
  </cellXfs>
  <cellStyles count="12">
    <cellStyle name="Comma" xfId="1" builtinId="3"/>
    <cellStyle name="Normal" xfId="0" builtinId="0"/>
    <cellStyle name="Normal_budget 2004-05_2.6.04" xfId="2"/>
    <cellStyle name="Normal_budget 2004-05_2.6.04_1st supp.vol.III 2" xfId="3"/>
    <cellStyle name="Normal_BUDGET FOR  03-04" xfId="4"/>
    <cellStyle name="Normal_BUDGET FOR  03-04 10-02-03" xfId="5"/>
    <cellStyle name="Normal_BUDGET FOR  03-04 10-02-03 2" xfId="6"/>
    <cellStyle name="Normal_budget for 03-04" xfId="7"/>
    <cellStyle name="Normal_budget for 03-04 2" xfId="8"/>
    <cellStyle name="Normal_BUDGET-2000" xfId="9"/>
    <cellStyle name="Normal_budgetDocNIC02-03" xfId="10"/>
    <cellStyle name="Normal_DEMAND1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48" transitionEvaluation="1" codeName="Sheet1"/>
  <dimension ref="A1:AO228"/>
  <sheetViews>
    <sheetView tabSelected="1" view="pageBreakPreview" topLeftCell="A148" zoomScaleSheetLayoutView="100" workbookViewId="0">
      <selection activeCell="L162" sqref="L162"/>
    </sheetView>
  </sheetViews>
  <sheetFormatPr defaultColWidth="11" defaultRowHeight="12.75"/>
  <cols>
    <col min="1" max="1" width="6.42578125" style="8" customWidth="1"/>
    <col min="2" max="2" width="8.140625" style="9" customWidth="1"/>
    <col min="3" max="3" width="34.5703125" style="7" customWidth="1"/>
    <col min="4" max="4" width="8.5703125" style="17" customWidth="1"/>
    <col min="5" max="5" width="9.42578125" style="17" customWidth="1"/>
    <col min="6" max="6" width="8.42578125" style="7" customWidth="1"/>
    <col min="7" max="8" width="8.5703125" style="7" customWidth="1"/>
    <col min="9" max="9" width="8.42578125" style="7" customWidth="1"/>
    <col min="10" max="10" width="8.5703125" style="17" customWidth="1"/>
    <col min="11" max="11" width="9.140625" style="7" customWidth="1"/>
    <col min="12" max="12" width="8.42578125" style="17" customWidth="1"/>
    <col min="13" max="13" width="13.140625" style="5" customWidth="1"/>
    <col min="14" max="14" width="12.42578125" style="5" customWidth="1"/>
    <col min="15" max="15" width="10" style="5" customWidth="1"/>
    <col min="16" max="16" width="7.28515625" style="5" bestFit="1" customWidth="1"/>
    <col min="17" max="17" width="11" style="82" bestFit="1" customWidth="1"/>
    <col min="18" max="20" width="5.5703125" style="6" customWidth="1"/>
    <col min="21" max="21" width="6.42578125" style="6" customWidth="1"/>
    <col min="22" max="22" width="10.140625" style="6" customWidth="1"/>
    <col min="23" max="25" width="5.5703125" style="6" customWidth="1"/>
    <col min="26" max="26" width="7.42578125" style="6" customWidth="1"/>
    <col min="27" max="27" width="13.28515625" style="6" customWidth="1"/>
    <col min="28" max="29" width="5.5703125" style="6" customWidth="1"/>
    <col min="30" max="30" width="5.42578125" style="6" customWidth="1"/>
    <col min="31" max="31" width="10.85546875" style="6" customWidth="1"/>
    <col min="32" max="32" width="9.42578125" style="6" customWidth="1"/>
    <col min="33" max="41" width="11" style="6"/>
    <col min="42" max="16384" width="11" style="7"/>
  </cols>
  <sheetData>
    <row r="1" spans="1:32">
      <c r="A1" s="1"/>
      <c r="B1" s="2"/>
      <c r="C1" s="3"/>
      <c r="D1" s="4"/>
      <c r="E1" s="4" t="s">
        <v>107</v>
      </c>
      <c r="F1" s="3"/>
      <c r="G1" s="3"/>
      <c r="H1" s="3"/>
      <c r="I1" s="3"/>
      <c r="J1" s="4"/>
      <c r="K1" s="3"/>
      <c r="L1" s="4"/>
    </row>
    <row r="2" spans="1:32">
      <c r="A2" s="1"/>
      <c r="B2" s="2"/>
      <c r="C2" s="3"/>
      <c r="D2" s="4"/>
      <c r="E2" s="4" t="s">
        <v>0</v>
      </c>
      <c r="F2" s="3"/>
      <c r="G2" s="3"/>
      <c r="H2" s="3"/>
      <c r="I2" s="3"/>
      <c r="J2" s="4"/>
      <c r="K2" s="3"/>
      <c r="L2" s="4"/>
    </row>
    <row r="3" spans="1:32">
      <c r="A3" s="1"/>
      <c r="B3" s="2"/>
      <c r="C3" s="3"/>
      <c r="D3" s="4"/>
      <c r="E3" s="4"/>
      <c r="F3" s="3"/>
      <c r="G3" s="3"/>
      <c r="H3" s="3"/>
      <c r="I3" s="3"/>
      <c r="J3" s="4"/>
      <c r="K3" s="3"/>
      <c r="L3" s="4"/>
    </row>
    <row r="4" spans="1:32">
      <c r="D4" s="10" t="s">
        <v>99</v>
      </c>
      <c r="E4" s="11">
        <v>2059</v>
      </c>
      <c r="F4" s="12" t="s">
        <v>1</v>
      </c>
      <c r="G4" s="13"/>
      <c r="H4" s="13"/>
      <c r="I4" s="13"/>
      <c r="J4" s="14"/>
      <c r="K4" s="13"/>
      <c r="L4" s="14"/>
    </row>
    <row r="5" spans="1:32">
      <c r="D5" s="15" t="s">
        <v>109</v>
      </c>
      <c r="E5" s="11"/>
      <c r="F5" s="12"/>
      <c r="G5" s="13"/>
      <c r="H5" s="13"/>
      <c r="I5" s="13"/>
      <c r="J5" s="14"/>
      <c r="K5" s="13"/>
      <c r="L5" s="14"/>
    </row>
    <row r="6" spans="1:32">
      <c r="D6" s="15" t="s">
        <v>108</v>
      </c>
      <c r="E6" s="16">
        <v>2215</v>
      </c>
      <c r="F6" s="13" t="s">
        <v>2</v>
      </c>
      <c r="G6" s="13"/>
      <c r="H6" s="13"/>
      <c r="I6" s="13"/>
      <c r="J6" s="14"/>
      <c r="K6" s="13"/>
      <c r="L6" s="14"/>
    </row>
    <row r="7" spans="1:32">
      <c r="D7" s="15" t="s">
        <v>108</v>
      </c>
      <c r="E7" s="11">
        <v>2216</v>
      </c>
      <c r="F7" s="12" t="s">
        <v>3</v>
      </c>
      <c r="H7" s="13"/>
      <c r="I7" s="13"/>
      <c r="J7" s="14"/>
      <c r="K7" s="13"/>
      <c r="L7" s="14"/>
    </row>
    <row r="8" spans="1:32">
      <c r="D8" s="15" t="s">
        <v>100</v>
      </c>
      <c r="F8" s="17"/>
      <c r="G8" s="17"/>
      <c r="H8" s="14"/>
      <c r="I8" s="14"/>
      <c r="J8" s="14"/>
      <c r="K8" s="14"/>
      <c r="L8" s="14"/>
    </row>
    <row r="9" spans="1:32">
      <c r="C9" s="13"/>
      <c r="D9" s="15" t="s">
        <v>101</v>
      </c>
      <c r="E9" s="16">
        <v>4215</v>
      </c>
      <c r="F9" s="14" t="s">
        <v>4</v>
      </c>
      <c r="G9" s="17"/>
      <c r="H9" s="14"/>
      <c r="I9" s="14"/>
      <c r="J9" s="14"/>
      <c r="K9" s="14"/>
      <c r="L9" s="14"/>
    </row>
    <row r="10" spans="1:32">
      <c r="A10" s="18" t="s">
        <v>173</v>
      </c>
      <c r="D10" s="14"/>
      <c r="E10" s="19"/>
      <c r="F10" s="17"/>
      <c r="G10" s="14"/>
      <c r="H10" s="14"/>
      <c r="I10" s="14"/>
      <c r="J10" s="14"/>
      <c r="K10" s="14"/>
      <c r="L10" s="14"/>
    </row>
    <row r="11" spans="1:32">
      <c r="A11" s="20"/>
      <c r="D11" s="21"/>
      <c r="E11" s="22" t="s">
        <v>84</v>
      </c>
      <c r="F11" s="22" t="s">
        <v>85</v>
      </c>
      <c r="G11" s="22" t="s">
        <v>12</v>
      </c>
      <c r="H11" s="17"/>
      <c r="I11" s="17"/>
      <c r="K11" s="17"/>
    </row>
    <row r="12" spans="1:32">
      <c r="A12" s="20"/>
      <c r="D12" s="23" t="s">
        <v>5</v>
      </c>
      <c r="E12" s="24">
        <f>L125</f>
        <v>243338</v>
      </c>
      <c r="F12" s="24">
        <f>L200</f>
        <v>481536</v>
      </c>
      <c r="G12" s="24">
        <f>F12+E12</f>
        <v>724874</v>
      </c>
      <c r="H12" s="17"/>
      <c r="I12" s="17"/>
      <c r="K12" s="17"/>
    </row>
    <row r="13" spans="1:32">
      <c r="A13" s="18" t="s">
        <v>83</v>
      </c>
      <c r="C13" s="13"/>
      <c r="F13" s="17"/>
      <c r="G13" s="17"/>
      <c r="H13" s="17"/>
      <c r="I13" s="17"/>
      <c r="K13" s="17"/>
    </row>
    <row r="14" spans="1:32" ht="13.5">
      <c r="C14" s="25"/>
      <c r="D14" s="26"/>
      <c r="E14" s="26"/>
      <c r="F14" s="26"/>
      <c r="G14" s="26"/>
      <c r="H14" s="26"/>
      <c r="I14" s="27"/>
      <c r="J14" s="28"/>
      <c r="K14" s="29"/>
      <c r="L14" s="30" t="s">
        <v>134</v>
      </c>
    </row>
    <row r="15" spans="1:32" s="34" customFormat="1">
      <c r="A15" s="31"/>
      <c r="B15" s="32"/>
      <c r="C15" s="33"/>
      <c r="D15" s="170" t="s">
        <v>6</v>
      </c>
      <c r="E15" s="170"/>
      <c r="F15" s="169" t="s">
        <v>7</v>
      </c>
      <c r="G15" s="169"/>
      <c r="H15" s="169" t="s">
        <v>8</v>
      </c>
      <c r="I15" s="169"/>
      <c r="J15" s="169" t="s">
        <v>7</v>
      </c>
      <c r="K15" s="169"/>
      <c r="L15" s="169"/>
      <c r="M15" s="163"/>
      <c r="N15" s="163"/>
      <c r="O15" s="163"/>
      <c r="P15" s="163"/>
      <c r="Q15" s="164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5"/>
      <c r="AC15" s="165"/>
      <c r="AD15" s="165"/>
      <c r="AE15" s="165"/>
      <c r="AF15" s="165"/>
    </row>
    <row r="16" spans="1:32" s="34" customFormat="1">
      <c r="A16" s="35"/>
      <c r="B16" s="36"/>
      <c r="C16" s="33" t="s">
        <v>9</v>
      </c>
      <c r="D16" s="169" t="s">
        <v>151</v>
      </c>
      <c r="E16" s="169"/>
      <c r="F16" s="169" t="s">
        <v>162</v>
      </c>
      <c r="G16" s="169"/>
      <c r="H16" s="169" t="s">
        <v>162</v>
      </c>
      <c r="I16" s="169"/>
      <c r="J16" s="169" t="s">
        <v>174</v>
      </c>
      <c r="K16" s="169"/>
      <c r="L16" s="169"/>
      <c r="M16" s="166"/>
      <c r="N16" s="166"/>
      <c r="O16" s="166"/>
      <c r="P16" s="166"/>
      <c r="Q16" s="167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8"/>
      <c r="AC16" s="168"/>
      <c r="AD16" s="168"/>
      <c r="AE16" s="168"/>
      <c r="AF16" s="168"/>
    </row>
    <row r="17" spans="1:41" s="34" customFormat="1">
      <c r="A17" s="37"/>
      <c r="B17" s="38"/>
      <c r="C17" s="39"/>
      <c r="D17" s="40" t="s">
        <v>10</v>
      </c>
      <c r="E17" s="40" t="s">
        <v>11</v>
      </c>
      <c r="F17" s="40" t="s">
        <v>10</v>
      </c>
      <c r="G17" s="40" t="s">
        <v>11</v>
      </c>
      <c r="H17" s="40" t="s">
        <v>10</v>
      </c>
      <c r="I17" s="40" t="s">
        <v>11</v>
      </c>
      <c r="J17" s="40" t="s">
        <v>10</v>
      </c>
      <c r="K17" s="40" t="s">
        <v>11</v>
      </c>
      <c r="L17" s="40" t="s">
        <v>12</v>
      </c>
      <c r="M17" s="41"/>
      <c r="N17" s="41"/>
      <c r="O17" s="41"/>
      <c r="P17" s="41"/>
      <c r="Q17" s="128"/>
      <c r="R17" s="41"/>
      <c r="S17" s="41"/>
      <c r="T17" s="41"/>
      <c r="U17" s="41"/>
      <c r="V17" s="128"/>
      <c r="W17" s="41"/>
      <c r="X17" s="41"/>
      <c r="Y17" s="41"/>
      <c r="Z17" s="41"/>
      <c r="AA17" s="128"/>
      <c r="AB17" s="42"/>
      <c r="AC17" s="42"/>
      <c r="AD17" s="42"/>
      <c r="AE17" s="42"/>
      <c r="AF17" s="129"/>
    </row>
    <row r="18" spans="1:41" s="34" customFormat="1" ht="6.95" customHeight="1">
      <c r="A18" s="35"/>
      <c r="B18" s="36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5"/>
      <c r="N18" s="45"/>
      <c r="O18" s="45"/>
      <c r="P18" s="45"/>
      <c r="Q18" s="109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</row>
    <row r="19" spans="1:41">
      <c r="A19" s="47"/>
      <c r="B19" s="48"/>
      <c r="C19" s="49" t="s">
        <v>13</v>
      </c>
      <c r="D19" s="50"/>
      <c r="E19" s="50"/>
      <c r="F19" s="50"/>
      <c r="G19" s="50"/>
      <c r="H19" s="50"/>
      <c r="I19" s="50"/>
      <c r="J19" s="50"/>
      <c r="K19" s="50"/>
      <c r="L19" s="50"/>
      <c r="Q19" s="83"/>
    </row>
    <row r="20" spans="1:41">
      <c r="A20" s="51" t="s">
        <v>14</v>
      </c>
      <c r="B20" s="52">
        <v>2059</v>
      </c>
      <c r="C20" s="53" t="s">
        <v>1</v>
      </c>
      <c r="D20" s="50"/>
      <c r="E20" s="50"/>
      <c r="F20" s="50"/>
      <c r="G20" s="50"/>
      <c r="H20" s="50"/>
      <c r="I20" s="50"/>
      <c r="J20" s="50"/>
      <c r="K20" s="50"/>
      <c r="L20" s="50"/>
      <c r="Q20" s="83"/>
    </row>
    <row r="21" spans="1:41">
      <c r="A21" s="54"/>
      <c r="B21" s="55">
        <v>1</v>
      </c>
      <c r="C21" s="56" t="s">
        <v>15</v>
      </c>
      <c r="D21" s="50"/>
      <c r="E21" s="50"/>
      <c r="F21" s="50"/>
      <c r="G21" s="50"/>
      <c r="H21" s="50"/>
      <c r="I21" s="50"/>
      <c r="J21" s="50"/>
      <c r="K21" s="50"/>
      <c r="L21" s="50"/>
      <c r="Q21" s="83"/>
    </row>
    <row r="22" spans="1:41">
      <c r="A22" s="54"/>
      <c r="B22" s="57">
        <v>1.0529999999999999</v>
      </c>
      <c r="C22" s="53" t="s">
        <v>16</v>
      </c>
      <c r="D22" s="50"/>
      <c r="E22" s="50"/>
      <c r="F22" s="50"/>
      <c r="G22" s="50"/>
      <c r="H22" s="50"/>
      <c r="I22" s="50"/>
      <c r="J22" s="50"/>
      <c r="K22" s="50"/>
      <c r="L22" s="50"/>
      <c r="Q22" s="83"/>
    </row>
    <row r="23" spans="1:41">
      <c r="A23" s="54"/>
      <c r="B23" s="58">
        <v>60</v>
      </c>
      <c r="C23" s="56" t="s">
        <v>64</v>
      </c>
      <c r="D23" s="50"/>
      <c r="E23" s="50"/>
      <c r="F23" s="50"/>
      <c r="G23" s="50"/>
      <c r="H23" s="50"/>
      <c r="I23" s="50"/>
      <c r="J23" s="50"/>
      <c r="K23" s="50"/>
      <c r="L23" s="50"/>
      <c r="Q23" s="83"/>
    </row>
    <row r="24" spans="1:41" ht="25.5">
      <c r="A24" s="54"/>
      <c r="B24" s="59" t="s">
        <v>60</v>
      </c>
      <c r="C24" s="56" t="s">
        <v>59</v>
      </c>
      <c r="D24" s="50"/>
      <c r="E24" s="50"/>
      <c r="F24" s="50"/>
      <c r="G24" s="50"/>
      <c r="H24" s="50"/>
      <c r="I24" s="50"/>
      <c r="J24" s="50"/>
      <c r="K24" s="50"/>
      <c r="L24" s="50"/>
      <c r="Q24" s="83"/>
    </row>
    <row r="25" spans="1:41">
      <c r="A25" s="54"/>
      <c r="B25" s="58" t="s">
        <v>66</v>
      </c>
      <c r="C25" s="56" t="s">
        <v>65</v>
      </c>
      <c r="D25" s="60">
        <v>0</v>
      </c>
      <c r="E25" s="61">
        <v>6147</v>
      </c>
      <c r="F25" s="60">
        <v>0</v>
      </c>
      <c r="G25" s="50">
        <v>7490</v>
      </c>
      <c r="H25" s="60">
        <v>0</v>
      </c>
      <c r="I25" s="50">
        <v>7490</v>
      </c>
      <c r="J25" s="60">
        <v>0</v>
      </c>
      <c r="K25" s="50">
        <v>8118</v>
      </c>
      <c r="L25" s="50">
        <f>SUM(J25:K25)</f>
        <v>8118</v>
      </c>
      <c r="M25" s="143"/>
      <c r="N25" s="143"/>
      <c r="O25" s="143"/>
      <c r="P25" s="143"/>
      <c r="Q25" s="144"/>
    </row>
    <row r="26" spans="1:41">
      <c r="A26" s="54" t="s">
        <v>12</v>
      </c>
      <c r="B26" s="58">
        <v>60</v>
      </c>
      <c r="C26" s="56" t="s">
        <v>64</v>
      </c>
      <c r="D26" s="62">
        <f t="shared" ref="D26:J26" si="0">SUM(D25:D25)</f>
        <v>0</v>
      </c>
      <c r="E26" s="63">
        <f t="shared" si="0"/>
        <v>6147</v>
      </c>
      <c r="F26" s="62">
        <f t="shared" si="0"/>
        <v>0</v>
      </c>
      <c r="G26" s="63">
        <f t="shared" si="0"/>
        <v>7490</v>
      </c>
      <c r="H26" s="62">
        <f t="shared" si="0"/>
        <v>0</v>
      </c>
      <c r="I26" s="63">
        <f t="shared" si="0"/>
        <v>7490</v>
      </c>
      <c r="J26" s="62">
        <f t="shared" si="0"/>
        <v>0</v>
      </c>
      <c r="K26" s="63">
        <f>SUM(K25:K25)</f>
        <v>8118</v>
      </c>
      <c r="L26" s="63">
        <f>SUM(J26:K26)</f>
        <v>8118</v>
      </c>
      <c r="Q26" s="83"/>
    </row>
    <row r="27" spans="1:41" ht="6.75" customHeight="1">
      <c r="A27" s="54"/>
      <c r="B27" s="58"/>
      <c r="C27" s="56"/>
      <c r="D27" s="50"/>
      <c r="E27" s="50"/>
      <c r="F27" s="50"/>
      <c r="G27" s="50"/>
      <c r="H27" s="50"/>
      <c r="I27" s="50"/>
      <c r="J27" s="50"/>
      <c r="K27" s="50"/>
      <c r="L27" s="50"/>
      <c r="Q27" s="83"/>
    </row>
    <row r="28" spans="1:41">
      <c r="A28" s="54"/>
      <c r="B28" s="58">
        <v>61</v>
      </c>
      <c r="C28" s="56" t="s">
        <v>67</v>
      </c>
      <c r="D28" s="50"/>
      <c r="E28" s="50"/>
      <c r="F28" s="50"/>
      <c r="G28" s="50"/>
      <c r="H28" s="50"/>
      <c r="I28" s="50"/>
      <c r="J28" s="50"/>
      <c r="K28" s="50"/>
      <c r="L28" s="50"/>
      <c r="Q28" s="83"/>
    </row>
    <row r="29" spans="1:41" ht="25.5">
      <c r="A29" s="54"/>
      <c r="B29" s="59" t="s">
        <v>60</v>
      </c>
      <c r="C29" s="56" t="s">
        <v>59</v>
      </c>
      <c r="D29" s="50"/>
      <c r="E29" s="50"/>
      <c r="F29" s="50"/>
      <c r="G29" s="50"/>
      <c r="H29" s="50"/>
      <c r="I29" s="50"/>
      <c r="J29" s="50"/>
      <c r="K29" s="50"/>
      <c r="L29" s="50"/>
      <c r="Q29" s="83"/>
    </row>
    <row r="30" spans="1:41">
      <c r="A30" s="54"/>
      <c r="B30" s="58" t="s">
        <v>69</v>
      </c>
      <c r="C30" s="56" t="s">
        <v>68</v>
      </c>
      <c r="D30" s="60">
        <v>0</v>
      </c>
      <c r="E30" s="61">
        <v>4121</v>
      </c>
      <c r="F30" s="60">
        <v>0</v>
      </c>
      <c r="G30" s="50">
        <v>4050</v>
      </c>
      <c r="H30" s="60">
        <v>0</v>
      </c>
      <c r="I30" s="50">
        <v>4050</v>
      </c>
      <c r="J30" s="60">
        <v>0</v>
      </c>
      <c r="K30" s="50">
        <v>4050</v>
      </c>
      <c r="L30" s="50">
        <f>SUM(J30:K30)</f>
        <v>4050</v>
      </c>
      <c r="M30" s="143"/>
      <c r="N30" s="143"/>
      <c r="O30" s="143"/>
      <c r="P30" s="143"/>
      <c r="Q30" s="144"/>
    </row>
    <row r="31" spans="1:41" ht="6.95" customHeight="1">
      <c r="A31" s="54"/>
      <c r="B31" s="58"/>
      <c r="C31" s="56"/>
      <c r="D31" s="50"/>
      <c r="E31" s="50"/>
      <c r="F31" s="50"/>
      <c r="G31" s="50"/>
      <c r="H31" s="50"/>
      <c r="I31" s="50"/>
      <c r="J31" s="50"/>
      <c r="K31" s="50"/>
      <c r="L31" s="50"/>
      <c r="Q31" s="83"/>
    </row>
    <row r="32" spans="1:41" ht="25.5">
      <c r="A32" s="54"/>
      <c r="B32" s="59" t="s">
        <v>61</v>
      </c>
      <c r="C32" s="56" t="s">
        <v>112</v>
      </c>
      <c r="D32" s="64"/>
      <c r="E32" s="64"/>
      <c r="F32" s="64"/>
      <c r="G32" s="64"/>
      <c r="H32" s="64"/>
      <c r="I32" s="64"/>
      <c r="J32" s="64"/>
      <c r="K32" s="64"/>
      <c r="L32" s="64"/>
      <c r="Q32" s="83"/>
    </row>
    <row r="33" spans="1:41">
      <c r="A33" s="54"/>
      <c r="B33" s="58" t="s">
        <v>70</v>
      </c>
      <c r="C33" s="56" t="s">
        <v>68</v>
      </c>
      <c r="D33" s="60">
        <v>0</v>
      </c>
      <c r="E33" s="61">
        <v>769</v>
      </c>
      <c r="F33" s="65">
        <v>0</v>
      </c>
      <c r="G33" s="64">
        <v>770</v>
      </c>
      <c r="H33" s="65">
        <v>0</v>
      </c>
      <c r="I33" s="64">
        <v>770</v>
      </c>
      <c r="J33" s="65">
        <v>0</v>
      </c>
      <c r="K33" s="64">
        <v>770</v>
      </c>
      <c r="L33" s="64">
        <f>SUM(J33:K33)</f>
        <v>770</v>
      </c>
      <c r="M33" s="143"/>
      <c r="N33" s="143"/>
      <c r="O33" s="143"/>
      <c r="P33" s="143"/>
      <c r="Q33" s="144"/>
    </row>
    <row r="34" spans="1:41" ht="6.95" customHeight="1">
      <c r="A34" s="54"/>
      <c r="B34" s="58"/>
      <c r="C34" s="56"/>
      <c r="D34" s="65"/>
      <c r="E34" s="61"/>
      <c r="F34" s="65"/>
      <c r="G34" s="64"/>
      <c r="H34" s="65"/>
      <c r="I34" s="64"/>
      <c r="J34" s="65"/>
      <c r="K34" s="64"/>
      <c r="L34" s="64"/>
      <c r="Q34" s="83"/>
    </row>
    <row r="35" spans="1:41" ht="25.5">
      <c r="A35" s="54"/>
      <c r="B35" s="59" t="s">
        <v>62</v>
      </c>
      <c r="C35" s="56" t="s">
        <v>114</v>
      </c>
      <c r="D35" s="64"/>
      <c r="E35" s="64"/>
      <c r="F35" s="64"/>
      <c r="G35" s="64"/>
      <c r="H35" s="64"/>
      <c r="I35" s="64"/>
      <c r="J35" s="64"/>
      <c r="K35" s="64"/>
      <c r="L35" s="64"/>
      <c r="Q35" s="83"/>
    </row>
    <row r="36" spans="1:41">
      <c r="A36" s="66"/>
      <c r="B36" s="122" t="s">
        <v>71</v>
      </c>
      <c r="C36" s="67" t="s">
        <v>68</v>
      </c>
      <c r="D36" s="68">
        <v>0</v>
      </c>
      <c r="E36" s="115">
        <v>276</v>
      </c>
      <c r="F36" s="68">
        <v>0</v>
      </c>
      <c r="G36" s="69">
        <v>726</v>
      </c>
      <c r="H36" s="68">
        <v>0</v>
      </c>
      <c r="I36" s="69">
        <v>726</v>
      </c>
      <c r="J36" s="68">
        <v>0</v>
      </c>
      <c r="K36" s="69">
        <v>726</v>
      </c>
      <c r="L36" s="69">
        <f>SUM(J36:K36)</f>
        <v>726</v>
      </c>
      <c r="M36" s="143"/>
      <c r="N36" s="143"/>
      <c r="O36" s="143"/>
      <c r="P36" s="143"/>
      <c r="Q36" s="144"/>
    </row>
    <row r="37" spans="1:41" ht="2.25" customHeight="1">
      <c r="A37" s="54"/>
      <c r="B37" s="58"/>
      <c r="C37" s="56"/>
      <c r="D37" s="64"/>
      <c r="E37" s="64"/>
      <c r="F37" s="64"/>
      <c r="G37" s="64"/>
      <c r="H37" s="64"/>
      <c r="I37" s="64"/>
      <c r="J37" s="64"/>
      <c r="K37" s="64"/>
      <c r="L37" s="64"/>
      <c r="Q37" s="83"/>
    </row>
    <row r="38" spans="1:41" ht="25.5">
      <c r="A38" s="54"/>
      <c r="B38" s="59" t="s">
        <v>63</v>
      </c>
      <c r="C38" s="56" t="s">
        <v>113</v>
      </c>
      <c r="D38" s="50"/>
      <c r="E38" s="50"/>
      <c r="F38" s="50"/>
      <c r="G38" s="50"/>
      <c r="H38" s="50"/>
      <c r="I38" s="50"/>
      <c r="J38" s="50"/>
      <c r="K38" s="50"/>
      <c r="L38" s="50"/>
      <c r="Q38" s="83"/>
    </row>
    <row r="39" spans="1:41">
      <c r="A39" s="54"/>
      <c r="B39" s="58" t="s">
        <v>72</v>
      </c>
      <c r="C39" s="56" t="s">
        <v>68</v>
      </c>
      <c r="D39" s="60">
        <v>0</v>
      </c>
      <c r="E39" s="61">
        <v>850</v>
      </c>
      <c r="F39" s="60">
        <v>0</v>
      </c>
      <c r="G39" s="50">
        <v>850</v>
      </c>
      <c r="H39" s="60">
        <v>0</v>
      </c>
      <c r="I39" s="50">
        <v>850</v>
      </c>
      <c r="J39" s="60">
        <v>0</v>
      </c>
      <c r="K39" s="50">
        <v>850</v>
      </c>
      <c r="L39" s="50">
        <f>SUM(J39:K39)</f>
        <v>850</v>
      </c>
      <c r="M39" s="143"/>
      <c r="N39" s="143"/>
      <c r="O39" s="143"/>
      <c r="P39" s="143"/>
      <c r="Q39" s="144"/>
    </row>
    <row r="40" spans="1:41">
      <c r="A40" s="54" t="s">
        <v>12</v>
      </c>
      <c r="B40" s="58">
        <v>61</v>
      </c>
      <c r="C40" s="56" t="s">
        <v>67</v>
      </c>
      <c r="D40" s="62">
        <f t="shared" ref="D40:J40" si="1">SUM(D30:D39)</f>
        <v>0</v>
      </c>
      <c r="E40" s="63">
        <f t="shared" si="1"/>
        <v>6016</v>
      </c>
      <c r="F40" s="62">
        <f t="shared" si="1"/>
        <v>0</v>
      </c>
      <c r="G40" s="63">
        <f t="shared" si="1"/>
        <v>6396</v>
      </c>
      <c r="H40" s="62">
        <f t="shared" si="1"/>
        <v>0</v>
      </c>
      <c r="I40" s="63">
        <f t="shared" si="1"/>
        <v>6396</v>
      </c>
      <c r="J40" s="62">
        <f t="shared" si="1"/>
        <v>0</v>
      </c>
      <c r="K40" s="63">
        <f>SUM(K30:K39)</f>
        <v>6396</v>
      </c>
      <c r="L40" s="63">
        <f>SUM(J40:K40)</f>
        <v>6396</v>
      </c>
      <c r="Q40" s="83"/>
    </row>
    <row r="41" spans="1:41" s="73" customFormat="1">
      <c r="A41" s="51" t="s">
        <v>12</v>
      </c>
      <c r="B41" s="57">
        <v>1.0529999999999999</v>
      </c>
      <c r="C41" s="53" t="s">
        <v>16</v>
      </c>
      <c r="D41" s="62">
        <f t="shared" ref="D41:L41" si="2">D40+D26</f>
        <v>0</v>
      </c>
      <c r="E41" s="70">
        <f t="shared" si="2"/>
        <v>12163</v>
      </c>
      <c r="F41" s="62">
        <f t="shared" si="2"/>
        <v>0</v>
      </c>
      <c r="G41" s="70">
        <f t="shared" si="2"/>
        <v>13886</v>
      </c>
      <c r="H41" s="62">
        <f t="shared" si="2"/>
        <v>0</v>
      </c>
      <c r="I41" s="70">
        <f t="shared" si="2"/>
        <v>13886</v>
      </c>
      <c r="J41" s="62">
        <f t="shared" si="2"/>
        <v>0</v>
      </c>
      <c r="K41" s="70">
        <f>K40+K26</f>
        <v>14514</v>
      </c>
      <c r="L41" s="70">
        <f t="shared" si="2"/>
        <v>14514</v>
      </c>
      <c r="M41" s="71"/>
      <c r="N41" s="71"/>
      <c r="O41" s="71"/>
      <c r="P41" s="71"/>
      <c r="Q41" s="11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</row>
    <row r="42" spans="1:41">
      <c r="A42" s="51" t="s">
        <v>12</v>
      </c>
      <c r="B42" s="52">
        <v>2059</v>
      </c>
      <c r="C42" s="53" t="s">
        <v>1</v>
      </c>
      <c r="D42" s="62">
        <f t="shared" ref="D42:J42" si="3">D41</f>
        <v>0</v>
      </c>
      <c r="E42" s="70">
        <f t="shared" si="3"/>
        <v>12163</v>
      </c>
      <c r="F42" s="62">
        <f t="shared" si="3"/>
        <v>0</v>
      </c>
      <c r="G42" s="70">
        <f t="shared" si="3"/>
        <v>13886</v>
      </c>
      <c r="H42" s="62">
        <f t="shared" si="3"/>
        <v>0</v>
      </c>
      <c r="I42" s="70">
        <f t="shared" si="3"/>
        <v>13886</v>
      </c>
      <c r="J42" s="62">
        <f t="shared" si="3"/>
        <v>0</v>
      </c>
      <c r="K42" s="70">
        <f>K41</f>
        <v>14514</v>
      </c>
      <c r="L42" s="70">
        <f>SUM(J42:K42)</f>
        <v>14514</v>
      </c>
      <c r="Q42" s="83"/>
    </row>
    <row r="43" spans="1:41" ht="8.1" customHeight="1">
      <c r="A43" s="51"/>
      <c r="B43" s="52"/>
      <c r="C43" s="56"/>
      <c r="D43" s="74"/>
      <c r="E43" s="64"/>
      <c r="F43" s="74"/>
      <c r="G43" s="64"/>
      <c r="H43" s="74"/>
      <c r="I43" s="64"/>
      <c r="J43" s="74"/>
      <c r="K43" s="64"/>
      <c r="L43" s="64"/>
      <c r="Q43" s="83"/>
    </row>
    <row r="44" spans="1:41">
      <c r="A44" s="51" t="s">
        <v>14</v>
      </c>
      <c r="B44" s="75">
        <v>2215</v>
      </c>
      <c r="C44" s="76" t="s">
        <v>2</v>
      </c>
      <c r="D44" s="77"/>
      <c r="E44" s="77"/>
      <c r="F44" s="77"/>
      <c r="G44" s="77"/>
      <c r="H44" s="77"/>
      <c r="I44" s="77"/>
      <c r="J44" s="77"/>
      <c r="K44" s="77"/>
      <c r="L44" s="77"/>
      <c r="Q44" s="83"/>
    </row>
    <row r="45" spans="1:41">
      <c r="A45" s="51"/>
      <c r="B45" s="78">
        <v>1</v>
      </c>
      <c r="C45" s="79" t="s">
        <v>47</v>
      </c>
      <c r="D45" s="77"/>
      <c r="E45" s="77"/>
      <c r="F45" s="77"/>
      <c r="G45" s="77"/>
      <c r="H45" s="77"/>
      <c r="I45" s="77"/>
      <c r="J45" s="77"/>
      <c r="K45" s="77"/>
      <c r="L45" s="77"/>
      <c r="Q45" s="83"/>
    </row>
    <row r="46" spans="1:41">
      <c r="A46" s="51"/>
      <c r="B46" s="57">
        <v>1.0009999999999999</v>
      </c>
      <c r="C46" s="76" t="s">
        <v>39</v>
      </c>
      <c r="D46" s="77"/>
      <c r="E46" s="77"/>
      <c r="F46" s="77"/>
      <c r="G46" s="77"/>
      <c r="H46" s="77"/>
      <c r="I46" s="77"/>
      <c r="J46" s="77"/>
      <c r="K46" s="77"/>
      <c r="L46" s="77"/>
      <c r="Q46" s="83"/>
    </row>
    <row r="47" spans="1:41">
      <c r="A47" s="51"/>
      <c r="B47" s="55">
        <v>34</v>
      </c>
      <c r="C47" s="56" t="s">
        <v>116</v>
      </c>
      <c r="D47" s="77"/>
      <c r="E47" s="77"/>
      <c r="F47" s="77"/>
      <c r="G47" s="77"/>
      <c r="H47" s="77"/>
      <c r="I47" s="77"/>
      <c r="J47" s="77"/>
      <c r="K47" s="77"/>
      <c r="L47" s="77"/>
      <c r="Q47" s="83"/>
    </row>
    <row r="48" spans="1:41">
      <c r="A48" s="51"/>
      <c r="B48" s="55">
        <v>44</v>
      </c>
      <c r="C48" s="56" t="s">
        <v>22</v>
      </c>
      <c r="D48" s="77"/>
      <c r="E48" s="77"/>
      <c r="F48" s="77"/>
      <c r="G48" s="77"/>
      <c r="H48" s="77"/>
      <c r="I48" s="77"/>
      <c r="J48" s="77"/>
      <c r="K48" s="77"/>
      <c r="L48" s="77"/>
      <c r="Q48" s="83"/>
    </row>
    <row r="49" spans="1:22">
      <c r="A49" s="51"/>
      <c r="B49" s="80" t="s">
        <v>23</v>
      </c>
      <c r="C49" s="79" t="s">
        <v>102</v>
      </c>
      <c r="D49" s="77">
        <v>18085</v>
      </c>
      <c r="E49" s="61">
        <v>32034</v>
      </c>
      <c r="F49" s="114">
        <v>17003</v>
      </c>
      <c r="G49" s="64">
        <v>35258</v>
      </c>
      <c r="H49" s="50">
        <v>17003</v>
      </c>
      <c r="I49" s="50">
        <v>35258</v>
      </c>
      <c r="J49" s="114">
        <v>34767</v>
      </c>
      <c r="K49" s="64">
        <f>53806+360</f>
        <v>54166</v>
      </c>
      <c r="L49" s="50">
        <f t="shared" ref="L49:L55" si="4">SUM(J49:K49)</f>
        <v>88933</v>
      </c>
      <c r="M49" s="143"/>
      <c r="N49" s="143"/>
      <c r="O49" s="143"/>
      <c r="P49" s="143"/>
      <c r="Q49" s="144"/>
    </row>
    <row r="50" spans="1:22">
      <c r="A50" s="51"/>
      <c r="B50" s="80" t="s">
        <v>24</v>
      </c>
      <c r="C50" s="79" t="s">
        <v>65</v>
      </c>
      <c r="D50" s="81">
        <v>0</v>
      </c>
      <c r="E50" s="61">
        <v>1198</v>
      </c>
      <c r="F50" s="60">
        <v>0</v>
      </c>
      <c r="G50" s="64">
        <v>1113</v>
      </c>
      <c r="H50" s="60">
        <v>0</v>
      </c>
      <c r="I50" s="64">
        <v>1113</v>
      </c>
      <c r="J50" s="60">
        <v>0</v>
      </c>
      <c r="K50" s="64">
        <v>1022</v>
      </c>
      <c r="L50" s="64">
        <f t="shared" si="4"/>
        <v>1022</v>
      </c>
      <c r="M50" s="143"/>
      <c r="N50" s="143"/>
      <c r="O50" s="143"/>
      <c r="P50" s="143"/>
      <c r="Q50" s="144"/>
    </row>
    <row r="51" spans="1:22">
      <c r="A51" s="51"/>
      <c r="B51" s="80" t="s">
        <v>25</v>
      </c>
      <c r="C51" s="79" t="s">
        <v>26</v>
      </c>
      <c r="D51" s="114">
        <v>200</v>
      </c>
      <c r="E51" s="61">
        <v>99</v>
      </c>
      <c r="F51" s="114">
        <v>200</v>
      </c>
      <c r="G51" s="64">
        <v>100</v>
      </c>
      <c r="H51" s="114">
        <v>200</v>
      </c>
      <c r="I51" s="50">
        <v>100</v>
      </c>
      <c r="J51" s="114">
        <v>200</v>
      </c>
      <c r="K51" s="64">
        <v>100</v>
      </c>
      <c r="L51" s="50">
        <f t="shared" si="4"/>
        <v>300</v>
      </c>
      <c r="M51" s="143"/>
      <c r="N51" s="143"/>
      <c r="O51" s="143"/>
      <c r="P51" s="143"/>
      <c r="Q51" s="144"/>
    </row>
    <row r="52" spans="1:22">
      <c r="A52" s="51"/>
      <c r="B52" s="80" t="s">
        <v>27</v>
      </c>
      <c r="C52" s="79" t="s">
        <v>28</v>
      </c>
      <c r="D52" s="123">
        <v>1449</v>
      </c>
      <c r="E52" s="61">
        <v>370</v>
      </c>
      <c r="F52" s="61">
        <v>1050</v>
      </c>
      <c r="G52" s="64">
        <v>370</v>
      </c>
      <c r="H52" s="61">
        <v>1050</v>
      </c>
      <c r="I52" s="64">
        <v>2472</v>
      </c>
      <c r="J52" s="61">
        <v>1150</v>
      </c>
      <c r="K52" s="64">
        <v>1000</v>
      </c>
      <c r="L52" s="64">
        <f t="shared" si="4"/>
        <v>2150</v>
      </c>
      <c r="M52" s="143"/>
      <c r="N52" s="143"/>
      <c r="O52" s="143"/>
      <c r="P52" s="143"/>
      <c r="Q52" s="144"/>
    </row>
    <row r="53" spans="1:22">
      <c r="A53" s="51"/>
      <c r="B53" s="80" t="s">
        <v>29</v>
      </c>
      <c r="C53" s="79" t="s">
        <v>30</v>
      </c>
      <c r="D53" s="123">
        <v>200</v>
      </c>
      <c r="E53" s="65">
        <v>0</v>
      </c>
      <c r="F53" s="61">
        <v>400</v>
      </c>
      <c r="G53" s="65">
        <v>0</v>
      </c>
      <c r="H53" s="61">
        <v>400</v>
      </c>
      <c r="I53" s="65">
        <v>0</v>
      </c>
      <c r="J53" s="61">
        <v>300</v>
      </c>
      <c r="K53" s="65">
        <v>0</v>
      </c>
      <c r="L53" s="61">
        <f t="shared" si="4"/>
        <v>300</v>
      </c>
      <c r="M53" s="143"/>
      <c r="N53" s="145"/>
      <c r="O53" s="145"/>
      <c r="P53" s="143"/>
      <c r="Q53" s="146"/>
    </row>
    <row r="54" spans="1:22">
      <c r="A54" s="51"/>
      <c r="B54" s="80" t="s">
        <v>31</v>
      </c>
      <c r="C54" s="79" t="s">
        <v>32</v>
      </c>
      <c r="D54" s="61">
        <v>800</v>
      </c>
      <c r="E54" s="61">
        <v>476</v>
      </c>
      <c r="F54" s="61">
        <v>1000</v>
      </c>
      <c r="G54" s="64">
        <v>476</v>
      </c>
      <c r="H54" s="61">
        <v>1000</v>
      </c>
      <c r="I54" s="64">
        <v>476</v>
      </c>
      <c r="J54" s="61">
        <v>1000</v>
      </c>
      <c r="K54" s="64">
        <v>600</v>
      </c>
      <c r="L54" s="64">
        <f t="shared" si="4"/>
        <v>1600</v>
      </c>
      <c r="M54" s="143"/>
      <c r="N54" s="143"/>
      <c r="O54" s="143"/>
      <c r="P54" s="143"/>
      <c r="Q54" s="144"/>
    </row>
    <row r="55" spans="1:22" ht="25.5">
      <c r="A55" s="102"/>
      <c r="B55" s="80" t="s">
        <v>153</v>
      </c>
      <c r="C55" s="79" t="s">
        <v>152</v>
      </c>
      <c r="D55" s="61">
        <v>800</v>
      </c>
      <c r="E55" s="65">
        <v>0</v>
      </c>
      <c r="F55" s="61">
        <v>15928</v>
      </c>
      <c r="G55" s="65">
        <v>0</v>
      </c>
      <c r="H55" s="64">
        <v>15928</v>
      </c>
      <c r="I55" s="65">
        <v>0</v>
      </c>
      <c r="J55" s="61">
        <f>10100+9900</f>
        <v>20000</v>
      </c>
      <c r="K55" s="65">
        <v>0</v>
      </c>
      <c r="L55" s="61">
        <f t="shared" si="4"/>
        <v>20000</v>
      </c>
      <c r="M55" s="155"/>
      <c r="N55" s="155"/>
      <c r="O55" s="156"/>
      <c r="P55" s="155"/>
      <c r="Q55" s="157"/>
      <c r="R55" s="155"/>
      <c r="S55" s="155"/>
      <c r="T55" s="156"/>
      <c r="U55" s="158"/>
      <c r="V55" s="157"/>
    </row>
    <row r="56" spans="1:22">
      <c r="A56" s="51" t="s">
        <v>12</v>
      </c>
      <c r="B56" s="55">
        <v>44</v>
      </c>
      <c r="C56" s="56" t="s">
        <v>22</v>
      </c>
      <c r="D56" s="85">
        <f t="shared" ref="D56:L56" si="5">SUM(D49:D55)</f>
        <v>21534</v>
      </c>
      <c r="E56" s="85">
        <f t="shared" si="5"/>
        <v>34177</v>
      </c>
      <c r="F56" s="85">
        <f t="shared" si="5"/>
        <v>35581</v>
      </c>
      <c r="G56" s="85">
        <f t="shared" si="5"/>
        <v>37317</v>
      </c>
      <c r="H56" s="85">
        <f t="shared" si="5"/>
        <v>35581</v>
      </c>
      <c r="I56" s="85">
        <f t="shared" si="5"/>
        <v>39419</v>
      </c>
      <c r="J56" s="85">
        <f t="shared" si="5"/>
        <v>57417</v>
      </c>
      <c r="K56" s="85">
        <f>SUM(K49:K55)</f>
        <v>56888</v>
      </c>
      <c r="L56" s="85">
        <f t="shared" si="5"/>
        <v>114305</v>
      </c>
      <c r="Q56" s="83"/>
    </row>
    <row r="57" spans="1:22" ht="8.1" customHeight="1">
      <c r="A57" s="51"/>
      <c r="B57" s="80"/>
      <c r="C57" s="79"/>
      <c r="D57" s="77"/>
      <c r="E57" s="50"/>
      <c r="F57" s="64"/>
      <c r="G57" s="50"/>
      <c r="H57" s="64"/>
      <c r="I57" s="50"/>
      <c r="J57" s="64"/>
      <c r="K57" s="50"/>
      <c r="L57" s="50"/>
      <c r="Q57" s="83"/>
    </row>
    <row r="58" spans="1:22">
      <c r="A58" s="51"/>
      <c r="B58" s="55">
        <v>53</v>
      </c>
      <c r="C58" s="79" t="s">
        <v>157</v>
      </c>
      <c r="D58" s="77"/>
      <c r="E58" s="50"/>
      <c r="F58" s="64"/>
      <c r="G58" s="50"/>
      <c r="H58" s="64"/>
      <c r="I58" s="50"/>
      <c r="J58" s="64"/>
      <c r="K58" s="50"/>
      <c r="L58" s="50"/>
      <c r="Q58" s="83"/>
    </row>
    <row r="59" spans="1:22">
      <c r="A59" s="51"/>
      <c r="B59" s="80" t="s">
        <v>33</v>
      </c>
      <c r="C59" s="79" t="s">
        <v>102</v>
      </c>
      <c r="D59" s="50">
        <v>3123</v>
      </c>
      <c r="E59" s="60">
        <v>0</v>
      </c>
      <c r="F59" s="61">
        <v>3104</v>
      </c>
      <c r="G59" s="60">
        <v>0</v>
      </c>
      <c r="H59" s="64">
        <v>3104</v>
      </c>
      <c r="I59" s="60">
        <v>0</v>
      </c>
      <c r="J59" s="61">
        <v>4520</v>
      </c>
      <c r="K59" s="114">
        <v>3097</v>
      </c>
      <c r="L59" s="114">
        <f>SUM(J59:K59)</f>
        <v>7617</v>
      </c>
      <c r="M59" s="143"/>
      <c r="N59" s="143"/>
      <c r="O59" s="143"/>
      <c r="P59" s="143"/>
      <c r="Q59" s="144"/>
    </row>
    <row r="60" spans="1:22">
      <c r="A60" s="51"/>
      <c r="B60" s="80" t="s">
        <v>34</v>
      </c>
      <c r="C60" s="79" t="s">
        <v>26</v>
      </c>
      <c r="D60" s="114">
        <v>99</v>
      </c>
      <c r="E60" s="60">
        <v>0</v>
      </c>
      <c r="F60" s="61">
        <v>100</v>
      </c>
      <c r="G60" s="60">
        <v>0</v>
      </c>
      <c r="H60" s="61">
        <v>100</v>
      </c>
      <c r="I60" s="60">
        <v>0</v>
      </c>
      <c r="J60" s="61">
        <v>100</v>
      </c>
      <c r="K60" s="60">
        <v>0</v>
      </c>
      <c r="L60" s="114">
        <f>SUM(J60:K60)</f>
        <v>100</v>
      </c>
      <c r="M60" s="143"/>
      <c r="N60" s="143"/>
      <c r="O60" s="143"/>
      <c r="P60" s="143"/>
      <c r="Q60" s="144"/>
    </row>
    <row r="61" spans="1:22">
      <c r="A61" s="51"/>
      <c r="B61" s="80" t="s">
        <v>35</v>
      </c>
      <c r="C61" s="79" t="s">
        <v>28</v>
      </c>
      <c r="D61" s="114">
        <v>249</v>
      </c>
      <c r="E61" s="60">
        <v>0</v>
      </c>
      <c r="F61" s="61">
        <v>250</v>
      </c>
      <c r="G61" s="60">
        <v>0</v>
      </c>
      <c r="H61" s="61">
        <v>250</v>
      </c>
      <c r="I61" s="60">
        <v>0</v>
      </c>
      <c r="J61" s="61">
        <v>250</v>
      </c>
      <c r="K61" s="60">
        <v>0</v>
      </c>
      <c r="L61" s="114">
        <f>SUM(J61:K61)</f>
        <v>250</v>
      </c>
      <c r="M61" s="143"/>
      <c r="N61" s="143"/>
      <c r="O61" s="143"/>
      <c r="P61" s="143"/>
      <c r="Q61" s="144"/>
    </row>
    <row r="62" spans="1:22">
      <c r="A62" s="51" t="s">
        <v>12</v>
      </c>
      <c r="B62" s="55">
        <v>53</v>
      </c>
      <c r="C62" s="79" t="s">
        <v>157</v>
      </c>
      <c r="D62" s="86">
        <f t="shared" ref="D62:J62" si="6">SUM(D59:D61)</f>
        <v>3471</v>
      </c>
      <c r="E62" s="87">
        <f t="shared" si="6"/>
        <v>0</v>
      </c>
      <c r="F62" s="85">
        <f t="shared" si="6"/>
        <v>3454</v>
      </c>
      <c r="G62" s="87">
        <f t="shared" si="6"/>
        <v>0</v>
      </c>
      <c r="H62" s="86">
        <f t="shared" si="6"/>
        <v>3454</v>
      </c>
      <c r="I62" s="87">
        <f t="shared" si="6"/>
        <v>0</v>
      </c>
      <c r="J62" s="85">
        <f t="shared" si="6"/>
        <v>4870</v>
      </c>
      <c r="K62" s="85">
        <f>SUM(K59:K61)</f>
        <v>3097</v>
      </c>
      <c r="L62" s="85">
        <f>SUM(J62:K62)</f>
        <v>7967</v>
      </c>
      <c r="Q62" s="83"/>
    </row>
    <row r="63" spans="1:22" ht="8.1" customHeight="1">
      <c r="A63" s="51"/>
      <c r="B63" s="80"/>
      <c r="C63" s="79"/>
      <c r="D63" s="88"/>
      <c r="E63" s="64"/>
      <c r="F63" s="64"/>
      <c r="G63" s="64"/>
      <c r="H63" s="64"/>
      <c r="I63" s="64"/>
      <c r="J63" s="64"/>
      <c r="K63" s="64"/>
      <c r="L63" s="64"/>
      <c r="Q63" s="83"/>
    </row>
    <row r="64" spans="1:22">
      <c r="A64" s="51"/>
      <c r="B64" s="55">
        <v>56</v>
      </c>
      <c r="C64" s="79" t="s">
        <v>158</v>
      </c>
      <c r="D64" s="88"/>
      <c r="E64" s="64"/>
      <c r="F64" s="64"/>
      <c r="G64" s="64"/>
      <c r="H64" s="64"/>
      <c r="I64" s="64"/>
      <c r="J64" s="64"/>
      <c r="K64" s="64"/>
      <c r="L64" s="64"/>
      <c r="Q64" s="83"/>
    </row>
    <row r="65" spans="1:26">
      <c r="A65" s="51"/>
      <c r="B65" s="80" t="s">
        <v>36</v>
      </c>
      <c r="C65" s="79" t="s">
        <v>102</v>
      </c>
      <c r="D65" s="114">
        <v>2335</v>
      </c>
      <c r="E65" s="61">
        <v>7330</v>
      </c>
      <c r="F65" s="61">
        <v>2393</v>
      </c>
      <c r="G65" s="64">
        <v>8975</v>
      </c>
      <c r="H65" s="61">
        <v>2393</v>
      </c>
      <c r="I65" s="64">
        <v>8975</v>
      </c>
      <c r="J65" s="61">
        <v>7268</v>
      </c>
      <c r="K65" s="64">
        <v>15994</v>
      </c>
      <c r="L65" s="64">
        <f>SUM(J65:K65)</f>
        <v>23262</v>
      </c>
      <c r="M65" s="143"/>
      <c r="N65" s="143"/>
      <c r="O65" s="143"/>
      <c r="P65" s="143"/>
      <c r="Q65" s="144"/>
    </row>
    <row r="66" spans="1:26">
      <c r="A66" s="51"/>
      <c r="B66" s="80" t="s">
        <v>37</v>
      </c>
      <c r="C66" s="79" t="s">
        <v>26</v>
      </c>
      <c r="D66" s="65">
        <v>0</v>
      </c>
      <c r="E66" s="61">
        <v>147</v>
      </c>
      <c r="F66" s="65">
        <v>0</v>
      </c>
      <c r="G66" s="64">
        <v>250</v>
      </c>
      <c r="H66" s="65">
        <v>0</v>
      </c>
      <c r="I66" s="64">
        <v>250</v>
      </c>
      <c r="J66" s="65">
        <v>0</v>
      </c>
      <c r="K66" s="64">
        <v>250</v>
      </c>
      <c r="L66" s="64">
        <f>SUM(J66:K66)</f>
        <v>250</v>
      </c>
      <c r="M66" s="143"/>
      <c r="N66" s="143"/>
      <c r="O66" s="143"/>
      <c r="P66" s="143"/>
      <c r="Q66" s="144"/>
    </row>
    <row r="67" spans="1:26">
      <c r="A67" s="51"/>
      <c r="B67" s="80" t="s">
        <v>38</v>
      </c>
      <c r="C67" s="79" t="s">
        <v>28</v>
      </c>
      <c r="D67" s="68">
        <v>0</v>
      </c>
      <c r="E67" s="115">
        <v>283</v>
      </c>
      <c r="F67" s="68">
        <v>0</v>
      </c>
      <c r="G67" s="69">
        <v>183</v>
      </c>
      <c r="H67" s="68">
        <v>0</v>
      </c>
      <c r="I67" s="69">
        <v>183</v>
      </c>
      <c r="J67" s="68">
        <v>0</v>
      </c>
      <c r="K67" s="69">
        <v>183</v>
      </c>
      <c r="L67" s="69">
        <f>SUM(J67:K67)</f>
        <v>183</v>
      </c>
      <c r="M67" s="143"/>
      <c r="N67" s="143"/>
      <c r="O67" s="143"/>
      <c r="P67" s="143"/>
      <c r="Q67" s="144"/>
    </row>
    <row r="68" spans="1:26">
      <c r="A68" s="51" t="s">
        <v>12</v>
      </c>
      <c r="B68" s="55">
        <v>56</v>
      </c>
      <c r="C68" s="79" t="s">
        <v>158</v>
      </c>
      <c r="D68" s="124">
        <f t="shared" ref="D68:L68" si="7">SUM(D65:D67)</f>
        <v>2335</v>
      </c>
      <c r="E68" s="111">
        <f t="shared" si="7"/>
        <v>7760</v>
      </c>
      <c r="F68" s="124">
        <f t="shared" si="7"/>
        <v>2393</v>
      </c>
      <c r="G68" s="111">
        <f t="shared" si="7"/>
        <v>9408</v>
      </c>
      <c r="H68" s="124">
        <f t="shared" si="7"/>
        <v>2393</v>
      </c>
      <c r="I68" s="111">
        <f t="shared" si="7"/>
        <v>9408</v>
      </c>
      <c r="J68" s="124">
        <f t="shared" si="7"/>
        <v>7268</v>
      </c>
      <c r="K68" s="111">
        <f>SUM(K65:K67)</f>
        <v>16427</v>
      </c>
      <c r="L68" s="111">
        <f t="shared" si="7"/>
        <v>23695</v>
      </c>
      <c r="Q68" s="83"/>
    </row>
    <row r="69" spans="1:26">
      <c r="A69" s="51" t="s">
        <v>12</v>
      </c>
      <c r="B69" s="55">
        <v>34</v>
      </c>
      <c r="C69" s="56" t="s">
        <v>116</v>
      </c>
      <c r="D69" s="63">
        <f t="shared" ref="D69:J69" si="8">D68+D62+D56</f>
        <v>27340</v>
      </c>
      <c r="E69" s="63">
        <f t="shared" si="8"/>
        <v>41937</v>
      </c>
      <c r="F69" s="116">
        <f t="shared" si="8"/>
        <v>41428</v>
      </c>
      <c r="G69" s="63">
        <f t="shared" si="8"/>
        <v>46725</v>
      </c>
      <c r="H69" s="63">
        <f t="shared" si="8"/>
        <v>41428</v>
      </c>
      <c r="I69" s="63">
        <f t="shared" si="8"/>
        <v>48827</v>
      </c>
      <c r="J69" s="116">
        <f t="shared" si="8"/>
        <v>69555</v>
      </c>
      <c r="K69" s="63">
        <f>K68+K62+K56</f>
        <v>76412</v>
      </c>
      <c r="L69" s="63">
        <f>SUM(J69:K69)</f>
        <v>145967</v>
      </c>
      <c r="Q69" s="83"/>
    </row>
    <row r="70" spans="1:26">
      <c r="A70" s="89" t="s">
        <v>12</v>
      </c>
      <c r="B70" s="90">
        <v>1.0009999999999999</v>
      </c>
      <c r="C70" s="91" t="s">
        <v>39</v>
      </c>
      <c r="D70" s="69">
        <f t="shared" ref="D70:J70" si="9">D69</f>
        <v>27340</v>
      </c>
      <c r="E70" s="69">
        <f t="shared" si="9"/>
        <v>41937</v>
      </c>
      <c r="F70" s="115">
        <f t="shared" si="9"/>
        <v>41428</v>
      </c>
      <c r="G70" s="69">
        <f t="shared" si="9"/>
        <v>46725</v>
      </c>
      <c r="H70" s="69">
        <f t="shared" si="9"/>
        <v>41428</v>
      </c>
      <c r="I70" s="69">
        <f t="shared" si="9"/>
        <v>48827</v>
      </c>
      <c r="J70" s="115">
        <f t="shared" si="9"/>
        <v>69555</v>
      </c>
      <c r="K70" s="69">
        <f>K69</f>
        <v>76412</v>
      </c>
      <c r="L70" s="69">
        <f>SUM(J70:K70)</f>
        <v>145967</v>
      </c>
      <c r="Q70" s="83"/>
    </row>
    <row r="71" spans="1:26" ht="0.75" customHeight="1">
      <c r="A71" s="51"/>
      <c r="B71" s="92"/>
      <c r="C71" s="76"/>
      <c r="D71" s="64"/>
      <c r="E71" s="64"/>
      <c r="F71" s="64"/>
      <c r="G71" s="64"/>
      <c r="H71" s="64"/>
      <c r="I71" s="64"/>
      <c r="J71" s="64"/>
      <c r="K71" s="64"/>
      <c r="L71" s="64"/>
      <c r="Q71" s="83"/>
    </row>
    <row r="72" spans="1:26" ht="14.85" customHeight="1">
      <c r="A72" s="51"/>
      <c r="B72" s="57">
        <v>1.101</v>
      </c>
      <c r="C72" s="76" t="s">
        <v>40</v>
      </c>
      <c r="D72" s="88"/>
      <c r="E72" s="88"/>
      <c r="F72" s="88"/>
      <c r="G72" s="88"/>
      <c r="H72" s="88"/>
      <c r="I72" s="88"/>
      <c r="J72" s="88"/>
      <c r="K72" s="88"/>
      <c r="L72" s="88"/>
      <c r="Q72" s="83"/>
    </row>
    <row r="73" spans="1:26" ht="14.85" customHeight="1">
      <c r="A73" s="51"/>
      <c r="B73" s="55">
        <v>60</v>
      </c>
      <c r="C73" s="79" t="s">
        <v>16</v>
      </c>
      <c r="D73" s="77"/>
      <c r="E73" s="77"/>
      <c r="F73" s="77"/>
      <c r="G73" s="77"/>
      <c r="H73" s="77"/>
      <c r="I73" s="77"/>
      <c r="J73" s="77"/>
      <c r="K73" s="77"/>
      <c r="L73" s="77"/>
      <c r="Q73" s="83"/>
    </row>
    <row r="74" spans="1:26" ht="14.85" customHeight="1">
      <c r="A74" s="51"/>
      <c r="B74" s="80" t="s">
        <v>46</v>
      </c>
      <c r="C74" s="79" t="s">
        <v>97</v>
      </c>
      <c r="D74" s="65">
        <v>0</v>
      </c>
      <c r="E74" s="61">
        <v>9291</v>
      </c>
      <c r="F74" s="65">
        <v>0</v>
      </c>
      <c r="G74" s="64">
        <v>9866</v>
      </c>
      <c r="H74" s="65">
        <v>0</v>
      </c>
      <c r="I74" s="64">
        <v>9866</v>
      </c>
      <c r="J74" s="65">
        <v>0</v>
      </c>
      <c r="K74" s="64">
        <v>11562</v>
      </c>
      <c r="L74" s="64">
        <f>SUM(J74:K74)</f>
        <v>11562</v>
      </c>
      <c r="M74" s="143"/>
      <c r="N74" s="143"/>
      <c r="O74" s="143"/>
      <c r="P74" s="143"/>
      <c r="Q74" s="144"/>
      <c r="X74" s="5"/>
      <c r="Y74" s="5"/>
      <c r="Z74" s="5"/>
    </row>
    <row r="75" spans="1:26" ht="14.85" customHeight="1">
      <c r="A75" s="51"/>
      <c r="B75" s="55"/>
      <c r="C75" s="79"/>
      <c r="D75" s="77"/>
      <c r="E75" s="77"/>
      <c r="F75" s="77"/>
      <c r="G75" s="77"/>
      <c r="H75" s="77"/>
      <c r="I75" s="77"/>
      <c r="J75" s="77"/>
      <c r="K75" s="77"/>
      <c r="L75" s="77"/>
      <c r="Q75" s="83"/>
    </row>
    <row r="76" spans="1:26" ht="14.85" customHeight="1">
      <c r="A76" s="51"/>
      <c r="B76" s="55">
        <v>45</v>
      </c>
      <c r="C76" s="79" t="s">
        <v>18</v>
      </c>
      <c r="D76" s="77"/>
      <c r="E76" s="77"/>
      <c r="F76" s="77"/>
      <c r="G76" s="77"/>
      <c r="H76" s="77"/>
      <c r="I76" s="77"/>
      <c r="J76" s="77"/>
      <c r="K76" s="77"/>
      <c r="L76" s="77"/>
      <c r="Q76" s="83"/>
    </row>
    <row r="77" spans="1:26" ht="14.85" customHeight="1">
      <c r="A77" s="51"/>
      <c r="B77" s="80" t="s">
        <v>41</v>
      </c>
      <c r="C77" s="79" t="s">
        <v>42</v>
      </c>
      <c r="D77" s="60">
        <v>0</v>
      </c>
      <c r="E77" s="61">
        <v>16279</v>
      </c>
      <c r="F77" s="60">
        <v>0</v>
      </c>
      <c r="G77" s="50">
        <v>17035</v>
      </c>
      <c r="H77" s="60">
        <v>0</v>
      </c>
      <c r="I77" s="50">
        <v>17035</v>
      </c>
      <c r="J77" s="60">
        <v>0</v>
      </c>
      <c r="K77" s="50">
        <f>20110+9500</f>
        <v>29610</v>
      </c>
      <c r="L77" s="50">
        <f>SUM(J77:K77)</f>
        <v>29610</v>
      </c>
      <c r="M77" s="143"/>
      <c r="N77" s="143"/>
      <c r="O77" s="143"/>
      <c r="P77" s="143"/>
      <c r="Q77" s="144"/>
      <c r="R77" s="5"/>
      <c r="S77" s="5"/>
      <c r="T77" s="5"/>
      <c r="U77" s="5"/>
      <c r="V77" s="5"/>
      <c r="X77" s="5"/>
      <c r="Y77" s="5"/>
      <c r="Z77" s="5"/>
    </row>
    <row r="78" spans="1:26" ht="25.5">
      <c r="A78" s="51"/>
      <c r="B78" s="80" t="s">
        <v>88</v>
      </c>
      <c r="C78" s="79" t="s">
        <v>89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f>SUM(J78:K78)</f>
        <v>0</v>
      </c>
      <c r="M78" s="143"/>
      <c r="N78" s="143"/>
      <c r="O78" s="143"/>
      <c r="P78" s="143"/>
      <c r="Q78" s="146"/>
      <c r="R78" s="5"/>
      <c r="S78" s="5"/>
      <c r="T78" s="5"/>
      <c r="U78" s="5"/>
      <c r="V78" s="5"/>
    </row>
    <row r="79" spans="1:26" ht="14.85" customHeight="1">
      <c r="A79" s="51"/>
      <c r="B79" s="80" t="s">
        <v>90</v>
      </c>
      <c r="C79" s="79" t="s">
        <v>91</v>
      </c>
      <c r="D79" s="114">
        <v>22365</v>
      </c>
      <c r="E79" s="60">
        <v>0</v>
      </c>
      <c r="F79" s="114">
        <v>18248</v>
      </c>
      <c r="G79" s="60">
        <v>0</v>
      </c>
      <c r="H79" s="50">
        <v>18248</v>
      </c>
      <c r="I79" s="60">
        <v>0</v>
      </c>
      <c r="J79" s="114">
        <v>12951</v>
      </c>
      <c r="K79" s="60">
        <v>0</v>
      </c>
      <c r="L79" s="114">
        <f>SUM(J79:K79)</f>
        <v>12951</v>
      </c>
      <c r="M79" s="143"/>
      <c r="N79" s="143"/>
      <c r="O79" s="143"/>
      <c r="P79" s="143"/>
      <c r="Q79" s="143"/>
    </row>
    <row r="80" spans="1:26" ht="14.85" customHeight="1">
      <c r="A80" s="51" t="s">
        <v>12</v>
      </c>
      <c r="B80" s="55">
        <v>45</v>
      </c>
      <c r="C80" s="79" t="s">
        <v>18</v>
      </c>
      <c r="D80" s="86">
        <f t="shared" ref="D80:L80" si="10">SUM(D77:D79)</f>
        <v>22365</v>
      </c>
      <c r="E80" s="63">
        <f t="shared" si="10"/>
        <v>16279</v>
      </c>
      <c r="F80" s="85">
        <f t="shared" si="10"/>
        <v>18248</v>
      </c>
      <c r="G80" s="86">
        <f t="shared" si="10"/>
        <v>17035</v>
      </c>
      <c r="H80" s="86">
        <f t="shared" si="10"/>
        <v>18248</v>
      </c>
      <c r="I80" s="86">
        <f t="shared" si="10"/>
        <v>17035</v>
      </c>
      <c r="J80" s="85">
        <f t="shared" si="10"/>
        <v>12951</v>
      </c>
      <c r="K80" s="86">
        <f>SUM(K77:K79)</f>
        <v>29610</v>
      </c>
      <c r="L80" s="86">
        <f t="shared" si="10"/>
        <v>42561</v>
      </c>
      <c r="Q80" s="83"/>
    </row>
    <row r="81" spans="1:32" ht="14.85" customHeight="1">
      <c r="A81" s="51"/>
      <c r="B81" s="55"/>
      <c r="C81" s="79"/>
      <c r="D81" s="88"/>
      <c r="E81" s="64"/>
      <c r="F81" s="93"/>
      <c r="G81" s="88"/>
      <c r="H81" s="88"/>
      <c r="I81" s="88"/>
      <c r="J81" s="93"/>
      <c r="K81" s="88"/>
      <c r="L81" s="88"/>
      <c r="Q81" s="83"/>
    </row>
    <row r="82" spans="1:32" ht="14.85" customHeight="1">
      <c r="A82" s="51"/>
      <c r="B82" s="94">
        <v>46</v>
      </c>
      <c r="C82" s="79" t="s">
        <v>19</v>
      </c>
      <c r="D82" s="77"/>
      <c r="E82" s="50"/>
      <c r="F82" s="77"/>
      <c r="G82" s="50"/>
      <c r="H82" s="77"/>
      <c r="I82" s="50"/>
      <c r="J82" s="77"/>
      <c r="K82" s="50"/>
      <c r="L82" s="50"/>
      <c r="Q82" s="83"/>
    </row>
    <row r="83" spans="1:32" ht="14.85" customHeight="1">
      <c r="A83" s="51"/>
      <c r="B83" s="80" t="s">
        <v>43</v>
      </c>
      <c r="C83" s="79" t="s">
        <v>42</v>
      </c>
      <c r="D83" s="60">
        <v>0</v>
      </c>
      <c r="E83" s="61">
        <v>5745</v>
      </c>
      <c r="F83" s="65">
        <v>0</v>
      </c>
      <c r="G83" s="64">
        <v>5931</v>
      </c>
      <c r="H83" s="65">
        <v>0</v>
      </c>
      <c r="I83" s="64">
        <v>5931</v>
      </c>
      <c r="J83" s="65">
        <v>0</v>
      </c>
      <c r="K83" s="64">
        <v>6046</v>
      </c>
      <c r="L83" s="64">
        <f>SUM(J83:K83)</f>
        <v>6046</v>
      </c>
      <c r="M83" s="143"/>
      <c r="N83" s="143"/>
      <c r="O83" s="143"/>
      <c r="P83" s="143"/>
      <c r="Q83" s="144"/>
      <c r="R83" s="5"/>
      <c r="S83" s="5"/>
      <c r="T83" s="5"/>
      <c r="U83" s="5"/>
      <c r="V83" s="5"/>
      <c r="X83" s="5"/>
      <c r="Y83" s="5"/>
      <c r="Z83" s="5"/>
    </row>
    <row r="84" spans="1:32" ht="25.5">
      <c r="A84" s="51"/>
      <c r="B84" s="80" t="s">
        <v>92</v>
      </c>
      <c r="C84" s="79" t="s">
        <v>89</v>
      </c>
      <c r="D84" s="60">
        <v>0</v>
      </c>
      <c r="E84" s="60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60">
        <f>SUM(J84:K84)</f>
        <v>0</v>
      </c>
      <c r="M84" s="143"/>
      <c r="N84" s="143"/>
      <c r="O84" s="143"/>
      <c r="P84" s="143"/>
      <c r="Q84" s="146"/>
      <c r="R84" s="5"/>
      <c r="S84" s="5"/>
      <c r="T84" s="5"/>
      <c r="U84" s="5"/>
      <c r="V84" s="5"/>
    </row>
    <row r="85" spans="1:32" ht="14.85" customHeight="1">
      <c r="A85" s="51"/>
      <c r="B85" s="80" t="s">
        <v>93</v>
      </c>
      <c r="C85" s="79" t="s">
        <v>94</v>
      </c>
      <c r="D85" s="114">
        <v>2383</v>
      </c>
      <c r="E85" s="60">
        <v>0</v>
      </c>
      <c r="F85" s="123">
        <v>2345</v>
      </c>
      <c r="G85" s="81">
        <v>0</v>
      </c>
      <c r="H85" s="123">
        <v>2345</v>
      </c>
      <c r="I85" s="81">
        <v>0</v>
      </c>
      <c r="J85" s="123">
        <v>1250</v>
      </c>
      <c r="K85" s="81">
        <v>0</v>
      </c>
      <c r="L85" s="114">
        <f>SUM(J85:K85)</f>
        <v>1250</v>
      </c>
      <c r="M85" s="143"/>
      <c r="N85" s="145"/>
      <c r="O85" s="143"/>
      <c r="P85" s="145"/>
      <c r="Q85" s="143"/>
    </row>
    <row r="86" spans="1:32" ht="14.85" customHeight="1">
      <c r="A86" s="51" t="s">
        <v>12</v>
      </c>
      <c r="B86" s="94">
        <v>46</v>
      </c>
      <c r="C86" s="79" t="s">
        <v>19</v>
      </c>
      <c r="D86" s="86">
        <f t="shared" ref="D86:L86" si="11">SUM(D83:D85)</f>
        <v>2383</v>
      </c>
      <c r="E86" s="86">
        <f t="shared" si="11"/>
        <v>5745</v>
      </c>
      <c r="F86" s="85">
        <f t="shared" si="11"/>
        <v>2345</v>
      </c>
      <c r="G86" s="86">
        <f t="shared" si="11"/>
        <v>5931</v>
      </c>
      <c r="H86" s="86">
        <f t="shared" si="11"/>
        <v>2345</v>
      </c>
      <c r="I86" s="86">
        <f t="shared" si="11"/>
        <v>5931</v>
      </c>
      <c r="J86" s="85">
        <f t="shared" si="11"/>
        <v>1250</v>
      </c>
      <c r="K86" s="86">
        <f>SUM(K83:K85)</f>
        <v>6046</v>
      </c>
      <c r="L86" s="86">
        <f t="shared" si="11"/>
        <v>7296</v>
      </c>
      <c r="Q86" s="83"/>
    </row>
    <row r="87" spans="1:32" ht="14.85" customHeight="1">
      <c r="A87" s="51"/>
      <c r="B87" s="80"/>
      <c r="C87" s="79"/>
      <c r="D87" s="77"/>
      <c r="E87" s="77"/>
      <c r="F87" s="77"/>
      <c r="G87" s="77"/>
      <c r="H87" s="77"/>
      <c r="I87" s="77"/>
      <c r="J87" s="77"/>
      <c r="K87" s="77"/>
      <c r="L87" s="50"/>
      <c r="Q87" s="83"/>
    </row>
    <row r="88" spans="1:32" ht="14.85" customHeight="1">
      <c r="A88" s="51"/>
      <c r="B88" s="94">
        <v>47</v>
      </c>
      <c r="C88" s="79" t="s">
        <v>20</v>
      </c>
      <c r="D88" s="77"/>
      <c r="E88" s="77"/>
      <c r="F88" s="77"/>
      <c r="G88" s="77"/>
      <c r="H88" s="77"/>
      <c r="I88" s="77"/>
      <c r="J88" s="77"/>
      <c r="K88" s="77"/>
      <c r="L88" s="50"/>
      <c r="Q88" s="83"/>
    </row>
    <row r="89" spans="1:32" ht="14.85" customHeight="1">
      <c r="A89" s="51"/>
      <c r="B89" s="80" t="s">
        <v>44</v>
      </c>
      <c r="C89" s="79" t="s">
        <v>42</v>
      </c>
      <c r="D89" s="60">
        <v>0</v>
      </c>
      <c r="E89" s="93">
        <v>544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0</v>
      </c>
      <c r="L89" s="65">
        <f>SUM(J89:K89)</f>
        <v>0</v>
      </c>
      <c r="M89" s="143"/>
      <c r="N89" s="143"/>
      <c r="O89" s="143"/>
      <c r="P89" s="143"/>
      <c r="Q89" s="144"/>
      <c r="Z89" s="5"/>
      <c r="AC89" s="5"/>
      <c r="AD89" s="5"/>
      <c r="AF89" s="5"/>
    </row>
    <row r="90" spans="1:32" ht="14.85" customHeight="1">
      <c r="A90" s="51" t="s">
        <v>12</v>
      </c>
      <c r="B90" s="94">
        <v>47</v>
      </c>
      <c r="C90" s="79" t="s">
        <v>20</v>
      </c>
      <c r="D90" s="87">
        <f t="shared" ref="D90:L90" si="12">SUM(D89:D89)</f>
        <v>0</v>
      </c>
      <c r="E90" s="85">
        <f t="shared" si="12"/>
        <v>544</v>
      </c>
      <c r="F90" s="87">
        <f t="shared" si="12"/>
        <v>0</v>
      </c>
      <c r="G90" s="87">
        <f t="shared" si="12"/>
        <v>0</v>
      </c>
      <c r="H90" s="87">
        <f t="shared" si="12"/>
        <v>0</v>
      </c>
      <c r="I90" s="87">
        <f t="shared" si="12"/>
        <v>0</v>
      </c>
      <c r="J90" s="87">
        <f t="shared" si="12"/>
        <v>0</v>
      </c>
      <c r="K90" s="87">
        <f t="shared" si="12"/>
        <v>0</v>
      </c>
      <c r="L90" s="87">
        <f t="shared" si="12"/>
        <v>0</v>
      </c>
      <c r="Q90" s="83"/>
    </row>
    <row r="91" spans="1:32" ht="14.85" customHeight="1">
      <c r="A91" s="51"/>
      <c r="B91" s="80"/>
      <c r="C91" s="79"/>
      <c r="D91" s="77"/>
      <c r="E91" s="77"/>
      <c r="F91" s="77"/>
      <c r="G91" s="77"/>
      <c r="H91" s="77"/>
      <c r="I91" s="77"/>
      <c r="J91" s="77"/>
      <c r="K91" s="77"/>
      <c r="L91" s="50"/>
      <c r="Q91" s="83"/>
    </row>
    <row r="92" spans="1:32" ht="14.85" customHeight="1">
      <c r="A92" s="51"/>
      <c r="B92" s="94">
        <v>48</v>
      </c>
      <c r="C92" s="79" t="s">
        <v>21</v>
      </c>
      <c r="D92" s="77"/>
      <c r="E92" s="77"/>
      <c r="F92" s="77"/>
      <c r="G92" s="77"/>
      <c r="H92" s="77"/>
      <c r="I92" s="77"/>
      <c r="J92" s="77"/>
      <c r="K92" s="77"/>
      <c r="L92" s="50"/>
      <c r="Q92" s="83"/>
    </row>
    <row r="93" spans="1:32" ht="14.85" customHeight="1">
      <c r="A93" s="51"/>
      <c r="B93" s="80" t="s">
        <v>45</v>
      </c>
      <c r="C93" s="79" t="s">
        <v>42</v>
      </c>
      <c r="D93" s="60">
        <v>0</v>
      </c>
      <c r="E93" s="61">
        <v>7778</v>
      </c>
      <c r="F93" s="60">
        <v>0</v>
      </c>
      <c r="G93" s="50">
        <v>8516</v>
      </c>
      <c r="H93" s="60">
        <v>0</v>
      </c>
      <c r="I93" s="50">
        <v>8516</v>
      </c>
      <c r="J93" s="60">
        <v>0</v>
      </c>
      <c r="K93" s="50">
        <v>6894</v>
      </c>
      <c r="L93" s="50">
        <f>SUM(J93:K93)</f>
        <v>6894</v>
      </c>
      <c r="M93" s="143"/>
      <c r="N93" s="143"/>
      <c r="O93" s="143"/>
      <c r="P93" s="143"/>
      <c r="Q93" s="144"/>
      <c r="R93" s="5"/>
      <c r="S93" s="5"/>
      <c r="T93" s="5"/>
      <c r="U93" s="5"/>
      <c r="V93" s="5"/>
      <c r="X93" s="5"/>
      <c r="Y93" s="5"/>
      <c r="Z93" s="5"/>
    </row>
    <row r="94" spans="1:32" ht="14.85" customHeight="1">
      <c r="A94" s="51"/>
      <c r="B94" s="80" t="s">
        <v>95</v>
      </c>
      <c r="C94" s="79" t="s">
        <v>96</v>
      </c>
      <c r="D94" s="93">
        <v>6407</v>
      </c>
      <c r="E94" s="65">
        <v>0</v>
      </c>
      <c r="F94" s="93">
        <v>6407</v>
      </c>
      <c r="G94" s="95">
        <v>0</v>
      </c>
      <c r="H94" s="88">
        <v>6407</v>
      </c>
      <c r="I94" s="95">
        <v>0</v>
      </c>
      <c r="J94" s="93">
        <v>2787</v>
      </c>
      <c r="K94" s="95">
        <v>0</v>
      </c>
      <c r="L94" s="61">
        <f>SUM(J94:K94)</f>
        <v>2787</v>
      </c>
      <c r="M94" s="143"/>
      <c r="N94" s="145"/>
      <c r="O94" s="143"/>
      <c r="P94" s="145"/>
      <c r="Q94" s="143"/>
    </row>
    <row r="95" spans="1:32" ht="14.85" customHeight="1">
      <c r="A95" s="51" t="s">
        <v>12</v>
      </c>
      <c r="B95" s="94">
        <v>48</v>
      </c>
      <c r="C95" s="79" t="s">
        <v>21</v>
      </c>
      <c r="D95" s="86">
        <f t="shared" ref="D95:L95" si="13">SUM(D93:D94)</f>
        <v>6407</v>
      </c>
      <c r="E95" s="86">
        <f t="shared" si="13"/>
        <v>7778</v>
      </c>
      <c r="F95" s="85">
        <f t="shared" si="13"/>
        <v>6407</v>
      </c>
      <c r="G95" s="86">
        <f t="shared" si="13"/>
        <v>8516</v>
      </c>
      <c r="H95" s="86">
        <f t="shared" si="13"/>
        <v>6407</v>
      </c>
      <c r="I95" s="86">
        <f t="shared" si="13"/>
        <v>8516</v>
      </c>
      <c r="J95" s="85">
        <f t="shared" si="13"/>
        <v>2787</v>
      </c>
      <c r="K95" s="86">
        <f t="shared" si="13"/>
        <v>6894</v>
      </c>
      <c r="L95" s="86">
        <f t="shared" si="13"/>
        <v>9681</v>
      </c>
      <c r="Q95" s="83"/>
    </row>
    <row r="96" spans="1:32">
      <c r="A96" s="51" t="s">
        <v>12</v>
      </c>
      <c r="B96" s="55">
        <v>60</v>
      </c>
      <c r="C96" s="79" t="s">
        <v>16</v>
      </c>
      <c r="D96" s="63">
        <f t="shared" ref="D96:K96" si="14">D74+D95+D90+D86+D80</f>
        <v>31155</v>
      </c>
      <c r="E96" s="125">
        <f t="shared" si="14"/>
        <v>39637</v>
      </c>
      <c r="F96" s="116">
        <f t="shared" si="14"/>
        <v>27000</v>
      </c>
      <c r="G96" s="69">
        <f t="shared" si="14"/>
        <v>41348</v>
      </c>
      <c r="H96" s="69">
        <f t="shared" si="14"/>
        <v>27000</v>
      </c>
      <c r="I96" s="69">
        <f t="shared" si="14"/>
        <v>41348</v>
      </c>
      <c r="J96" s="115">
        <f t="shared" si="14"/>
        <v>16988</v>
      </c>
      <c r="K96" s="69">
        <f t="shared" si="14"/>
        <v>54112</v>
      </c>
      <c r="L96" s="69">
        <f>SUM(J96:K96)</f>
        <v>71100</v>
      </c>
      <c r="Q96" s="83"/>
    </row>
    <row r="97" spans="1:17">
      <c r="A97" s="51" t="s">
        <v>12</v>
      </c>
      <c r="B97" s="57">
        <v>1.101</v>
      </c>
      <c r="C97" s="76" t="s">
        <v>40</v>
      </c>
      <c r="D97" s="63">
        <f t="shared" ref="D97:J97" si="15">D96</f>
        <v>31155</v>
      </c>
      <c r="E97" s="63">
        <f t="shared" si="15"/>
        <v>39637</v>
      </c>
      <c r="F97" s="116">
        <f t="shared" si="15"/>
        <v>27000</v>
      </c>
      <c r="G97" s="63">
        <f t="shared" si="15"/>
        <v>41348</v>
      </c>
      <c r="H97" s="63">
        <f t="shared" si="15"/>
        <v>27000</v>
      </c>
      <c r="I97" s="63">
        <f t="shared" si="15"/>
        <v>41348</v>
      </c>
      <c r="J97" s="116">
        <f t="shared" si="15"/>
        <v>16988</v>
      </c>
      <c r="K97" s="63">
        <f>K96</f>
        <v>54112</v>
      </c>
      <c r="L97" s="63">
        <f>SUM(J97:K97)</f>
        <v>71100</v>
      </c>
      <c r="Q97" s="83"/>
    </row>
    <row r="98" spans="1:17">
      <c r="A98" s="51" t="s">
        <v>12</v>
      </c>
      <c r="B98" s="78">
        <v>1</v>
      </c>
      <c r="C98" s="79" t="s">
        <v>47</v>
      </c>
      <c r="D98" s="63">
        <f t="shared" ref="D98:K98" si="16">D97+D70</f>
        <v>58495</v>
      </c>
      <c r="E98" s="63">
        <f t="shared" si="16"/>
        <v>81574</v>
      </c>
      <c r="F98" s="116">
        <f t="shared" si="16"/>
        <v>68428</v>
      </c>
      <c r="G98" s="63">
        <f t="shared" si="16"/>
        <v>88073</v>
      </c>
      <c r="H98" s="63">
        <f t="shared" si="16"/>
        <v>68428</v>
      </c>
      <c r="I98" s="63">
        <f t="shared" si="16"/>
        <v>90175</v>
      </c>
      <c r="J98" s="116">
        <f t="shared" si="16"/>
        <v>86543</v>
      </c>
      <c r="K98" s="63">
        <f t="shared" si="16"/>
        <v>130524</v>
      </c>
      <c r="L98" s="63">
        <f>SUM(J98:K98)</f>
        <v>217067</v>
      </c>
      <c r="Q98" s="83"/>
    </row>
    <row r="99" spans="1:17">
      <c r="A99" s="89" t="s">
        <v>12</v>
      </c>
      <c r="B99" s="138">
        <v>2215</v>
      </c>
      <c r="C99" s="91" t="s">
        <v>2</v>
      </c>
      <c r="D99" s="63">
        <f t="shared" ref="D99:J99" si="17">D98</f>
        <v>58495</v>
      </c>
      <c r="E99" s="63">
        <f t="shared" si="17"/>
        <v>81574</v>
      </c>
      <c r="F99" s="116">
        <f t="shared" si="17"/>
        <v>68428</v>
      </c>
      <c r="G99" s="63">
        <f t="shared" si="17"/>
        <v>88073</v>
      </c>
      <c r="H99" s="63">
        <f t="shared" si="17"/>
        <v>68428</v>
      </c>
      <c r="I99" s="63">
        <f t="shared" si="17"/>
        <v>90175</v>
      </c>
      <c r="J99" s="116">
        <f t="shared" si="17"/>
        <v>86543</v>
      </c>
      <c r="K99" s="63">
        <f>K98</f>
        <v>130524</v>
      </c>
      <c r="L99" s="63">
        <f>SUM(J99:K99)</f>
        <v>217067</v>
      </c>
      <c r="Q99" s="83"/>
    </row>
    <row r="100" spans="1:17" ht="3.75" customHeight="1">
      <c r="A100" s="51"/>
      <c r="B100" s="75"/>
      <c r="C100" s="76"/>
      <c r="D100" s="64"/>
      <c r="E100" s="64"/>
      <c r="F100" s="64"/>
      <c r="G100" s="64"/>
      <c r="H100" s="64"/>
      <c r="I100" s="64"/>
      <c r="J100" s="64"/>
      <c r="K100" s="64"/>
      <c r="L100" s="64"/>
      <c r="Q100" s="83"/>
    </row>
    <row r="101" spans="1:17" ht="15" customHeight="1">
      <c r="A101" s="51" t="s">
        <v>14</v>
      </c>
      <c r="B101" s="52">
        <v>2216</v>
      </c>
      <c r="C101" s="53" t="s">
        <v>3</v>
      </c>
      <c r="D101" s="50"/>
      <c r="E101" s="50"/>
      <c r="F101" s="50"/>
      <c r="G101" s="50"/>
      <c r="H101" s="50"/>
      <c r="I101" s="50"/>
      <c r="J101" s="50"/>
      <c r="K101" s="50"/>
      <c r="L101" s="50"/>
      <c r="Q101" s="83"/>
    </row>
    <row r="102" spans="1:17" ht="15" customHeight="1">
      <c r="A102" s="51"/>
      <c r="B102" s="97">
        <v>5</v>
      </c>
      <c r="C102" s="56" t="s">
        <v>144</v>
      </c>
      <c r="D102" s="50"/>
      <c r="E102" s="50"/>
      <c r="F102" s="50"/>
      <c r="G102" s="50"/>
      <c r="H102" s="50"/>
      <c r="I102" s="50"/>
      <c r="J102" s="50"/>
      <c r="K102" s="50"/>
      <c r="L102" s="50"/>
      <c r="Q102" s="83"/>
    </row>
    <row r="103" spans="1:17" ht="15" customHeight="1">
      <c r="A103" s="51"/>
      <c r="B103" s="57">
        <v>5.0529999999999999</v>
      </c>
      <c r="C103" s="53" t="s">
        <v>16</v>
      </c>
      <c r="D103" s="50"/>
      <c r="E103" s="50"/>
      <c r="F103" s="50"/>
      <c r="G103" s="50"/>
      <c r="H103" s="50"/>
      <c r="I103" s="50"/>
      <c r="J103" s="50"/>
      <c r="K103" s="50"/>
      <c r="L103" s="50"/>
      <c r="Q103" s="83"/>
    </row>
    <row r="104" spans="1:17" ht="15" customHeight="1">
      <c r="A104" s="51"/>
      <c r="B104" s="58">
        <v>60</v>
      </c>
      <c r="C104" s="56" t="s">
        <v>115</v>
      </c>
      <c r="D104" s="50"/>
      <c r="E104" s="50"/>
      <c r="F104" s="50"/>
      <c r="G104" s="50"/>
      <c r="H104" s="50"/>
      <c r="I104" s="50"/>
      <c r="J104" s="50"/>
      <c r="K104" s="50"/>
      <c r="L104" s="50"/>
      <c r="Q104" s="83"/>
    </row>
    <row r="105" spans="1:17" ht="25.5">
      <c r="A105" s="51"/>
      <c r="B105" s="98">
        <v>85</v>
      </c>
      <c r="C105" s="56" t="s">
        <v>73</v>
      </c>
      <c r="D105" s="50"/>
      <c r="E105" s="50"/>
      <c r="F105" s="50"/>
      <c r="G105" s="50"/>
      <c r="H105" s="50"/>
      <c r="I105" s="50"/>
      <c r="J105" s="50"/>
      <c r="K105" s="50"/>
      <c r="L105" s="50"/>
      <c r="Q105" s="83"/>
    </row>
    <row r="106" spans="1:17" ht="15" customHeight="1">
      <c r="A106" s="51"/>
      <c r="B106" s="58" t="s">
        <v>77</v>
      </c>
      <c r="C106" s="56" t="s">
        <v>65</v>
      </c>
      <c r="D106" s="60">
        <v>0</v>
      </c>
      <c r="E106" s="61">
        <v>4662</v>
      </c>
      <c r="F106" s="60">
        <v>0</v>
      </c>
      <c r="G106" s="50">
        <v>4190</v>
      </c>
      <c r="H106" s="60">
        <v>0</v>
      </c>
      <c r="I106" s="50">
        <v>4190</v>
      </c>
      <c r="J106" s="60">
        <v>0</v>
      </c>
      <c r="K106" s="50">
        <v>4553</v>
      </c>
      <c r="L106" s="50">
        <f>SUM(J106:K106)</f>
        <v>4553</v>
      </c>
      <c r="M106" s="143"/>
      <c r="N106" s="143"/>
      <c r="O106" s="143"/>
      <c r="P106" s="143"/>
      <c r="Q106" s="144"/>
    </row>
    <row r="107" spans="1:17" ht="15" customHeight="1">
      <c r="A107" s="51" t="s">
        <v>12</v>
      </c>
      <c r="B107" s="58">
        <v>60</v>
      </c>
      <c r="C107" s="56" t="s">
        <v>115</v>
      </c>
      <c r="D107" s="62">
        <f t="shared" ref="D107:I107" si="18">SUM(D106:D106)</f>
        <v>0</v>
      </c>
      <c r="E107" s="63">
        <f t="shared" si="18"/>
        <v>4662</v>
      </c>
      <c r="F107" s="62">
        <f t="shared" si="18"/>
        <v>0</v>
      </c>
      <c r="G107" s="63">
        <f t="shared" si="18"/>
        <v>4190</v>
      </c>
      <c r="H107" s="62">
        <f t="shared" si="18"/>
        <v>0</v>
      </c>
      <c r="I107" s="63">
        <f t="shared" si="18"/>
        <v>4190</v>
      </c>
      <c r="J107" s="62">
        <f>SUM(J106:J106)</f>
        <v>0</v>
      </c>
      <c r="K107" s="63">
        <f>SUM(K106:K106)</f>
        <v>4553</v>
      </c>
      <c r="L107" s="63">
        <f>SUM(L106:L106)</f>
        <v>4553</v>
      </c>
      <c r="Q107" s="83"/>
    </row>
    <row r="108" spans="1:17" ht="15" customHeight="1">
      <c r="A108" s="51"/>
      <c r="B108" s="58"/>
      <c r="C108" s="56"/>
      <c r="D108" s="64"/>
      <c r="E108" s="64"/>
      <c r="F108" s="64"/>
      <c r="G108" s="64"/>
      <c r="H108" s="64"/>
      <c r="I108" s="64"/>
      <c r="J108" s="64"/>
      <c r="K108" s="64"/>
      <c r="L108" s="64"/>
      <c r="Q108" s="83"/>
    </row>
    <row r="109" spans="1:17" ht="15" customHeight="1">
      <c r="A109" s="51"/>
      <c r="B109" s="58">
        <v>61</v>
      </c>
      <c r="C109" s="56" t="s">
        <v>67</v>
      </c>
      <c r="D109" s="50"/>
      <c r="E109" s="50"/>
      <c r="F109" s="50"/>
      <c r="G109" s="50"/>
      <c r="H109" s="50"/>
      <c r="I109" s="50"/>
      <c r="J109" s="50"/>
      <c r="K109" s="50"/>
      <c r="L109" s="50"/>
      <c r="Q109" s="83"/>
    </row>
    <row r="110" spans="1:17" ht="25.5">
      <c r="A110" s="51"/>
      <c r="B110" s="98">
        <v>85</v>
      </c>
      <c r="C110" s="56" t="s">
        <v>73</v>
      </c>
      <c r="D110" s="64"/>
      <c r="E110" s="64"/>
      <c r="F110" s="64"/>
      <c r="G110" s="64"/>
      <c r="H110" s="64"/>
      <c r="I110" s="64"/>
      <c r="J110" s="64"/>
      <c r="K110" s="64"/>
      <c r="L110" s="64"/>
      <c r="Q110" s="83"/>
    </row>
    <row r="111" spans="1:17" ht="15" customHeight="1">
      <c r="A111" s="51"/>
      <c r="B111" s="58" t="s">
        <v>78</v>
      </c>
      <c r="C111" s="56" t="s">
        <v>68</v>
      </c>
      <c r="D111" s="60">
        <v>0</v>
      </c>
      <c r="E111" s="61">
        <v>5416</v>
      </c>
      <c r="F111" s="65">
        <v>0</v>
      </c>
      <c r="G111" s="64">
        <v>5500</v>
      </c>
      <c r="H111" s="65">
        <v>0</v>
      </c>
      <c r="I111" s="64">
        <v>5500</v>
      </c>
      <c r="J111" s="65">
        <v>0</v>
      </c>
      <c r="K111" s="64">
        <v>5500</v>
      </c>
      <c r="L111" s="64">
        <f>SUM(J111:K111)</f>
        <v>5500</v>
      </c>
      <c r="M111" s="143"/>
      <c r="N111" s="143"/>
      <c r="O111" s="143"/>
      <c r="P111" s="143"/>
      <c r="Q111" s="144"/>
    </row>
    <row r="112" spans="1:17" ht="15" customHeight="1">
      <c r="A112" s="51"/>
      <c r="B112" s="58"/>
      <c r="C112" s="56"/>
      <c r="D112" s="64"/>
      <c r="E112" s="64"/>
      <c r="F112" s="64"/>
      <c r="G112" s="64"/>
      <c r="H112" s="64"/>
      <c r="I112" s="64"/>
      <c r="J112" s="64"/>
      <c r="K112" s="64"/>
      <c r="L112" s="64"/>
      <c r="Q112" s="83"/>
    </row>
    <row r="113" spans="1:17" ht="25.5">
      <c r="A113" s="51"/>
      <c r="B113" s="98">
        <v>86</v>
      </c>
      <c r="C113" s="56" t="s">
        <v>74</v>
      </c>
      <c r="D113" s="64"/>
      <c r="E113" s="64"/>
      <c r="F113" s="64"/>
      <c r="G113" s="64"/>
      <c r="H113" s="64"/>
      <c r="I113" s="64"/>
      <c r="J113" s="64"/>
      <c r="K113" s="64"/>
      <c r="L113" s="64"/>
      <c r="Q113" s="83"/>
    </row>
    <row r="114" spans="1:17" ht="15" customHeight="1">
      <c r="A114" s="51"/>
      <c r="B114" s="58" t="s">
        <v>79</v>
      </c>
      <c r="C114" s="56" t="s">
        <v>68</v>
      </c>
      <c r="D114" s="60">
        <v>0</v>
      </c>
      <c r="E114" s="61">
        <v>773</v>
      </c>
      <c r="F114" s="65">
        <v>0</v>
      </c>
      <c r="G114" s="64">
        <v>773</v>
      </c>
      <c r="H114" s="65">
        <v>0</v>
      </c>
      <c r="I114" s="64">
        <v>773</v>
      </c>
      <c r="J114" s="65">
        <v>0</v>
      </c>
      <c r="K114" s="64">
        <v>773</v>
      </c>
      <c r="L114" s="64">
        <f>SUM(J114:K114)</f>
        <v>773</v>
      </c>
      <c r="M114" s="143"/>
      <c r="N114" s="143"/>
      <c r="O114" s="143"/>
      <c r="P114" s="143"/>
      <c r="Q114" s="144"/>
    </row>
    <row r="115" spans="1:17" ht="15" customHeight="1">
      <c r="A115" s="51"/>
      <c r="B115" s="58"/>
      <c r="C115" s="56"/>
      <c r="D115" s="50"/>
      <c r="E115" s="50"/>
      <c r="F115" s="50"/>
      <c r="G115" s="64"/>
      <c r="H115" s="50"/>
      <c r="I115" s="50"/>
      <c r="J115" s="50"/>
      <c r="K115" s="64"/>
      <c r="L115" s="50"/>
      <c r="Q115" s="83"/>
    </row>
    <row r="116" spans="1:17" ht="25.5">
      <c r="A116" s="51"/>
      <c r="B116" s="98">
        <v>87</v>
      </c>
      <c r="C116" s="56" t="s">
        <v>75</v>
      </c>
      <c r="D116" s="50"/>
      <c r="E116" s="50"/>
      <c r="F116" s="50"/>
      <c r="G116" s="64"/>
      <c r="H116" s="50"/>
      <c r="I116" s="50"/>
      <c r="J116" s="50"/>
      <c r="K116" s="64"/>
      <c r="L116" s="50"/>
      <c r="Q116" s="83"/>
    </row>
    <row r="117" spans="1:17" ht="15" customHeight="1">
      <c r="A117" s="51"/>
      <c r="B117" s="58" t="s">
        <v>80</v>
      </c>
      <c r="C117" s="56" t="s">
        <v>68</v>
      </c>
      <c r="D117" s="60">
        <v>0</v>
      </c>
      <c r="E117" s="114">
        <v>383</v>
      </c>
      <c r="F117" s="60">
        <v>0</v>
      </c>
      <c r="G117" s="64">
        <v>383</v>
      </c>
      <c r="H117" s="60">
        <v>0</v>
      </c>
      <c r="I117" s="50">
        <v>383</v>
      </c>
      <c r="J117" s="60">
        <v>0</v>
      </c>
      <c r="K117" s="64">
        <v>383</v>
      </c>
      <c r="L117" s="50">
        <f>SUM(J117:K117)</f>
        <v>383</v>
      </c>
      <c r="M117" s="143"/>
      <c r="N117" s="143"/>
      <c r="O117" s="143"/>
      <c r="P117" s="143"/>
      <c r="Q117" s="144"/>
    </row>
    <row r="118" spans="1:17" ht="15" customHeight="1">
      <c r="A118" s="51"/>
      <c r="B118" s="58"/>
      <c r="C118" s="56"/>
      <c r="D118" s="50"/>
      <c r="E118" s="50"/>
      <c r="F118" s="50"/>
      <c r="G118" s="64"/>
      <c r="H118" s="50"/>
      <c r="I118" s="50"/>
      <c r="J118" s="50"/>
      <c r="K118" s="64"/>
      <c r="L118" s="50"/>
      <c r="Q118" s="83"/>
    </row>
    <row r="119" spans="1:17" ht="25.5">
      <c r="A119" s="51"/>
      <c r="B119" s="98">
        <v>88</v>
      </c>
      <c r="C119" s="56" t="s">
        <v>76</v>
      </c>
      <c r="D119" s="64"/>
      <c r="E119" s="64"/>
      <c r="F119" s="64"/>
      <c r="G119" s="64"/>
      <c r="H119" s="64"/>
      <c r="I119" s="64"/>
      <c r="J119" s="64"/>
      <c r="K119" s="64"/>
      <c r="L119" s="64"/>
      <c r="Q119" s="83"/>
    </row>
    <row r="120" spans="1:17" ht="15" customHeight="1">
      <c r="A120" s="51"/>
      <c r="B120" s="58" t="s">
        <v>81</v>
      </c>
      <c r="C120" s="56" t="s">
        <v>68</v>
      </c>
      <c r="D120" s="65">
        <v>0</v>
      </c>
      <c r="E120" s="61">
        <v>547</v>
      </c>
      <c r="F120" s="65">
        <v>0</v>
      </c>
      <c r="G120" s="69">
        <v>548</v>
      </c>
      <c r="H120" s="65">
        <v>0</v>
      </c>
      <c r="I120" s="64">
        <v>548</v>
      </c>
      <c r="J120" s="65">
        <v>0</v>
      </c>
      <c r="K120" s="69">
        <v>548</v>
      </c>
      <c r="L120" s="64">
        <f>SUM(J120:K120)</f>
        <v>548</v>
      </c>
      <c r="M120" s="143"/>
      <c r="N120" s="143"/>
      <c r="O120" s="143"/>
      <c r="P120" s="143"/>
      <c r="Q120" s="144"/>
    </row>
    <row r="121" spans="1:17" ht="15" customHeight="1">
      <c r="A121" s="51" t="s">
        <v>12</v>
      </c>
      <c r="B121" s="58">
        <v>61</v>
      </c>
      <c r="C121" s="56" t="s">
        <v>67</v>
      </c>
      <c r="D121" s="62">
        <f t="shared" ref="D121:J121" si="19">SUM(D111:D120)</f>
        <v>0</v>
      </c>
      <c r="E121" s="63">
        <f t="shared" si="19"/>
        <v>7119</v>
      </c>
      <c r="F121" s="62">
        <f t="shared" si="19"/>
        <v>0</v>
      </c>
      <c r="G121" s="63">
        <f t="shared" si="19"/>
        <v>7204</v>
      </c>
      <c r="H121" s="62">
        <f t="shared" si="19"/>
        <v>0</v>
      </c>
      <c r="I121" s="63">
        <f t="shared" si="19"/>
        <v>7204</v>
      </c>
      <c r="J121" s="62">
        <f t="shared" si="19"/>
        <v>0</v>
      </c>
      <c r="K121" s="63">
        <f>SUM(K111:K120)</f>
        <v>7204</v>
      </c>
      <c r="L121" s="63">
        <f>SUM(J121:K121)</f>
        <v>7204</v>
      </c>
      <c r="Q121" s="83"/>
    </row>
    <row r="122" spans="1:17" ht="15" customHeight="1">
      <c r="A122" s="51" t="s">
        <v>12</v>
      </c>
      <c r="B122" s="57">
        <v>5.0529999999999999</v>
      </c>
      <c r="C122" s="53" t="s">
        <v>16</v>
      </c>
      <c r="D122" s="60">
        <f t="shared" ref="D122:J122" si="20">D121+D107</f>
        <v>0</v>
      </c>
      <c r="E122" s="50">
        <f t="shared" si="20"/>
        <v>11781</v>
      </c>
      <c r="F122" s="60">
        <f t="shared" si="20"/>
        <v>0</v>
      </c>
      <c r="G122" s="50">
        <f t="shared" si="20"/>
        <v>11394</v>
      </c>
      <c r="H122" s="60">
        <f t="shared" si="20"/>
        <v>0</v>
      </c>
      <c r="I122" s="50">
        <f t="shared" si="20"/>
        <v>11394</v>
      </c>
      <c r="J122" s="60">
        <f t="shared" si="20"/>
        <v>0</v>
      </c>
      <c r="K122" s="50">
        <f>K121+K107</f>
        <v>11757</v>
      </c>
      <c r="L122" s="50">
        <f>SUM(J122:K122)</f>
        <v>11757</v>
      </c>
      <c r="Q122" s="83"/>
    </row>
    <row r="123" spans="1:17" ht="15" customHeight="1">
      <c r="A123" s="51" t="s">
        <v>12</v>
      </c>
      <c r="B123" s="97">
        <v>5</v>
      </c>
      <c r="C123" s="56" t="s">
        <v>144</v>
      </c>
      <c r="D123" s="62">
        <f t="shared" ref="D123:J124" si="21">D122</f>
        <v>0</v>
      </c>
      <c r="E123" s="63">
        <f t="shared" si="21"/>
        <v>11781</v>
      </c>
      <c r="F123" s="62">
        <f t="shared" si="21"/>
        <v>0</v>
      </c>
      <c r="G123" s="63">
        <f t="shared" si="21"/>
        <v>11394</v>
      </c>
      <c r="H123" s="62">
        <f t="shared" si="21"/>
        <v>0</v>
      </c>
      <c r="I123" s="63">
        <f t="shared" si="21"/>
        <v>11394</v>
      </c>
      <c r="J123" s="62">
        <f t="shared" si="21"/>
        <v>0</v>
      </c>
      <c r="K123" s="63">
        <f>K122</f>
        <v>11757</v>
      </c>
      <c r="L123" s="63">
        <f>SUM(J123:K123)</f>
        <v>11757</v>
      </c>
      <c r="Q123" s="83"/>
    </row>
    <row r="124" spans="1:17" ht="15" customHeight="1">
      <c r="A124" s="51" t="s">
        <v>12</v>
      </c>
      <c r="B124" s="52">
        <v>2216</v>
      </c>
      <c r="C124" s="53" t="s">
        <v>3</v>
      </c>
      <c r="D124" s="62">
        <f t="shared" si="21"/>
        <v>0</v>
      </c>
      <c r="E124" s="70">
        <f t="shared" si="21"/>
        <v>11781</v>
      </c>
      <c r="F124" s="62">
        <f t="shared" si="21"/>
        <v>0</v>
      </c>
      <c r="G124" s="70">
        <f t="shared" si="21"/>
        <v>11394</v>
      </c>
      <c r="H124" s="62">
        <f t="shared" si="21"/>
        <v>0</v>
      </c>
      <c r="I124" s="70">
        <f t="shared" si="21"/>
        <v>11394</v>
      </c>
      <c r="J124" s="62">
        <f t="shared" si="21"/>
        <v>0</v>
      </c>
      <c r="K124" s="70">
        <f>K123</f>
        <v>11757</v>
      </c>
      <c r="L124" s="70">
        <f>L123</f>
        <v>11757</v>
      </c>
      <c r="Q124" s="83"/>
    </row>
    <row r="125" spans="1:17" ht="15" customHeight="1">
      <c r="A125" s="99" t="s">
        <v>12</v>
      </c>
      <c r="B125" s="100"/>
      <c r="C125" s="101" t="s">
        <v>13</v>
      </c>
      <c r="D125" s="63">
        <f t="shared" ref="D125:K125" si="22">D99+D124+D42</f>
        <v>58495</v>
      </c>
      <c r="E125" s="63">
        <f t="shared" si="22"/>
        <v>105518</v>
      </c>
      <c r="F125" s="116">
        <f t="shared" si="22"/>
        <v>68428</v>
      </c>
      <c r="G125" s="63">
        <f t="shared" si="22"/>
        <v>113353</v>
      </c>
      <c r="H125" s="63">
        <f t="shared" si="22"/>
        <v>68428</v>
      </c>
      <c r="I125" s="63">
        <f t="shared" si="22"/>
        <v>115455</v>
      </c>
      <c r="J125" s="116">
        <f t="shared" si="22"/>
        <v>86543</v>
      </c>
      <c r="K125" s="63">
        <f t="shared" si="22"/>
        <v>156795</v>
      </c>
      <c r="L125" s="63">
        <f>SUM(J125:K125)</f>
        <v>243338</v>
      </c>
      <c r="Q125" s="83"/>
    </row>
    <row r="126" spans="1:17" ht="15" customHeight="1">
      <c r="A126" s="51"/>
      <c r="B126" s="102"/>
      <c r="C126" s="76"/>
      <c r="D126" s="64"/>
      <c r="E126" s="64"/>
      <c r="F126" s="64"/>
      <c r="G126" s="64"/>
      <c r="H126" s="64"/>
      <c r="I126" s="64"/>
      <c r="J126" s="64"/>
      <c r="K126" s="64"/>
      <c r="L126" s="64"/>
      <c r="Q126" s="83"/>
    </row>
    <row r="127" spans="1:17" ht="14.1" customHeight="1">
      <c r="A127" s="51"/>
      <c r="B127" s="102"/>
      <c r="C127" s="76" t="s">
        <v>48</v>
      </c>
      <c r="D127" s="50"/>
      <c r="E127" s="50"/>
      <c r="F127" s="50"/>
      <c r="G127" s="50"/>
      <c r="H127" s="50"/>
      <c r="I127" s="50"/>
      <c r="J127" s="50"/>
      <c r="K127" s="50"/>
      <c r="L127" s="50"/>
      <c r="Q127" s="83"/>
    </row>
    <row r="128" spans="1:17" ht="27.95" customHeight="1">
      <c r="A128" s="51" t="s">
        <v>14</v>
      </c>
      <c r="B128" s="75">
        <v>4215</v>
      </c>
      <c r="C128" s="76" t="s">
        <v>98</v>
      </c>
      <c r="D128" s="77"/>
      <c r="E128" s="77"/>
      <c r="F128" s="77"/>
      <c r="G128" s="77"/>
      <c r="H128" s="77"/>
      <c r="I128" s="77"/>
      <c r="J128" s="77"/>
      <c r="K128" s="77"/>
      <c r="L128" s="77"/>
      <c r="Q128" s="83"/>
    </row>
    <row r="129" spans="1:22" ht="14.1" customHeight="1">
      <c r="A129" s="51"/>
      <c r="B129" s="78">
        <v>1</v>
      </c>
      <c r="C129" s="79" t="s">
        <v>47</v>
      </c>
      <c r="D129" s="77"/>
      <c r="E129" s="77"/>
      <c r="F129" s="77"/>
      <c r="G129" s="77"/>
      <c r="H129" s="77"/>
      <c r="I129" s="77"/>
      <c r="J129" s="77"/>
      <c r="K129" s="77"/>
      <c r="L129" s="77"/>
      <c r="Q129" s="83"/>
    </row>
    <row r="130" spans="1:22" ht="14.1" customHeight="1">
      <c r="A130" s="51"/>
      <c r="B130" s="57">
        <v>1.101</v>
      </c>
      <c r="C130" s="76" t="s">
        <v>49</v>
      </c>
      <c r="D130" s="77"/>
      <c r="E130" s="77"/>
      <c r="F130" s="77"/>
      <c r="G130" s="77"/>
      <c r="H130" s="77"/>
      <c r="I130" s="77"/>
      <c r="J130" s="77"/>
      <c r="K130" s="77"/>
      <c r="L130" s="77"/>
      <c r="Q130" s="83"/>
    </row>
    <row r="131" spans="1:22" ht="14.1" customHeight="1">
      <c r="A131" s="51"/>
      <c r="B131" s="78">
        <v>60</v>
      </c>
      <c r="C131" s="79" t="s">
        <v>86</v>
      </c>
      <c r="D131" s="64"/>
      <c r="E131" s="64"/>
      <c r="F131" s="64"/>
      <c r="G131" s="64"/>
      <c r="H131" s="64"/>
      <c r="I131" s="64"/>
      <c r="J131" s="64"/>
      <c r="K131" s="64"/>
      <c r="L131" s="64"/>
      <c r="Q131" s="83"/>
    </row>
    <row r="132" spans="1:22" ht="27.95" customHeight="1">
      <c r="A132" s="51"/>
      <c r="B132" s="126" t="s">
        <v>58</v>
      </c>
      <c r="C132" s="79" t="s">
        <v>87</v>
      </c>
      <c r="D132" s="61">
        <v>5000</v>
      </c>
      <c r="E132" s="65">
        <v>0</v>
      </c>
      <c r="F132" s="64">
        <v>330</v>
      </c>
      <c r="G132" s="65">
        <v>0</v>
      </c>
      <c r="H132" s="64">
        <v>330</v>
      </c>
      <c r="I132" s="65">
        <v>0</v>
      </c>
      <c r="J132" s="61">
        <v>2872</v>
      </c>
      <c r="K132" s="65">
        <v>0</v>
      </c>
      <c r="L132" s="61">
        <f>SUM(J132:K132)</f>
        <v>2872</v>
      </c>
      <c r="M132" s="143"/>
      <c r="N132" s="143"/>
      <c r="O132" s="143"/>
      <c r="P132" s="143"/>
      <c r="Q132" s="144"/>
    </row>
    <row r="133" spans="1:22" ht="38.25">
      <c r="A133" s="51"/>
      <c r="B133" s="78" t="s">
        <v>104</v>
      </c>
      <c r="C133" s="79" t="s">
        <v>103</v>
      </c>
      <c r="D133" s="61">
        <v>3585</v>
      </c>
      <c r="E133" s="65">
        <v>0</v>
      </c>
      <c r="F133" s="61">
        <v>837</v>
      </c>
      <c r="G133" s="65">
        <v>0</v>
      </c>
      <c r="H133" s="64">
        <v>837</v>
      </c>
      <c r="I133" s="65">
        <v>0</v>
      </c>
      <c r="J133" s="61">
        <v>837</v>
      </c>
      <c r="K133" s="65">
        <v>0</v>
      </c>
      <c r="L133" s="61">
        <f>SUM(J133:K133)</f>
        <v>837</v>
      </c>
      <c r="M133" s="155"/>
      <c r="N133" s="155"/>
      <c r="O133" s="155"/>
      <c r="P133" s="155"/>
      <c r="Q133" s="155"/>
      <c r="R133" s="159"/>
      <c r="S133" s="159"/>
      <c r="T133" s="159"/>
      <c r="U133" s="159"/>
      <c r="V133" s="159"/>
    </row>
    <row r="134" spans="1:22" ht="14.1" customHeight="1">
      <c r="A134" s="51"/>
      <c r="B134" s="78" t="s">
        <v>148</v>
      </c>
      <c r="C134" s="79" t="s">
        <v>149</v>
      </c>
      <c r="D134" s="61">
        <v>2516</v>
      </c>
      <c r="E134" s="65">
        <v>0</v>
      </c>
      <c r="F134" s="61">
        <v>5000</v>
      </c>
      <c r="G134" s="65">
        <v>0</v>
      </c>
      <c r="H134" s="61">
        <v>5000</v>
      </c>
      <c r="I134" s="65">
        <v>0</v>
      </c>
      <c r="J134" s="65">
        <v>0</v>
      </c>
      <c r="K134" s="65">
        <v>0</v>
      </c>
      <c r="L134" s="65">
        <f>SUM(J134:K134)</f>
        <v>0</v>
      </c>
      <c r="M134" s="143"/>
      <c r="N134" s="143"/>
      <c r="O134" s="143"/>
      <c r="P134" s="143"/>
      <c r="Q134" s="146"/>
    </row>
    <row r="135" spans="1:22" ht="27.95" customHeight="1">
      <c r="A135" s="51"/>
      <c r="B135" s="78" t="s">
        <v>165</v>
      </c>
      <c r="C135" s="79" t="s">
        <v>171</v>
      </c>
      <c r="D135" s="65">
        <v>0</v>
      </c>
      <c r="E135" s="65">
        <v>0</v>
      </c>
      <c r="F135" s="61">
        <v>50000</v>
      </c>
      <c r="G135" s="65">
        <v>0</v>
      </c>
      <c r="H135" s="61">
        <v>50000</v>
      </c>
      <c r="I135" s="65">
        <v>0</v>
      </c>
      <c r="J135" s="65">
        <v>0</v>
      </c>
      <c r="K135" s="65">
        <v>0</v>
      </c>
      <c r="L135" s="65">
        <f>SUM(J135:K135)</f>
        <v>0</v>
      </c>
      <c r="M135" s="143"/>
      <c r="N135" s="143"/>
      <c r="O135" s="150"/>
      <c r="P135" s="143"/>
      <c r="Q135" s="146"/>
    </row>
    <row r="136" spans="1:22" ht="14.1" customHeight="1">
      <c r="A136" s="51" t="s">
        <v>12</v>
      </c>
      <c r="B136" s="78">
        <v>60</v>
      </c>
      <c r="C136" s="79" t="s">
        <v>86</v>
      </c>
      <c r="D136" s="63">
        <f>SUM(D132:D133)+D134+D135</f>
        <v>11101</v>
      </c>
      <c r="E136" s="62">
        <f t="shared" ref="E136:L136" si="23">SUM(E132:E133)+E134+E135</f>
        <v>0</v>
      </c>
      <c r="F136" s="63">
        <f t="shared" si="23"/>
        <v>56167</v>
      </c>
      <c r="G136" s="62">
        <f t="shared" si="23"/>
        <v>0</v>
      </c>
      <c r="H136" s="63">
        <f t="shared" si="23"/>
        <v>56167</v>
      </c>
      <c r="I136" s="62">
        <f t="shared" si="23"/>
        <v>0</v>
      </c>
      <c r="J136" s="63">
        <f t="shared" si="23"/>
        <v>3709</v>
      </c>
      <c r="K136" s="62">
        <f t="shared" si="23"/>
        <v>0</v>
      </c>
      <c r="L136" s="63">
        <f t="shared" si="23"/>
        <v>3709</v>
      </c>
      <c r="Q136" s="83"/>
    </row>
    <row r="137" spans="1:22" ht="14.1" customHeight="1">
      <c r="A137" s="51"/>
      <c r="B137" s="78"/>
      <c r="C137" s="79"/>
      <c r="D137" s="50"/>
      <c r="E137" s="50"/>
      <c r="F137" s="64"/>
      <c r="G137" s="64"/>
      <c r="H137" s="64"/>
      <c r="I137" s="64"/>
      <c r="J137" s="64"/>
      <c r="K137" s="64"/>
      <c r="L137" s="64"/>
      <c r="Q137" s="83"/>
    </row>
    <row r="138" spans="1:22" ht="14.1" customHeight="1">
      <c r="A138" s="51"/>
      <c r="B138" s="78">
        <v>61</v>
      </c>
      <c r="C138" s="79" t="s">
        <v>55</v>
      </c>
      <c r="D138" s="50"/>
      <c r="E138" s="50"/>
      <c r="F138" s="64"/>
      <c r="G138" s="64"/>
      <c r="H138" s="64"/>
      <c r="I138" s="64"/>
      <c r="J138" s="64"/>
      <c r="K138" s="64"/>
      <c r="L138" s="64"/>
      <c r="Q138" s="83"/>
    </row>
    <row r="139" spans="1:22" ht="27.95" customHeight="1">
      <c r="A139" s="51"/>
      <c r="B139" s="78" t="s">
        <v>106</v>
      </c>
      <c r="C139" s="103" t="s">
        <v>105</v>
      </c>
      <c r="D139" s="61">
        <v>4511</v>
      </c>
      <c r="E139" s="65">
        <v>0</v>
      </c>
      <c r="F139" s="61">
        <v>5552</v>
      </c>
      <c r="G139" s="65">
        <v>0</v>
      </c>
      <c r="H139" s="64">
        <v>5552</v>
      </c>
      <c r="I139" s="65">
        <v>0</v>
      </c>
      <c r="J139" s="61">
        <f>1688+2244</f>
        <v>3932</v>
      </c>
      <c r="K139" s="65">
        <v>0</v>
      </c>
      <c r="L139" s="61">
        <f>SUM(J139:K139)</f>
        <v>3932</v>
      </c>
      <c r="M139" s="155"/>
      <c r="N139" s="155"/>
      <c r="O139" s="155"/>
      <c r="P139" s="155"/>
      <c r="Q139" s="155"/>
      <c r="R139" s="159"/>
      <c r="S139" s="159"/>
      <c r="T139" s="159"/>
      <c r="U139" s="159"/>
      <c r="V139" s="159"/>
    </row>
    <row r="140" spans="1:22" ht="14.1" customHeight="1">
      <c r="A140" s="51" t="s">
        <v>12</v>
      </c>
      <c r="B140" s="78">
        <v>61</v>
      </c>
      <c r="C140" s="79" t="s">
        <v>55</v>
      </c>
      <c r="D140" s="116">
        <f t="shared" ref="D140:L140" si="24">SUM(D139:D139)</f>
        <v>4511</v>
      </c>
      <c r="E140" s="62">
        <f t="shared" si="24"/>
        <v>0</v>
      </c>
      <c r="F140" s="116">
        <f t="shared" si="24"/>
        <v>5552</v>
      </c>
      <c r="G140" s="62">
        <f t="shared" si="24"/>
        <v>0</v>
      </c>
      <c r="H140" s="63">
        <f t="shared" si="24"/>
        <v>5552</v>
      </c>
      <c r="I140" s="62">
        <f t="shared" si="24"/>
        <v>0</v>
      </c>
      <c r="J140" s="63">
        <f t="shared" si="24"/>
        <v>3932</v>
      </c>
      <c r="K140" s="62">
        <f t="shared" si="24"/>
        <v>0</v>
      </c>
      <c r="L140" s="116">
        <f t="shared" si="24"/>
        <v>3932</v>
      </c>
      <c r="Q140" s="83"/>
    </row>
    <row r="141" spans="1:22" ht="14.1" customHeight="1">
      <c r="A141" s="51"/>
      <c r="B141" s="78"/>
      <c r="C141" s="79"/>
      <c r="D141" s="64"/>
      <c r="E141" s="64"/>
      <c r="F141" s="64"/>
      <c r="G141" s="64"/>
      <c r="H141" s="64"/>
      <c r="I141" s="64"/>
      <c r="J141" s="64"/>
      <c r="K141" s="117"/>
      <c r="L141" s="64"/>
      <c r="Q141" s="83"/>
    </row>
    <row r="142" spans="1:22" ht="14.1" customHeight="1">
      <c r="A142" s="51"/>
      <c r="B142" s="78">
        <v>63</v>
      </c>
      <c r="C142" s="79" t="s">
        <v>56</v>
      </c>
      <c r="D142" s="64"/>
      <c r="E142" s="64"/>
      <c r="F142" s="64"/>
      <c r="G142" s="64"/>
      <c r="H142" s="64"/>
      <c r="I142" s="64"/>
      <c r="J142" s="64"/>
      <c r="K142" s="117"/>
      <c r="L142" s="64"/>
      <c r="Q142" s="83"/>
    </row>
    <row r="143" spans="1:22" ht="27.95" customHeight="1">
      <c r="A143" s="51"/>
      <c r="B143" s="78" t="s">
        <v>117</v>
      </c>
      <c r="C143" s="79" t="s">
        <v>129</v>
      </c>
      <c r="D143" s="115">
        <v>10000</v>
      </c>
      <c r="E143" s="68">
        <v>0</v>
      </c>
      <c r="F143" s="115">
        <v>21784</v>
      </c>
      <c r="G143" s="68">
        <v>0</v>
      </c>
      <c r="H143" s="115">
        <v>21784</v>
      </c>
      <c r="I143" s="68">
        <v>0</v>
      </c>
      <c r="J143" s="115">
        <f>5078+17702</f>
        <v>22780</v>
      </c>
      <c r="K143" s="68">
        <v>0</v>
      </c>
      <c r="L143" s="115">
        <f>SUM(J143:K143)</f>
        <v>22780</v>
      </c>
      <c r="M143" s="143"/>
      <c r="N143" s="143"/>
      <c r="O143" s="143"/>
      <c r="P143" s="143"/>
      <c r="Q143" s="144"/>
    </row>
    <row r="144" spans="1:22" ht="14.1" customHeight="1">
      <c r="A144" s="51" t="s">
        <v>12</v>
      </c>
      <c r="B144" s="78">
        <v>63</v>
      </c>
      <c r="C144" s="79" t="s">
        <v>56</v>
      </c>
      <c r="D144" s="69">
        <f t="shared" ref="D144:L144" si="25">SUM(D143:D143)</f>
        <v>10000</v>
      </c>
      <c r="E144" s="68">
        <f t="shared" si="25"/>
        <v>0</v>
      </c>
      <c r="F144" s="69">
        <f t="shared" si="25"/>
        <v>21784</v>
      </c>
      <c r="G144" s="68">
        <f t="shared" si="25"/>
        <v>0</v>
      </c>
      <c r="H144" s="69">
        <f t="shared" si="25"/>
        <v>21784</v>
      </c>
      <c r="I144" s="68">
        <f t="shared" si="25"/>
        <v>0</v>
      </c>
      <c r="J144" s="115">
        <f t="shared" si="25"/>
        <v>22780</v>
      </c>
      <c r="K144" s="68">
        <f>SUM(K143:K143)</f>
        <v>0</v>
      </c>
      <c r="L144" s="115">
        <f t="shared" si="25"/>
        <v>22780</v>
      </c>
      <c r="Q144" s="83"/>
    </row>
    <row r="145" spans="1:22" ht="12.95" customHeight="1">
      <c r="A145" s="51"/>
      <c r="B145" s="78"/>
      <c r="C145" s="79"/>
      <c r="D145" s="64"/>
      <c r="E145" s="64"/>
      <c r="F145" s="64"/>
      <c r="G145" s="64"/>
      <c r="H145" s="64"/>
      <c r="I145" s="64"/>
      <c r="J145" s="64"/>
      <c r="K145" s="64"/>
      <c r="L145" s="64"/>
      <c r="Q145" s="83"/>
    </row>
    <row r="146" spans="1:22" ht="14.25" customHeight="1">
      <c r="A146" s="51"/>
      <c r="B146" s="78">
        <v>70</v>
      </c>
      <c r="C146" s="79" t="s">
        <v>54</v>
      </c>
      <c r="D146" s="64"/>
      <c r="E146" s="64"/>
      <c r="F146" s="64"/>
      <c r="G146" s="64"/>
      <c r="H146" s="64"/>
      <c r="I146" s="64"/>
      <c r="J146" s="64"/>
      <c r="K146" s="64"/>
      <c r="L146" s="64"/>
      <c r="Q146" s="83"/>
    </row>
    <row r="147" spans="1:22">
      <c r="A147" s="51"/>
      <c r="B147" s="78" t="s">
        <v>123</v>
      </c>
      <c r="C147" s="79" t="s">
        <v>124</v>
      </c>
      <c r="D147" s="61">
        <v>7736</v>
      </c>
      <c r="E147" s="65">
        <v>0</v>
      </c>
      <c r="F147" s="61">
        <v>99072</v>
      </c>
      <c r="G147" s="65">
        <v>0</v>
      </c>
      <c r="H147" s="61">
        <v>99072</v>
      </c>
      <c r="I147" s="65">
        <v>0</v>
      </c>
      <c r="J147" s="61">
        <v>50000</v>
      </c>
      <c r="K147" s="65">
        <v>0</v>
      </c>
      <c r="L147" s="61">
        <f t="shared" ref="L147:L152" si="26">SUM(J147:K147)</f>
        <v>50000</v>
      </c>
      <c r="M147" s="143"/>
      <c r="N147" s="143"/>
      <c r="O147" s="147"/>
      <c r="P147" s="143"/>
      <c r="Q147" s="146"/>
    </row>
    <row r="148" spans="1:22">
      <c r="A148" s="51"/>
      <c r="B148" s="78" t="s">
        <v>57</v>
      </c>
      <c r="C148" s="79" t="s">
        <v>161</v>
      </c>
      <c r="D148" s="114">
        <v>6373</v>
      </c>
      <c r="E148" s="65">
        <v>0</v>
      </c>
      <c r="F148" s="61">
        <v>30000</v>
      </c>
      <c r="G148" s="65">
        <v>0</v>
      </c>
      <c r="H148" s="64">
        <v>30000</v>
      </c>
      <c r="I148" s="65">
        <v>0</v>
      </c>
      <c r="J148" s="61">
        <v>36000</v>
      </c>
      <c r="K148" s="65">
        <v>0</v>
      </c>
      <c r="L148" s="61">
        <f t="shared" si="26"/>
        <v>36000</v>
      </c>
      <c r="M148" s="143"/>
      <c r="N148" s="143"/>
      <c r="O148" s="143"/>
      <c r="P148" s="143"/>
      <c r="Q148" s="144"/>
    </row>
    <row r="149" spans="1:22">
      <c r="A149" s="89"/>
      <c r="B149" s="139" t="s">
        <v>159</v>
      </c>
      <c r="C149" s="140" t="s">
        <v>160</v>
      </c>
      <c r="D149" s="115">
        <v>447</v>
      </c>
      <c r="E149" s="68">
        <v>0</v>
      </c>
      <c r="F149" s="115">
        <v>5000</v>
      </c>
      <c r="G149" s="68">
        <v>0</v>
      </c>
      <c r="H149" s="115">
        <v>5000</v>
      </c>
      <c r="I149" s="68">
        <v>0</v>
      </c>
      <c r="J149" s="68">
        <v>0</v>
      </c>
      <c r="K149" s="68">
        <v>0</v>
      </c>
      <c r="L149" s="68">
        <f t="shared" si="26"/>
        <v>0</v>
      </c>
      <c r="M149" s="143"/>
      <c r="N149" s="143"/>
      <c r="O149" s="148"/>
      <c r="P149" s="143"/>
      <c r="Q149" s="149"/>
    </row>
    <row r="150" spans="1:22" ht="25.5">
      <c r="A150" s="51"/>
      <c r="B150" s="102" t="s">
        <v>82</v>
      </c>
      <c r="C150" s="79" t="s">
        <v>150</v>
      </c>
      <c r="D150" s="60">
        <v>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1">
        <v>541</v>
      </c>
      <c r="K150" s="65">
        <v>0</v>
      </c>
      <c r="L150" s="61">
        <f t="shared" si="26"/>
        <v>541</v>
      </c>
      <c r="M150" s="155"/>
      <c r="N150" s="155"/>
      <c r="O150" s="155"/>
      <c r="P150" s="155"/>
      <c r="Q150" s="155"/>
      <c r="R150" s="159"/>
      <c r="S150" s="159"/>
      <c r="T150" s="159"/>
      <c r="U150" s="159"/>
      <c r="V150" s="159"/>
    </row>
    <row r="151" spans="1:22" ht="40.5" customHeight="1">
      <c r="A151" s="51"/>
      <c r="B151" s="102" t="s">
        <v>110</v>
      </c>
      <c r="C151" s="79" t="s">
        <v>111</v>
      </c>
      <c r="D151" s="61">
        <v>2500</v>
      </c>
      <c r="E151" s="65">
        <v>0</v>
      </c>
      <c r="F151" s="61">
        <v>2500</v>
      </c>
      <c r="G151" s="65">
        <v>0</v>
      </c>
      <c r="H151" s="61">
        <v>2500</v>
      </c>
      <c r="I151" s="65">
        <v>0</v>
      </c>
      <c r="J151" s="65">
        <v>0</v>
      </c>
      <c r="K151" s="65">
        <v>0</v>
      </c>
      <c r="L151" s="65">
        <f t="shared" si="26"/>
        <v>0</v>
      </c>
      <c r="M151" s="143"/>
      <c r="N151" s="143"/>
      <c r="O151" s="147"/>
      <c r="P151" s="143"/>
      <c r="Q151" s="146"/>
    </row>
    <row r="152" spans="1:22" ht="30.75" customHeight="1">
      <c r="A152" s="51"/>
      <c r="B152" s="102" t="s">
        <v>166</v>
      </c>
      <c r="C152" s="79" t="s">
        <v>172</v>
      </c>
      <c r="D152" s="65">
        <v>0</v>
      </c>
      <c r="E152" s="65">
        <v>0</v>
      </c>
      <c r="F152" s="61">
        <v>186398</v>
      </c>
      <c r="G152" s="65">
        <v>0</v>
      </c>
      <c r="H152" s="61">
        <v>186398</v>
      </c>
      <c r="I152" s="65">
        <v>0</v>
      </c>
      <c r="J152" s="61">
        <f>262+137592</f>
        <v>137854</v>
      </c>
      <c r="K152" s="65">
        <v>0</v>
      </c>
      <c r="L152" s="61">
        <f t="shared" si="26"/>
        <v>137854</v>
      </c>
      <c r="M152" s="143"/>
      <c r="N152" s="143"/>
      <c r="O152" s="151"/>
      <c r="P152" s="143"/>
      <c r="Q152" s="144"/>
    </row>
    <row r="153" spans="1:22">
      <c r="A153" s="51" t="s">
        <v>12</v>
      </c>
      <c r="B153" s="78">
        <v>70</v>
      </c>
      <c r="C153" s="79" t="s">
        <v>54</v>
      </c>
      <c r="D153" s="63">
        <f t="shared" ref="D153:L153" si="27">SUM(D147:D152)</f>
        <v>17056</v>
      </c>
      <c r="E153" s="62">
        <f t="shared" si="27"/>
        <v>0</v>
      </c>
      <c r="F153" s="63">
        <f t="shared" si="27"/>
        <v>322970</v>
      </c>
      <c r="G153" s="62">
        <f t="shared" si="27"/>
        <v>0</v>
      </c>
      <c r="H153" s="63">
        <f t="shared" si="27"/>
        <v>322970</v>
      </c>
      <c r="I153" s="62">
        <f t="shared" si="27"/>
        <v>0</v>
      </c>
      <c r="J153" s="63">
        <f t="shared" si="27"/>
        <v>224395</v>
      </c>
      <c r="K153" s="62">
        <f t="shared" si="27"/>
        <v>0</v>
      </c>
      <c r="L153" s="63">
        <f t="shared" si="27"/>
        <v>224395</v>
      </c>
      <c r="Q153" s="83"/>
    </row>
    <row r="154" spans="1:22">
      <c r="A154" s="51"/>
      <c r="B154" s="78"/>
      <c r="C154" s="79"/>
      <c r="D154" s="96"/>
      <c r="E154" s="104"/>
      <c r="F154" s="96"/>
      <c r="G154" s="104"/>
      <c r="H154" s="96"/>
      <c r="I154" s="104"/>
      <c r="J154" s="96"/>
      <c r="K154" s="104"/>
      <c r="L154" s="96"/>
      <c r="Q154" s="83"/>
    </row>
    <row r="155" spans="1:22" ht="25.5">
      <c r="A155" s="51"/>
      <c r="B155" s="78">
        <v>71</v>
      </c>
      <c r="C155" s="79" t="s">
        <v>180</v>
      </c>
      <c r="D155" s="64"/>
      <c r="E155" s="65"/>
      <c r="F155" s="64"/>
      <c r="G155" s="65"/>
      <c r="H155" s="64"/>
      <c r="I155" s="65"/>
      <c r="J155" s="64"/>
      <c r="K155" s="65"/>
      <c r="L155" s="64"/>
      <c r="Q155" s="83"/>
    </row>
    <row r="156" spans="1:22" ht="27.95" customHeight="1">
      <c r="A156" s="51"/>
      <c r="B156" s="78" t="s">
        <v>118</v>
      </c>
      <c r="C156" s="79" t="s">
        <v>121</v>
      </c>
      <c r="D156" s="114">
        <v>1710</v>
      </c>
      <c r="E156" s="65">
        <v>0</v>
      </c>
      <c r="F156" s="61">
        <v>24458</v>
      </c>
      <c r="G156" s="65">
        <v>0</v>
      </c>
      <c r="H156" s="61">
        <v>24458</v>
      </c>
      <c r="I156" s="65">
        <v>0</v>
      </c>
      <c r="J156" s="61">
        <v>600</v>
      </c>
      <c r="K156" s="65">
        <v>0</v>
      </c>
      <c r="L156" s="61">
        <f>SUM(J156:K156)</f>
        <v>600</v>
      </c>
      <c r="O156" s="132"/>
      <c r="Q156" s="83"/>
    </row>
    <row r="157" spans="1:22" ht="27.95" customHeight="1">
      <c r="A157" s="51"/>
      <c r="B157" s="78" t="s">
        <v>120</v>
      </c>
      <c r="C157" s="79" t="s">
        <v>119</v>
      </c>
      <c r="D157" s="65">
        <v>0</v>
      </c>
      <c r="E157" s="65">
        <v>0</v>
      </c>
      <c r="F157" s="61">
        <v>30556</v>
      </c>
      <c r="G157" s="65">
        <v>0</v>
      </c>
      <c r="H157" s="61">
        <v>30556</v>
      </c>
      <c r="I157" s="65">
        <v>0</v>
      </c>
      <c r="J157" s="61">
        <v>600</v>
      </c>
      <c r="K157" s="65">
        <v>0</v>
      </c>
      <c r="L157" s="61">
        <f>SUM(J157:K157)</f>
        <v>600</v>
      </c>
      <c r="O157" s="132"/>
      <c r="Q157" s="83"/>
    </row>
    <row r="158" spans="1:22" ht="27.95" customHeight="1">
      <c r="A158" s="51"/>
      <c r="B158" s="78" t="s">
        <v>122</v>
      </c>
      <c r="C158" s="79" t="s">
        <v>145</v>
      </c>
      <c r="D158" s="61">
        <v>7898</v>
      </c>
      <c r="E158" s="65">
        <v>0</v>
      </c>
      <c r="F158" s="61">
        <v>1091</v>
      </c>
      <c r="G158" s="65">
        <v>0</v>
      </c>
      <c r="H158" s="61">
        <v>1091</v>
      </c>
      <c r="I158" s="65">
        <v>0</v>
      </c>
      <c r="J158" s="65">
        <v>0</v>
      </c>
      <c r="K158" s="65">
        <v>0</v>
      </c>
      <c r="L158" s="65">
        <f>SUM(J158:K158)</f>
        <v>0</v>
      </c>
      <c r="O158" s="132"/>
      <c r="Q158" s="83"/>
    </row>
    <row r="159" spans="1:22" ht="25.5">
      <c r="A159" s="51"/>
      <c r="B159" s="78" t="s">
        <v>167</v>
      </c>
      <c r="C159" s="79" t="s">
        <v>169</v>
      </c>
      <c r="D159" s="65">
        <v>0</v>
      </c>
      <c r="E159" s="65">
        <v>0</v>
      </c>
      <c r="F159" s="61">
        <v>20000</v>
      </c>
      <c r="G159" s="65">
        <v>0</v>
      </c>
      <c r="H159" s="61">
        <v>20000</v>
      </c>
      <c r="I159" s="65">
        <v>0</v>
      </c>
      <c r="J159" s="61">
        <v>21599</v>
      </c>
      <c r="K159" s="65">
        <v>0</v>
      </c>
      <c r="L159" s="61">
        <f>SUM(J159:K159)</f>
        <v>21599</v>
      </c>
      <c r="O159" s="132"/>
      <c r="Q159" s="83"/>
    </row>
    <row r="160" spans="1:22" ht="25.5">
      <c r="A160" s="51"/>
      <c r="B160" s="133" t="s">
        <v>168</v>
      </c>
      <c r="C160" s="134" t="s">
        <v>170</v>
      </c>
      <c r="D160" s="65">
        <v>0</v>
      </c>
      <c r="E160" s="65">
        <v>0</v>
      </c>
      <c r="F160" s="61">
        <v>20000</v>
      </c>
      <c r="G160" s="65">
        <v>0</v>
      </c>
      <c r="H160" s="61">
        <v>20000</v>
      </c>
      <c r="I160" s="65">
        <v>0</v>
      </c>
      <c r="J160" s="61">
        <v>11</v>
      </c>
      <c r="K160" s="65">
        <v>0</v>
      </c>
      <c r="L160" s="61">
        <f>SUM(J160:K160)</f>
        <v>11</v>
      </c>
      <c r="O160" s="132"/>
      <c r="Q160" s="83"/>
    </row>
    <row r="161" spans="1:22" ht="25.5">
      <c r="A161" s="51" t="s">
        <v>12</v>
      </c>
      <c r="B161" s="78">
        <v>71</v>
      </c>
      <c r="C161" s="79" t="s">
        <v>180</v>
      </c>
      <c r="D161" s="116">
        <f t="shared" ref="D161:I161" si="28">SUM(D156:D160)</f>
        <v>9608</v>
      </c>
      <c r="E161" s="62">
        <f t="shared" si="28"/>
        <v>0</v>
      </c>
      <c r="F161" s="63">
        <f t="shared" si="28"/>
        <v>96105</v>
      </c>
      <c r="G161" s="62">
        <f t="shared" si="28"/>
        <v>0</v>
      </c>
      <c r="H161" s="63">
        <f t="shared" si="28"/>
        <v>96105</v>
      </c>
      <c r="I161" s="62">
        <f t="shared" si="28"/>
        <v>0</v>
      </c>
      <c r="J161" s="116">
        <f>SUM(J156:J160)</f>
        <v>22810</v>
      </c>
      <c r="K161" s="62">
        <f>SUM(K156:K160)</f>
        <v>0</v>
      </c>
      <c r="L161" s="116">
        <f>SUM(L156:L160)</f>
        <v>22810</v>
      </c>
      <c r="Q161" s="83"/>
    </row>
    <row r="162" spans="1:22">
      <c r="A162" s="51"/>
      <c r="B162" s="78"/>
      <c r="C162" s="79"/>
      <c r="D162" s="105"/>
      <c r="E162" s="104"/>
      <c r="F162" s="96"/>
      <c r="G162" s="104"/>
      <c r="H162" s="105"/>
      <c r="I162" s="104"/>
      <c r="J162" s="96"/>
      <c r="K162" s="104"/>
      <c r="L162" s="96"/>
      <c r="Q162" s="83"/>
    </row>
    <row r="163" spans="1:22">
      <c r="A163" s="51"/>
      <c r="B163" s="78">
        <v>72</v>
      </c>
      <c r="C163" s="79" t="s">
        <v>132</v>
      </c>
      <c r="D163" s="106"/>
      <c r="E163" s="65"/>
      <c r="F163" s="64"/>
      <c r="G163" s="65"/>
      <c r="H163" s="106"/>
      <c r="I163" s="65"/>
      <c r="J163" s="64"/>
      <c r="K163" s="65"/>
      <c r="L163" s="64"/>
      <c r="Q163" s="83"/>
    </row>
    <row r="164" spans="1:22" ht="25.5">
      <c r="A164" s="51"/>
      <c r="B164" s="78" t="s">
        <v>126</v>
      </c>
      <c r="C164" s="79" t="s">
        <v>125</v>
      </c>
      <c r="D164" s="61">
        <v>13946</v>
      </c>
      <c r="E164" s="65">
        <v>0</v>
      </c>
      <c r="F164" s="127">
        <v>33147</v>
      </c>
      <c r="G164" s="65">
        <v>0</v>
      </c>
      <c r="H164" s="61">
        <v>33147</v>
      </c>
      <c r="I164" s="65">
        <v>0</v>
      </c>
      <c r="J164" s="61">
        <f>3911+15719</f>
        <v>19630</v>
      </c>
      <c r="K164" s="65">
        <v>0</v>
      </c>
      <c r="L164" s="61">
        <f>SUM(J164:K164)</f>
        <v>19630</v>
      </c>
      <c r="M164" s="143"/>
      <c r="N164" s="143"/>
      <c r="O164" s="143"/>
      <c r="P164" s="143"/>
      <c r="Q164" s="144"/>
    </row>
    <row r="165" spans="1:22" ht="38.25">
      <c r="A165" s="51"/>
      <c r="B165" s="78" t="s">
        <v>130</v>
      </c>
      <c r="C165" s="79" t="s">
        <v>143</v>
      </c>
      <c r="D165" s="61">
        <v>33289</v>
      </c>
      <c r="E165" s="65">
        <v>0</v>
      </c>
      <c r="F165" s="127">
        <v>600</v>
      </c>
      <c r="G165" s="65">
        <v>0</v>
      </c>
      <c r="H165" s="61">
        <v>600</v>
      </c>
      <c r="I165" s="65">
        <v>0</v>
      </c>
      <c r="J165" s="65">
        <v>0</v>
      </c>
      <c r="K165" s="65">
        <v>0</v>
      </c>
      <c r="L165" s="65">
        <f>SUM(J165:K165)</f>
        <v>0</v>
      </c>
      <c r="Q165" s="83"/>
    </row>
    <row r="166" spans="1:22" ht="12.95" customHeight="1">
      <c r="A166" s="51"/>
      <c r="B166" s="78" t="s">
        <v>163</v>
      </c>
      <c r="C166" s="113" t="s">
        <v>164</v>
      </c>
      <c r="D166" s="61">
        <v>498</v>
      </c>
      <c r="E166" s="65">
        <v>0</v>
      </c>
      <c r="F166" s="61">
        <v>35000</v>
      </c>
      <c r="G166" s="65">
        <v>0</v>
      </c>
      <c r="H166" s="61">
        <v>35000</v>
      </c>
      <c r="I166" s="65">
        <v>0</v>
      </c>
      <c r="J166" s="61">
        <f>6387+18000</f>
        <v>24387</v>
      </c>
      <c r="K166" s="65">
        <v>0</v>
      </c>
      <c r="L166" s="61">
        <f>SUM(J166:K166)</f>
        <v>24387</v>
      </c>
      <c r="M166" s="160"/>
      <c r="N166" s="161"/>
      <c r="O166" s="162"/>
      <c r="P166" s="155"/>
      <c r="Q166" s="155"/>
      <c r="R166" s="159"/>
      <c r="S166" s="159"/>
      <c r="T166" s="159"/>
      <c r="U166" s="159"/>
      <c r="V166" s="159"/>
    </row>
    <row r="167" spans="1:22" ht="25.5" customHeight="1">
      <c r="A167" s="89"/>
      <c r="B167" s="139" t="s">
        <v>177</v>
      </c>
      <c r="C167" s="141" t="s">
        <v>178</v>
      </c>
      <c r="D167" s="68">
        <v>0</v>
      </c>
      <c r="E167" s="68">
        <v>0</v>
      </c>
      <c r="F167" s="68">
        <v>0</v>
      </c>
      <c r="G167" s="68">
        <v>0</v>
      </c>
      <c r="H167" s="68">
        <v>0</v>
      </c>
      <c r="I167" s="68">
        <v>0</v>
      </c>
      <c r="J167" s="115">
        <v>17400</v>
      </c>
      <c r="K167" s="68">
        <v>0</v>
      </c>
      <c r="L167" s="115">
        <f>SUM(J167:K167)</f>
        <v>17400</v>
      </c>
      <c r="M167" s="160"/>
      <c r="N167" s="161"/>
      <c r="O167" s="162"/>
      <c r="P167" s="155"/>
      <c r="Q167" s="155"/>
      <c r="R167" s="159"/>
      <c r="S167" s="159"/>
      <c r="T167" s="159"/>
      <c r="U167" s="159"/>
      <c r="V167" s="159"/>
    </row>
    <row r="168" spans="1:22" ht="39.75" customHeight="1">
      <c r="A168" s="51"/>
      <c r="B168" s="78" t="s">
        <v>179</v>
      </c>
      <c r="C168" s="113" t="s">
        <v>181</v>
      </c>
      <c r="D168" s="65">
        <v>0</v>
      </c>
      <c r="E168" s="65">
        <v>0</v>
      </c>
      <c r="F168" s="65">
        <v>0</v>
      </c>
      <c r="G168" s="65">
        <v>0</v>
      </c>
      <c r="H168" s="65">
        <v>0</v>
      </c>
      <c r="I168" s="65">
        <v>0</v>
      </c>
      <c r="J168" s="61">
        <v>10000</v>
      </c>
      <c r="K168" s="65">
        <v>0</v>
      </c>
      <c r="L168" s="61">
        <f>SUM(J168:K168)</f>
        <v>10000</v>
      </c>
      <c r="M168" s="152"/>
      <c r="N168" s="153"/>
      <c r="O168" s="153"/>
      <c r="P168" s="153"/>
      <c r="Q168" s="154"/>
    </row>
    <row r="169" spans="1:22" ht="12.75" customHeight="1">
      <c r="A169" s="51" t="s">
        <v>12</v>
      </c>
      <c r="B169" s="78">
        <v>72</v>
      </c>
      <c r="C169" s="79" t="s">
        <v>132</v>
      </c>
      <c r="D169" s="116">
        <f>SUM(D164:D168)</f>
        <v>47733</v>
      </c>
      <c r="E169" s="62">
        <f t="shared" ref="E169:L169" si="29">SUM(E164:E168)</f>
        <v>0</v>
      </c>
      <c r="F169" s="116">
        <f t="shared" si="29"/>
        <v>68747</v>
      </c>
      <c r="G169" s="62">
        <f t="shared" si="29"/>
        <v>0</v>
      </c>
      <c r="H169" s="116">
        <f t="shared" si="29"/>
        <v>68747</v>
      </c>
      <c r="I169" s="62">
        <f t="shared" si="29"/>
        <v>0</v>
      </c>
      <c r="J169" s="116">
        <f t="shared" si="29"/>
        <v>71417</v>
      </c>
      <c r="K169" s="62">
        <f t="shared" si="29"/>
        <v>0</v>
      </c>
      <c r="L169" s="116">
        <f t="shared" si="29"/>
        <v>71417</v>
      </c>
      <c r="Q169" s="83"/>
    </row>
    <row r="170" spans="1:22" ht="9" customHeight="1">
      <c r="A170" s="51"/>
      <c r="B170" s="78"/>
      <c r="C170" s="79"/>
      <c r="D170" s="106"/>
      <c r="E170" s="65"/>
      <c r="F170" s="64"/>
      <c r="G170" s="65"/>
      <c r="H170" s="106"/>
      <c r="I170" s="65"/>
      <c r="J170" s="64"/>
      <c r="K170" s="65"/>
      <c r="L170" s="64"/>
      <c r="Q170" s="83"/>
    </row>
    <row r="171" spans="1:22">
      <c r="A171" s="51"/>
      <c r="B171" s="78">
        <v>73</v>
      </c>
      <c r="C171" s="79" t="s">
        <v>133</v>
      </c>
      <c r="D171" s="106"/>
      <c r="E171" s="65"/>
      <c r="F171" s="64"/>
      <c r="G171" s="65"/>
      <c r="H171" s="106"/>
      <c r="I171" s="65"/>
      <c r="J171" s="64"/>
      <c r="K171" s="65"/>
      <c r="L171" s="64"/>
      <c r="Q171" s="83"/>
    </row>
    <row r="172" spans="1:22" ht="28.5" customHeight="1">
      <c r="A172" s="51"/>
      <c r="B172" s="78" t="s">
        <v>127</v>
      </c>
      <c r="C172" s="79" t="s">
        <v>128</v>
      </c>
      <c r="D172" s="61">
        <v>22248</v>
      </c>
      <c r="E172" s="65">
        <v>0</v>
      </c>
      <c r="F172" s="64">
        <v>40392</v>
      </c>
      <c r="G172" s="65">
        <v>0</v>
      </c>
      <c r="H172" s="61">
        <v>40392</v>
      </c>
      <c r="I172" s="65">
        <v>0</v>
      </c>
      <c r="J172" s="61">
        <f>32315+3714</f>
        <v>36029</v>
      </c>
      <c r="K172" s="65">
        <v>0</v>
      </c>
      <c r="L172" s="61">
        <f>SUM(J172:K172)</f>
        <v>36029</v>
      </c>
      <c r="M172" s="143"/>
      <c r="N172" s="143"/>
      <c r="O172" s="143"/>
      <c r="P172" s="143"/>
      <c r="Q172" s="144"/>
    </row>
    <row r="173" spans="1:22" ht="39.75" customHeight="1">
      <c r="A173" s="51"/>
      <c r="B173" s="78" t="s">
        <v>138</v>
      </c>
      <c r="C173" s="79" t="s">
        <v>137</v>
      </c>
      <c r="D173" s="61">
        <v>4551</v>
      </c>
      <c r="E173" s="65">
        <v>0</v>
      </c>
      <c r="F173" s="61">
        <v>20902</v>
      </c>
      <c r="G173" s="65">
        <v>0</v>
      </c>
      <c r="H173" s="61">
        <v>20902</v>
      </c>
      <c r="I173" s="65">
        <v>0</v>
      </c>
      <c r="J173" s="61">
        <v>19649</v>
      </c>
      <c r="K173" s="65">
        <v>0</v>
      </c>
      <c r="L173" s="61">
        <f>SUM(J173:K173)</f>
        <v>19649</v>
      </c>
      <c r="M173" s="143"/>
      <c r="N173" s="143"/>
      <c r="O173" s="143"/>
      <c r="P173" s="143"/>
      <c r="Q173" s="144"/>
    </row>
    <row r="174" spans="1:22" ht="26.25" customHeight="1">
      <c r="A174" s="51"/>
      <c r="B174" s="78" t="s">
        <v>156</v>
      </c>
      <c r="C174" s="79" t="s">
        <v>154</v>
      </c>
      <c r="D174" s="61">
        <v>4000</v>
      </c>
      <c r="E174" s="65">
        <v>0</v>
      </c>
      <c r="F174" s="61">
        <v>30860</v>
      </c>
      <c r="G174" s="65">
        <v>0</v>
      </c>
      <c r="H174" s="61">
        <v>30860</v>
      </c>
      <c r="I174" s="65">
        <v>0</v>
      </c>
      <c r="J174" s="61">
        <f>13695+11542</f>
        <v>25237</v>
      </c>
      <c r="K174" s="65">
        <v>0</v>
      </c>
      <c r="L174" s="61">
        <f>SUM(J174:K174)</f>
        <v>25237</v>
      </c>
      <c r="M174" s="155"/>
      <c r="N174" s="155"/>
      <c r="O174" s="156"/>
      <c r="P174" s="155"/>
      <c r="Q174" s="155"/>
      <c r="R174" s="159"/>
      <c r="S174" s="159"/>
      <c r="T174" s="159"/>
      <c r="U174" s="159"/>
      <c r="V174" s="159"/>
    </row>
    <row r="175" spans="1:22" ht="14.25" customHeight="1">
      <c r="A175" s="51" t="s">
        <v>12</v>
      </c>
      <c r="B175" s="78">
        <v>73</v>
      </c>
      <c r="C175" s="79" t="s">
        <v>133</v>
      </c>
      <c r="D175" s="116">
        <f t="shared" ref="D175:L175" si="30">D172+D173+D174</f>
        <v>30799</v>
      </c>
      <c r="E175" s="62">
        <f t="shared" si="30"/>
        <v>0</v>
      </c>
      <c r="F175" s="116">
        <f t="shared" si="30"/>
        <v>92154</v>
      </c>
      <c r="G175" s="62">
        <f t="shared" si="30"/>
        <v>0</v>
      </c>
      <c r="H175" s="116">
        <f t="shared" si="30"/>
        <v>92154</v>
      </c>
      <c r="I175" s="62">
        <f t="shared" si="30"/>
        <v>0</v>
      </c>
      <c r="J175" s="116">
        <f t="shared" si="30"/>
        <v>80915</v>
      </c>
      <c r="K175" s="62">
        <f>K172+K173+K174</f>
        <v>0</v>
      </c>
      <c r="L175" s="116">
        <f t="shared" si="30"/>
        <v>80915</v>
      </c>
      <c r="Q175" s="83"/>
    </row>
    <row r="176" spans="1:22" ht="9" customHeight="1">
      <c r="A176" s="51"/>
      <c r="B176" s="78"/>
      <c r="C176" s="79"/>
      <c r="D176" s="106"/>
      <c r="E176" s="65"/>
      <c r="F176" s="64"/>
      <c r="G176" s="65"/>
      <c r="H176" s="106"/>
      <c r="I176" s="65"/>
      <c r="J176" s="64"/>
      <c r="K176" s="65"/>
      <c r="L176" s="64"/>
      <c r="Q176" s="83"/>
    </row>
    <row r="177" spans="1:22" ht="13.5" customHeight="1">
      <c r="A177" s="51"/>
      <c r="B177" s="78">
        <v>74</v>
      </c>
      <c r="C177" s="79" t="s">
        <v>131</v>
      </c>
      <c r="D177" s="106"/>
      <c r="E177" s="65"/>
      <c r="F177" s="64"/>
      <c r="G177" s="65"/>
      <c r="H177" s="106"/>
      <c r="I177" s="65"/>
      <c r="J177" s="64"/>
      <c r="K177" s="65"/>
      <c r="L177" s="64"/>
      <c r="Q177" s="83"/>
    </row>
    <row r="178" spans="1:22" ht="26.25" customHeight="1">
      <c r="A178" s="51"/>
      <c r="B178" s="78" t="s">
        <v>140</v>
      </c>
      <c r="C178" s="79" t="s">
        <v>135</v>
      </c>
      <c r="D178" s="61">
        <v>14688</v>
      </c>
      <c r="E178" s="65">
        <v>0</v>
      </c>
      <c r="F178" s="61">
        <v>15378</v>
      </c>
      <c r="G178" s="65">
        <v>0</v>
      </c>
      <c r="H178" s="61">
        <v>15378</v>
      </c>
      <c r="I178" s="65">
        <v>0</v>
      </c>
      <c r="J178" s="61">
        <f>381+7500</f>
        <v>7881</v>
      </c>
      <c r="K178" s="65">
        <v>0</v>
      </c>
      <c r="L178" s="61">
        <f>SUM(J178:K178)</f>
        <v>7881</v>
      </c>
      <c r="M178" s="155"/>
      <c r="N178" s="155"/>
      <c r="O178" s="155"/>
      <c r="P178" s="155"/>
      <c r="Q178" s="155"/>
      <c r="R178" s="159"/>
      <c r="S178" s="159"/>
      <c r="T178" s="159"/>
      <c r="U178" s="159"/>
      <c r="V178" s="159"/>
    </row>
    <row r="179" spans="1:22" ht="25.5" customHeight="1">
      <c r="A179" s="51"/>
      <c r="B179" s="78" t="s">
        <v>141</v>
      </c>
      <c r="C179" s="79" t="s">
        <v>136</v>
      </c>
      <c r="D179" s="61">
        <v>2845</v>
      </c>
      <c r="E179" s="65">
        <v>0</v>
      </c>
      <c r="F179" s="61">
        <v>11358</v>
      </c>
      <c r="G179" s="65">
        <v>0</v>
      </c>
      <c r="H179" s="61">
        <v>11358</v>
      </c>
      <c r="I179" s="65">
        <v>0</v>
      </c>
      <c r="J179" s="61">
        <f>3859+3826</f>
        <v>7685</v>
      </c>
      <c r="K179" s="65">
        <v>0</v>
      </c>
      <c r="L179" s="61">
        <f>SUM(J179:K179)</f>
        <v>7685</v>
      </c>
      <c r="M179" s="155"/>
      <c r="N179" s="155"/>
      <c r="O179" s="155"/>
      <c r="P179" s="155"/>
      <c r="Q179" s="155"/>
      <c r="R179" s="159"/>
      <c r="S179" s="159"/>
      <c r="T179" s="159"/>
      <c r="U179" s="159"/>
      <c r="V179" s="159"/>
    </row>
    <row r="180" spans="1:22" ht="25.5">
      <c r="A180" s="51"/>
      <c r="B180" s="78" t="s">
        <v>139</v>
      </c>
      <c r="C180" s="79" t="s">
        <v>146</v>
      </c>
      <c r="D180" s="61">
        <v>9708</v>
      </c>
      <c r="E180" s="65">
        <v>0</v>
      </c>
      <c r="F180" s="61">
        <v>9192</v>
      </c>
      <c r="G180" s="65">
        <v>0</v>
      </c>
      <c r="H180" s="61">
        <v>9192</v>
      </c>
      <c r="I180" s="65">
        <v>0</v>
      </c>
      <c r="J180" s="61">
        <v>2191</v>
      </c>
      <c r="K180" s="65">
        <v>0</v>
      </c>
      <c r="L180" s="61">
        <f>SUM(J180:K180)</f>
        <v>2191</v>
      </c>
      <c r="M180" s="143"/>
      <c r="N180" s="143"/>
      <c r="O180" s="143"/>
      <c r="P180" s="143"/>
      <c r="Q180" s="144"/>
    </row>
    <row r="181" spans="1:22" ht="24.75" customHeight="1">
      <c r="A181" s="51"/>
      <c r="B181" s="78" t="s">
        <v>155</v>
      </c>
      <c r="C181" s="79" t="s">
        <v>154</v>
      </c>
      <c r="D181" s="65">
        <v>0</v>
      </c>
      <c r="E181" s="65">
        <v>0</v>
      </c>
      <c r="F181" s="65">
        <v>0</v>
      </c>
      <c r="G181" s="65">
        <v>0</v>
      </c>
      <c r="H181" s="65">
        <v>0</v>
      </c>
      <c r="I181" s="65">
        <v>0</v>
      </c>
      <c r="J181" s="65">
        <v>0</v>
      </c>
      <c r="K181" s="65">
        <v>0</v>
      </c>
      <c r="L181" s="65">
        <f>SUM(J181:K181)</f>
        <v>0</v>
      </c>
      <c r="M181" s="155"/>
      <c r="N181" s="155"/>
      <c r="O181" s="155"/>
      <c r="P181" s="155"/>
      <c r="Q181" s="155"/>
      <c r="R181" s="159"/>
      <c r="S181" s="159"/>
      <c r="T181" s="159"/>
      <c r="U181" s="159"/>
      <c r="V181" s="159"/>
    </row>
    <row r="182" spans="1:22">
      <c r="A182" s="51" t="s">
        <v>12</v>
      </c>
      <c r="B182" s="78">
        <v>74</v>
      </c>
      <c r="C182" s="79" t="s">
        <v>131</v>
      </c>
      <c r="D182" s="116">
        <f t="shared" ref="D182:L182" si="31">+D178+D179+D180+D181</f>
        <v>27241</v>
      </c>
      <c r="E182" s="62">
        <f t="shared" si="31"/>
        <v>0</v>
      </c>
      <c r="F182" s="116">
        <f t="shared" si="31"/>
        <v>35928</v>
      </c>
      <c r="G182" s="62">
        <f t="shared" si="31"/>
        <v>0</v>
      </c>
      <c r="H182" s="116">
        <f t="shared" si="31"/>
        <v>35928</v>
      </c>
      <c r="I182" s="62">
        <f t="shared" si="31"/>
        <v>0</v>
      </c>
      <c r="J182" s="116">
        <f t="shared" si="31"/>
        <v>17757</v>
      </c>
      <c r="K182" s="62">
        <f t="shared" si="31"/>
        <v>0</v>
      </c>
      <c r="L182" s="116">
        <f t="shared" si="31"/>
        <v>17757</v>
      </c>
      <c r="Q182" s="83"/>
    </row>
    <row r="183" spans="1:22">
      <c r="A183" s="51" t="s">
        <v>12</v>
      </c>
      <c r="B183" s="57">
        <v>1.101</v>
      </c>
      <c r="C183" s="76" t="s">
        <v>49</v>
      </c>
      <c r="D183" s="116">
        <f t="shared" ref="D183:L183" si="32">D153+D144+D140+D136+D161+D169+D175+D182</f>
        <v>158049</v>
      </c>
      <c r="E183" s="62">
        <f t="shared" si="32"/>
        <v>0</v>
      </c>
      <c r="F183" s="116">
        <f t="shared" si="32"/>
        <v>699407</v>
      </c>
      <c r="G183" s="62">
        <f t="shared" si="32"/>
        <v>0</v>
      </c>
      <c r="H183" s="116">
        <f t="shared" si="32"/>
        <v>699407</v>
      </c>
      <c r="I183" s="62">
        <f t="shared" si="32"/>
        <v>0</v>
      </c>
      <c r="J183" s="116">
        <f t="shared" si="32"/>
        <v>447715</v>
      </c>
      <c r="K183" s="62">
        <f t="shared" si="32"/>
        <v>0</v>
      </c>
      <c r="L183" s="116">
        <f t="shared" si="32"/>
        <v>447715</v>
      </c>
      <c r="Q183" s="83"/>
    </row>
    <row r="184" spans="1:22" ht="9" customHeight="1">
      <c r="A184" s="51"/>
      <c r="B184" s="57"/>
      <c r="C184" s="76"/>
      <c r="D184" s="64"/>
      <c r="E184" s="64"/>
      <c r="F184" s="64"/>
      <c r="G184" s="64"/>
      <c r="H184" s="64"/>
      <c r="I184" s="64"/>
      <c r="J184" s="64"/>
      <c r="K184" s="64"/>
      <c r="L184" s="64"/>
      <c r="Q184" s="83"/>
    </row>
    <row r="185" spans="1:22">
      <c r="A185" s="51"/>
      <c r="B185" s="57">
        <v>1.1020000000000001</v>
      </c>
      <c r="C185" s="76" t="s">
        <v>50</v>
      </c>
      <c r="D185" s="64"/>
      <c r="E185" s="64"/>
      <c r="F185" s="64"/>
      <c r="G185" s="64"/>
      <c r="H185" s="64"/>
      <c r="I185" s="64"/>
      <c r="J185" s="64"/>
      <c r="K185" s="64"/>
      <c r="L185" s="64"/>
      <c r="Q185" s="83"/>
    </row>
    <row r="186" spans="1:22" ht="14.1" customHeight="1">
      <c r="A186" s="51"/>
      <c r="B186" s="94">
        <v>48</v>
      </c>
      <c r="C186" s="79" t="s">
        <v>21</v>
      </c>
      <c r="D186" s="64"/>
      <c r="E186" s="64"/>
      <c r="F186" s="64"/>
      <c r="G186" s="64"/>
      <c r="H186" s="64"/>
      <c r="I186" s="64"/>
      <c r="J186" s="64"/>
      <c r="K186" s="64"/>
      <c r="L186" s="64"/>
      <c r="Q186" s="83"/>
    </row>
    <row r="187" spans="1:22" ht="43.5" customHeight="1">
      <c r="A187" s="51"/>
      <c r="B187" s="80" t="s">
        <v>142</v>
      </c>
      <c r="C187" s="79" t="s">
        <v>147</v>
      </c>
      <c r="D187" s="115">
        <v>15000</v>
      </c>
      <c r="E187" s="68">
        <v>0</v>
      </c>
      <c r="F187" s="115">
        <v>37066</v>
      </c>
      <c r="G187" s="68">
        <v>0</v>
      </c>
      <c r="H187" s="115">
        <v>37066</v>
      </c>
      <c r="I187" s="68">
        <v>0</v>
      </c>
      <c r="J187" s="115">
        <f>220+17149</f>
        <v>17369</v>
      </c>
      <c r="K187" s="68">
        <v>0</v>
      </c>
      <c r="L187" s="115">
        <f>SUM(J187:K187)</f>
        <v>17369</v>
      </c>
      <c r="M187" s="143"/>
      <c r="N187" s="143"/>
      <c r="O187" s="143"/>
      <c r="P187" s="143"/>
      <c r="Q187" s="144"/>
    </row>
    <row r="188" spans="1:22" ht="14.1" customHeight="1">
      <c r="A188" s="89" t="s">
        <v>12</v>
      </c>
      <c r="B188" s="142">
        <v>34</v>
      </c>
      <c r="C188" s="67" t="s">
        <v>17</v>
      </c>
      <c r="D188" s="115">
        <f t="shared" ref="D188:L188" si="33">SUM(D186:D187)</f>
        <v>15000</v>
      </c>
      <c r="E188" s="68">
        <f t="shared" si="33"/>
        <v>0</v>
      </c>
      <c r="F188" s="115">
        <f t="shared" si="33"/>
        <v>37066</v>
      </c>
      <c r="G188" s="68">
        <f t="shared" si="33"/>
        <v>0</v>
      </c>
      <c r="H188" s="115">
        <f t="shared" si="33"/>
        <v>37066</v>
      </c>
      <c r="I188" s="68">
        <f t="shared" si="33"/>
        <v>0</v>
      </c>
      <c r="J188" s="115">
        <f t="shared" si="33"/>
        <v>17369</v>
      </c>
      <c r="K188" s="68">
        <f t="shared" si="33"/>
        <v>0</v>
      </c>
      <c r="L188" s="115">
        <f t="shared" si="33"/>
        <v>17369</v>
      </c>
      <c r="Q188" s="83"/>
    </row>
    <row r="189" spans="1:22" ht="14.1" customHeight="1">
      <c r="A189" s="51" t="s">
        <v>12</v>
      </c>
      <c r="B189" s="57">
        <v>1.1020000000000001</v>
      </c>
      <c r="C189" s="76" t="s">
        <v>50</v>
      </c>
      <c r="D189" s="63">
        <f t="shared" ref="D189:J189" si="34">D188</f>
        <v>15000</v>
      </c>
      <c r="E189" s="62">
        <f t="shared" si="34"/>
        <v>0</v>
      </c>
      <c r="F189" s="116">
        <f t="shared" si="34"/>
        <v>37066</v>
      </c>
      <c r="G189" s="62">
        <f t="shared" si="34"/>
        <v>0</v>
      </c>
      <c r="H189" s="63">
        <f t="shared" si="34"/>
        <v>37066</v>
      </c>
      <c r="I189" s="62">
        <f t="shared" si="34"/>
        <v>0</v>
      </c>
      <c r="J189" s="116">
        <f t="shared" si="34"/>
        <v>17369</v>
      </c>
      <c r="K189" s="62">
        <f>K188</f>
        <v>0</v>
      </c>
      <c r="L189" s="116">
        <f>SUM(J189:K189)</f>
        <v>17369</v>
      </c>
      <c r="Q189" s="83"/>
    </row>
    <row r="190" spans="1:22" ht="14.1" customHeight="1">
      <c r="A190" s="51" t="s">
        <v>12</v>
      </c>
      <c r="B190" s="78">
        <v>1</v>
      </c>
      <c r="C190" s="79" t="s">
        <v>47</v>
      </c>
      <c r="D190" s="69">
        <f t="shared" ref="D190:L190" si="35">D189+D183</f>
        <v>173049</v>
      </c>
      <c r="E190" s="68">
        <f t="shared" si="35"/>
        <v>0</v>
      </c>
      <c r="F190" s="69">
        <f t="shared" si="35"/>
        <v>736473</v>
      </c>
      <c r="G190" s="68">
        <f t="shared" si="35"/>
        <v>0</v>
      </c>
      <c r="H190" s="69">
        <f t="shared" si="35"/>
        <v>736473</v>
      </c>
      <c r="I190" s="68">
        <f t="shared" si="35"/>
        <v>0</v>
      </c>
      <c r="J190" s="115">
        <f t="shared" si="35"/>
        <v>465084</v>
      </c>
      <c r="K190" s="68">
        <f t="shared" si="35"/>
        <v>0</v>
      </c>
      <c r="L190" s="115">
        <f t="shared" si="35"/>
        <v>465084</v>
      </c>
      <c r="Q190" s="83"/>
    </row>
    <row r="191" spans="1:22">
      <c r="A191" s="51"/>
      <c r="B191" s="78"/>
      <c r="C191" s="79"/>
      <c r="D191" s="64"/>
      <c r="E191" s="64"/>
      <c r="F191" s="64"/>
      <c r="G191" s="64"/>
      <c r="H191" s="64"/>
      <c r="I191" s="64"/>
      <c r="J191" s="64"/>
      <c r="K191" s="64"/>
      <c r="L191" s="64"/>
      <c r="Q191" s="83"/>
    </row>
    <row r="192" spans="1:22" ht="14.1" customHeight="1">
      <c r="A192" s="51"/>
      <c r="B192" s="78">
        <v>2</v>
      </c>
      <c r="C192" s="79" t="s">
        <v>51</v>
      </c>
      <c r="D192" s="77"/>
      <c r="E192" s="77"/>
      <c r="F192" s="77"/>
      <c r="G192" s="77"/>
      <c r="H192" s="77"/>
      <c r="I192" s="77"/>
      <c r="J192" s="77"/>
      <c r="K192" s="77"/>
      <c r="L192" s="77"/>
      <c r="Q192" s="83"/>
    </row>
    <row r="193" spans="1:20" ht="14.1" customHeight="1">
      <c r="A193" s="51"/>
      <c r="B193" s="57">
        <v>2.1059999999999999</v>
      </c>
      <c r="C193" s="76" t="s">
        <v>52</v>
      </c>
      <c r="D193" s="77"/>
      <c r="E193" s="77"/>
      <c r="F193" s="77"/>
      <c r="G193" s="77"/>
      <c r="H193" s="77"/>
      <c r="I193" s="77"/>
      <c r="J193" s="77"/>
      <c r="K193" s="77"/>
      <c r="L193" s="77"/>
      <c r="Q193" s="83"/>
    </row>
    <row r="194" spans="1:20">
      <c r="A194" s="51"/>
      <c r="B194" s="55">
        <v>61</v>
      </c>
      <c r="C194" s="84" t="s">
        <v>182</v>
      </c>
      <c r="D194" s="64"/>
      <c r="E194" s="64"/>
      <c r="F194" s="64"/>
      <c r="G194" s="64"/>
      <c r="H194" s="64"/>
      <c r="I194" s="64"/>
      <c r="J194" s="64"/>
      <c r="K194" s="64"/>
      <c r="L194" s="64"/>
      <c r="Q194" s="83"/>
    </row>
    <row r="195" spans="1:20" ht="25.5">
      <c r="A195" s="51"/>
      <c r="B195" s="55" t="s">
        <v>53</v>
      </c>
      <c r="C195" s="79" t="s">
        <v>183</v>
      </c>
      <c r="D195" s="65">
        <v>0</v>
      </c>
      <c r="E195" s="65">
        <v>0</v>
      </c>
      <c r="F195" s="65">
        <v>0</v>
      </c>
      <c r="G195" s="65">
        <v>0</v>
      </c>
      <c r="H195" s="65">
        <v>0</v>
      </c>
      <c r="I195" s="65">
        <v>0</v>
      </c>
      <c r="J195" s="61">
        <v>16452</v>
      </c>
      <c r="K195" s="65">
        <v>0</v>
      </c>
      <c r="L195" s="61">
        <f>SUM(J195:K195)</f>
        <v>16452</v>
      </c>
      <c r="M195" s="143"/>
      <c r="N195" s="143"/>
      <c r="O195" s="143"/>
      <c r="P195" s="143"/>
      <c r="Q195" s="146"/>
    </row>
    <row r="196" spans="1:20">
      <c r="A196" s="51" t="s">
        <v>12</v>
      </c>
      <c r="B196" s="55">
        <v>61</v>
      </c>
      <c r="C196" s="84" t="s">
        <v>182</v>
      </c>
      <c r="D196" s="62">
        <f t="shared" ref="D196:L196" si="36">SUM(D195:D195)</f>
        <v>0</v>
      </c>
      <c r="E196" s="62">
        <f t="shared" si="36"/>
        <v>0</v>
      </c>
      <c r="F196" s="62">
        <f t="shared" si="36"/>
        <v>0</v>
      </c>
      <c r="G196" s="62">
        <f t="shared" si="36"/>
        <v>0</v>
      </c>
      <c r="H196" s="62">
        <f t="shared" si="36"/>
        <v>0</v>
      </c>
      <c r="I196" s="62">
        <f t="shared" si="36"/>
        <v>0</v>
      </c>
      <c r="J196" s="116">
        <f t="shared" si="36"/>
        <v>16452</v>
      </c>
      <c r="K196" s="62">
        <f>SUM(K195:K195)</f>
        <v>0</v>
      </c>
      <c r="L196" s="116">
        <f t="shared" si="36"/>
        <v>16452</v>
      </c>
      <c r="Q196" s="83"/>
    </row>
    <row r="197" spans="1:20">
      <c r="A197" s="51" t="s">
        <v>12</v>
      </c>
      <c r="B197" s="57">
        <v>2.1059999999999999</v>
      </c>
      <c r="C197" s="76" t="s">
        <v>52</v>
      </c>
      <c r="D197" s="68">
        <f t="shared" ref="D197:I197" si="37">+D196</f>
        <v>0</v>
      </c>
      <c r="E197" s="68">
        <f t="shared" si="37"/>
        <v>0</v>
      </c>
      <c r="F197" s="68">
        <f t="shared" si="37"/>
        <v>0</v>
      </c>
      <c r="G197" s="68">
        <f t="shared" si="37"/>
        <v>0</v>
      </c>
      <c r="H197" s="68">
        <f t="shared" si="37"/>
        <v>0</v>
      </c>
      <c r="I197" s="68">
        <f t="shared" si="37"/>
        <v>0</v>
      </c>
      <c r="J197" s="115">
        <f>+J196</f>
        <v>16452</v>
      </c>
      <c r="K197" s="68">
        <f>+K196</f>
        <v>0</v>
      </c>
      <c r="L197" s="115">
        <f>+L196</f>
        <v>16452</v>
      </c>
      <c r="Q197" s="83"/>
    </row>
    <row r="198" spans="1:20">
      <c r="A198" s="51" t="s">
        <v>12</v>
      </c>
      <c r="B198" s="78">
        <v>2</v>
      </c>
      <c r="C198" s="79" t="s">
        <v>51</v>
      </c>
      <c r="D198" s="60">
        <f t="shared" ref="D198:J198" si="38">D197</f>
        <v>0</v>
      </c>
      <c r="E198" s="60">
        <f t="shared" si="38"/>
        <v>0</v>
      </c>
      <c r="F198" s="60">
        <f t="shared" si="38"/>
        <v>0</v>
      </c>
      <c r="G198" s="60">
        <f t="shared" si="38"/>
        <v>0</v>
      </c>
      <c r="H198" s="60">
        <f t="shared" si="38"/>
        <v>0</v>
      </c>
      <c r="I198" s="60">
        <f t="shared" si="38"/>
        <v>0</v>
      </c>
      <c r="J198" s="114">
        <f t="shared" si="38"/>
        <v>16452</v>
      </c>
      <c r="K198" s="60">
        <f>K197</f>
        <v>0</v>
      </c>
      <c r="L198" s="114">
        <f>SUM(J198:K198)</f>
        <v>16452</v>
      </c>
      <c r="Q198" s="83"/>
    </row>
    <row r="199" spans="1:20" ht="25.5">
      <c r="A199" s="51" t="s">
        <v>12</v>
      </c>
      <c r="B199" s="75">
        <v>4215</v>
      </c>
      <c r="C199" s="76" t="s">
        <v>98</v>
      </c>
      <c r="D199" s="63">
        <f t="shared" ref="D199:J199" si="39">D198+D190</f>
        <v>173049</v>
      </c>
      <c r="E199" s="62">
        <f t="shared" si="39"/>
        <v>0</v>
      </c>
      <c r="F199" s="63">
        <f t="shared" si="39"/>
        <v>736473</v>
      </c>
      <c r="G199" s="62">
        <f t="shared" si="39"/>
        <v>0</v>
      </c>
      <c r="H199" s="63">
        <f t="shared" si="39"/>
        <v>736473</v>
      </c>
      <c r="I199" s="62">
        <f t="shared" si="39"/>
        <v>0</v>
      </c>
      <c r="J199" s="116">
        <f t="shared" si="39"/>
        <v>481536</v>
      </c>
      <c r="K199" s="62">
        <f>K198+K190</f>
        <v>0</v>
      </c>
      <c r="L199" s="116">
        <f>SUM(J199:K199)</f>
        <v>481536</v>
      </c>
      <c r="Q199" s="83"/>
    </row>
    <row r="200" spans="1:20">
      <c r="A200" s="99" t="s">
        <v>12</v>
      </c>
      <c r="B200" s="100"/>
      <c r="C200" s="101" t="s">
        <v>48</v>
      </c>
      <c r="D200" s="50">
        <f t="shared" ref="D200:J200" si="40">D199</f>
        <v>173049</v>
      </c>
      <c r="E200" s="60">
        <f t="shared" si="40"/>
        <v>0</v>
      </c>
      <c r="F200" s="50">
        <f t="shared" si="40"/>
        <v>736473</v>
      </c>
      <c r="G200" s="60">
        <f t="shared" si="40"/>
        <v>0</v>
      </c>
      <c r="H200" s="50">
        <f t="shared" si="40"/>
        <v>736473</v>
      </c>
      <c r="I200" s="60">
        <f t="shared" si="40"/>
        <v>0</v>
      </c>
      <c r="J200" s="114">
        <f t="shared" si="40"/>
        <v>481536</v>
      </c>
      <c r="K200" s="60">
        <f>K199</f>
        <v>0</v>
      </c>
      <c r="L200" s="114">
        <f>SUM(J200:K200)</f>
        <v>481536</v>
      </c>
      <c r="Q200" s="83"/>
    </row>
    <row r="201" spans="1:20">
      <c r="A201" s="99" t="s">
        <v>12</v>
      </c>
      <c r="B201" s="100"/>
      <c r="C201" s="101" t="s">
        <v>5</v>
      </c>
      <c r="D201" s="63">
        <f t="shared" ref="D201:K201" si="41">D200+D125</f>
        <v>231544</v>
      </c>
      <c r="E201" s="63">
        <f t="shared" si="41"/>
        <v>105518</v>
      </c>
      <c r="F201" s="63">
        <f t="shared" si="41"/>
        <v>804901</v>
      </c>
      <c r="G201" s="63">
        <f t="shared" si="41"/>
        <v>113353</v>
      </c>
      <c r="H201" s="63">
        <f t="shared" si="41"/>
        <v>804901</v>
      </c>
      <c r="I201" s="63">
        <f t="shared" si="41"/>
        <v>115455</v>
      </c>
      <c r="J201" s="116">
        <f t="shared" si="41"/>
        <v>568079</v>
      </c>
      <c r="K201" s="63">
        <f t="shared" si="41"/>
        <v>156795</v>
      </c>
      <c r="L201" s="63">
        <f>SUM(J201:K201)</f>
        <v>724874</v>
      </c>
      <c r="Q201" s="83"/>
    </row>
    <row r="202" spans="1:20">
      <c r="A202" s="51"/>
      <c r="B202" s="102"/>
      <c r="C202" s="76"/>
      <c r="D202" s="64"/>
      <c r="E202" s="64"/>
      <c r="F202" s="64"/>
      <c r="G202" s="64"/>
      <c r="H202" s="64"/>
      <c r="I202" s="64"/>
      <c r="J202" s="61"/>
      <c r="K202" s="64"/>
      <c r="L202" s="64"/>
      <c r="Q202" s="83"/>
    </row>
    <row r="203" spans="1:20" ht="27.75" customHeight="1">
      <c r="A203" s="130" t="s">
        <v>175</v>
      </c>
      <c r="B203" s="135">
        <v>2215</v>
      </c>
      <c r="C203" s="131" t="s">
        <v>176</v>
      </c>
      <c r="D203" s="65">
        <v>0</v>
      </c>
      <c r="E203" s="107">
        <v>4</v>
      </c>
      <c r="F203" s="65">
        <v>0</v>
      </c>
      <c r="G203" s="65">
        <v>0</v>
      </c>
      <c r="H203" s="65">
        <v>0</v>
      </c>
      <c r="I203" s="65">
        <v>0</v>
      </c>
      <c r="J203" s="65">
        <v>0</v>
      </c>
      <c r="K203" s="65">
        <v>0</v>
      </c>
      <c r="L203" s="65">
        <v>0</v>
      </c>
      <c r="Q203" s="83"/>
    </row>
    <row r="204" spans="1:20">
      <c r="A204" s="119"/>
      <c r="B204" s="120"/>
      <c r="C204" s="136"/>
      <c r="D204" s="137"/>
      <c r="E204" s="121"/>
      <c r="F204" s="137"/>
      <c r="G204" s="137"/>
      <c r="H204" s="137"/>
      <c r="I204" s="137"/>
      <c r="J204" s="137"/>
      <c r="K204" s="137"/>
      <c r="L204" s="137"/>
      <c r="Q204" s="83"/>
    </row>
    <row r="205" spans="1:20">
      <c r="D205" s="83"/>
      <c r="E205" s="83"/>
      <c r="F205" s="83"/>
      <c r="G205" s="83"/>
      <c r="H205" s="83"/>
      <c r="I205" s="83"/>
      <c r="J205" s="83"/>
      <c r="K205" s="83"/>
      <c r="L205" s="83"/>
    </row>
    <row r="206" spans="1:20">
      <c r="D206" s="108"/>
      <c r="E206" s="108"/>
      <c r="F206" s="108"/>
      <c r="G206" s="108"/>
      <c r="H206" s="108"/>
      <c r="I206" s="108"/>
      <c r="J206" s="83"/>
      <c r="K206" s="83"/>
      <c r="L206" s="83"/>
    </row>
    <row r="207" spans="1:20">
      <c r="D207" s="109"/>
      <c r="E207" s="109"/>
      <c r="F207" s="109"/>
      <c r="G207" s="109"/>
      <c r="H207" s="109"/>
      <c r="I207" s="109"/>
      <c r="J207" s="83"/>
      <c r="K207" s="83"/>
      <c r="L207" s="83"/>
    </row>
    <row r="208" spans="1:20">
      <c r="C208" s="110"/>
      <c r="D208" s="109"/>
      <c r="E208" s="109"/>
      <c r="F208" s="109"/>
      <c r="G208" s="118"/>
      <c r="H208" s="109"/>
      <c r="I208" s="109"/>
      <c r="J208" s="83"/>
      <c r="K208" s="83"/>
      <c r="L208" s="83"/>
      <c r="S208" s="50"/>
      <c r="T208" s="5"/>
    </row>
    <row r="209" spans="3:20">
      <c r="C209" s="110"/>
      <c r="D209" s="83"/>
      <c r="E209" s="83"/>
      <c r="F209" s="83"/>
      <c r="G209" s="83"/>
      <c r="H209" s="83"/>
      <c r="I209" s="83"/>
      <c r="J209" s="83"/>
      <c r="K209" s="83"/>
      <c r="L209" s="83"/>
      <c r="S209" s="64"/>
      <c r="T209" s="5"/>
    </row>
    <row r="210" spans="3:20">
      <c r="C210" s="110"/>
      <c r="D210" s="83"/>
      <c r="E210" s="83"/>
      <c r="F210" s="83"/>
      <c r="G210" s="83"/>
      <c r="H210" s="83"/>
      <c r="I210" s="83"/>
      <c r="J210" s="83"/>
      <c r="K210" s="83"/>
      <c r="L210" s="83"/>
      <c r="S210" s="50"/>
      <c r="T210" s="5"/>
    </row>
    <row r="211" spans="3:20">
      <c r="C211" s="110"/>
      <c r="D211" s="83"/>
      <c r="E211" s="83"/>
      <c r="F211" s="83"/>
      <c r="G211" s="83"/>
      <c r="H211" s="83"/>
      <c r="I211" s="83"/>
      <c r="J211" s="83"/>
      <c r="K211" s="83"/>
      <c r="L211" s="83"/>
    </row>
    <row r="212" spans="3:20">
      <c r="C212" s="110"/>
      <c r="D212" s="83"/>
      <c r="E212" s="83"/>
      <c r="F212" s="83"/>
      <c r="G212" s="83"/>
      <c r="H212" s="83"/>
      <c r="I212" s="83"/>
      <c r="J212" s="83"/>
      <c r="K212" s="83"/>
      <c r="L212" s="83"/>
    </row>
    <row r="213" spans="3:20">
      <c r="C213" s="110"/>
      <c r="D213" s="83"/>
      <c r="E213" s="83"/>
      <c r="F213" s="83"/>
      <c r="G213" s="83"/>
      <c r="H213" s="83"/>
      <c r="I213" s="83"/>
      <c r="J213" s="83"/>
      <c r="K213" s="83"/>
      <c r="L213" s="83"/>
    </row>
    <row r="214" spans="3:20">
      <c r="C214" s="110"/>
      <c r="D214" s="83"/>
      <c r="E214" s="83"/>
      <c r="F214" s="83"/>
      <c r="G214" s="83"/>
      <c r="H214" s="83"/>
      <c r="I214" s="83"/>
      <c r="J214" s="83"/>
      <c r="K214" s="83"/>
      <c r="L214" s="83"/>
    </row>
    <row r="215" spans="3:20">
      <c r="D215" s="83"/>
      <c r="E215" s="83"/>
      <c r="F215" s="83"/>
      <c r="G215" s="83"/>
      <c r="H215" s="83"/>
      <c r="I215" s="83"/>
      <c r="J215" s="83"/>
      <c r="K215" s="83"/>
      <c r="L215" s="83"/>
    </row>
    <row r="216" spans="3:20">
      <c r="D216" s="83"/>
      <c r="E216" s="83"/>
      <c r="F216" s="83"/>
      <c r="G216" s="83"/>
      <c r="H216" s="83"/>
      <c r="I216" s="83"/>
      <c r="J216" s="83"/>
      <c r="K216" s="83"/>
      <c r="L216" s="83"/>
    </row>
    <row r="217" spans="3:20">
      <c r="D217" s="107"/>
      <c r="E217" s="107"/>
      <c r="F217" s="107"/>
      <c r="G217" s="107"/>
      <c r="H217" s="107"/>
      <c r="I217" s="107"/>
      <c r="J217" s="83"/>
      <c r="K217" s="83"/>
      <c r="L217" s="83"/>
    </row>
    <row r="218" spans="3:20">
      <c r="D218" s="83"/>
      <c r="E218" s="83"/>
      <c r="F218" s="83"/>
      <c r="G218" s="83"/>
      <c r="H218" s="83"/>
      <c r="I218" s="83"/>
      <c r="J218" s="83"/>
      <c r="K218" s="83"/>
      <c r="L218" s="83"/>
    </row>
    <row r="219" spans="3:20">
      <c r="D219" s="83"/>
      <c r="E219" s="83"/>
      <c r="F219" s="83"/>
      <c r="G219" s="83"/>
      <c r="H219" s="83"/>
      <c r="I219" s="83"/>
      <c r="J219" s="83"/>
      <c r="K219" s="83"/>
      <c r="L219" s="83"/>
    </row>
    <row r="220" spans="3:20">
      <c r="D220" s="83"/>
      <c r="E220" s="83"/>
      <c r="F220" s="83"/>
      <c r="G220" s="83"/>
      <c r="H220" s="83"/>
      <c r="I220" s="83"/>
      <c r="J220" s="83"/>
      <c r="K220" s="83"/>
      <c r="L220" s="83"/>
    </row>
    <row r="221" spans="3:20">
      <c r="D221" s="83"/>
      <c r="E221" s="83"/>
      <c r="F221" s="83"/>
      <c r="G221" s="83"/>
      <c r="H221" s="83"/>
      <c r="I221" s="83"/>
      <c r="J221" s="83"/>
      <c r="K221" s="83"/>
      <c r="L221" s="83"/>
    </row>
    <row r="222" spans="3:20">
      <c r="D222" s="83"/>
      <c r="E222" s="83"/>
      <c r="F222" s="83"/>
      <c r="G222" s="83"/>
      <c r="H222" s="83"/>
      <c r="I222" s="83"/>
      <c r="J222" s="83"/>
      <c r="K222" s="83"/>
      <c r="L222" s="83"/>
    </row>
    <row r="223" spans="3:20">
      <c r="D223" s="83"/>
      <c r="E223" s="83"/>
      <c r="F223" s="83"/>
      <c r="G223" s="83"/>
      <c r="H223" s="83"/>
      <c r="I223" s="83"/>
      <c r="J223" s="83"/>
      <c r="K223" s="83"/>
      <c r="L223" s="83"/>
    </row>
    <row r="224" spans="3:20">
      <c r="F224" s="17"/>
      <c r="G224" s="17"/>
      <c r="H224" s="17"/>
      <c r="I224" s="17"/>
      <c r="K224" s="17"/>
    </row>
    <row r="225" spans="6:11">
      <c r="F225" s="17"/>
      <c r="G225" s="17"/>
      <c r="H225" s="17"/>
      <c r="I225" s="17"/>
      <c r="K225" s="17"/>
    </row>
    <row r="226" spans="6:11">
      <c r="F226" s="17"/>
      <c r="G226" s="17"/>
      <c r="H226" s="17"/>
      <c r="I226" s="17"/>
      <c r="K226" s="17"/>
    </row>
    <row r="227" spans="6:11">
      <c r="F227" s="17"/>
      <c r="G227" s="17"/>
      <c r="H227" s="17"/>
      <c r="I227" s="17"/>
      <c r="K227" s="17"/>
    </row>
    <row r="228" spans="6:11">
      <c r="F228" s="17"/>
      <c r="G228" s="17"/>
      <c r="H228" s="17"/>
      <c r="I228" s="17"/>
      <c r="K228" s="17"/>
    </row>
  </sheetData>
  <autoFilter ref="A17:AF203"/>
  <mergeCells count="14">
    <mergeCell ref="H16:I16"/>
    <mergeCell ref="J15:L15"/>
    <mergeCell ref="J16:L16"/>
    <mergeCell ref="D16:E16"/>
    <mergeCell ref="F16:G16"/>
    <mergeCell ref="D15:E15"/>
    <mergeCell ref="F15:G15"/>
    <mergeCell ref="H15:I15"/>
    <mergeCell ref="M15:V15"/>
    <mergeCell ref="W15:AF15"/>
    <mergeCell ref="M16:Q16"/>
    <mergeCell ref="R16:V16"/>
    <mergeCell ref="W16:AA16"/>
    <mergeCell ref="AB16:AF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4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dem33</vt:lpstr>
      <vt:lpstr>'dem33'!housing</vt:lpstr>
      <vt:lpstr>'dem33'!np</vt:lpstr>
      <vt:lpstr>'dem33'!Print_Area</vt:lpstr>
      <vt:lpstr>'dem33'!Print_Titles</vt:lpstr>
      <vt:lpstr>'dem33'!pw</vt:lpstr>
      <vt:lpstr>'dem33'!revise</vt:lpstr>
      <vt:lpstr>'dem33'!summary</vt:lpstr>
      <vt:lpstr>'dem33'!Voted</vt:lpstr>
      <vt:lpstr>'dem33'!water</vt:lpstr>
      <vt:lpstr>'dem33'!watercap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2015-07-23T07:28:37Z</cp:lastPrinted>
  <dcterms:created xsi:type="dcterms:W3CDTF">2004-06-02T16:24:36Z</dcterms:created>
  <dcterms:modified xsi:type="dcterms:W3CDTF">2015-08-03T09:10:59Z</dcterms:modified>
</cp:coreProperties>
</file>