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825" yWindow="-225" windowWidth="8445" windowHeight="7320"/>
  </bookViews>
  <sheets>
    <sheet name="dem34" sheetId="4" r:id="rId1"/>
  </sheets>
  <externalReferences>
    <externalReference r:id="rId2"/>
    <externalReference r:id="rId3"/>
  </externalReferences>
  <definedNames>
    <definedName name="__123Graph_D" hidden="1">[1]dem18!#REF!</definedName>
    <definedName name="_xlnm._FilterDatabase" localSheetId="0" hidden="1">'dem34'!$A$14:$AF$400</definedName>
    <definedName name="_rec2" localSheetId="0">'dem34'!#REF!</definedName>
    <definedName name="_Regression_Int" localSheetId="0" hidden="1">1</definedName>
    <definedName name="cacap" localSheetId="0">'dem34'!#REF!</definedName>
    <definedName name="CAPPW" localSheetId="0">'dem34'!#REF!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[2]dem21!$E$128:$L$128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'dem34'!$K$383</definedName>
    <definedName name="_xlnm.Print_Area" localSheetId="0">'dem34'!$A$1:$L$394</definedName>
    <definedName name="_xlnm.Print_Titles" localSheetId="0">'dem34'!$11:$14</definedName>
    <definedName name="pw" localSheetId="0">'dem34'!$D$32:$L$32</definedName>
    <definedName name="rb" localSheetId="0">'dem34'!$D$162:$L$162</definedName>
    <definedName name="rbcap" localSheetId="0">'dem34'!$D$381:$L$381</definedName>
    <definedName name="rbrec" localSheetId="0">'dem34'!#REF!</definedName>
    <definedName name="rbrec3" localSheetId="0">'dem34'!#REF!</definedName>
    <definedName name="revise" localSheetId="0">'dem34'!$D$409:$I$409</definedName>
    <definedName name="roadsrec" localSheetId="0">'dem34'!#REF!</definedName>
    <definedName name="socialwelfare">#REF!</definedName>
    <definedName name="spfrd">#REF!</definedName>
    <definedName name="sss">#REF!</definedName>
    <definedName name="summary" localSheetId="0">'dem34'!$D$401:$I$401</definedName>
    <definedName name="suspense" localSheetId="0">'dem34'!$D$386:$L$386</definedName>
    <definedName name="urbancap">#REF!</definedName>
    <definedName name="Voted" localSheetId="0">'dem34'!$E$9:$G$9</definedName>
    <definedName name="Z_239EE218_578E_4317_BEED_14D5D7089E27_.wvu.Cols" localSheetId="0" hidden="1">'dem34'!#REF!</definedName>
    <definedName name="Z_239EE218_578E_4317_BEED_14D5D7089E27_.wvu.FilterData" localSheetId="0" hidden="1">'dem34'!$A$1:$L$391</definedName>
    <definedName name="Z_239EE218_578E_4317_BEED_14D5D7089E27_.wvu.PrintArea" localSheetId="0" hidden="1">'dem34'!$A$1:$L$391</definedName>
    <definedName name="Z_239EE218_578E_4317_BEED_14D5D7089E27_.wvu.PrintTitles" localSheetId="0" hidden="1">'dem34'!$11:$14</definedName>
    <definedName name="Z_302A3EA3_AE96_11D5_A646_0050BA3D7AFD_.wvu.Cols" localSheetId="0" hidden="1">'dem34'!#REF!</definedName>
    <definedName name="Z_302A3EA3_AE96_11D5_A646_0050BA3D7AFD_.wvu.FilterData" localSheetId="0" hidden="1">'dem34'!$A$1:$L$391</definedName>
    <definedName name="Z_302A3EA3_AE96_11D5_A646_0050BA3D7AFD_.wvu.PrintArea" localSheetId="0" hidden="1">'dem34'!$A$1:$L$391</definedName>
    <definedName name="Z_302A3EA3_AE96_11D5_A646_0050BA3D7AFD_.wvu.PrintTitles" localSheetId="0" hidden="1">'dem34'!$11:$14</definedName>
    <definedName name="Z_36DBA021_0ECB_11D4_8064_004005726899_.wvu.Cols" localSheetId="0" hidden="1">'dem34'!#REF!</definedName>
    <definedName name="Z_36DBA021_0ECB_11D4_8064_004005726899_.wvu.FilterData" localSheetId="0" hidden="1">'dem34'!$C$34:$C$383</definedName>
    <definedName name="Z_36DBA021_0ECB_11D4_8064_004005726899_.wvu.PrintArea" localSheetId="0" hidden="1">'dem34'!$A$1:$L$386</definedName>
    <definedName name="Z_36DBA021_0ECB_11D4_8064_004005726899_.wvu.PrintTitles" localSheetId="0" hidden="1">'dem34'!$11:$14</definedName>
    <definedName name="Z_93EBE921_AE91_11D5_8685_004005726899_.wvu.Cols" localSheetId="0" hidden="1">'dem34'!#REF!</definedName>
    <definedName name="Z_93EBE921_AE91_11D5_8685_004005726899_.wvu.FilterData" localSheetId="0" hidden="1">'dem34'!$C$34:$C$383</definedName>
    <definedName name="Z_93EBE921_AE91_11D5_8685_004005726899_.wvu.PrintArea" localSheetId="0" hidden="1">'dem34'!$A$1:$L$386</definedName>
    <definedName name="Z_93EBE921_AE91_11D5_8685_004005726899_.wvu.PrintTitles" localSheetId="0" hidden="1">'dem34'!$11:$14</definedName>
    <definedName name="Z_94DA79C1_0FDE_11D5_9579_000021DAEEA2_.wvu.Cols" localSheetId="0" hidden="1">'dem34'!#REF!</definedName>
    <definedName name="Z_94DA79C1_0FDE_11D5_9579_000021DAEEA2_.wvu.FilterData" localSheetId="0" hidden="1">'dem34'!$C$34:$C$383</definedName>
    <definedName name="Z_94DA79C1_0FDE_11D5_9579_000021DAEEA2_.wvu.PrintArea" localSheetId="0" hidden="1">'dem34'!$A$1:$L$386</definedName>
    <definedName name="Z_94DA79C1_0FDE_11D5_9579_000021DAEEA2_.wvu.PrintTitles" localSheetId="0" hidden="1">'dem34'!$11:$14</definedName>
    <definedName name="Z_B4CB097C_161F_11D5_8064_004005726899_.wvu.FilterData" localSheetId="0" hidden="1">'dem34'!$C$34:$C$383</definedName>
    <definedName name="Z_B4CB097F_161F_11D5_8064_004005726899_.wvu.FilterData" localSheetId="0" hidden="1">'dem34'!$C$34:$C$383</definedName>
    <definedName name="Z_B4CB099B_161F_11D5_8064_004005726899_.wvu.FilterData" localSheetId="0" hidden="1">'dem34'!$C$34:$C$383</definedName>
    <definedName name="Z_C868F8C3_16D7_11D5_A68D_81D6213F5331_.wvu.Cols" localSheetId="0" hidden="1">'dem34'!#REF!</definedName>
    <definedName name="Z_C868F8C3_16D7_11D5_A68D_81D6213F5331_.wvu.FilterData" localSheetId="0" hidden="1">'dem34'!$C$34:$C$383</definedName>
    <definedName name="Z_C868F8C3_16D7_11D5_A68D_81D6213F5331_.wvu.PrintArea" localSheetId="0" hidden="1">'dem34'!$A$1:$L$386</definedName>
    <definedName name="Z_C868F8C3_16D7_11D5_A68D_81D6213F5331_.wvu.PrintTitles" localSheetId="0" hidden="1">'dem34'!$11:$14</definedName>
    <definedName name="Z_E5DF37BD_125C_11D5_8DC4_D0F5D88B3549_.wvu.Cols" localSheetId="0" hidden="1">'dem34'!#REF!</definedName>
    <definedName name="Z_E5DF37BD_125C_11D5_8DC4_D0F5D88B3549_.wvu.FilterData" localSheetId="0" hidden="1">'dem34'!$C$34:$C$383</definedName>
    <definedName name="Z_E5DF37BD_125C_11D5_8DC4_D0F5D88B3549_.wvu.PrintArea" localSheetId="0" hidden="1">'dem34'!$A$1:$L$386</definedName>
    <definedName name="Z_E5DF37BD_125C_11D5_8DC4_D0F5D88B3549_.wvu.PrintTitles" localSheetId="0" hidden="1">'dem34'!$11:$14</definedName>
    <definedName name="Z_F8ADACC1_164E_11D6_B603_000021DAEEA2_.wvu.Cols" localSheetId="0" hidden="1">'dem34'!#REF!</definedName>
    <definedName name="Z_F8ADACC1_164E_11D6_B603_000021DAEEA2_.wvu.FilterData" localSheetId="0" hidden="1">'dem34'!$C$34:$C$383</definedName>
    <definedName name="Z_F8ADACC1_164E_11D6_B603_000021DAEEA2_.wvu.PrintArea" localSheetId="0" hidden="1">'dem34'!$A$1:$L$386</definedName>
    <definedName name="Z_F8ADACC1_164E_11D6_B603_000021DAEEA2_.wvu.PrintTitles" localSheetId="0" hidden="1">'dem34'!$11:$14</definedName>
  </definedNames>
  <calcPr calcId="125725"/>
</workbook>
</file>

<file path=xl/calcChain.xml><?xml version="1.0" encoding="utf-8"?>
<calcChain xmlns="http://schemas.openxmlformats.org/spreadsheetml/2006/main">
  <c r="J309" i="4"/>
  <c r="L309" s="1"/>
  <c r="J303"/>
  <c r="J307"/>
  <c r="J308"/>
  <c r="J231"/>
  <c r="L231" s="1"/>
  <c r="L377"/>
  <c r="L374"/>
  <c r="L371"/>
  <c r="L368"/>
  <c r="L365"/>
  <c r="L362"/>
  <c r="L359"/>
  <c r="L356"/>
  <c r="L353"/>
  <c r="L350"/>
  <c r="L347"/>
  <c r="L344"/>
  <c r="L341"/>
  <c r="L338"/>
  <c r="L335"/>
  <c r="L332"/>
  <c r="L329"/>
  <c r="L326"/>
  <c r="L323"/>
  <c r="L317"/>
  <c r="L316"/>
  <c r="L315"/>
  <c r="L314"/>
  <c r="L313"/>
  <c r="L302"/>
  <c r="L301"/>
  <c r="L300"/>
  <c r="L299"/>
  <c r="L290"/>
  <c r="L289"/>
  <c r="L288"/>
  <c r="L287"/>
  <c r="L286"/>
  <c r="L285"/>
  <c r="L284"/>
  <c r="L283"/>
  <c r="L282"/>
  <c r="L281"/>
  <c r="L280"/>
  <c r="L279"/>
  <c r="L278"/>
  <c r="L277"/>
  <c r="L273"/>
  <c r="L267"/>
  <c r="L266"/>
  <c r="L265"/>
  <c r="L264"/>
  <c r="L263"/>
  <c r="L262"/>
  <c r="L261"/>
  <c r="L260"/>
  <c r="L256"/>
  <c r="L255"/>
  <c r="L254"/>
  <c r="L253"/>
  <c r="L251"/>
  <c r="L250"/>
  <c r="L249"/>
  <c r="L248"/>
  <c r="L243"/>
  <c r="L241"/>
  <c r="L240"/>
  <c r="L238"/>
  <c r="L237"/>
  <c r="L236"/>
  <c r="L235"/>
  <c r="L234"/>
  <c r="L233"/>
  <c r="L232"/>
  <c r="L230"/>
  <c r="L229"/>
  <c r="L225"/>
  <c r="L224"/>
  <c r="L223"/>
  <c r="L222"/>
  <c r="L220"/>
  <c r="L219"/>
  <c r="L218"/>
  <c r="L217"/>
  <c r="L216"/>
  <c r="L215"/>
  <c r="L214"/>
  <c r="L212"/>
  <c r="L211"/>
  <c r="L210"/>
  <c r="L208"/>
  <c r="L201"/>
  <c r="L200"/>
  <c r="L196"/>
  <c r="L195"/>
  <c r="L194"/>
  <c r="L193"/>
  <c r="L189"/>
  <c r="L188"/>
  <c r="L187"/>
  <c r="L186"/>
  <c r="L185"/>
  <c r="L182"/>
  <c r="L179"/>
  <c r="L176"/>
  <c r="L173"/>
  <c r="L170"/>
  <c r="L158"/>
  <c r="L157"/>
  <c r="L156"/>
  <c r="L143"/>
  <c r="L142"/>
  <c r="L141"/>
  <c r="L140"/>
  <c r="L136"/>
  <c r="L135"/>
  <c r="L134"/>
  <c r="L133"/>
  <c r="L129"/>
  <c r="L128"/>
  <c r="L127"/>
  <c r="L126"/>
  <c r="L125"/>
  <c r="L121"/>
  <c r="L120"/>
  <c r="L119"/>
  <c r="L118"/>
  <c r="L117"/>
  <c r="L113"/>
  <c r="L112"/>
  <c r="L111"/>
  <c r="L110"/>
  <c r="L106"/>
  <c r="L105"/>
  <c r="L104"/>
  <c r="L103"/>
  <c r="L99"/>
  <c r="L98"/>
  <c r="L97"/>
  <c r="L96"/>
  <c r="L92"/>
  <c r="L91"/>
  <c r="L89"/>
  <c r="L88"/>
  <c r="L87"/>
  <c r="L79"/>
  <c r="L74"/>
  <c r="L70"/>
  <c r="L69"/>
  <c r="L65"/>
  <c r="L64"/>
  <c r="L60"/>
  <c r="L59"/>
  <c r="L55"/>
  <c r="L54"/>
  <c r="L53"/>
  <c r="L48"/>
  <c r="L45"/>
  <c r="L42"/>
  <c r="L39"/>
  <c r="L28"/>
  <c r="L22"/>
  <c r="J242"/>
  <c r="L242" s="1"/>
  <c r="L307" l="1"/>
  <c r="L308"/>
  <c r="L303"/>
  <c r="J268"/>
  <c r="L268" s="1"/>
  <c r="J252"/>
  <c r="L252" s="1"/>
  <c r="J244"/>
  <c r="L244" s="1"/>
  <c r="J239"/>
  <c r="L239" s="1"/>
  <c r="J213"/>
  <c r="L213" s="1"/>
  <c r="J209"/>
  <c r="L209" s="1"/>
  <c r="J221"/>
  <c r="L221" s="1"/>
  <c r="J393" l="1"/>
  <c r="B421"/>
  <c r="B420"/>
  <c r="B419"/>
  <c r="B418"/>
  <c r="B422" l="1"/>
  <c r="L393"/>
  <c r="H391"/>
  <c r="K90"/>
  <c r="K150"/>
  <c r="L150" s="1"/>
  <c r="K378"/>
  <c r="K318"/>
  <c r="K310"/>
  <c r="K304"/>
  <c r="K291"/>
  <c r="K274"/>
  <c r="K269"/>
  <c r="K257"/>
  <c r="K245"/>
  <c r="K226"/>
  <c r="K202"/>
  <c r="K197"/>
  <c r="K190"/>
  <c r="K159"/>
  <c r="K160" s="1"/>
  <c r="K144"/>
  <c r="K137"/>
  <c r="K130"/>
  <c r="K122"/>
  <c r="K114"/>
  <c r="K107"/>
  <c r="K100"/>
  <c r="K80"/>
  <c r="K71"/>
  <c r="K66"/>
  <c r="K61"/>
  <c r="K56"/>
  <c r="K49"/>
  <c r="K29"/>
  <c r="K30" s="1"/>
  <c r="K23"/>
  <c r="K24" s="1"/>
  <c r="E80"/>
  <c r="F80"/>
  <c r="G80"/>
  <c r="H80"/>
  <c r="I80"/>
  <c r="J80"/>
  <c r="D80"/>
  <c r="L80"/>
  <c r="L387"/>
  <c r="I378"/>
  <c r="H378"/>
  <c r="G378"/>
  <c r="F378"/>
  <c r="E378"/>
  <c r="D378"/>
  <c r="I318"/>
  <c r="H318"/>
  <c r="G318"/>
  <c r="F318"/>
  <c r="E318"/>
  <c r="D318"/>
  <c r="I310"/>
  <c r="H310"/>
  <c r="G310"/>
  <c r="F310"/>
  <c r="E310"/>
  <c r="D310"/>
  <c r="I304"/>
  <c r="H304"/>
  <c r="G304"/>
  <c r="F304"/>
  <c r="E304"/>
  <c r="D304"/>
  <c r="I291"/>
  <c r="H291"/>
  <c r="G291"/>
  <c r="F291"/>
  <c r="E291"/>
  <c r="D291"/>
  <c r="I274"/>
  <c r="H274"/>
  <c r="G274"/>
  <c r="F274"/>
  <c r="E274"/>
  <c r="D274"/>
  <c r="I269"/>
  <c r="H269"/>
  <c r="G269"/>
  <c r="F269"/>
  <c r="E269"/>
  <c r="D269"/>
  <c r="I257"/>
  <c r="H257"/>
  <c r="G257"/>
  <c r="F257"/>
  <c r="E257"/>
  <c r="D257"/>
  <c r="I245"/>
  <c r="H245"/>
  <c r="G245"/>
  <c r="F245"/>
  <c r="E245"/>
  <c r="D245"/>
  <c r="I226"/>
  <c r="H226"/>
  <c r="G226"/>
  <c r="F226"/>
  <c r="E226"/>
  <c r="D226"/>
  <c r="I202"/>
  <c r="H202"/>
  <c r="G202"/>
  <c r="F202"/>
  <c r="E202"/>
  <c r="D202"/>
  <c r="I197"/>
  <c r="H197"/>
  <c r="G197"/>
  <c r="F197"/>
  <c r="E197"/>
  <c r="D197"/>
  <c r="I190"/>
  <c r="H190"/>
  <c r="G190"/>
  <c r="F190"/>
  <c r="E190"/>
  <c r="D190"/>
  <c r="I159"/>
  <c r="I160" s="1"/>
  <c r="H159"/>
  <c r="H160" s="1"/>
  <c r="G159"/>
  <c r="G160" s="1"/>
  <c r="F159"/>
  <c r="F160" s="1"/>
  <c r="E159"/>
  <c r="E160" s="1"/>
  <c r="D159"/>
  <c r="D160" s="1"/>
  <c r="I151"/>
  <c r="I152" s="1"/>
  <c r="H151"/>
  <c r="H152" s="1"/>
  <c r="G151"/>
  <c r="G152" s="1"/>
  <c r="F151"/>
  <c r="F152" s="1"/>
  <c r="E151"/>
  <c r="E152" s="1"/>
  <c r="D151"/>
  <c r="D152" s="1"/>
  <c r="I144"/>
  <c r="H144"/>
  <c r="G144"/>
  <c r="F144"/>
  <c r="E144"/>
  <c r="D144"/>
  <c r="I137"/>
  <c r="H137"/>
  <c r="G137"/>
  <c r="F137"/>
  <c r="E137"/>
  <c r="D137"/>
  <c r="I130"/>
  <c r="H130"/>
  <c r="G130"/>
  <c r="F130"/>
  <c r="E130"/>
  <c r="D130"/>
  <c r="I122"/>
  <c r="H122"/>
  <c r="G122"/>
  <c r="F122"/>
  <c r="E122"/>
  <c r="D122"/>
  <c r="I114"/>
  <c r="H114"/>
  <c r="G114"/>
  <c r="F114"/>
  <c r="E114"/>
  <c r="D114"/>
  <c r="I107"/>
  <c r="H107"/>
  <c r="G107"/>
  <c r="F107"/>
  <c r="E107"/>
  <c r="D107"/>
  <c r="I100"/>
  <c r="H100"/>
  <c r="G100"/>
  <c r="F100"/>
  <c r="E100"/>
  <c r="D100"/>
  <c r="I93"/>
  <c r="H93"/>
  <c r="G93"/>
  <c r="F93"/>
  <c r="E93"/>
  <c r="D93"/>
  <c r="I71"/>
  <c r="H71"/>
  <c r="G71"/>
  <c r="F71"/>
  <c r="E71"/>
  <c r="D71"/>
  <c r="I66"/>
  <c r="H66"/>
  <c r="G66"/>
  <c r="F66"/>
  <c r="E66"/>
  <c r="D66"/>
  <c r="I61"/>
  <c r="H61"/>
  <c r="G61"/>
  <c r="F61"/>
  <c r="E61"/>
  <c r="D61"/>
  <c r="I56"/>
  <c r="H56"/>
  <c r="G56"/>
  <c r="F56"/>
  <c r="E56"/>
  <c r="D56"/>
  <c r="I49"/>
  <c r="H49"/>
  <c r="G49"/>
  <c r="F49"/>
  <c r="E49"/>
  <c r="D49"/>
  <c r="I29"/>
  <c r="I30" s="1"/>
  <c r="H29"/>
  <c r="H30" s="1"/>
  <c r="G29"/>
  <c r="G30" s="1"/>
  <c r="F29"/>
  <c r="F30" s="1"/>
  <c r="E29"/>
  <c r="E30" s="1"/>
  <c r="D29"/>
  <c r="D30" s="1"/>
  <c r="I23"/>
  <c r="I24" s="1"/>
  <c r="H23"/>
  <c r="H24" s="1"/>
  <c r="G23"/>
  <c r="G24" s="1"/>
  <c r="F23"/>
  <c r="F24" s="1"/>
  <c r="E23"/>
  <c r="E24" s="1"/>
  <c r="D23"/>
  <c r="D24" s="1"/>
  <c r="D203" l="1"/>
  <c r="K151"/>
  <c r="K152" s="1"/>
  <c r="K93"/>
  <c r="K145" s="1"/>
  <c r="K146" s="1"/>
  <c r="L90"/>
  <c r="F203"/>
  <c r="E75"/>
  <c r="E76" s="1"/>
  <c r="E81" s="1"/>
  <c r="E145"/>
  <c r="E146" s="1"/>
  <c r="E161" s="1"/>
  <c r="E203"/>
  <c r="I203"/>
  <c r="K31"/>
  <c r="K32" s="1"/>
  <c r="K270"/>
  <c r="K292" s="1"/>
  <c r="K75"/>
  <c r="K76" s="1"/>
  <c r="K81" s="1"/>
  <c r="K203"/>
  <c r="K319"/>
  <c r="K379" s="1"/>
  <c r="K380" s="1"/>
  <c r="E319"/>
  <c r="E379" s="1"/>
  <c r="E380" s="1"/>
  <c r="I319"/>
  <c r="I379" s="1"/>
  <c r="I380" s="1"/>
  <c r="H270"/>
  <c r="H292" s="1"/>
  <c r="I31"/>
  <c r="I32" s="1"/>
  <c r="H31"/>
  <c r="H32" s="1"/>
  <c r="F75"/>
  <c r="F76" s="1"/>
  <c r="F81" s="1"/>
  <c r="H75"/>
  <c r="H76" s="1"/>
  <c r="H81" s="1"/>
  <c r="F145"/>
  <c r="F146" s="1"/>
  <c r="F161" s="1"/>
  <c r="H145"/>
  <c r="H146" s="1"/>
  <c r="H161" s="1"/>
  <c r="H203"/>
  <c r="F270"/>
  <c r="F292" s="1"/>
  <c r="G319"/>
  <c r="G379" s="1"/>
  <c r="G380" s="1"/>
  <c r="E31"/>
  <c r="E32" s="1"/>
  <c r="G31"/>
  <c r="G32" s="1"/>
  <c r="G75"/>
  <c r="G76" s="1"/>
  <c r="G81" s="1"/>
  <c r="I75"/>
  <c r="I76" s="1"/>
  <c r="I81" s="1"/>
  <c r="G145"/>
  <c r="G146" s="1"/>
  <c r="G161" s="1"/>
  <c r="I145"/>
  <c r="I146" s="1"/>
  <c r="I161" s="1"/>
  <c r="G203"/>
  <c r="G270"/>
  <c r="G292" s="1"/>
  <c r="E270"/>
  <c r="E292" s="1"/>
  <c r="I270"/>
  <c r="I292" s="1"/>
  <c r="H319"/>
  <c r="H379" s="1"/>
  <c r="H380" s="1"/>
  <c r="F319"/>
  <c r="F379" s="1"/>
  <c r="F380" s="1"/>
  <c r="F31"/>
  <c r="F32" s="1"/>
  <c r="D75"/>
  <c r="D76" s="1"/>
  <c r="D81" s="1"/>
  <c r="D31"/>
  <c r="D32" s="1"/>
  <c r="D319"/>
  <c r="D379" s="1"/>
  <c r="D380" s="1"/>
  <c r="D270"/>
  <c r="D292" s="1"/>
  <c r="D145"/>
  <c r="D146" s="1"/>
  <c r="D161" s="1"/>
  <c r="K161" l="1"/>
  <c r="K162" s="1"/>
  <c r="K163" s="1"/>
  <c r="E293"/>
  <c r="E381" s="1"/>
  <c r="E382" s="1"/>
  <c r="F162"/>
  <c r="F163" s="1"/>
  <c r="F293"/>
  <c r="F381" s="1"/>
  <c r="F382" s="1"/>
  <c r="G162"/>
  <c r="G163" s="1"/>
  <c r="I293"/>
  <c r="I381" s="1"/>
  <c r="I382" s="1"/>
  <c r="H162"/>
  <c r="H163" s="1"/>
  <c r="I162"/>
  <c r="I163" s="1"/>
  <c r="K293"/>
  <c r="K381" s="1"/>
  <c r="K382" s="1"/>
  <c r="D293"/>
  <c r="D381" s="1"/>
  <c r="D382" s="1"/>
  <c r="G293"/>
  <c r="G381" s="1"/>
  <c r="G382" s="1"/>
  <c r="H293"/>
  <c r="H381" s="1"/>
  <c r="H382" s="1"/>
  <c r="D162"/>
  <c r="D163" s="1"/>
  <c r="E162"/>
  <c r="E163" s="1"/>
  <c r="J245"/>
  <c r="E383" l="1"/>
  <c r="G383"/>
  <c r="I383"/>
  <c r="H383"/>
  <c r="F383"/>
  <c r="K383"/>
  <c r="D383"/>
  <c r="J257"/>
  <c r="J197"/>
  <c r="J202"/>
  <c r="L202" l="1"/>
  <c r="L245" l="1"/>
  <c r="L257"/>
  <c r="L197"/>
  <c r="J378"/>
  <c r="J391" s="1"/>
  <c r="L391" s="1"/>
  <c r="J269"/>
  <c r="J56"/>
  <c r="L56"/>
  <c r="L274"/>
  <c r="L130"/>
  <c r="L71"/>
  <c r="L66"/>
  <c r="L49"/>
  <c r="L29"/>
  <c r="L30" s="1"/>
  <c r="L23"/>
  <c r="L24" s="1"/>
  <c r="J291"/>
  <c r="L386"/>
  <c r="J304"/>
  <c r="J310"/>
  <c r="J318"/>
  <c r="J190"/>
  <c r="J203" s="1"/>
  <c r="J226"/>
  <c r="J274"/>
  <c r="J71"/>
  <c r="J66"/>
  <c r="J61"/>
  <c r="J49"/>
  <c r="J23"/>
  <c r="J24" s="1"/>
  <c r="J159"/>
  <c r="J160" s="1"/>
  <c r="J151"/>
  <c r="J152" s="1"/>
  <c r="J130"/>
  <c r="J122"/>
  <c r="J114"/>
  <c r="J107"/>
  <c r="J100"/>
  <c r="J93"/>
  <c r="J144"/>
  <c r="J137"/>
  <c r="J29"/>
  <c r="J30" s="1"/>
  <c r="C359"/>
  <c r="C362" s="1"/>
  <c r="C365" s="1"/>
  <c r="C368" s="1"/>
  <c r="L310" l="1"/>
  <c r="L137"/>
  <c r="L151"/>
  <c r="L152" s="1"/>
  <c r="J145"/>
  <c r="J146" s="1"/>
  <c r="L291"/>
  <c r="L304"/>
  <c r="L318"/>
  <c r="L122"/>
  <c r="L144"/>
  <c r="L159"/>
  <c r="L160" s="1"/>
  <c r="J270"/>
  <c r="J292" s="1"/>
  <c r="L100"/>
  <c r="L107"/>
  <c r="J75"/>
  <c r="J76" s="1"/>
  <c r="J81" s="1"/>
  <c r="J319"/>
  <c r="J379" s="1"/>
  <c r="J380" s="1"/>
  <c r="L190"/>
  <c r="L61"/>
  <c r="L75" s="1"/>
  <c r="L76" s="1"/>
  <c r="L81" s="1"/>
  <c r="L114"/>
  <c r="L378"/>
  <c r="J31"/>
  <c r="J32" s="1"/>
  <c r="L93"/>
  <c r="L226"/>
  <c r="L269"/>
  <c r="L31"/>
  <c r="L32" s="1"/>
  <c r="L203" l="1"/>
  <c r="J161"/>
  <c r="J162" s="1"/>
  <c r="J163" s="1"/>
  <c r="L319"/>
  <c r="L379" s="1"/>
  <c r="L380" s="1"/>
  <c r="J293"/>
  <c r="J381" s="1"/>
  <c r="J382" s="1"/>
  <c r="L270"/>
  <c r="L292" s="1"/>
  <c r="L145"/>
  <c r="L146" s="1"/>
  <c r="L161" s="1"/>
  <c r="L162" s="1"/>
  <c r="L163" s="1"/>
  <c r="E9" s="1"/>
  <c r="L293" l="1"/>
  <c r="L381" s="1"/>
  <c r="L382" s="1"/>
  <c r="F9" s="1"/>
  <c r="J383"/>
  <c r="G9" l="1"/>
  <c r="L383"/>
</calcChain>
</file>

<file path=xl/comments1.xml><?xml version="1.0" encoding="utf-8"?>
<comments xmlns="http://schemas.openxmlformats.org/spreadsheetml/2006/main">
  <authors>
    <author>Administrator</author>
  </authors>
  <commentList>
    <comment ref="Q225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Code should be 34110230</t>
        </r>
      </text>
    </comment>
  </commentList>
</comments>
</file>

<file path=xl/sharedStrings.xml><?xml version="1.0" encoding="utf-8"?>
<sst xmlns="http://schemas.openxmlformats.org/spreadsheetml/2006/main" count="615" uniqueCount="398">
  <si>
    <t>ROADS AND BRIDGES</t>
  </si>
  <si>
    <t>Public Works</t>
  </si>
  <si>
    <t>Roads &amp; Bridges</t>
  </si>
  <si>
    <t>(g) Capital Account of Transport</t>
  </si>
  <si>
    <t>Capital Outlay on Roads and Bridges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</si>
  <si>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</si>
  <si>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</si>
  <si>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</si>
  <si>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</si>
  <si>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</si>
  <si>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</si>
  <si>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</si>
  <si>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</si>
  <si>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</si>
  <si>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</si>
  <si>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 Buildings</t>
  </si>
  <si>
    <t>Maintenance &amp; Repairs</t>
  </si>
  <si>
    <t>Roads and Bridges Department</t>
  </si>
  <si>
    <t>East District</t>
  </si>
  <si>
    <t>West District</t>
  </si>
  <si>
    <t>North District</t>
  </si>
  <si>
    <t>South District</t>
  </si>
  <si>
    <t>Suspense</t>
  </si>
  <si>
    <t>35.00.43</t>
  </si>
  <si>
    <t>60.00.71</t>
  </si>
  <si>
    <t>00.00.71</t>
  </si>
  <si>
    <t>District &amp; Other Roads</t>
  </si>
  <si>
    <t>Road Works</t>
  </si>
  <si>
    <t>District Roads</t>
  </si>
  <si>
    <t>General</t>
  </si>
  <si>
    <t>Direction &amp; Administration</t>
  </si>
  <si>
    <t>Head Office Establishment</t>
  </si>
  <si>
    <t>35.44.01</t>
  </si>
  <si>
    <t>Salaries</t>
  </si>
  <si>
    <t>35.44.11</t>
  </si>
  <si>
    <t>Travel Expenses</t>
  </si>
  <si>
    <t>35.44.13</t>
  </si>
  <si>
    <t>Office Expenses</t>
  </si>
  <si>
    <t>35.44.26</t>
  </si>
  <si>
    <t>Advertisement &amp; Publicity</t>
  </si>
  <si>
    <t>35.44.50</t>
  </si>
  <si>
    <t>Other Charges</t>
  </si>
  <si>
    <t>35.44.51</t>
  </si>
  <si>
    <t>Motor Vehicles</t>
  </si>
  <si>
    <t>35.45.01</t>
  </si>
  <si>
    <t>35.45.11</t>
  </si>
  <si>
    <t>35.45.13</t>
  </si>
  <si>
    <t>35.45.51</t>
  </si>
  <si>
    <t>35.46.01</t>
  </si>
  <si>
    <t>35.46.11</t>
  </si>
  <si>
    <t>35.46.13</t>
  </si>
  <si>
    <t>35.46.51</t>
  </si>
  <si>
    <t>35.47.01</t>
  </si>
  <si>
    <t>35.47.11</t>
  </si>
  <si>
    <t>35.47.13</t>
  </si>
  <si>
    <t>35.47.51</t>
  </si>
  <si>
    <t>35.48.01</t>
  </si>
  <si>
    <t>35.48.11</t>
  </si>
  <si>
    <t>35.48.13</t>
  </si>
  <si>
    <t>35.48.51</t>
  </si>
  <si>
    <t>35.60.01</t>
  </si>
  <si>
    <t>35.60.11</t>
  </si>
  <si>
    <t>35.60.13</t>
  </si>
  <si>
    <t>35.60.51</t>
  </si>
  <si>
    <t>Research &amp; Development</t>
  </si>
  <si>
    <t>Survey and Testing Works</t>
  </si>
  <si>
    <t>62.00.71</t>
  </si>
  <si>
    <t>Survey &amp; Investigation</t>
  </si>
  <si>
    <t>Machinery &amp; Equipment</t>
  </si>
  <si>
    <t>CAPITAL SECTION</t>
  </si>
  <si>
    <t>60.45.71</t>
  </si>
  <si>
    <t>60.45.76</t>
  </si>
  <si>
    <t>60.45.79</t>
  </si>
  <si>
    <t>Schemes Financed by NABARD</t>
  </si>
  <si>
    <t>60.45.81</t>
  </si>
  <si>
    <t>60.45.83</t>
  </si>
  <si>
    <t>60.46.71</t>
  </si>
  <si>
    <t>60.46.76</t>
  </si>
  <si>
    <t>60.46.79</t>
  </si>
  <si>
    <t>60.46.83</t>
  </si>
  <si>
    <t>47</t>
  </si>
  <si>
    <t>60.47.71</t>
  </si>
  <si>
    <t>60.47.76</t>
  </si>
  <si>
    <t>60.47.79</t>
  </si>
  <si>
    <t>48</t>
  </si>
  <si>
    <t>60.48.71</t>
  </si>
  <si>
    <t>60.48.76</t>
  </si>
  <si>
    <t>60.48.79</t>
  </si>
  <si>
    <t>60.48.82</t>
  </si>
  <si>
    <t>60.46.81</t>
  </si>
  <si>
    <t>NEC</t>
  </si>
  <si>
    <t>Bridges</t>
  </si>
  <si>
    <t>Construction of Steel Bridge on Sangkhola-Sumin Road (East)</t>
  </si>
  <si>
    <t>61.00.72</t>
  </si>
  <si>
    <t>62.00.73</t>
  </si>
  <si>
    <t>60.46.84</t>
  </si>
  <si>
    <t>60.45.84</t>
  </si>
  <si>
    <t>Replacement of BB Lal Bridge over Kalej Khola (NLCPR)</t>
  </si>
  <si>
    <t>64.00.75</t>
  </si>
  <si>
    <t>DEMAND NO. 34</t>
  </si>
  <si>
    <t>60.46.85</t>
  </si>
  <si>
    <t>65.00.76</t>
  </si>
  <si>
    <t>60.48.84</t>
  </si>
  <si>
    <t>60.48.85</t>
  </si>
  <si>
    <t>Roads   of   Inter   State   or   Economic   Importance</t>
  </si>
  <si>
    <t>60.45.87</t>
  </si>
  <si>
    <t>67.00.78</t>
  </si>
  <si>
    <t>60.45.88</t>
  </si>
  <si>
    <t>Improvement of Bermiok-Legship Road in West Sikkim (NEC)</t>
  </si>
  <si>
    <t>60.46.88</t>
  </si>
  <si>
    <t>60.48.88</t>
  </si>
  <si>
    <t>Mechanical (West)</t>
  </si>
  <si>
    <t>35.61.01</t>
  </si>
  <si>
    <t>35.61.11</t>
  </si>
  <si>
    <t>35.61.13</t>
  </si>
  <si>
    <t>35.61.51</t>
  </si>
  <si>
    <t>Mechanical (South)</t>
  </si>
  <si>
    <t>35.62.01</t>
  </si>
  <si>
    <t>35.62.11</t>
  </si>
  <si>
    <t>35.62.13</t>
  </si>
  <si>
    <t>35.62.51</t>
  </si>
  <si>
    <t>68.00.82</t>
  </si>
  <si>
    <t>60.46.89</t>
  </si>
  <si>
    <t>Improvement of Chakung Khaniserbong Road in West Sikkim (NEC)</t>
  </si>
  <si>
    <t>35.60.02</t>
  </si>
  <si>
    <t>Wages</t>
  </si>
  <si>
    <t>68.00.83</t>
  </si>
  <si>
    <t>60.48.83</t>
  </si>
  <si>
    <t>Improvement of Sombaria-Hilley Road (NEC)</t>
  </si>
  <si>
    <t>60.46.90</t>
  </si>
  <si>
    <t>Improvement of Ralong-Phamtam Road (NEC)</t>
  </si>
  <si>
    <t>60.48.90</t>
  </si>
  <si>
    <t>WorkCharged Establishment</t>
  </si>
  <si>
    <t>Other Maintenance Expenditure</t>
  </si>
  <si>
    <t>Supplies and Materials</t>
  </si>
  <si>
    <t>Minor Works</t>
  </si>
  <si>
    <t>Maintenance and Repairs</t>
  </si>
  <si>
    <t>60.72.02</t>
  </si>
  <si>
    <t>60.73.02</t>
  </si>
  <si>
    <t>60.74.02</t>
  </si>
  <si>
    <t>60.75.02</t>
  </si>
  <si>
    <t>61.72.21</t>
  </si>
  <si>
    <t>61.72.27</t>
  </si>
  <si>
    <t>61.73.21</t>
  </si>
  <si>
    <t>61.73.27</t>
  </si>
  <si>
    <t>61.74.21</t>
  </si>
  <si>
    <t>61.74.27</t>
  </si>
  <si>
    <t>61.75.21</t>
  </si>
  <si>
    <t>61.75.27</t>
  </si>
  <si>
    <t>61.67.27</t>
  </si>
  <si>
    <t>71.00.02</t>
  </si>
  <si>
    <t>71.00.21</t>
  </si>
  <si>
    <t>71.00.27</t>
  </si>
  <si>
    <t>Maintenance &amp; Repairs of Road 
Machineries</t>
  </si>
  <si>
    <t>Rent Rates &amp; Taxes</t>
  </si>
  <si>
    <t>35.48.14</t>
  </si>
  <si>
    <t>External Aided Project</t>
  </si>
  <si>
    <t>60.47.84</t>
  </si>
  <si>
    <t>60.45.86</t>
  </si>
  <si>
    <t>Capital Outlay on Roads &amp; Bridges</t>
  </si>
  <si>
    <t>Revenue</t>
  </si>
  <si>
    <t>Capital</t>
  </si>
  <si>
    <t>II. Details of the estimates and the heads under which this grant will be accounted for:</t>
  </si>
  <si>
    <t>Surface Strengthening (ACA)</t>
  </si>
  <si>
    <t>60.48.92</t>
  </si>
  <si>
    <t>60.45.91</t>
  </si>
  <si>
    <t>A - General Services (d) Administrative Services</t>
  </si>
  <si>
    <t>C - Economic Services (g) Transport</t>
  </si>
  <si>
    <t>Construction of Suspension Bridge at Singtam (NLCPR)</t>
  </si>
  <si>
    <t>Improvement of Melli-Phong Road Km 1st to 24th (100 % CSS)</t>
  </si>
  <si>
    <t>62.00.75</t>
  </si>
  <si>
    <t>61</t>
  </si>
  <si>
    <t>Schemes Funded under Sikkim Transport Infrastructure Development Fund</t>
  </si>
  <si>
    <t>66</t>
  </si>
  <si>
    <t>61.66.53</t>
  </si>
  <si>
    <t>Major Works</t>
  </si>
  <si>
    <t>68</t>
  </si>
  <si>
    <t>61.68.53</t>
  </si>
  <si>
    <t>69</t>
  </si>
  <si>
    <t>61.69.53</t>
  </si>
  <si>
    <t>70</t>
  </si>
  <si>
    <t>61.70.53</t>
  </si>
  <si>
    <t>71</t>
  </si>
  <si>
    <t>61.71.53</t>
  </si>
  <si>
    <t>72</t>
  </si>
  <si>
    <t>61.72.53</t>
  </si>
  <si>
    <t>Note:</t>
  </si>
  <si>
    <t>70.00.80</t>
  </si>
  <si>
    <t>60.45.92</t>
  </si>
  <si>
    <t>60.46.91</t>
  </si>
  <si>
    <t>60.46.92</t>
  </si>
  <si>
    <t>60.47.86</t>
  </si>
  <si>
    <t>60.47.87</t>
  </si>
  <si>
    <t>60.47.88</t>
  </si>
  <si>
    <t>Construction of Pre-Stressed Bridge over River Rangit on Legship Tashiding Road (NLCPR)</t>
  </si>
  <si>
    <t>Construction of Bridge over River Teesta 
on Dikchu-Sankalang-Mangan Road (North)</t>
  </si>
  <si>
    <t>Carpeting/Surface Improvement of Dentam-Uttarey Roads (10 Km)  (NLCPR)</t>
  </si>
  <si>
    <t xml:space="preserve">Note: </t>
  </si>
  <si>
    <t>Maintenance and Repairs of Rest Houses and Dak Bungalows (HQ)</t>
  </si>
  <si>
    <t>Maintenance &amp; Repairs of Roads under East District</t>
  </si>
  <si>
    <t>Maintenance &amp; Repairs of Roads under West District</t>
  </si>
  <si>
    <t>Maintenance &amp; Repairs of Roads under North District</t>
  </si>
  <si>
    <t>Maintenance &amp; Repairs of Roads under South District</t>
  </si>
  <si>
    <t>Extension of Road from Chakung Khaniserbong SPWD Road to Majuwa Village via Chota Samdong (NLCPR)</t>
  </si>
  <si>
    <t>Construction of Roads from 10th Mile Legship-Kewzing Road to Tingmoo village in South Sikkim (NEC)</t>
  </si>
  <si>
    <t>Replacement of Existing Wooden 
Suspension Bridge by 50 Meters Span 
Steel Bridge (NEC)</t>
  </si>
  <si>
    <t>Removal of Deficiencies in Existing Network</t>
  </si>
  <si>
    <t>CSS</t>
  </si>
  <si>
    <t>NLCPR</t>
  </si>
  <si>
    <t>Upgradation of Machak-Tumlabong Road                           (NEC)</t>
  </si>
  <si>
    <t>Construction /Improvement of 
Sumin Khore Road (NEC)</t>
  </si>
  <si>
    <t>60.45.93</t>
  </si>
  <si>
    <t>60.45.94</t>
  </si>
  <si>
    <t>Upgradation of Sangkhola-Zingla-Martam Road (NEC)</t>
  </si>
  <si>
    <t>Upgradation of Sangkhola-Sumin Road (NEC)</t>
  </si>
  <si>
    <t>60.45.95</t>
  </si>
  <si>
    <t>Special Plan Assistance</t>
  </si>
  <si>
    <t>Replacement of Ghoskhan Dara 
Suspension Bridge over River Teesta 
at Singtam (NLCPR)</t>
  </si>
  <si>
    <t>Maintenance &amp; Repairs (Grant under 13th Finance Commission)</t>
  </si>
  <si>
    <t>61.81.27</t>
  </si>
  <si>
    <t>68.00.84</t>
  </si>
  <si>
    <t>Construction of Steel Bridge over Khundrukay Khola along Yangyang Makha Road in South Sikkim (NLCPR)</t>
  </si>
  <si>
    <t>68.00.85</t>
  </si>
  <si>
    <t>68.00.86</t>
  </si>
  <si>
    <t>60.47.90</t>
  </si>
  <si>
    <t>74</t>
  </si>
  <si>
    <t>61.74.53</t>
  </si>
  <si>
    <t>60.48.97</t>
  </si>
  <si>
    <t>Surface Strengthening CRF</t>
  </si>
  <si>
    <t>60.45.96</t>
  </si>
  <si>
    <t>Land Compensation</t>
  </si>
  <si>
    <t xml:space="preserve">Surface Strengthening CRF </t>
  </si>
  <si>
    <t>(In Thousands of Rupees)</t>
  </si>
  <si>
    <t>Construction of Gurassey Road from Bio-Diversity Park (Temi) (50:50% CSS)</t>
  </si>
  <si>
    <t>75</t>
  </si>
  <si>
    <t>Improvement of Kholaghari-Jaubari Road in South Sikkim</t>
  </si>
  <si>
    <t>61.75.53</t>
  </si>
  <si>
    <t>76</t>
  </si>
  <si>
    <t>61.76.53</t>
  </si>
  <si>
    <t>78</t>
  </si>
  <si>
    <t>61.78.53</t>
  </si>
  <si>
    <t>79</t>
  </si>
  <si>
    <t>61.79.53</t>
  </si>
  <si>
    <t>80</t>
  </si>
  <si>
    <t>61.80.53</t>
  </si>
  <si>
    <t>81</t>
  </si>
  <si>
    <t>61.81.53</t>
  </si>
  <si>
    <t>82</t>
  </si>
  <si>
    <t>Construction of approach road to Zoom School under Soreng Division</t>
  </si>
  <si>
    <t>61.82.53</t>
  </si>
  <si>
    <t>61.83.53</t>
  </si>
  <si>
    <t>61.84.53</t>
  </si>
  <si>
    <t>61.85.53</t>
  </si>
  <si>
    <t>60.48.86</t>
  </si>
  <si>
    <t>Double laning of Sichey - Ranka Road (11km)(NLCPR)</t>
  </si>
  <si>
    <t>61.00.53</t>
  </si>
  <si>
    <t>Purchase of Road Machineries</t>
  </si>
  <si>
    <t>SPA</t>
  </si>
  <si>
    <t>Replacement of Existing Gor Suspension Bridge with 100 meters Span Steel Bridge (NEC)</t>
  </si>
  <si>
    <t>Construction of 40 Meters of Span Bridge over Lwang Khola along Namchi Phongla Road km 8th in South Sikkim (NLCPR)</t>
  </si>
  <si>
    <t>Construction of Road from Ringchenpong Mangalbarey - Deorali to Upper Chechen Primary School</t>
  </si>
  <si>
    <t>Upgradation &amp; Carpeting Works on Dara to Nimbus Road</t>
  </si>
  <si>
    <t>Construction of Road from Manley to Mandan KM 4th</t>
  </si>
  <si>
    <t>Upgradation of Radu Khandu Road (5 - 6 KMs)</t>
  </si>
  <si>
    <t>Upgradation of Ringchenpong to Meyong School Road (6.80 KMs) in West Sikkim</t>
  </si>
  <si>
    <t>60.46.94</t>
  </si>
  <si>
    <t>State Share for NEC Schemes</t>
  </si>
  <si>
    <t>State Share for NLCPR Schemes</t>
  </si>
  <si>
    <t>60.45.98</t>
  </si>
  <si>
    <t>60.45.99</t>
  </si>
  <si>
    <t>60.45.80</t>
  </si>
  <si>
    <t>State Share for SPA</t>
  </si>
  <si>
    <t>Construction of Steel Bridge in South Sikkim</t>
  </si>
  <si>
    <t>Construction of Bridges in West Sikkim</t>
  </si>
  <si>
    <t>The above estimate do not include the recoveries shown below which are adjusted in accounts as reduction of expenditure.</t>
  </si>
  <si>
    <t>Rec</t>
  </si>
  <si>
    <t>2013-14</t>
  </si>
  <si>
    <t>Improvement of Reshi-Legship to Bermiok Road (NEC)</t>
  </si>
  <si>
    <t>Drainage, Protective works and Premix Carpeting along Reshi-Mangalbaria Road (24 KM) (100% CSS)</t>
  </si>
  <si>
    <t>60.46.96</t>
  </si>
  <si>
    <t>60.46.97</t>
  </si>
  <si>
    <t>New Schemes under NABARD</t>
  </si>
  <si>
    <t>Samardung to Burul Busty (3 Kms)</t>
  </si>
  <si>
    <t>Link Road from Tingrithang School to Mamley-Namchi-Sikip -Vok road</t>
  </si>
  <si>
    <t>62.00.72</t>
  </si>
  <si>
    <t>62.00.74</t>
  </si>
  <si>
    <t>62.00.76</t>
  </si>
  <si>
    <t>62.00.77</t>
  </si>
  <si>
    <t>62.00.78</t>
  </si>
  <si>
    <t>62.00.79</t>
  </si>
  <si>
    <t>62.00.80</t>
  </si>
  <si>
    <t>62.00.81</t>
  </si>
  <si>
    <t>62.00.82</t>
  </si>
  <si>
    <t>62.00.83</t>
  </si>
  <si>
    <t>62.00.84</t>
  </si>
  <si>
    <t>60.46.98</t>
  </si>
  <si>
    <t>Schemes under HCM's 42 days tour</t>
  </si>
  <si>
    <t>Public Works, 60-Other
 Buildings, 60.799-Suspense</t>
  </si>
  <si>
    <t>Pungdara-Namchi-Bhanjyang Road to Upper Phalidara (3 Kms)</t>
  </si>
  <si>
    <t xml:space="preserve">Upper Yangyang to Gurung Gumpa (2 Kms) </t>
  </si>
  <si>
    <t>State Share for CSS (Economic Importance)</t>
  </si>
  <si>
    <t>Approach Road from Passingdong to Lingthem Monastery (6 KM) (NLCPR)</t>
  </si>
  <si>
    <t>Nangdang to Lower Kamrey Mainabotey 
(3 Kms)</t>
  </si>
  <si>
    <t>2014-15</t>
  </si>
  <si>
    <t>61.72.50</t>
  </si>
  <si>
    <t>Other Charge</t>
  </si>
  <si>
    <t>60.45.72</t>
  </si>
  <si>
    <t>60.45.74</t>
  </si>
  <si>
    <t>Construction of Road from Lower Syari Senior Secondary School to Middle Syari Senior Secondary School (2.0 Km) 
(SIDF) (100% CSS)</t>
  </si>
  <si>
    <t>60.45.75</t>
  </si>
  <si>
    <t>Emergency Surfacing Works and Upgradation of Approach to Himalayan Orchid Centre and Lingzey Assam Road (Km 1st to 8th) (SIDF) (100 % CSS)</t>
  </si>
  <si>
    <t>60.46.99</t>
  </si>
  <si>
    <t>61.86.53</t>
  </si>
  <si>
    <t>87</t>
  </si>
  <si>
    <t>61.87.53</t>
  </si>
  <si>
    <t>60.48.99</t>
  </si>
  <si>
    <t>Upgradation and Carpeting of Namchi-Phong-Mamring Road (NLCPR)</t>
  </si>
  <si>
    <t>Construction of Bridges in East Sikkim</t>
  </si>
  <si>
    <t>71.00.80</t>
  </si>
  <si>
    <t>71.00.81</t>
  </si>
  <si>
    <t>70.00.82</t>
  </si>
  <si>
    <t>70.00.83</t>
  </si>
  <si>
    <t>70.00.84</t>
  </si>
  <si>
    <t>Construction of 8m Span Culvert at Lungchok Salangdang Road (NLCPR)</t>
  </si>
  <si>
    <t>60.45.77</t>
  </si>
  <si>
    <t>Construction of Link Road from Middle Tumin to Dhanbari via Namrang in East Sikkim (NLCPR)</t>
  </si>
  <si>
    <t>60.47.91</t>
  </si>
  <si>
    <t>Upgradation, Improvement, Drainage and Carpeting along Gangtok-Rumtek Sang Road in East Sikkim (NLCPR)</t>
  </si>
  <si>
    <t>60.45.89</t>
  </si>
  <si>
    <t>Improvement of Assam-Pakyong Road 
(NEC)</t>
  </si>
  <si>
    <t>Upgradation and Carpeting of Link Road from Kaluk-Dentam Road km 4th to Legship Bermoik Road 10th km (Shivalaya Mandir) (NLCPR)</t>
  </si>
  <si>
    <t>Carpeting and Upgradation of Various 
Roads</t>
  </si>
  <si>
    <t>Upgradation &amp; Carpeting of Road from Lall Turning to Bashilaka in East Sikkim</t>
  </si>
  <si>
    <t>Construction of New Road from Ranipool to Lower Samdur  in East Sikkim</t>
  </si>
  <si>
    <t>Construction of 3.45 KMs Doha Diversion Road i/c Construction of 30 meter &amp; 40 meter bridge from Karki Golai to Ravongla Yangang Road</t>
  </si>
  <si>
    <t>Upgradation of Approach Road to Blind School, Namchi</t>
  </si>
  <si>
    <t>Upgradation of Soreng Kaluk road to Lower Samdong (4Kms) i/c Construction of 2 nos of Steel Bridge</t>
  </si>
  <si>
    <t>Diversion of Mangzing Slipson - Yangang - Makha in South Sikkim</t>
  </si>
  <si>
    <t>Improvement of Mamring - Tareythang - Rorathang Road in East Sikkim</t>
  </si>
  <si>
    <t>Construction of Road from Simchuthang to Boomtar</t>
  </si>
  <si>
    <t>Construction of 5 Kms Road Tesedang to Chauri via Sangkhola upper Rimbi</t>
  </si>
  <si>
    <t>Construction of 2.15 Kms Link Road from Yangang -Makha Road to Yangang- Rangang road</t>
  </si>
  <si>
    <t>Link Road from Phidang to Sangtok village, Lower Dzongu (2.5 Kms)</t>
  </si>
  <si>
    <t>Bhusuk PWD Road to Shoteylakha, Bhusuk (2 Kms)</t>
  </si>
  <si>
    <t>Link Road Rizey- Namok to Nandok Secondary School (2 Kms)</t>
  </si>
  <si>
    <t>Link Road from Amlisay to Sokpay (4 Kms)</t>
  </si>
  <si>
    <t>Link Road Namchi to Chamgoan (3 Kms)</t>
  </si>
  <si>
    <t>Sripatam Kalungdara Village via Brum Busty (5 Kms)</t>
  </si>
  <si>
    <t>Construction, Widening and Carpeting of Pabong - Simchuthang - Yangyang Road (NEC)</t>
  </si>
  <si>
    <t>Carpeting/Surface Improvement, Protective Works and Drainage of Namchi-Ravongla Road (26 Kms) (NLCPR)</t>
  </si>
  <si>
    <t>Improvement &amp; Widening of Tintek Dikchu Road (12 Kms) (NLCPR)</t>
  </si>
  <si>
    <t>Upgradation of LLHP to Nandok Road (4 Kms) (NLCPR)</t>
  </si>
  <si>
    <t xml:space="preserve">Construction of Road from Power Intake Milling JHH to Jhakri Dunga </t>
  </si>
  <si>
    <t>Construction/Improvement of 18.3 Kms Sribadam-Deythang-Mangalbarey Road (NLCPR)</t>
  </si>
  <si>
    <t>Pelling Dentam Road (20 Kms) (NLCPR)</t>
  </si>
  <si>
    <t>Construction of Pakyong-Machong-Rolep Road (35 Kms) (NLCPR)</t>
  </si>
  <si>
    <t>Upgradation of Rongli Rorathang Road
(NLCPR)</t>
  </si>
  <si>
    <t>Construction of 70 Meters of Span Bridge over Dew Khola along GLVC Road km 8th in South Sikkim (NLCPR)</t>
  </si>
  <si>
    <t>Construction of Makha Suspension Bridge over River Teesta on Makha-Lingi-Yangang Road South Sikkim (NEC)</t>
  </si>
  <si>
    <t>Replacement of Suspension Bridge over 
Ravi Khola at 9th Km on Melli-Phong 
Road (NEC)</t>
  </si>
  <si>
    <t>Replacement of Two Bridges (NLCPR)</t>
  </si>
  <si>
    <t>Replacement of 2 Nos Existing Suspension bridges on Pelling-Yuksom Road in Sikkim</t>
  </si>
  <si>
    <t>Improvement of Sang Dipudara Road (EI)  (100% CSS)</t>
  </si>
  <si>
    <t>Upgradation, Widening, Drainage, 
Carpeting and Protective Works on 
Chuba-Parbing Road 1st Km to 
11th Km (EI) (50:50% CSS)</t>
  </si>
  <si>
    <t>Upgradation of Single Lane Road to Intermediate Lane from Ramam bridge (West Bengal) to Sombarey (ISC) (100% CSS)</t>
  </si>
  <si>
    <t xml:space="preserve">Upgradation of Melli-Payong Road 
to Mellidara and Kerabari Road (ISC) 
(100% CSS) 
</t>
  </si>
  <si>
    <t>Construction of Road from Radong (NH-31A) to Khimchithang Road Km 1st to 15th (50:50% CSS)</t>
  </si>
  <si>
    <t>Improvement of Rhenock-Simanakhola Road 1st to 3rd Km (ISC)  (100% CSS)</t>
  </si>
  <si>
    <t>Improvement of Pakyong -Karthok-Naya Busty-Raigoan Road (EI) (100% CSS)</t>
  </si>
  <si>
    <t>Upgradation of Chuchajen-Rolep Road 1st Km to 16th Km (ISC) (100% CSS)</t>
  </si>
  <si>
    <t>Construction of Road from Salangdang to Ramam (ISC) (100% CSS)</t>
  </si>
  <si>
    <t>Widening and improvement from KM 25th of Budang Chumbong Chakung Soreng Road in West Sikkim (ISC) (100 % CSS)</t>
  </si>
  <si>
    <t>I. Estimate of the amount required in the year ending 31st March, 2016 to defray the charges in respect of Roads &amp; Bridges</t>
  </si>
  <si>
    <t>2015-16</t>
  </si>
  <si>
    <t>Roads &amp; Bridges, 00.911- Deduct recoveries of over payments</t>
  </si>
  <si>
    <t>Roads &amp; Bridges, 80.911- Deduct recoveries of over payments</t>
  </si>
  <si>
    <t>Transfer to Reserve Fund/Deposit Accounts</t>
  </si>
  <si>
    <t>Transfer to Road Fund</t>
  </si>
  <si>
    <t>The above estimate also does not include the recoveries shown below which are adjusted in accounts as reduction of expenditure by debit to  :-</t>
  </si>
  <si>
    <t xml:space="preserve">Capital Outlay on Roads &amp; Bridges, 05.901-Deduct amount met from Sikkim Transport Infrastructure Development Fund
</t>
  </si>
  <si>
    <t>Capital Outlay on Roads &amp; Bridges, 04-901-Deduct amount met from Central Road Fund</t>
  </si>
  <si>
    <t>Total:</t>
  </si>
  <si>
    <t>Link Road Satam to Gangla (3 Kms)</t>
  </si>
  <si>
    <t>Agency charge 2500</t>
  </si>
  <si>
    <t>(B) 8449-Other Deposits, 103- Subvention of Central Road Fund  and Credit to as under</t>
  </si>
  <si>
    <t>(A) 8235- General and Other Reserve funds, 200-Other Funds and Credit to as under:</t>
  </si>
  <si>
    <t>Chief Engineer (Mechanical) Establishment</t>
  </si>
  <si>
    <t>Cost of Steel Girder and its 
Accessories</t>
  </si>
  <si>
    <t>Construction of 35m Span Steel Bridge 
along NDP Road over Ringyang River 
(NLCPR)</t>
  </si>
  <si>
    <t>Construction of 30m Span Steel Bridge 
over Kali khola along Ranka Sichey Road (NLCPR)</t>
  </si>
  <si>
    <t>Construction of Damthang - Kiting - 
Boring Road (Scheme under Sikkim 
Transport Infrastructure Development 
Fund)</t>
  </si>
  <si>
    <t>Removal of Deficiencies in Existing 
Network</t>
  </si>
  <si>
    <t>Carpeting and Upgradation of Various Roads</t>
  </si>
  <si>
    <t>Construction of  Road from Upper Raying to 
Samdong Turning upto lower Raying JHS</t>
  </si>
  <si>
    <t>Construction of 15m Span Steel Bridge 
over Zom Khola along Pelling Dentam 
Road (NLCPR)</t>
  </si>
  <si>
    <t>Restoration of 65.5m Span Suspension Bridge over Bhusuk Khola along GRBA 
Road (NLCPR)</t>
  </si>
  <si>
    <t>Roads of Inter State or Economic Importance</t>
  </si>
  <si>
    <t>Upgradation and Carpeting of 
Namchi-Sikip-Wok Roads (ISC) 
(100% CSS)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</si>
</sst>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* #,##0.00\ _k_r_-;\-* #,##0.00\ _k_r_-;_-* &quot;-&quot;??\ _k_r_-;_-@_-"/>
    <numFmt numFmtId="166" formatCode="0#"/>
    <numFmt numFmtId="167" formatCode="00000#"/>
    <numFmt numFmtId="168" formatCode="00.000"/>
  </numFmts>
  <fonts count="1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0"/>
      <color rgb="FFFFFF00"/>
      <name val="Times New Roman"/>
      <family val="1"/>
    </font>
    <font>
      <sz val="10"/>
      <color rgb="FFFF0000"/>
      <name val="Times New Roman"/>
      <family val="1"/>
    </font>
    <font>
      <sz val="10"/>
      <color rgb="FF92D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44" fontId="1" fillId="0" borderId="0" applyFont="0" applyFill="0" applyBorder="0" applyAlignment="0" applyProtection="0"/>
  </cellStyleXfs>
  <cellXfs count="252">
    <xf numFmtId="0" fontId="0" fillId="0" borderId="0" xfId="0"/>
    <xf numFmtId="0" fontId="3" fillId="0" borderId="0" xfId="3" applyNumberFormat="1" applyFont="1" applyFill="1" applyAlignment="1" applyProtection="1">
      <alignment horizontal="right" wrapText="1"/>
    </xf>
    <xf numFmtId="0" fontId="3" fillId="0" borderId="0" xfId="3" applyNumberFormat="1" applyFont="1" applyFill="1"/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right"/>
    </xf>
    <xf numFmtId="0" fontId="3" fillId="0" borderId="0" xfId="3" applyFont="1" applyFill="1" applyBorder="1"/>
    <xf numFmtId="0" fontId="3" fillId="0" borderId="0" xfId="3" applyFont="1" applyFill="1"/>
    <xf numFmtId="0" fontId="4" fillId="0" borderId="0" xfId="3" applyFont="1" applyFill="1" applyBorder="1" applyAlignment="1" applyProtection="1">
      <alignment horizontal="center"/>
    </xf>
    <xf numFmtId="1" fontId="4" fillId="0" borderId="0" xfId="3" applyNumberFormat="1" applyFont="1" applyFill="1" applyBorder="1" applyAlignment="1" applyProtection="1">
      <alignment horizontal="center"/>
    </xf>
    <xf numFmtId="0" fontId="3" fillId="0" borderId="0" xfId="3" applyFont="1" applyFill="1" applyAlignment="1">
      <alignment horizontal="right"/>
    </xf>
    <xf numFmtId="0" fontId="3" fillId="0" borderId="0" xfId="9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center"/>
    </xf>
    <xf numFmtId="1" fontId="3" fillId="0" borderId="0" xfId="3" applyNumberFormat="1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left" vertical="top"/>
    </xf>
    <xf numFmtId="0" fontId="3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Border="1" applyAlignment="1">
      <alignment horizontal="right"/>
    </xf>
    <xf numFmtId="1" fontId="3" fillId="0" borderId="0" xfId="3" applyNumberFormat="1" applyFont="1" applyFill="1"/>
    <xf numFmtId="0" fontId="4" fillId="0" borderId="0" xfId="3" applyNumberFormat="1" applyFont="1" applyFill="1" applyBorder="1" applyAlignment="1" applyProtection="1">
      <alignment horizontal="right"/>
    </xf>
    <xf numFmtId="0" fontId="3" fillId="0" borderId="0" xfId="9" applyFont="1" applyFill="1" applyAlignment="1">
      <alignment horizontal="right"/>
    </xf>
    <xf numFmtId="0" fontId="3" fillId="0" borderId="1" xfId="7" applyNumberFormat="1" applyFont="1" applyFill="1" applyBorder="1"/>
    <xf numFmtId="0" fontId="3" fillId="0" borderId="1" xfId="7" applyNumberFormat="1" applyFont="1" applyFill="1" applyBorder="1" applyAlignment="1" applyProtection="1">
      <alignment horizontal="left"/>
    </xf>
    <xf numFmtId="0" fontId="5" fillId="0" borderId="1" xfId="7" applyNumberFormat="1" applyFont="1" applyFill="1" applyBorder="1"/>
    <xf numFmtId="0" fontId="3" fillId="0" borderId="0" xfId="7" applyFont="1" applyFill="1" applyBorder="1" applyProtection="1"/>
    <xf numFmtId="0" fontId="3" fillId="0" borderId="0" xfId="8" applyFont="1" applyFill="1" applyProtection="1"/>
    <xf numFmtId="0" fontId="3" fillId="0" borderId="0" xfId="8" applyFont="1" applyFill="1" applyBorder="1" applyAlignment="1" applyProtection="1">
      <alignment horizontal="left" vertical="top"/>
    </xf>
    <xf numFmtId="0" fontId="3" fillId="0" borderId="0" xfId="8" applyFont="1" applyFill="1" applyBorder="1" applyAlignment="1" applyProtection="1">
      <alignment horizontal="right"/>
    </xf>
    <xf numFmtId="0" fontId="3" fillId="0" borderId="1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right"/>
    </xf>
    <xf numFmtId="1" fontId="3" fillId="0" borderId="0" xfId="7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right" vertical="top" wrapText="1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horizontal="left" vertical="top" wrapText="1"/>
    </xf>
    <xf numFmtId="0" fontId="3" fillId="0" borderId="0" xfId="9" applyFont="1" applyFill="1" applyBorder="1" applyAlignment="1">
      <alignment horizontal="right" vertical="top" wrapText="1"/>
    </xf>
    <xf numFmtId="168" fontId="3" fillId="0" borderId="0" xfId="9" applyNumberFormat="1" applyFont="1" applyFill="1" applyBorder="1" applyAlignment="1" applyProtection="1">
      <alignment horizontal="left" vertical="top" wrapText="1"/>
    </xf>
    <xf numFmtId="168" fontId="4" fillId="0" borderId="0" xfId="9" applyNumberFormat="1" applyFont="1" applyFill="1" applyBorder="1" applyAlignment="1">
      <alignment horizontal="right" vertical="top" wrapText="1"/>
    </xf>
    <xf numFmtId="166" fontId="3" fillId="0" borderId="0" xfId="6" applyNumberFormat="1" applyFont="1" applyFill="1" applyBorder="1" applyAlignment="1">
      <alignment horizontal="right" vertical="top"/>
    </xf>
    <xf numFmtId="0" fontId="3" fillId="0" borderId="0" xfId="9" applyFont="1" applyFill="1" applyBorder="1" applyAlignment="1" applyProtection="1">
      <alignment horizontal="left" vertical="top" wrapText="1"/>
    </xf>
    <xf numFmtId="165" fontId="3" fillId="0" borderId="0" xfId="1" applyNumberFormat="1" applyFont="1" applyFill="1" applyBorder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" fontId="3" fillId="0" borderId="0" xfId="7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2" xfId="7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9" applyFont="1" applyFill="1"/>
    <xf numFmtId="0" fontId="3" fillId="0" borderId="3" xfId="9" applyNumberFormat="1" applyFont="1" applyFill="1" applyBorder="1" applyAlignment="1" applyProtection="1">
      <alignment horizontal="right" wrapText="1"/>
    </xf>
    <xf numFmtId="1" fontId="3" fillId="0" borderId="3" xfId="9" applyNumberFormat="1" applyFont="1" applyFill="1" applyBorder="1" applyAlignment="1" applyProtection="1">
      <alignment horizontal="right" wrapText="1"/>
    </xf>
    <xf numFmtId="0" fontId="3" fillId="0" borderId="2" xfId="9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Alignment="1">
      <alignment horizontal="right" wrapText="1"/>
    </xf>
    <xf numFmtId="1" fontId="3" fillId="0" borderId="0" xfId="3" applyNumberFormat="1" applyFont="1" applyFill="1" applyAlignment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 applyProtection="1">
      <alignment horizontal="right" wrapText="1"/>
    </xf>
    <xf numFmtId="166" fontId="3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right" wrapText="1"/>
    </xf>
    <xf numFmtId="1" fontId="3" fillId="0" borderId="0" xfId="3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>
      <alignment horizontal="right" wrapText="1"/>
    </xf>
    <xf numFmtId="1" fontId="3" fillId="0" borderId="0" xfId="3" applyNumberFormat="1" applyFont="1" applyFill="1" applyBorder="1" applyAlignment="1">
      <alignment horizontal="right" wrapText="1"/>
    </xf>
    <xf numFmtId="0" fontId="3" fillId="0" borderId="2" xfId="3" applyNumberFormat="1" applyFont="1" applyFill="1" applyBorder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0" fontId="3" fillId="0" borderId="1" xfId="3" applyNumberFormat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167" fontId="3" fillId="0" borderId="0" xfId="3" applyNumberFormat="1" applyFont="1" applyFill="1" applyBorder="1" applyAlignment="1">
      <alignment horizontal="left" vertical="top" wrapText="1"/>
    </xf>
    <xf numFmtId="167" fontId="3" fillId="0" borderId="0" xfId="3" applyNumberFormat="1" applyFont="1" applyFill="1" applyBorder="1" applyAlignment="1">
      <alignment horizontal="right" vertical="top" wrapText="1"/>
    </xf>
    <xf numFmtId="1" fontId="3" fillId="0" borderId="0" xfId="3" applyNumberFormat="1" applyFont="1" applyFill="1" applyAlignment="1" applyProtection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1" xfId="3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vertical="top" wrapText="1"/>
    </xf>
    <xf numFmtId="49" fontId="3" fillId="0" borderId="0" xfId="3" applyNumberFormat="1" applyFont="1" applyFill="1" applyBorder="1" applyAlignment="1">
      <alignment horizontal="right" vertical="top" wrapText="1"/>
    </xf>
    <xf numFmtId="0" fontId="3" fillId="0" borderId="3" xfId="3" applyNumberFormat="1" applyFont="1" applyFill="1" applyBorder="1" applyAlignment="1" applyProtection="1">
      <alignment horizontal="right" wrapText="1"/>
    </xf>
    <xf numFmtId="49" fontId="3" fillId="0" borderId="0" xfId="9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right"/>
    </xf>
    <xf numFmtId="1" fontId="3" fillId="0" borderId="0" xfId="3" applyNumberFormat="1" applyFont="1" applyFill="1" applyBorder="1" applyAlignment="1" applyProtection="1">
      <alignment horizontal="right"/>
    </xf>
    <xf numFmtId="0" fontId="3" fillId="0" borderId="0" xfId="9" applyFont="1" applyFill="1" applyBorder="1" applyAlignment="1">
      <alignment horizontal="left" vertical="top"/>
    </xf>
    <xf numFmtId="0" fontId="3" fillId="0" borderId="0" xfId="9" applyNumberFormat="1" applyFont="1" applyFill="1"/>
    <xf numFmtId="1" fontId="3" fillId="0" borderId="0" xfId="9" applyNumberFormat="1" applyFont="1" applyFill="1"/>
    <xf numFmtId="0" fontId="3" fillId="0" borderId="1" xfId="9" applyNumberFormat="1" applyFont="1" applyFill="1" applyBorder="1" applyAlignment="1" applyProtection="1">
      <alignment horizontal="right"/>
    </xf>
    <xf numFmtId="0" fontId="3" fillId="0" borderId="0" xfId="9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/>
    <xf numFmtId="0" fontId="3" fillId="0" borderId="0" xfId="3" applyNumberFormat="1" applyFont="1" applyFill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8" applyNumberFormat="1" applyFont="1" applyFill="1" applyProtection="1"/>
    <xf numFmtId="0" fontId="3" fillId="0" borderId="0" xfId="8" applyNumberFormat="1" applyFont="1" applyFill="1" applyAlignment="1" applyProtection="1">
      <alignment horizontal="right"/>
    </xf>
    <xf numFmtId="1" fontId="3" fillId="0" borderId="0" xfId="8" applyNumberFormat="1" applyFont="1" applyFill="1" applyAlignment="1" applyProtection="1"/>
    <xf numFmtId="0" fontId="3" fillId="0" borderId="0" xfId="3" applyNumberFormat="1" applyFont="1" applyFill="1" applyAlignment="1"/>
    <xf numFmtId="0" fontId="3" fillId="0" borderId="0" xfId="3" applyNumberFormat="1" applyFont="1" applyFill="1" applyBorder="1" applyAlignment="1"/>
    <xf numFmtId="0" fontId="3" fillId="0" borderId="0" xfId="3" applyNumberFormat="1" applyFont="1" applyFill="1" applyAlignment="1">
      <alignment horizontal="right"/>
    </xf>
    <xf numFmtId="0" fontId="3" fillId="0" borderId="0" xfId="3" applyFont="1" applyFill="1" applyBorder="1" applyAlignment="1" applyProtection="1">
      <alignment vertical="top" wrapText="1"/>
    </xf>
    <xf numFmtId="49" fontId="4" fillId="0" borderId="0" xfId="5" applyNumberFormat="1" applyFont="1" applyFill="1" applyBorder="1" applyAlignment="1">
      <alignment horizontal="right" vertical="top" wrapText="1"/>
    </xf>
    <xf numFmtId="0" fontId="4" fillId="0" borderId="0" xfId="9" applyNumberFormat="1" applyFont="1" applyFill="1" applyAlignment="1">
      <alignment horizontal="center"/>
    </xf>
    <xf numFmtId="0" fontId="4" fillId="0" borderId="0" xfId="3" applyNumberFormat="1" applyFont="1" applyFill="1" applyAlignment="1">
      <alignment horizontal="center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4" fillId="0" borderId="0" xfId="3" applyFont="1" applyFill="1" applyBorder="1" applyAlignment="1" applyProtection="1">
      <alignment horizontal="center" vertical="top" wrapText="1"/>
    </xf>
    <xf numFmtId="0" fontId="3" fillId="0" borderId="0" xfId="3" applyFont="1" applyFill="1" applyAlignment="1"/>
    <xf numFmtId="0" fontId="3" fillId="0" borderId="0" xfId="8" applyFont="1" applyFill="1" applyAlignment="1" applyProtection="1"/>
    <xf numFmtId="0" fontId="3" fillId="0" borderId="0" xfId="9" applyFont="1" applyFill="1" applyAlignment="1"/>
    <xf numFmtId="0" fontId="3" fillId="0" borderId="0" xfId="3" applyFont="1" applyFill="1" applyBorder="1" applyAlignment="1" applyProtection="1">
      <alignment horizontal="left" vertical="top"/>
    </xf>
    <xf numFmtId="0" fontId="5" fillId="0" borderId="1" xfId="7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6" fillId="0" borderId="1" xfId="7" applyNumberFormat="1" applyFont="1" applyFill="1" applyBorder="1" applyAlignment="1" applyProtection="1">
      <alignment horizontal="right"/>
    </xf>
    <xf numFmtId="49" fontId="3" fillId="0" borderId="0" xfId="3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49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vertical="justify" wrapText="1"/>
    </xf>
    <xf numFmtId="0" fontId="3" fillId="0" borderId="0" xfId="4" applyFont="1" applyFill="1" applyBorder="1" applyAlignment="1">
      <alignment vertical="justify"/>
    </xf>
    <xf numFmtId="0" fontId="3" fillId="0" borderId="0" xfId="4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horizontal="center"/>
    </xf>
    <xf numFmtId="0" fontId="8" fillId="0" borderId="0" xfId="3" applyFont="1" applyFill="1" applyAlignment="1"/>
    <xf numFmtId="0" fontId="3" fillId="0" borderId="0" xfId="3" applyFont="1" applyFill="1" applyBorder="1" applyAlignment="1"/>
    <xf numFmtId="44" fontId="3" fillId="0" borderId="0" xfId="2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/>
    </xf>
    <xf numFmtId="164" fontId="3" fillId="0" borderId="0" xfId="1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>
      <alignment horizontal="left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right" vertical="top" wrapText="1"/>
    </xf>
    <xf numFmtId="0" fontId="3" fillId="0" borderId="1" xfId="8" applyFont="1" applyFill="1" applyBorder="1" applyAlignment="1" applyProtection="1">
      <alignment vertical="top"/>
    </xf>
    <xf numFmtId="0" fontId="3" fillId="0" borderId="1" xfId="8" applyFont="1" applyFill="1" applyBorder="1" applyAlignment="1" applyProtection="1"/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0" xfId="9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49" fontId="3" fillId="0" borderId="0" xfId="5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wrapText="1"/>
    </xf>
    <xf numFmtId="0" fontId="3" fillId="0" borderId="3" xfId="3" applyNumberFormat="1" applyFont="1" applyFill="1" applyBorder="1" applyAlignment="1">
      <alignment horizontal="right" wrapText="1"/>
    </xf>
    <xf numFmtId="0" fontId="3" fillId="0" borderId="0" xfId="4" applyFont="1" applyFill="1" applyBorder="1" applyAlignment="1" applyProtection="1">
      <alignment vertical="top" wrapText="1"/>
    </xf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left" vertical="top" wrapText="1"/>
    </xf>
    <xf numFmtId="49" fontId="3" fillId="0" borderId="1" xfId="8" applyNumberFormat="1" applyFont="1" applyFill="1" applyBorder="1" applyAlignment="1" applyProtection="1">
      <alignment horizontal="center" vertical="top"/>
    </xf>
    <xf numFmtId="49" fontId="3" fillId="0" borderId="1" xfId="8" applyNumberFormat="1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>
      <alignment horizontal="right" wrapText="1"/>
    </xf>
    <xf numFmtId="0" fontId="6" fillId="0" borderId="0" xfId="3" applyFont="1" applyFill="1" applyAlignment="1"/>
    <xf numFmtId="0" fontId="6" fillId="0" borderId="0" xfId="3" applyFont="1" applyFill="1"/>
    <xf numFmtId="49" fontId="3" fillId="0" borderId="0" xfId="3" applyNumberFormat="1" applyFont="1" applyFill="1" applyAlignment="1">
      <alignment horizontal="center"/>
    </xf>
    <xf numFmtId="44" fontId="3" fillId="0" borderId="0" xfId="2" applyFont="1" applyFill="1" applyBorder="1" applyAlignment="1" applyProtection="1">
      <alignment horizontal="left" vertical="top"/>
    </xf>
    <xf numFmtId="49" fontId="3" fillId="0" borderId="0" xfId="3" applyNumberFormat="1" applyFont="1" applyFill="1" applyAlignment="1">
      <alignment horizontal="right"/>
    </xf>
    <xf numFmtId="0" fontId="3" fillId="3" borderId="0" xfId="3" applyFont="1" applyFill="1" applyAlignment="1"/>
    <xf numFmtId="49" fontId="3" fillId="3" borderId="0" xfId="3" applyNumberFormat="1" applyFont="1" applyFill="1" applyAlignment="1">
      <alignment horizontal="right"/>
    </xf>
    <xf numFmtId="49" fontId="12" fillId="2" borderId="0" xfId="0" applyNumberFormat="1" applyFont="1" applyFill="1" applyBorder="1" applyAlignment="1">
      <alignment horizontal="center" vertical="top" wrapText="1"/>
    </xf>
    <xf numFmtId="49" fontId="3" fillId="0" borderId="0" xfId="9" applyNumberFormat="1" applyFont="1" applyFill="1" applyAlignment="1">
      <alignment horizontal="center"/>
    </xf>
    <xf numFmtId="0" fontId="3" fillId="0" borderId="0" xfId="6" applyFont="1" applyFill="1" applyBorder="1" applyAlignment="1" applyProtection="1">
      <alignment horizontal="right" vertical="justify" wrapText="1"/>
    </xf>
    <xf numFmtId="0" fontId="3" fillId="0" borderId="0" xfId="9" applyFont="1" applyFill="1" applyBorder="1" applyAlignment="1">
      <alignment horizontal="right"/>
    </xf>
    <xf numFmtId="0" fontId="3" fillId="0" borderId="0" xfId="7" applyFont="1" applyFill="1" applyBorder="1"/>
    <xf numFmtId="0" fontId="3" fillId="0" borderId="0" xfId="4" applyFont="1" applyFill="1" applyBorder="1" applyAlignment="1">
      <alignment vertical="top" wrapText="1"/>
    </xf>
    <xf numFmtId="0" fontId="4" fillId="0" borderId="0" xfId="3" applyFont="1" applyFill="1" applyBorder="1" applyAlignment="1">
      <alignment vertical="top" wrapText="1"/>
    </xf>
    <xf numFmtId="0" fontId="3" fillId="0" borderId="0" xfId="8" applyFont="1" applyFill="1" applyBorder="1" applyAlignment="1" applyProtection="1">
      <alignment vertical="top"/>
    </xf>
    <xf numFmtId="0" fontId="13" fillId="0" borderId="0" xfId="3" applyFont="1" applyFill="1" applyAlignment="1"/>
    <xf numFmtId="0" fontId="13" fillId="0" borderId="0" xfId="4" applyFont="1" applyFill="1" applyBorder="1" applyAlignment="1" applyProtection="1">
      <alignment horizontal="left" vertical="top"/>
    </xf>
    <xf numFmtId="49" fontId="3" fillId="0" borderId="1" xfId="8" applyNumberFormat="1" applyFont="1" applyFill="1" applyBorder="1" applyAlignment="1" applyProtection="1">
      <alignment horizontal="right" vertical="top"/>
    </xf>
    <xf numFmtId="0" fontId="3" fillId="0" borderId="0" xfId="8" applyFont="1" applyFill="1" applyAlignment="1" applyProtection="1">
      <alignment horizontal="right"/>
    </xf>
    <xf numFmtId="0" fontId="3" fillId="3" borderId="0" xfId="3" applyFont="1" applyFill="1" applyAlignment="1">
      <alignment horizontal="right"/>
    </xf>
    <xf numFmtId="0" fontId="13" fillId="0" borderId="0" xfId="3" applyFont="1" applyFill="1" applyAlignment="1">
      <alignment horizontal="right"/>
    </xf>
    <xf numFmtId="0" fontId="6" fillId="0" borderId="0" xfId="3" applyFont="1" applyFill="1" applyAlignment="1">
      <alignment horizontal="right"/>
    </xf>
    <xf numFmtId="49" fontId="3" fillId="0" borderId="0" xfId="9" applyNumberFormat="1" applyFont="1" applyFill="1" applyAlignment="1">
      <alignment horizontal="right"/>
    </xf>
    <xf numFmtId="0" fontId="3" fillId="0" borderId="2" xfId="3" applyFont="1" applyFill="1" applyBorder="1" applyAlignment="1">
      <alignment horizontal="left" vertical="top" wrapText="1"/>
    </xf>
    <xf numFmtId="0" fontId="3" fillId="0" borderId="2" xfId="3" applyFont="1" applyFill="1" applyBorder="1" applyAlignment="1">
      <alignment horizontal="right" vertical="top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3" fillId="0" borderId="3" xfId="8" applyFont="1" applyFill="1" applyBorder="1" applyAlignment="1" applyProtection="1">
      <alignment horizontal="left" vertical="top" wrapText="1"/>
    </xf>
    <xf numFmtId="0" fontId="3" fillId="0" borderId="3" xfId="8" applyFont="1" applyFill="1" applyBorder="1" applyAlignment="1" applyProtection="1">
      <alignment horizontal="right" vertical="top" wrapText="1"/>
    </xf>
    <xf numFmtId="0" fontId="3" fillId="0" borderId="3" xfId="7" applyFont="1" applyFill="1" applyBorder="1" applyAlignment="1" applyProtection="1">
      <alignment horizontal="left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left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0" fontId="3" fillId="0" borderId="1" xfId="3" applyFont="1" applyFill="1" applyBorder="1" applyAlignment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vertical="justify" wrapText="1"/>
    </xf>
    <xf numFmtId="0" fontId="4" fillId="0" borderId="1" xfId="3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justify" wrapText="1"/>
    </xf>
    <xf numFmtId="0" fontId="4" fillId="0" borderId="0" xfId="3" applyNumberFormat="1" applyFont="1" applyFill="1" applyBorder="1" applyAlignment="1" applyProtection="1">
      <alignment horizontal="center"/>
    </xf>
    <xf numFmtId="167" fontId="3" fillId="0" borderId="1" xfId="3" applyNumberFormat="1" applyFont="1" applyFill="1" applyBorder="1" applyAlignment="1">
      <alignment horizontal="right" vertical="top" wrapText="1"/>
    </xf>
    <xf numFmtId="167" fontId="3" fillId="0" borderId="0" xfId="9" applyNumberFormat="1" applyFont="1" applyFill="1" applyBorder="1" applyAlignment="1">
      <alignment horizontal="right" vertical="top" wrapText="1"/>
    </xf>
    <xf numFmtId="0" fontId="3" fillId="0" borderId="0" xfId="9" applyNumberFormat="1" applyFont="1" applyFill="1" applyAlignment="1" applyProtection="1">
      <alignment horizontal="right" wrapText="1"/>
    </xf>
    <xf numFmtId="166" fontId="3" fillId="0" borderId="1" xfId="6" applyNumberFormat="1" applyFont="1" applyFill="1" applyBorder="1" applyAlignment="1">
      <alignment horizontal="right" vertical="top"/>
    </xf>
    <xf numFmtId="168" fontId="3" fillId="0" borderId="0" xfId="9" applyNumberFormat="1" applyFont="1" applyFill="1" applyBorder="1" applyAlignment="1">
      <alignment horizontal="right" vertical="top" wrapText="1"/>
    </xf>
    <xf numFmtId="166" fontId="3" fillId="0" borderId="1" xfId="3" applyNumberFormat="1" applyFont="1" applyFill="1" applyBorder="1" applyAlignment="1">
      <alignment horizontal="right" vertical="top" wrapText="1"/>
    </xf>
    <xf numFmtId="166" fontId="8" fillId="0" borderId="0" xfId="4" applyNumberFormat="1" applyFont="1" applyFill="1" applyBorder="1" applyAlignment="1">
      <alignment horizontal="right" vertical="top" wrapText="1"/>
    </xf>
    <xf numFmtId="49" fontId="8" fillId="0" borderId="0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 vertical="top" wrapText="1"/>
    </xf>
    <xf numFmtId="49" fontId="3" fillId="0" borderId="1" xfId="3" applyNumberFormat="1" applyFont="1" applyFill="1" applyBorder="1" applyAlignment="1">
      <alignment horizontal="right" vertical="top" wrapText="1"/>
    </xf>
    <xf numFmtId="49" fontId="3" fillId="0" borderId="1" xfId="4" applyNumberFormat="1" applyFont="1" applyFill="1" applyBorder="1" applyAlignment="1">
      <alignment horizontal="right" vertical="top" wrapText="1"/>
    </xf>
    <xf numFmtId="0" fontId="14" fillId="0" borderId="0" xfId="1" applyNumberFormat="1" applyFont="1" applyFill="1" applyBorder="1" applyAlignment="1">
      <alignment horizontal="right" wrapText="1"/>
    </xf>
    <xf numFmtId="0" fontId="14" fillId="0" borderId="0" xfId="3" applyNumberFormat="1" applyFont="1" applyFill="1" applyBorder="1" applyAlignment="1" applyProtection="1">
      <alignment horizontal="right"/>
    </xf>
    <xf numFmtId="0" fontId="14" fillId="0" borderId="0" xfId="9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4" fillId="0" borderId="0" xfId="3" applyFont="1" applyFill="1" applyBorder="1" applyAlignment="1" applyProtection="1">
      <alignment vertical="top" wrapText="1"/>
    </xf>
    <xf numFmtId="0" fontId="3" fillId="0" borderId="3" xfId="3" applyFont="1" applyFill="1" applyBorder="1" applyAlignment="1">
      <alignment horizontal="left"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49" fontId="3" fillId="0" borderId="1" xfId="5" applyNumberFormat="1" applyFont="1" applyFill="1" applyBorder="1" applyAlignment="1">
      <alignment horizontal="right" vertical="top" wrapText="1"/>
    </xf>
    <xf numFmtId="164" fontId="3" fillId="0" borderId="1" xfId="1" applyNumberFormat="1" applyFont="1" applyFill="1" applyBorder="1" applyAlignment="1">
      <alignment horizontal="right" wrapText="1"/>
    </xf>
    <xf numFmtId="0" fontId="15" fillId="0" borderId="0" xfId="3" applyFont="1" applyFill="1" applyAlignment="1"/>
    <xf numFmtId="0" fontId="15" fillId="0" borderId="0" xfId="3" applyFont="1" applyFill="1" applyAlignment="1">
      <alignment horizontal="right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3" borderId="0" xfId="4" applyFont="1" applyFill="1" applyAlignment="1"/>
    <xf numFmtId="0" fontId="3" fillId="0" borderId="1" xfId="2" applyNumberFormat="1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>
      <alignment horizontal="right"/>
    </xf>
    <xf numFmtId="0" fontId="15" fillId="0" borderId="0" xfId="3" applyFont="1" applyFill="1" applyBorder="1" applyAlignment="1"/>
    <xf numFmtId="0" fontId="15" fillId="0" borderId="0" xfId="3" applyFont="1" applyFill="1" applyBorder="1" applyAlignment="1">
      <alignment horizontal="right"/>
    </xf>
    <xf numFmtId="0" fontId="14" fillId="0" borderId="0" xfId="3" applyFont="1" applyFill="1" applyAlignment="1"/>
    <xf numFmtId="0" fontId="14" fillId="0" borderId="0" xfId="3" applyFont="1" applyFill="1" applyAlignment="1">
      <alignment horizontal="right"/>
    </xf>
    <xf numFmtId="0" fontId="14" fillId="0" borderId="0" xfId="3" applyFont="1" applyFill="1" applyBorder="1" applyAlignment="1" applyProtection="1">
      <alignment horizontal="left" vertical="top"/>
    </xf>
    <xf numFmtId="0" fontId="14" fillId="3" borderId="0" xfId="3" applyFont="1" applyFill="1" applyAlignment="1"/>
    <xf numFmtId="0" fontId="14" fillId="3" borderId="0" xfId="0" applyFont="1" applyFill="1" applyBorder="1" applyAlignment="1">
      <alignment vertical="top"/>
    </xf>
    <xf numFmtId="49" fontId="14" fillId="3" borderId="0" xfId="3" applyNumberFormat="1" applyFont="1" applyFill="1" applyAlignment="1">
      <alignment horizontal="right"/>
    </xf>
    <xf numFmtId="49" fontId="14" fillId="0" borderId="0" xfId="3" applyNumberFormat="1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49" fontId="14" fillId="0" borderId="0" xfId="3" applyNumberFormat="1" applyFont="1" applyFill="1" applyAlignment="1">
      <alignment horizontal="right"/>
    </xf>
    <xf numFmtId="0" fontId="14" fillId="0" borderId="0" xfId="3" applyFont="1" applyFill="1" applyAlignment="1" applyProtection="1">
      <alignment horizontal="left" vertical="top"/>
    </xf>
    <xf numFmtId="0" fontId="14" fillId="0" borderId="0" xfId="3" applyFont="1" applyFill="1" applyAlignment="1">
      <alignment wrapText="1"/>
    </xf>
    <xf numFmtId="0" fontId="14" fillId="3" borderId="0" xfId="4" applyFont="1" applyFill="1"/>
    <xf numFmtId="0" fontId="14" fillId="0" borderId="0" xfId="3" applyFont="1" applyFill="1" applyBorder="1" applyAlignment="1"/>
    <xf numFmtId="0" fontId="14" fillId="0" borderId="0" xfId="4" applyFont="1" applyFill="1" applyBorder="1" applyAlignment="1" applyProtection="1">
      <alignment horizontal="left" vertical="top"/>
    </xf>
    <xf numFmtId="0" fontId="14" fillId="3" borderId="0" xfId="3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0" xfId="3" applyFont="1" applyFill="1" applyAlignment="1">
      <alignment vertical="center" wrapText="1"/>
    </xf>
    <xf numFmtId="49" fontId="14" fillId="3" borderId="0" xfId="3" applyNumberFormat="1" applyFont="1" applyFill="1" applyAlignment="1">
      <alignment horizontal="right" vertical="center"/>
    </xf>
    <xf numFmtId="0" fontId="4" fillId="0" borderId="0" xfId="3" applyNumberFormat="1" applyFont="1" applyFill="1" applyBorder="1" applyAlignment="1" applyProtection="1">
      <alignment horizontal="center"/>
    </xf>
    <xf numFmtId="0" fontId="3" fillId="0" borderId="3" xfId="8" applyFont="1" applyFill="1" applyBorder="1" applyAlignment="1" applyProtection="1">
      <alignment horizontal="center" vertical="top"/>
    </xf>
    <xf numFmtId="49" fontId="3" fillId="0" borderId="3" xfId="8" applyNumberFormat="1" applyFont="1" applyFill="1" applyBorder="1" applyAlignment="1" applyProtection="1">
      <alignment horizontal="center" vertical="top"/>
    </xf>
    <xf numFmtId="0" fontId="3" fillId="0" borderId="3" xfId="8" applyFont="1" applyFill="1" applyBorder="1" applyAlignment="1" applyProtection="1">
      <alignment horizontal="center"/>
    </xf>
    <xf numFmtId="0" fontId="3" fillId="0" borderId="0" xfId="8" applyFont="1" applyFill="1" applyBorder="1" applyAlignment="1" applyProtection="1">
      <alignment horizontal="center" vertical="top"/>
    </xf>
    <xf numFmtId="49" fontId="3" fillId="0" borderId="0" xfId="8" applyNumberFormat="1" applyFont="1" applyFill="1" applyBorder="1" applyAlignment="1" applyProtection="1">
      <alignment horizontal="center" vertical="top"/>
    </xf>
    <xf numFmtId="0" fontId="3" fillId="0" borderId="0" xfId="8" applyFont="1" applyFill="1" applyBorder="1" applyAlignment="1" applyProtection="1">
      <alignment horizontal="center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justify" wrapText="1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3" xfId="7" applyNumberFormat="1" applyFont="1" applyFill="1" applyBorder="1" applyAlignment="1" applyProtection="1">
      <alignment horizontal="center"/>
    </xf>
  </cellXfs>
  <cellStyles count="11">
    <cellStyle name="Comma" xfId="1" builtinId="3"/>
    <cellStyle name="Comma 2" xfId="10"/>
    <cellStyle name="Currency" xfId="2" builtinId="4"/>
    <cellStyle name="Normal" xfId="0" builtinId="0"/>
    <cellStyle name="Normal_budget 2004-05_2.6.04" xfId="3"/>
    <cellStyle name="Normal_budget 2004-05_2.6.04_1st supp.vol.III" xfId="4"/>
    <cellStyle name="Normal_BUDGET FOR  03-04..." xfId="5"/>
    <cellStyle name="Normal_budget for 03-04" xfId="6"/>
    <cellStyle name="Normal_BUDGET-2000" xfId="7"/>
    <cellStyle name="Normal_budgetDocNIC02-03" xfId="8"/>
    <cellStyle name="Normal_DEMAND1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89" transitionEvaluation="1" codeName="Sheet56"/>
  <dimension ref="A1:AF425"/>
  <sheetViews>
    <sheetView tabSelected="1" view="pageBreakPreview" topLeftCell="A389" zoomScaleSheetLayoutView="100" workbookViewId="0">
      <selection activeCell="A395" sqref="A395:M417"/>
    </sheetView>
  </sheetViews>
  <sheetFormatPr defaultColWidth="11" defaultRowHeight="12.75"/>
  <cols>
    <col min="1" max="1" width="7.42578125" style="3" customWidth="1"/>
    <col min="2" max="2" width="8.140625" style="4" customWidth="1"/>
    <col min="3" max="3" width="35.7109375" style="5" customWidth="1"/>
    <col min="4" max="4" width="8.5703125" style="2" customWidth="1"/>
    <col min="5" max="5" width="9.42578125" style="2" customWidth="1"/>
    <col min="6" max="6" width="8.42578125" style="6" customWidth="1"/>
    <col min="7" max="7" width="8.5703125" style="6" customWidth="1"/>
    <col min="8" max="8" width="8.5703125" style="2" customWidth="1"/>
    <col min="9" max="9" width="8.42578125" style="6" customWidth="1"/>
    <col min="10" max="10" width="8.5703125" style="2" customWidth="1"/>
    <col min="11" max="11" width="9.140625" style="6" customWidth="1"/>
    <col min="12" max="12" width="8.42578125" style="19" customWidth="1"/>
    <col min="13" max="13" width="11" style="104" customWidth="1"/>
    <col min="14" max="14" width="8.7109375" style="104" customWidth="1"/>
    <col min="15" max="15" width="9.140625" style="104" customWidth="1"/>
    <col min="16" max="16" width="5.5703125" style="104" customWidth="1"/>
    <col min="17" max="17" width="13.85546875" style="153" customWidth="1"/>
    <col min="18" max="18" width="5.5703125" style="104" customWidth="1"/>
    <col min="19" max="19" width="9.5703125" style="104" customWidth="1"/>
    <col min="20" max="20" width="11.85546875" style="104" customWidth="1"/>
    <col min="21" max="21" width="5.5703125" style="104" customWidth="1"/>
    <col min="22" max="22" width="11" style="104" customWidth="1"/>
    <col min="23" max="23" width="11" style="104"/>
    <col min="24" max="24" width="11" style="104" customWidth="1"/>
    <col min="25" max="25" width="11.42578125" style="104" customWidth="1"/>
    <col min="26" max="26" width="11" style="104"/>
    <col min="27" max="16384" width="11" style="6"/>
  </cols>
  <sheetData>
    <row r="1" spans="1:32">
      <c r="A1" s="241" t="s">
        <v>99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32">
      <c r="A2" s="241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32" ht="3.95" customHeight="1">
      <c r="C3" s="7"/>
      <c r="D3" s="190"/>
      <c r="E3" s="190"/>
      <c r="F3" s="7"/>
      <c r="G3" s="7"/>
      <c r="H3" s="190"/>
      <c r="I3" s="7"/>
      <c r="J3" s="190"/>
      <c r="K3" s="7"/>
      <c r="L3" s="8"/>
    </row>
    <row r="4" spans="1:32">
      <c r="D4" s="89" t="s">
        <v>166</v>
      </c>
      <c r="E4" s="99">
        <v>2059</v>
      </c>
      <c r="F4" s="10" t="s">
        <v>1</v>
      </c>
      <c r="G4" s="11"/>
      <c r="H4" s="16"/>
      <c r="I4" s="12"/>
      <c r="J4" s="16"/>
      <c r="K4" s="12"/>
      <c r="L4" s="13"/>
    </row>
    <row r="5" spans="1:32">
      <c r="D5" s="89" t="s">
        <v>167</v>
      </c>
      <c r="E5" s="100">
        <v>3054</v>
      </c>
      <c r="F5" s="14" t="s">
        <v>2</v>
      </c>
      <c r="G5" s="11"/>
      <c r="H5" s="16"/>
      <c r="I5" s="12"/>
      <c r="J5" s="16"/>
      <c r="K5" s="12"/>
      <c r="L5" s="13"/>
      <c r="M5" s="121"/>
    </row>
    <row r="6" spans="1:32">
      <c r="D6" s="89" t="s">
        <v>3</v>
      </c>
      <c r="E6" s="100">
        <v>5054</v>
      </c>
      <c r="F6" s="14" t="s">
        <v>4</v>
      </c>
      <c r="G6" s="11"/>
      <c r="H6" s="16"/>
      <c r="I6" s="12"/>
      <c r="J6" s="16"/>
      <c r="K6" s="12"/>
      <c r="L6" s="13"/>
    </row>
    <row r="7" spans="1:32">
      <c r="A7" s="107" t="s">
        <v>372</v>
      </c>
      <c r="D7" s="16"/>
      <c r="F7" s="2"/>
      <c r="G7" s="17"/>
      <c r="H7" s="16"/>
      <c r="I7" s="16"/>
      <c r="J7" s="16"/>
      <c r="K7" s="16"/>
      <c r="L7" s="13"/>
    </row>
    <row r="8" spans="1:32">
      <c r="D8" s="18"/>
      <c r="E8" s="190" t="s">
        <v>160</v>
      </c>
      <c r="F8" s="190" t="s">
        <v>161</v>
      </c>
      <c r="G8" s="190" t="s">
        <v>12</v>
      </c>
      <c r="I8" s="2"/>
      <c r="K8" s="2"/>
    </row>
    <row r="9" spans="1:32">
      <c r="D9" s="20" t="s">
        <v>5</v>
      </c>
      <c r="E9" s="120">
        <f>L163</f>
        <v>662824</v>
      </c>
      <c r="F9" s="120">
        <f>L382</f>
        <v>1668885</v>
      </c>
      <c r="G9" s="120">
        <f>F9+E9</f>
        <v>2331709</v>
      </c>
      <c r="I9" s="2"/>
      <c r="K9" s="2"/>
    </row>
    <row r="10" spans="1:32">
      <c r="A10" s="107" t="s">
        <v>162</v>
      </c>
      <c r="F10" s="2"/>
      <c r="G10" s="2"/>
      <c r="I10" s="2"/>
      <c r="K10" s="2"/>
    </row>
    <row r="11" spans="1:32" ht="13.5">
      <c r="A11" s="83"/>
      <c r="B11" s="159"/>
      <c r="C11" s="160"/>
      <c r="D11" s="22"/>
      <c r="E11" s="22"/>
      <c r="F11" s="22"/>
      <c r="G11" s="22"/>
      <c r="H11" s="22"/>
      <c r="I11" s="23"/>
      <c r="J11" s="108"/>
      <c r="K11" s="24"/>
      <c r="L11" s="111" t="s">
        <v>232</v>
      </c>
    </row>
    <row r="12" spans="1:32" s="26" customFormat="1">
      <c r="A12" s="175"/>
      <c r="B12" s="176"/>
      <c r="C12" s="177"/>
      <c r="D12" s="251" t="s">
        <v>6</v>
      </c>
      <c r="E12" s="251"/>
      <c r="F12" s="250" t="s">
        <v>7</v>
      </c>
      <c r="G12" s="250"/>
      <c r="H12" s="250" t="s">
        <v>8</v>
      </c>
      <c r="I12" s="250"/>
      <c r="J12" s="250" t="s">
        <v>7</v>
      </c>
      <c r="K12" s="250"/>
      <c r="L12" s="250"/>
      <c r="M12" s="242"/>
      <c r="N12" s="242"/>
      <c r="O12" s="242"/>
      <c r="P12" s="242"/>
      <c r="Q12" s="243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4"/>
      <c r="AC12" s="244"/>
      <c r="AD12" s="244"/>
      <c r="AE12" s="244"/>
      <c r="AF12" s="244"/>
    </row>
    <row r="13" spans="1:32" s="26" customFormat="1">
      <c r="A13" s="127"/>
      <c r="B13" s="128"/>
      <c r="C13" s="126" t="s">
        <v>9</v>
      </c>
      <c r="D13" s="250" t="s">
        <v>276</v>
      </c>
      <c r="E13" s="250"/>
      <c r="F13" s="250" t="s">
        <v>303</v>
      </c>
      <c r="G13" s="250"/>
      <c r="H13" s="250" t="s">
        <v>303</v>
      </c>
      <c r="I13" s="250"/>
      <c r="J13" s="250" t="s">
        <v>373</v>
      </c>
      <c r="K13" s="250"/>
      <c r="L13" s="250"/>
      <c r="M13" s="245"/>
      <c r="N13" s="245"/>
      <c r="O13" s="245"/>
      <c r="P13" s="245"/>
      <c r="Q13" s="246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7"/>
      <c r="AC13" s="247"/>
      <c r="AD13" s="247"/>
      <c r="AE13" s="247"/>
      <c r="AF13" s="247"/>
    </row>
    <row r="14" spans="1:32" s="26" customFormat="1">
      <c r="A14" s="178"/>
      <c r="B14" s="179"/>
      <c r="C14" s="180"/>
      <c r="D14" s="29" t="s">
        <v>10</v>
      </c>
      <c r="E14" s="29" t="s">
        <v>11</v>
      </c>
      <c r="F14" s="29" t="s">
        <v>10</v>
      </c>
      <c r="G14" s="29" t="s">
        <v>11</v>
      </c>
      <c r="H14" s="29" t="s">
        <v>10</v>
      </c>
      <c r="I14" s="29" t="s">
        <v>11</v>
      </c>
      <c r="J14" s="29" t="s">
        <v>10</v>
      </c>
      <c r="K14" s="29" t="s">
        <v>11</v>
      </c>
      <c r="L14" s="29" t="s">
        <v>12</v>
      </c>
      <c r="M14" s="129"/>
      <c r="N14" s="129"/>
      <c r="O14" s="129"/>
      <c r="P14" s="129"/>
      <c r="Q14" s="166"/>
      <c r="R14" s="129"/>
      <c r="S14" s="129"/>
      <c r="T14" s="129"/>
      <c r="U14" s="129"/>
      <c r="V14" s="145"/>
      <c r="W14" s="129"/>
      <c r="X14" s="129"/>
      <c r="Y14" s="129"/>
      <c r="Z14" s="129"/>
      <c r="AA14" s="145"/>
      <c r="AB14" s="130"/>
      <c r="AC14" s="130"/>
      <c r="AD14" s="130"/>
      <c r="AE14" s="130"/>
      <c r="AF14" s="146"/>
    </row>
    <row r="15" spans="1:32" s="26" customFormat="1" ht="3.95" customHeight="1">
      <c r="A15" s="27"/>
      <c r="B15" s="28"/>
      <c r="C15" s="25"/>
      <c r="D15" s="30"/>
      <c r="E15" s="30"/>
      <c r="F15" s="30"/>
      <c r="G15" s="30"/>
      <c r="H15" s="30"/>
      <c r="I15" s="30"/>
      <c r="J15" s="30"/>
      <c r="K15" s="30"/>
      <c r="L15" s="31"/>
      <c r="M15" s="105"/>
      <c r="N15" s="105"/>
      <c r="O15" s="105"/>
      <c r="P15" s="105"/>
      <c r="Q15" s="167"/>
      <c r="R15" s="105"/>
      <c r="S15" s="105"/>
      <c r="T15" s="105"/>
      <c r="U15" s="105"/>
      <c r="V15" s="105"/>
      <c r="W15" s="105"/>
      <c r="X15" s="105"/>
      <c r="Y15" s="105"/>
      <c r="Z15" s="105"/>
    </row>
    <row r="16" spans="1:32">
      <c r="A16" s="32"/>
      <c r="B16" s="33"/>
      <c r="C16" s="58" t="s">
        <v>13</v>
      </c>
      <c r="D16" s="30"/>
      <c r="E16" s="30"/>
      <c r="F16" s="30"/>
      <c r="G16" s="30"/>
      <c r="H16" s="30"/>
      <c r="I16" s="30"/>
      <c r="J16" s="30"/>
      <c r="K16" s="30"/>
      <c r="L16" s="31"/>
      <c r="Q16" s="9"/>
    </row>
    <row r="17" spans="1:26">
      <c r="A17" s="32" t="s">
        <v>14</v>
      </c>
      <c r="B17" s="34">
        <v>2059</v>
      </c>
      <c r="C17" s="35" t="s">
        <v>1</v>
      </c>
      <c r="D17" s="30"/>
      <c r="E17" s="30"/>
      <c r="F17" s="30"/>
      <c r="G17" s="30"/>
      <c r="H17" s="30"/>
      <c r="I17" s="30"/>
      <c r="J17" s="30"/>
      <c r="K17" s="30"/>
      <c r="L17" s="31"/>
      <c r="Q17" s="9"/>
      <c r="S17" s="6"/>
      <c r="T17" s="6"/>
      <c r="U17" s="6"/>
      <c r="V17" s="6"/>
      <c r="W17" s="6"/>
      <c r="X17" s="6"/>
      <c r="Y17" s="6"/>
      <c r="Z17" s="6"/>
    </row>
    <row r="18" spans="1:26">
      <c r="A18" s="36"/>
      <c r="B18" s="37">
        <v>60</v>
      </c>
      <c r="C18" s="38" t="s">
        <v>15</v>
      </c>
      <c r="D18" s="30"/>
      <c r="E18" s="30"/>
      <c r="F18" s="30"/>
      <c r="G18" s="30"/>
      <c r="H18" s="30"/>
      <c r="I18" s="30"/>
      <c r="J18" s="30"/>
      <c r="K18" s="30"/>
      <c r="L18" s="31"/>
      <c r="Q18" s="9"/>
      <c r="S18" s="6"/>
      <c r="T18" s="6"/>
      <c r="U18" s="6"/>
      <c r="V18" s="6"/>
      <c r="W18" s="6"/>
      <c r="X18" s="6"/>
      <c r="Y18" s="6"/>
      <c r="Z18" s="6"/>
    </row>
    <row r="19" spans="1:26">
      <c r="A19" s="36"/>
      <c r="B19" s="39">
        <v>60.052999999999997</v>
      </c>
      <c r="C19" s="35" t="s">
        <v>16</v>
      </c>
      <c r="D19" s="30"/>
      <c r="E19" s="30"/>
      <c r="F19" s="30"/>
      <c r="G19" s="30"/>
      <c r="H19" s="30"/>
      <c r="I19" s="30"/>
      <c r="J19" s="30"/>
      <c r="K19" s="30"/>
      <c r="L19" s="31"/>
      <c r="Q19" s="9"/>
      <c r="S19" s="6"/>
      <c r="T19" s="6"/>
      <c r="U19" s="6"/>
      <c r="V19" s="6"/>
      <c r="W19" s="6"/>
      <c r="X19" s="6"/>
      <c r="Y19" s="6"/>
      <c r="Z19" s="6"/>
    </row>
    <row r="20" spans="1:26">
      <c r="A20" s="36"/>
      <c r="B20" s="40">
        <v>61</v>
      </c>
      <c r="C20" s="41" t="s">
        <v>133</v>
      </c>
      <c r="D20" s="43"/>
      <c r="E20" s="43"/>
      <c r="F20" s="43"/>
      <c r="G20" s="43"/>
      <c r="H20" s="43"/>
      <c r="I20" s="43"/>
      <c r="J20" s="43"/>
      <c r="K20" s="43"/>
      <c r="L20" s="45"/>
      <c r="Q20" s="9"/>
      <c r="S20" s="6"/>
      <c r="T20" s="6"/>
      <c r="U20" s="6"/>
      <c r="V20" s="6"/>
      <c r="W20" s="6"/>
      <c r="X20" s="6"/>
      <c r="Y20" s="6"/>
      <c r="Z20" s="6"/>
    </row>
    <row r="21" spans="1:26" ht="25.5">
      <c r="A21" s="36"/>
      <c r="B21" s="40">
        <v>67</v>
      </c>
      <c r="C21" s="41" t="s">
        <v>198</v>
      </c>
      <c r="D21" s="43"/>
      <c r="E21" s="43"/>
      <c r="F21" s="43"/>
      <c r="G21" s="43"/>
      <c r="H21" s="43"/>
      <c r="I21" s="43"/>
      <c r="J21" s="43"/>
      <c r="K21" s="43"/>
      <c r="L21" s="45"/>
      <c r="Q21" s="9"/>
      <c r="S21" s="6"/>
      <c r="T21" s="6"/>
      <c r="U21" s="6"/>
      <c r="V21" s="6"/>
      <c r="W21" s="6"/>
      <c r="X21" s="6"/>
      <c r="Y21" s="6"/>
      <c r="Z21" s="6"/>
    </row>
    <row r="22" spans="1:26">
      <c r="A22" s="36"/>
      <c r="B22" s="40" t="s">
        <v>149</v>
      </c>
      <c r="C22" s="41" t="s">
        <v>135</v>
      </c>
      <c r="D22" s="44">
        <v>0</v>
      </c>
      <c r="E22" s="46">
        <v>610</v>
      </c>
      <c r="F22" s="44">
        <v>0</v>
      </c>
      <c r="G22" s="43">
        <v>621</v>
      </c>
      <c r="H22" s="44">
        <v>0</v>
      </c>
      <c r="I22" s="43">
        <v>621</v>
      </c>
      <c r="J22" s="44">
        <v>0</v>
      </c>
      <c r="K22" s="43">
        <v>621</v>
      </c>
      <c r="L22" s="43">
        <f>SUM(J22:K22)</f>
        <v>621</v>
      </c>
      <c r="M22" s="212"/>
      <c r="N22" s="212"/>
      <c r="O22" s="212"/>
      <c r="P22" s="212"/>
      <c r="Q22" s="213"/>
      <c r="S22" s="6"/>
      <c r="T22" s="6"/>
      <c r="U22" s="6"/>
      <c r="V22" s="6"/>
      <c r="W22" s="6"/>
      <c r="X22" s="6"/>
      <c r="Y22" s="6"/>
      <c r="Z22" s="6"/>
    </row>
    <row r="23" spans="1:26">
      <c r="A23" s="36" t="s">
        <v>12</v>
      </c>
      <c r="B23" s="40">
        <v>61</v>
      </c>
      <c r="C23" s="41" t="s">
        <v>133</v>
      </c>
      <c r="D23" s="48">
        <f t="shared" ref="D23:L23" si="0">SUM(D21:D22)</f>
        <v>0</v>
      </c>
      <c r="E23" s="47">
        <f t="shared" si="0"/>
        <v>610</v>
      </c>
      <c r="F23" s="48">
        <f t="shared" si="0"/>
        <v>0</v>
      </c>
      <c r="G23" s="47">
        <f t="shared" si="0"/>
        <v>621</v>
      </c>
      <c r="H23" s="48">
        <f t="shared" si="0"/>
        <v>0</v>
      </c>
      <c r="I23" s="47">
        <f t="shared" si="0"/>
        <v>621</v>
      </c>
      <c r="J23" s="48">
        <f t="shared" si="0"/>
        <v>0</v>
      </c>
      <c r="K23" s="47">
        <f t="shared" ref="K23" si="1">SUM(K21:K22)</f>
        <v>621</v>
      </c>
      <c r="L23" s="47">
        <f t="shared" si="0"/>
        <v>621</v>
      </c>
      <c r="Q23" s="9"/>
      <c r="S23" s="6"/>
      <c r="T23" s="6"/>
      <c r="U23" s="6"/>
      <c r="V23" s="6"/>
      <c r="W23" s="6"/>
      <c r="X23" s="6"/>
      <c r="Y23" s="6"/>
      <c r="Z23" s="6"/>
    </row>
    <row r="24" spans="1:26" s="51" customFormat="1">
      <c r="A24" s="32" t="s">
        <v>12</v>
      </c>
      <c r="B24" s="39">
        <v>60.052999999999997</v>
      </c>
      <c r="C24" s="35" t="s">
        <v>16</v>
      </c>
      <c r="D24" s="50">
        <f t="shared" ref="D24:L24" si="2">D23</f>
        <v>0</v>
      </c>
      <c r="E24" s="49">
        <f t="shared" si="2"/>
        <v>610</v>
      </c>
      <c r="F24" s="50">
        <f t="shared" si="2"/>
        <v>0</v>
      </c>
      <c r="G24" s="49">
        <f t="shared" si="2"/>
        <v>621</v>
      </c>
      <c r="H24" s="50">
        <f t="shared" si="2"/>
        <v>0</v>
      </c>
      <c r="I24" s="49">
        <f t="shared" si="2"/>
        <v>621</v>
      </c>
      <c r="J24" s="50">
        <f t="shared" si="2"/>
        <v>0</v>
      </c>
      <c r="K24" s="49">
        <f t="shared" ref="K24" si="3">K23</f>
        <v>621</v>
      </c>
      <c r="L24" s="49">
        <f t="shared" si="2"/>
        <v>621</v>
      </c>
      <c r="M24" s="106"/>
      <c r="N24" s="106"/>
      <c r="O24" s="106"/>
      <c r="P24" s="106"/>
      <c r="Q24" s="21"/>
      <c r="R24" s="106"/>
    </row>
    <row r="25" spans="1:26" s="51" customFormat="1" ht="3.95" customHeight="1">
      <c r="A25" s="32"/>
      <c r="B25" s="37"/>
      <c r="C25" s="41"/>
      <c r="D25" s="52"/>
      <c r="E25" s="52"/>
      <c r="F25" s="52"/>
      <c r="G25" s="52"/>
      <c r="H25" s="52"/>
      <c r="I25" s="52"/>
      <c r="J25" s="52"/>
      <c r="K25" s="52"/>
      <c r="L25" s="53"/>
      <c r="M25" s="106"/>
      <c r="N25" s="106"/>
      <c r="O25" s="106"/>
      <c r="P25" s="106"/>
      <c r="Q25" s="21"/>
      <c r="R25" s="106"/>
    </row>
    <row r="26" spans="1:26" s="51" customFormat="1">
      <c r="A26" s="36"/>
      <c r="B26" s="39">
        <v>60.798999999999999</v>
      </c>
      <c r="C26" s="35" t="s">
        <v>22</v>
      </c>
      <c r="D26" s="43"/>
      <c r="E26" s="43"/>
      <c r="F26" s="43"/>
      <c r="G26" s="43"/>
      <c r="H26" s="43"/>
      <c r="I26" s="43"/>
      <c r="J26" s="43"/>
      <c r="K26" s="43"/>
      <c r="L26" s="45"/>
      <c r="M26" s="106"/>
      <c r="N26" s="106"/>
      <c r="O26" s="106"/>
      <c r="P26" s="106"/>
      <c r="Q26" s="21"/>
      <c r="R26" s="106"/>
    </row>
    <row r="27" spans="1:26" s="51" customFormat="1">
      <c r="A27" s="36"/>
      <c r="B27" s="37">
        <v>35</v>
      </c>
      <c r="C27" s="41" t="s">
        <v>17</v>
      </c>
      <c r="D27" s="43"/>
      <c r="E27" s="43"/>
      <c r="F27" s="43"/>
      <c r="G27" s="43"/>
      <c r="H27" s="43"/>
      <c r="I27" s="43"/>
      <c r="J27" s="43"/>
      <c r="K27" s="43"/>
      <c r="L27" s="43"/>
      <c r="M27" s="106"/>
      <c r="N27" s="106"/>
      <c r="O27" s="106"/>
      <c r="P27" s="106"/>
      <c r="Q27" s="21"/>
      <c r="R27" s="106"/>
    </row>
    <row r="28" spans="1:26" s="51" customFormat="1">
      <c r="A28" s="36"/>
      <c r="B28" s="192" t="s">
        <v>23</v>
      </c>
      <c r="C28" s="41" t="s">
        <v>22</v>
      </c>
      <c r="D28" s="193">
        <v>4898</v>
      </c>
      <c r="E28" s="44">
        <v>0</v>
      </c>
      <c r="F28" s="101">
        <v>10000</v>
      </c>
      <c r="G28" s="57">
        <v>0</v>
      </c>
      <c r="H28" s="193">
        <v>10000</v>
      </c>
      <c r="I28" s="57">
        <v>0</v>
      </c>
      <c r="J28" s="101">
        <v>10000</v>
      </c>
      <c r="K28" s="57">
        <v>0</v>
      </c>
      <c r="L28" s="101">
        <f>SUM(J28:K28)</f>
        <v>10000</v>
      </c>
      <c r="M28" s="106"/>
      <c r="N28" s="104"/>
      <c r="O28" s="106"/>
      <c r="P28" s="106"/>
      <c r="Q28" s="21"/>
      <c r="R28" s="106"/>
    </row>
    <row r="29" spans="1:26" s="51" customFormat="1">
      <c r="A29" s="32" t="s">
        <v>12</v>
      </c>
      <c r="B29" s="37">
        <v>35</v>
      </c>
      <c r="C29" s="41" t="s">
        <v>17</v>
      </c>
      <c r="D29" s="54">
        <f t="shared" ref="D29:I30" si="4">D28</f>
        <v>4898</v>
      </c>
      <c r="E29" s="48">
        <f t="shared" si="4"/>
        <v>0</v>
      </c>
      <c r="F29" s="131">
        <f t="shared" si="4"/>
        <v>10000</v>
      </c>
      <c r="G29" s="48">
        <f t="shared" si="4"/>
        <v>0</v>
      </c>
      <c r="H29" s="54">
        <f t="shared" si="4"/>
        <v>10000</v>
      </c>
      <c r="I29" s="48">
        <f t="shared" si="4"/>
        <v>0</v>
      </c>
      <c r="J29" s="131">
        <f t="shared" ref="J29:L30" si="5">J28</f>
        <v>10000</v>
      </c>
      <c r="K29" s="48">
        <f t="shared" si="5"/>
        <v>0</v>
      </c>
      <c r="L29" s="131">
        <f t="shared" si="5"/>
        <v>10000</v>
      </c>
      <c r="M29" s="106"/>
      <c r="N29" s="106"/>
      <c r="O29" s="106"/>
      <c r="P29" s="106"/>
      <c r="Q29" s="21"/>
      <c r="R29" s="106"/>
    </row>
    <row r="30" spans="1:26" s="51" customFormat="1">
      <c r="A30" s="32" t="s">
        <v>12</v>
      </c>
      <c r="B30" s="39">
        <v>60.798999999999999</v>
      </c>
      <c r="C30" s="35" t="s">
        <v>22</v>
      </c>
      <c r="D30" s="193">
        <f t="shared" si="4"/>
        <v>4898</v>
      </c>
      <c r="E30" s="57">
        <f t="shared" si="4"/>
        <v>0</v>
      </c>
      <c r="F30" s="101">
        <f t="shared" si="4"/>
        <v>10000</v>
      </c>
      <c r="G30" s="57">
        <f t="shared" si="4"/>
        <v>0</v>
      </c>
      <c r="H30" s="193">
        <f t="shared" si="4"/>
        <v>10000</v>
      </c>
      <c r="I30" s="57">
        <f t="shared" si="4"/>
        <v>0</v>
      </c>
      <c r="J30" s="101">
        <f t="shared" si="5"/>
        <v>10000</v>
      </c>
      <c r="K30" s="57">
        <f t="shared" si="5"/>
        <v>0</v>
      </c>
      <c r="L30" s="101">
        <f t="shared" si="5"/>
        <v>10000</v>
      </c>
      <c r="M30" s="106"/>
      <c r="N30" s="106"/>
      <c r="O30" s="106"/>
      <c r="P30" s="106"/>
      <c r="Q30" s="21"/>
      <c r="R30" s="106"/>
    </row>
    <row r="31" spans="1:26" s="51" customFormat="1">
      <c r="A31" s="32" t="s">
        <v>12</v>
      </c>
      <c r="B31" s="37">
        <v>60</v>
      </c>
      <c r="C31" s="41" t="s">
        <v>15</v>
      </c>
      <c r="D31" s="54">
        <f t="shared" ref="D31:L31" si="6">D30+D24</f>
        <v>4898</v>
      </c>
      <c r="E31" s="54">
        <f t="shared" si="6"/>
        <v>610</v>
      </c>
      <c r="F31" s="131">
        <f t="shared" si="6"/>
        <v>10000</v>
      </c>
      <c r="G31" s="54">
        <f t="shared" si="6"/>
        <v>621</v>
      </c>
      <c r="H31" s="54">
        <f t="shared" si="6"/>
        <v>10000</v>
      </c>
      <c r="I31" s="54">
        <f t="shared" si="6"/>
        <v>621</v>
      </c>
      <c r="J31" s="131">
        <f t="shared" si="6"/>
        <v>10000</v>
      </c>
      <c r="K31" s="54">
        <f t="shared" ref="K31" si="7">K30+K24</f>
        <v>621</v>
      </c>
      <c r="L31" s="54">
        <f t="shared" si="6"/>
        <v>10621</v>
      </c>
      <c r="M31" s="106"/>
      <c r="N31" s="106"/>
      <c r="O31" s="106"/>
      <c r="P31" s="106"/>
      <c r="Q31" s="21"/>
      <c r="R31" s="106"/>
    </row>
    <row r="32" spans="1:26" s="51" customFormat="1">
      <c r="A32" s="32" t="s">
        <v>12</v>
      </c>
      <c r="B32" s="34">
        <v>2059</v>
      </c>
      <c r="C32" s="35" t="s">
        <v>1</v>
      </c>
      <c r="D32" s="54">
        <f t="shared" ref="D32:L32" si="8">D31</f>
        <v>4898</v>
      </c>
      <c r="E32" s="54">
        <f t="shared" si="8"/>
        <v>610</v>
      </c>
      <c r="F32" s="131">
        <f t="shared" si="8"/>
        <v>10000</v>
      </c>
      <c r="G32" s="54">
        <f t="shared" si="8"/>
        <v>621</v>
      </c>
      <c r="H32" s="54">
        <f t="shared" si="8"/>
        <v>10000</v>
      </c>
      <c r="I32" s="54">
        <f t="shared" si="8"/>
        <v>621</v>
      </c>
      <c r="J32" s="131">
        <f t="shared" si="8"/>
        <v>10000</v>
      </c>
      <c r="K32" s="54">
        <f t="shared" ref="K32" si="9">K31</f>
        <v>621</v>
      </c>
      <c r="L32" s="54">
        <f t="shared" si="8"/>
        <v>10621</v>
      </c>
      <c r="M32" s="106"/>
      <c r="N32" s="106"/>
      <c r="O32" s="106"/>
      <c r="P32" s="106"/>
      <c r="Q32" s="21"/>
      <c r="R32" s="106"/>
    </row>
    <row r="33" spans="1:26" ht="3.95" customHeight="1">
      <c r="A33" s="32"/>
      <c r="B33" s="34"/>
      <c r="C33" s="41"/>
      <c r="D33" s="43"/>
      <c r="E33" s="43"/>
      <c r="F33" s="43"/>
      <c r="G33" s="43"/>
      <c r="H33" s="43"/>
      <c r="I33" s="43"/>
      <c r="J33" s="43"/>
      <c r="K33" s="43"/>
      <c r="L33" s="45"/>
      <c r="Q33" s="9"/>
      <c r="S33" s="6"/>
      <c r="T33" s="6"/>
      <c r="U33" s="6"/>
      <c r="V33" s="6"/>
      <c r="W33" s="6"/>
      <c r="X33" s="6"/>
      <c r="Y33" s="6"/>
      <c r="Z33" s="6"/>
    </row>
    <row r="34" spans="1:26">
      <c r="A34" s="32" t="s">
        <v>14</v>
      </c>
      <c r="B34" s="76">
        <v>3054</v>
      </c>
      <c r="C34" s="58" t="s">
        <v>2</v>
      </c>
      <c r="D34" s="63"/>
      <c r="E34" s="63"/>
      <c r="F34" s="63"/>
      <c r="G34" s="63"/>
      <c r="H34" s="63"/>
      <c r="I34" s="63"/>
      <c r="J34" s="63"/>
      <c r="K34" s="63"/>
      <c r="L34" s="64"/>
      <c r="Q34" s="9"/>
      <c r="S34" s="6"/>
      <c r="T34" s="6"/>
      <c r="U34" s="6"/>
      <c r="V34" s="6"/>
      <c r="W34" s="6"/>
      <c r="X34" s="6"/>
      <c r="Y34" s="6"/>
      <c r="Z34" s="6"/>
    </row>
    <row r="35" spans="1:26">
      <c r="A35" s="32"/>
      <c r="B35" s="60">
        <v>4</v>
      </c>
      <c r="C35" s="216" t="s">
        <v>26</v>
      </c>
      <c r="D35" s="63"/>
      <c r="E35" s="63"/>
      <c r="F35" s="63"/>
      <c r="G35" s="63"/>
      <c r="H35" s="63"/>
      <c r="I35" s="63"/>
      <c r="J35" s="63"/>
      <c r="K35" s="63"/>
      <c r="L35" s="64"/>
      <c r="Q35" s="9"/>
      <c r="S35" s="6"/>
      <c r="T35" s="6"/>
      <c r="U35" s="6"/>
      <c r="V35" s="6"/>
      <c r="W35" s="6"/>
      <c r="X35" s="6"/>
      <c r="Y35" s="6"/>
      <c r="Z35" s="6"/>
    </row>
    <row r="36" spans="1:26">
      <c r="A36" s="32"/>
      <c r="B36" s="39">
        <v>4.1050000000000004</v>
      </c>
      <c r="C36" s="58" t="s">
        <v>136</v>
      </c>
      <c r="D36" s="63"/>
      <c r="E36" s="63"/>
      <c r="F36" s="63"/>
      <c r="G36" s="63"/>
      <c r="H36" s="63"/>
      <c r="I36" s="63"/>
      <c r="J36" s="63"/>
      <c r="K36" s="63"/>
      <c r="L36" s="64"/>
      <c r="Q36" s="9"/>
      <c r="S36" s="6"/>
      <c r="T36" s="6"/>
      <c r="U36" s="6"/>
      <c r="V36" s="6"/>
      <c r="W36" s="6"/>
      <c r="X36" s="6"/>
      <c r="Y36" s="6"/>
      <c r="Z36" s="6"/>
    </row>
    <row r="37" spans="1:26">
      <c r="A37" s="32"/>
      <c r="B37" s="40">
        <v>60</v>
      </c>
      <c r="C37" s="41" t="s">
        <v>132</v>
      </c>
      <c r="D37" s="63"/>
      <c r="E37" s="63"/>
      <c r="F37" s="63"/>
      <c r="G37" s="63"/>
      <c r="H37" s="63"/>
      <c r="I37" s="63"/>
      <c r="J37" s="63"/>
      <c r="K37" s="63"/>
      <c r="L37" s="64"/>
      <c r="Q37" s="9"/>
      <c r="S37" s="6"/>
      <c r="T37" s="6"/>
      <c r="U37" s="6"/>
      <c r="V37" s="6"/>
      <c r="W37" s="6"/>
      <c r="X37" s="6"/>
      <c r="Y37" s="6"/>
      <c r="Z37" s="6"/>
    </row>
    <row r="38" spans="1:26" ht="25.5">
      <c r="A38" s="32"/>
      <c r="B38" s="60">
        <v>72</v>
      </c>
      <c r="C38" s="216" t="s">
        <v>199</v>
      </c>
      <c r="D38" s="63"/>
      <c r="E38" s="63"/>
      <c r="F38" s="63"/>
      <c r="G38" s="63"/>
      <c r="H38" s="63"/>
      <c r="I38" s="63"/>
      <c r="J38" s="63"/>
      <c r="K38" s="63"/>
      <c r="L38" s="64"/>
      <c r="Q38" s="9"/>
      <c r="S38" s="6"/>
      <c r="T38" s="6"/>
      <c r="U38" s="6"/>
      <c r="V38" s="6"/>
      <c r="W38" s="6"/>
      <c r="X38" s="6"/>
      <c r="Y38" s="6"/>
      <c r="Z38" s="6"/>
    </row>
    <row r="39" spans="1:26">
      <c r="A39" s="181"/>
      <c r="B39" s="194" t="s">
        <v>137</v>
      </c>
      <c r="C39" s="209" t="s">
        <v>125</v>
      </c>
      <c r="D39" s="67">
        <v>23593</v>
      </c>
      <c r="E39" s="67">
        <v>22531</v>
      </c>
      <c r="F39" s="102">
        <v>24000</v>
      </c>
      <c r="G39" s="67">
        <v>17144</v>
      </c>
      <c r="H39" s="67">
        <v>24000</v>
      </c>
      <c r="I39" s="67">
        <v>17144</v>
      </c>
      <c r="J39" s="102">
        <v>25482</v>
      </c>
      <c r="K39" s="67">
        <v>22540</v>
      </c>
      <c r="L39" s="67">
        <f>SUM(J39:K39)</f>
        <v>48022</v>
      </c>
      <c r="M39" s="212"/>
      <c r="N39" s="212"/>
      <c r="O39" s="212"/>
      <c r="P39" s="212"/>
      <c r="Q39" s="213"/>
      <c r="S39" s="6"/>
      <c r="T39" s="6"/>
      <c r="U39" s="6"/>
      <c r="V39" s="6"/>
      <c r="W39" s="6"/>
      <c r="X39" s="6"/>
      <c r="Y39" s="6"/>
      <c r="Z39" s="6"/>
    </row>
    <row r="40" spans="1:26" ht="2.25" customHeight="1">
      <c r="A40" s="32"/>
      <c r="B40" s="40"/>
      <c r="C40" s="41"/>
      <c r="D40" s="63"/>
      <c r="E40" s="63"/>
      <c r="F40" s="74"/>
      <c r="G40" s="63"/>
      <c r="H40" s="63"/>
      <c r="I40" s="63"/>
      <c r="J40" s="74"/>
      <c r="K40" s="63"/>
      <c r="L40" s="64"/>
      <c r="Q40" s="9"/>
      <c r="S40" s="6"/>
      <c r="T40" s="6"/>
      <c r="U40" s="6"/>
      <c r="V40" s="6"/>
      <c r="W40" s="6"/>
      <c r="X40" s="6"/>
      <c r="Y40" s="6"/>
      <c r="Z40" s="6"/>
    </row>
    <row r="41" spans="1:26" ht="25.5">
      <c r="A41" s="32"/>
      <c r="B41" s="40">
        <v>73</v>
      </c>
      <c r="C41" s="188" t="s">
        <v>200</v>
      </c>
      <c r="D41" s="55"/>
      <c r="E41" s="55"/>
      <c r="F41" s="55"/>
      <c r="G41" s="55"/>
      <c r="H41" s="55"/>
      <c r="I41" s="55"/>
      <c r="J41" s="55"/>
      <c r="K41" s="55"/>
      <c r="L41" s="56"/>
      <c r="Q41" s="9"/>
      <c r="S41" s="6"/>
      <c r="T41" s="6"/>
      <c r="U41" s="6"/>
      <c r="V41" s="6"/>
      <c r="W41" s="6"/>
      <c r="X41" s="6"/>
      <c r="Y41" s="6"/>
      <c r="Z41" s="6"/>
    </row>
    <row r="42" spans="1:26">
      <c r="A42" s="32"/>
      <c r="B42" s="40" t="s">
        <v>138</v>
      </c>
      <c r="C42" s="41" t="s">
        <v>125</v>
      </c>
      <c r="D42" s="55">
        <v>25564</v>
      </c>
      <c r="E42" s="55">
        <v>54028</v>
      </c>
      <c r="F42" s="137">
        <v>22400</v>
      </c>
      <c r="G42" s="63">
        <v>52189</v>
      </c>
      <c r="H42" s="55">
        <v>22400</v>
      </c>
      <c r="I42" s="55">
        <v>52189</v>
      </c>
      <c r="J42" s="137">
        <v>25667</v>
      </c>
      <c r="K42" s="63">
        <v>58142</v>
      </c>
      <c r="L42" s="55">
        <f>SUM(J42:K42)</f>
        <v>83809</v>
      </c>
      <c r="M42" s="212"/>
      <c r="N42" s="212"/>
      <c r="O42" s="212"/>
      <c r="P42" s="212"/>
      <c r="Q42" s="213"/>
      <c r="S42" s="6"/>
      <c r="T42" s="6"/>
      <c r="U42" s="6"/>
      <c r="V42" s="6"/>
      <c r="W42" s="6"/>
      <c r="X42" s="6"/>
      <c r="Y42" s="6"/>
      <c r="Z42" s="6"/>
    </row>
    <row r="43" spans="1:26">
      <c r="A43" s="32"/>
      <c r="B43" s="40"/>
      <c r="C43" s="41"/>
      <c r="D43" s="55"/>
      <c r="E43" s="55"/>
      <c r="F43" s="55"/>
      <c r="G43" s="55"/>
      <c r="H43" s="55"/>
      <c r="I43" s="55"/>
      <c r="J43" s="55"/>
      <c r="K43" s="55"/>
      <c r="L43" s="56"/>
      <c r="Q43" s="9"/>
      <c r="S43" s="6"/>
      <c r="T43" s="6"/>
      <c r="U43" s="6"/>
      <c r="V43" s="6"/>
      <c r="W43" s="6"/>
      <c r="X43" s="6"/>
      <c r="Y43" s="6"/>
      <c r="Z43" s="6"/>
    </row>
    <row r="44" spans="1:26" ht="25.5">
      <c r="A44" s="32"/>
      <c r="B44" s="60">
        <v>74</v>
      </c>
      <c r="C44" s="188" t="s">
        <v>201</v>
      </c>
      <c r="D44" s="63"/>
      <c r="E44" s="63"/>
      <c r="F44" s="63"/>
      <c r="G44" s="63"/>
      <c r="H44" s="63"/>
      <c r="I44" s="63"/>
      <c r="J44" s="63"/>
      <c r="K44" s="63"/>
      <c r="L44" s="64"/>
      <c r="Q44" s="9"/>
      <c r="S44" s="6"/>
      <c r="T44" s="6"/>
      <c r="U44" s="6"/>
      <c r="V44" s="6"/>
      <c r="W44" s="6"/>
      <c r="X44" s="6"/>
      <c r="Y44" s="6"/>
      <c r="Z44" s="6"/>
    </row>
    <row r="45" spans="1:26">
      <c r="A45" s="32"/>
      <c r="B45" s="40" t="s">
        <v>139</v>
      </c>
      <c r="C45" s="41" t="s">
        <v>125</v>
      </c>
      <c r="D45" s="63">
        <v>23350</v>
      </c>
      <c r="E45" s="63">
        <v>18977</v>
      </c>
      <c r="F45" s="74">
        <v>21200</v>
      </c>
      <c r="G45" s="63">
        <v>15173</v>
      </c>
      <c r="H45" s="63">
        <v>21200</v>
      </c>
      <c r="I45" s="63">
        <v>15173</v>
      </c>
      <c r="J45" s="74">
        <v>23629</v>
      </c>
      <c r="K45" s="63">
        <v>22014</v>
      </c>
      <c r="L45" s="63">
        <f>SUM(J45:K45)</f>
        <v>45643</v>
      </c>
      <c r="M45" s="212"/>
      <c r="N45" s="212"/>
      <c r="O45" s="212"/>
      <c r="P45" s="212"/>
      <c r="Q45" s="213"/>
      <c r="S45" s="6"/>
      <c r="T45" s="6"/>
      <c r="U45" s="6"/>
      <c r="V45" s="6"/>
      <c r="W45" s="6"/>
      <c r="X45" s="6"/>
      <c r="Y45" s="6"/>
      <c r="Z45" s="6"/>
    </row>
    <row r="46" spans="1:26">
      <c r="A46" s="32"/>
      <c r="B46" s="40"/>
      <c r="C46" s="41"/>
      <c r="D46" s="63"/>
      <c r="E46" s="63"/>
      <c r="F46" s="63"/>
      <c r="G46" s="63"/>
      <c r="H46" s="63"/>
      <c r="I46" s="63"/>
      <c r="J46" s="63"/>
      <c r="K46" s="63"/>
      <c r="L46" s="64"/>
      <c r="Q46" s="9"/>
      <c r="S46" s="6"/>
      <c r="T46" s="6"/>
      <c r="U46" s="6"/>
      <c r="V46" s="6"/>
      <c r="W46" s="6"/>
      <c r="X46" s="6"/>
      <c r="Y46" s="6"/>
      <c r="Z46" s="6"/>
    </row>
    <row r="47" spans="1:26" ht="25.5">
      <c r="A47" s="32"/>
      <c r="B47" s="60">
        <v>75</v>
      </c>
      <c r="C47" s="188" t="s">
        <v>202</v>
      </c>
      <c r="D47" s="55"/>
      <c r="E47" s="55"/>
      <c r="F47" s="55"/>
      <c r="G47" s="55"/>
      <c r="H47" s="55"/>
      <c r="I47" s="55"/>
      <c r="J47" s="55"/>
      <c r="K47" s="55"/>
      <c r="L47" s="56"/>
      <c r="Q47" s="9"/>
      <c r="S47" s="6"/>
      <c r="T47" s="6"/>
      <c r="U47" s="6"/>
      <c r="V47" s="6"/>
      <c r="W47" s="6"/>
      <c r="X47" s="6"/>
      <c r="Y47" s="6"/>
      <c r="Z47" s="6"/>
    </row>
    <row r="48" spans="1:26">
      <c r="A48" s="32"/>
      <c r="B48" s="40" t="s">
        <v>140</v>
      </c>
      <c r="C48" s="41" t="s">
        <v>125</v>
      </c>
      <c r="D48" s="55">
        <v>21946</v>
      </c>
      <c r="E48" s="55">
        <v>59130</v>
      </c>
      <c r="F48" s="137">
        <v>22000</v>
      </c>
      <c r="G48" s="63">
        <v>51615</v>
      </c>
      <c r="H48" s="55">
        <v>22000</v>
      </c>
      <c r="I48" s="55">
        <v>51615</v>
      </c>
      <c r="J48" s="137">
        <v>26476</v>
      </c>
      <c r="K48" s="63">
        <v>63646</v>
      </c>
      <c r="L48" s="55">
        <f>SUM(J48:K48)</f>
        <v>90122</v>
      </c>
      <c r="M48" s="212"/>
      <c r="N48" s="212"/>
      <c r="O48" s="212"/>
      <c r="P48" s="212"/>
      <c r="Q48" s="213"/>
      <c r="S48" s="6"/>
      <c r="T48" s="6"/>
      <c r="U48" s="6"/>
      <c r="V48" s="6"/>
      <c r="W48" s="6"/>
      <c r="X48" s="6"/>
      <c r="Y48" s="6"/>
      <c r="Z48" s="6"/>
    </row>
    <row r="49" spans="1:26">
      <c r="A49" s="32" t="s">
        <v>12</v>
      </c>
      <c r="B49" s="40">
        <v>60</v>
      </c>
      <c r="C49" s="41" t="s">
        <v>132</v>
      </c>
      <c r="D49" s="65">
        <f t="shared" ref="D49:L49" si="10">SUM(D39:D48)</f>
        <v>94453</v>
      </c>
      <c r="E49" s="65">
        <f t="shared" si="10"/>
        <v>154666</v>
      </c>
      <c r="F49" s="132">
        <f t="shared" si="10"/>
        <v>89600</v>
      </c>
      <c r="G49" s="65">
        <f t="shared" si="10"/>
        <v>136121</v>
      </c>
      <c r="H49" s="65">
        <f t="shared" si="10"/>
        <v>89600</v>
      </c>
      <c r="I49" s="65">
        <f t="shared" si="10"/>
        <v>136121</v>
      </c>
      <c r="J49" s="132">
        <f t="shared" si="10"/>
        <v>101254</v>
      </c>
      <c r="K49" s="65">
        <f t="shared" ref="K49" si="11">SUM(K39:K48)</f>
        <v>166342</v>
      </c>
      <c r="L49" s="65">
        <f t="shared" si="10"/>
        <v>267596</v>
      </c>
      <c r="Q49" s="9"/>
      <c r="S49" s="6"/>
      <c r="T49" s="6"/>
      <c r="U49" s="6"/>
      <c r="V49" s="6"/>
      <c r="W49" s="6"/>
      <c r="X49" s="6"/>
      <c r="Y49" s="6"/>
      <c r="Z49" s="6"/>
    </row>
    <row r="50" spans="1:26">
      <c r="A50" s="32"/>
      <c r="B50" s="60"/>
      <c r="C50" s="188"/>
      <c r="D50" s="55"/>
      <c r="E50" s="55"/>
      <c r="F50" s="55"/>
      <c r="G50" s="55"/>
      <c r="H50" s="55"/>
      <c r="I50" s="55"/>
      <c r="J50" s="55"/>
      <c r="K50" s="55"/>
      <c r="L50" s="56"/>
      <c r="Q50" s="9"/>
      <c r="S50" s="6"/>
      <c r="T50" s="6"/>
      <c r="U50" s="6"/>
      <c r="V50" s="6"/>
      <c r="W50" s="6"/>
      <c r="X50" s="6"/>
      <c r="Y50" s="6"/>
      <c r="Z50" s="6"/>
    </row>
    <row r="51" spans="1:26">
      <c r="A51" s="32"/>
      <c r="B51" s="40">
        <v>61</v>
      </c>
      <c r="C51" s="41" t="s">
        <v>133</v>
      </c>
      <c r="D51" s="55"/>
      <c r="E51" s="55"/>
      <c r="F51" s="55"/>
      <c r="G51" s="55"/>
      <c r="H51" s="55"/>
      <c r="I51" s="55"/>
      <c r="J51" s="55"/>
      <c r="K51" s="55"/>
      <c r="L51" s="56"/>
      <c r="Q51" s="9"/>
      <c r="S51" s="6"/>
      <c r="T51" s="6"/>
      <c r="U51" s="6"/>
      <c r="V51" s="6"/>
      <c r="W51" s="6"/>
      <c r="X51" s="6"/>
      <c r="Y51" s="6"/>
      <c r="Z51" s="6"/>
    </row>
    <row r="52" spans="1:26" ht="25.5">
      <c r="A52" s="32"/>
      <c r="B52" s="60">
        <v>72</v>
      </c>
      <c r="C52" s="188" t="s">
        <v>199</v>
      </c>
      <c r="D52" s="55"/>
      <c r="E52" s="55"/>
      <c r="F52" s="55"/>
      <c r="G52" s="55"/>
      <c r="H52" s="55"/>
      <c r="I52" s="55"/>
      <c r="J52" s="55"/>
      <c r="K52" s="55"/>
      <c r="L52" s="56"/>
      <c r="Q52" s="9"/>
      <c r="S52" s="6"/>
      <c r="T52" s="6"/>
      <c r="U52" s="6"/>
      <c r="V52" s="6"/>
      <c r="W52" s="6"/>
      <c r="X52" s="6"/>
      <c r="Y52" s="6"/>
      <c r="Z52" s="6"/>
    </row>
    <row r="53" spans="1:26">
      <c r="A53" s="32"/>
      <c r="B53" s="40" t="s">
        <v>141</v>
      </c>
      <c r="C53" s="41" t="s">
        <v>134</v>
      </c>
      <c r="D53" s="66">
        <v>0</v>
      </c>
      <c r="E53" s="55">
        <v>455</v>
      </c>
      <c r="F53" s="66">
        <v>0</v>
      </c>
      <c r="G53" s="55">
        <v>486</v>
      </c>
      <c r="H53" s="66">
        <v>0</v>
      </c>
      <c r="I53" s="55">
        <v>486</v>
      </c>
      <c r="J53" s="66">
        <v>0</v>
      </c>
      <c r="K53" s="55">
        <v>486</v>
      </c>
      <c r="L53" s="55">
        <f>SUM(J53:K53)</f>
        <v>486</v>
      </c>
      <c r="M53" s="212"/>
      <c r="N53" s="212"/>
      <c r="O53" s="212"/>
      <c r="P53" s="212"/>
      <c r="Q53" s="213"/>
      <c r="S53" s="6"/>
      <c r="T53" s="6"/>
      <c r="U53" s="6"/>
      <c r="V53" s="6"/>
      <c r="W53" s="6"/>
      <c r="X53" s="6"/>
      <c r="Y53" s="6"/>
      <c r="Z53" s="6"/>
    </row>
    <row r="54" spans="1:26">
      <c r="A54" s="32"/>
      <c r="B54" s="40" t="s">
        <v>142</v>
      </c>
      <c r="C54" s="41" t="s">
        <v>135</v>
      </c>
      <c r="D54" s="66">
        <v>0</v>
      </c>
      <c r="E54" s="55">
        <v>8291</v>
      </c>
      <c r="F54" s="66">
        <v>0</v>
      </c>
      <c r="G54" s="55">
        <v>8340</v>
      </c>
      <c r="H54" s="66">
        <v>0</v>
      </c>
      <c r="I54" s="55">
        <v>8340</v>
      </c>
      <c r="J54" s="66">
        <v>0</v>
      </c>
      <c r="K54" s="55">
        <v>8340</v>
      </c>
      <c r="L54" s="55">
        <f>SUM(J54:K54)</f>
        <v>8340</v>
      </c>
      <c r="M54" s="212"/>
      <c r="N54" s="212"/>
      <c r="O54" s="212"/>
      <c r="P54" s="212"/>
      <c r="Q54" s="213"/>
      <c r="S54" s="6"/>
      <c r="T54" s="6"/>
      <c r="U54" s="6"/>
      <c r="V54" s="6"/>
      <c r="W54" s="6"/>
      <c r="X54" s="6"/>
      <c r="Y54" s="6"/>
      <c r="Z54" s="6"/>
    </row>
    <row r="55" spans="1:26">
      <c r="A55" s="32"/>
      <c r="B55" s="40" t="s">
        <v>304</v>
      </c>
      <c r="C55" s="41" t="s">
        <v>305</v>
      </c>
      <c r="D55" s="137">
        <v>3761</v>
      </c>
      <c r="E55" s="66">
        <v>0</v>
      </c>
      <c r="F55" s="137">
        <v>4000</v>
      </c>
      <c r="G55" s="66">
        <v>0</v>
      </c>
      <c r="H55" s="137">
        <v>4000</v>
      </c>
      <c r="I55" s="66">
        <v>0</v>
      </c>
      <c r="J55" s="137">
        <v>2500</v>
      </c>
      <c r="K55" s="66">
        <v>0</v>
      </c>
      <c r="L55" s="137">
        <f>SUM(J55:K55)</f>
        <v>2500</v>
      </c>
      <c r="M55" s="212"/>
      <c r="N55" s="212"/>
      <c r="O55" s="212"/>
      <c r="P55" s="212"/>
      <c r="Q55" s="213"/>
      <c r="S55" s="6"/>
      <c r="T55" s="6"/>
      <c r="U55" s="6"/>
      <c r="V55" s="6"/>
      <c r="W55" s="6"/>
      <c r="X55" s="6"/>
      <c r="Y55" s="6"/>
      <c r="Z55" s="6"/>
    </row>
    <row r="56" spans="1:26" ht="25.5">
      <c r="A56" s="32" t="s">
        <v>12</v>
      </c>
      <c r="B56" s="60">
        <v>72</v>
      </c>
      <c r="C56" s="188" t="s">
        <v>199</v>
      </c>
      <c r="D56" s="132">
        <f t="shared" ref="D56:L56" si="12">SUM(D53:D55)</f>
        <v>3761</v>
      </c>
      <c r="E56" s="132">
        <f t="shared" si="12"/>
        <v>8746</v>
      </c>
      <c r="F56" s="132">
        <f t="shared" si="12"/>
        <v>4000</v>
      </c>
      <c r="G56" s="132">
        <f t="shared" si="12"/>
        <v>8826</v>
      </c>
      <c r="H56" s="132">
        <f t="shared" si="12"/>
        <v>4000</v>
      </c>
      <c r="I56" s="132">
        <f t="shared" si="12"/>
        <v>8826</v>
      </c>
      <c r="J56" s="132">
        <f t="shared" si="12"/>
        <v>2500</v>
      </c>
      <c r="K56" s="132">
        <f t="shared" ref="K56" si="13">SUM(K53:K55)</f>
        <v>8826</v>
      </c>
      <c r="L56" s="132">
        <f t="shared" si="12"/>
        <v>11326</v>
      </c>
      <c r="Q56" s="9"/>
      <c r="S56" s="6"/>
      <c r="T56" s="6"/>
      <c r="U56" s="6"/>
      <c r="V56" s="6"/>
      <c r="W56" s="6"/>
      <c r="X56" s="6"/>
      <c r="Y56" s="6"/>
      <c r="Z56" s="6"/>
    </row>
    <row r="57" spans="1:26">
      <c r="A57" s="32"/>
      <c r="B57" s="60"/>
      <c r="C57" s="188"/>
      <c r="D57" s="63"/>
      <c r="E57" s="63"/>
      <c r="F57" s="63"/>
      <c r="G57" s="63"/>
      <c r="H57" s="63"/>
      <c r="I57" s="63"/>
      <c r="J57" s="63"/>
      <c r="K57" s="63"/>
      <c r="L57" s="64"/>
      <c r="Q57" s="9"/>
      <c r="S57" s="6"/>
      <c r="T57" s="6"/>
      <c r="U57" s="6"/>
      <c r="V57" s="6"/>
      <c r="W57" s="6"/>
      <c r="X57" s="6"/>
      <c r="Y57" s="6"/>
      <c r="Z57" s="6"/>
    </row>
    <row r="58" spans="1:26" ht="25.5">
      <c r="A58" s="32"/>
      <c r="B58" s="40">
        <v>73</v>
      </c>
      <c r="C58" s="188" t="s">
        <v>200</v>
      </c>
      <c r="D58" s="63"/>
      <c r="E58" s="63"/>
      <c r="F58" s="63"/>
      <c r="G58" s="63"/>
      <c r="H58" s="63"/>
      <c r="I58" s="63"/>
      <c r="J58" s="63"/>
      <c r="K58" s="63"/>
      <c r="L58" s="64"/>
      <c r="Q58" s="9"/>
      <c r="S58" s="6"/>
      <c r="T58" s="6"/>
      <c r="U58" s="6"/>
      <c r="V58" s="6"/>
      <c r="W58" s="6"/>
      <c r="X58" s="6"/>
      <c r="Y58" s="6"/>
      <c r="Z58" s="6"/>
    </row>
    <row r="59" spans="1:26">
      <c r="A59" s="32"/>
      <c r="B59" s="40" t="s">
        <v>143</v>
      </c>
      <c r="C59" s="41" t="s">
        <v>134</v>
      </c>
      <c r="D59" s="72">
        <v>0</v>
      </c>
      <c r="E59" s="74">
        <v>250</v>
      </c>
      <c r="F59" s="72">
        <v>0</v>
      </c>
      <c r="G59" s="63">
        <v>583</v>
      </c>
      <c r="H59" s="72">
        <v>0</v>
      </c>
      <c r="I59" s="63">
        <v>583</v>
      </c>
      <c r="J59" s="72">
        <v>0</v>
      </c>
      <c r="K59" s="63">
        <v>583</v>
      </c>
      <c r="L59" s="63">
        <f>SUM(J59:K59)</f>
        <v>583</v>
      </c>
      <c r="M59" s="212"/>
      <c r="N59" s="212"/>
      <c r="O59" s="212"/>
      <c r="P59" s="212"/>
      <c r="Q59" s="213"/>
      <c r="S59" s="6"/>
      <c r="T59" s="6"/>
      <c r="U59" s="6"/>
      <c r="V59" s="6"/>
      <c r="W59" s="6"/>
      <c r="X59" s="6"/>
      <c r="Y59" s="6"/>
      <c r="Z59" s="6"/>
    </row>
    <row r="60" spans="1:26">
      <c r="A60" s="32"/>
      <c r="B60" s="40" t="s">
        <v>144</v>
      </c>
      <c r="C60" s="41" t="s">
        <v>135</v>
      </c>
      <c r="D60" s="68">
        <v>0</v>
      </c>
      <c r="E60" s="67">
        <v>8010</v>
      </c>
      <c r="F60" s="68">
        <v>0</v>
      </c>
      <c r="G60" s="67">
        <v>8008</v>
      </c>
      <c r="H60" s="68">
        <v>0</v>
      </c>
      <c r="I60" s="67">
        <v>8008</v>
      </c>
      <c r="J60" s="68">
        <v>0</v>
      </c>
      <c r="K60" s="67">
        <v>8008</v>
      </c>
      <c r="L60" s="67">
        <f>SUM(J60:K60)</f>
        <v>8008</v>
      </c>
      <c r="M60" s="212"/>
      <c r="N60" s="212"/>
      <c r="O60" s="212"/>
      <c r="P60" s="212"/>
      <c r="Q60" s="213"/>
      <c r="S60" s="6"/>
      <c r="T60" s="6"/>
      <c r="U60" s="6"/>
      <c r="V60" s="6"/>
      <c r="W60" s="6"/>
      <c r="X60" s="6"/>
      <c r="Y60" s="6"/>
      <c r="Z60" s="6"/>
    </row>
    <row r="61" spans="1:26" ht="25.5">
      <c r="A61" s="32" t="s">
        <v>12</v>
      </c>
      <c r="B61" s="40">
        <v>73</v>
      </c>
      <c r="C61" s="216" t="s">
        <v>200</v>
      </c>
      <c r="D61" s="68">
        <f t="shared" ref="D61:L61" si="14">SUM(D59:D60)</f>
        <v>0</v>
      </c>
      <c r="E61" s="67">
        <f t="shared" si="14"/>
        <v>8260</v>
      </c>
      <c r="F61" s="68">
        <f t="shared" si="14"/>
        <v>0</v>
      </c>
      <c r="G61" s="67">
        <f t="shared" si="14"/>
        <v>8591</v>
      </c>
      <c r="H61" s="68">
        <f t="shared" si="14"/>
        <v>0</v>
      </c>
      <c r="I61" s="67">
        <f t="shared" si="14"/>
        <v>8591</v>
      </c>
      <c r="J61" s="68">
        <f t="shared" si="14"/>
        <v>0</v>
      </c>
      <c r="K61" s="67">
        <f t="shared" ref="K61" si="15">SUM(K59:K60)</f>
        <v>8591</v>
      </c>
      <c r="L61" s="67">
        <f t="shared" si="14"/>
        <v>8591</v>
      </c>
      <c r="Q61" s="9"/>
      <c r="S61" s="6"/>
      <c r="T61" s="6"/>
      <c r="U61" s="6"/>
      <c r="V61" s="6"/>
      <c r="W61" s="6"/>
      <c r="X61" s="6"/>
      <c r="Y61" s="6"/>
      <c r="Z61" s="6"/>
    </row>
    <row r="62" spans="1:26">
      <c r="A62" s="32"/>
      <c r="B62" s="40"/>
      <c r="C62" s="216"/>
      <c r="D62" s="63"/>
      <c r="E62" s="63"/>
      <c r="F62" s="63"/>
      <c r="G62" s="63"/>
      <c r="H62" s="63"/>
      <c r="I62" s="63"/>
      <c r="J62" s="63"/>
      <c r="K62" s="63"/>
      <c r="L62" s="64"/>
      <c r="Q62" s="9"/>
      <c r="S62" s="6"/>
      <c r="T62" s="6"/>
      <c r="U62" s="6"/>
      <c r="V62" s="6"/>
      <c r="W62" s="6"/>
      <c r="X62" s="6"/>
      <c r="Y62" s="6"/>
      <c r="Z62" s="6"/>
    </row>
    <row r="63" spans="1:26" ht="25.5">
      <c r="A63" s="32"/>
      <c r="B63" s="60">
        <v>74</v>
      </c>
      <c r="C63" s="216" t="s">
        <v>201</v>
      </c>
      <c r="D63" s="63"/>
      <c r="E63" s="63"/>
      <c r="F63" s="63"/>
      <c r="G63" s="63"/>
      <c r="H63" s="63"/>
      <c r="I63" s="63"/>
      <c r="J63" s="63"/>
      <c r="K63" s="63"/>
      <c r="L63" s="64"/>
      <c r="Q63" s="9"/>
      <c r="S63" s="6"/>
      <c r="T63" s="6"/>
      <c r="U63" s="6"/>
      <c r="V63" s="6"/>
      <c r="W63" s="6"/>
      <c r="X63" s="6"/>
      <c r="Y63" s="6"/>
      <c r="Z63" s="6"/>
    </row>
    <row r="64" spans="1:26">
      <c r="A64" s="32"/>
      <c r="B64" s="40" t="s">
        <v>145</v>
      </c>
      <c r="C64" s="41" t="s">
        <v>134</v>
      </c>
      <c r="D64" s="72">
        <v>0</v>
      </c>
      <c r="E64" s="72">
        <v>0</v>
      </c>
      <c r="F64" s="72">
        <v>0</v>
      </c>
      <c r="G64" s="63">
        <v>292</v>
      </c>
      <c r="H64" s="72">
        <v>0</v>
      </c>
      <c r="I64" s="63">
        <v>292</v>
      </c>
      <c r="J64" s="72">
        <v>0</v>
      </c>
      <c r="K64" s="63">
        <v>292</v>
      </c>
      <c r="L64" s="63">
        <f>SUM(J64:K64)</f>
        <v>292</v>
      </c>
      <c r="M64" s="221"/>
      <c r="N64" s="221"/>
      <c r="O64" s="221"/>
      <c r="P64" s="221"/>
      <c r="Q64" s="222"/>
      <c r="S64" s="6"/>
      <c r="T64" s="6"/>
      <c r="U64" s="6"/>
      <c r="V64" s="6"/>
      <c r="W64" s="6"/>
      <c r="X64" s="6"/>
      <c r="Y64" s="6"/>
      <c r="Z64" s="6"/>
    </row>
    <row r="65" spans="1:26">
      <c r="A65" s="181"/>
      <c r="B65" s="194" t="s">
        <v>146</v>
      </c>
      <c r="C65" s="209" t="s">
        <v>135</v>
      </c>
      <c r="D65" s="68">
        <v>0</v>
      </c>
      <c r="E65" s="67">
        <v>5200</v>
      </c>
      <c r="F65" s="68">
        <v>0</v>
      </c>
      <c r="G65" s="67">
        <v>5200</v>
      </c>
      <c r="H65" s="68">
        <v>0</v>
      </c>
      <c r="I65" s="67">
        <v>5200</v>
      </c>
      <c r="J65" s="68">
        <v>0</v>
      </c>
      <c r="K65" s="67">
        <v>5200</v>
      </c>
      <c r="L65" s="67">
        <f>SUM(J65:K65)</f>
        <v>5200</v>
      </c>
      <c r="M65" s="212"/>
      <c r="N65" s="212"/>
      <c r="O65" s="212"/>
      <c r="P65" s="212"/>
      <c r="Q65" s="213"/>
      <c r="S65" s="6"/>
      <c r="T65" s="6"/>
      <c r="U65" s="6"/>
      <c r="V65" s="6"/>
      <c r="W65" s="6"/>
      <c r="X65" s="6"/>
      <c r="Y65" s="6"/>
      <c r="Z65" s="6"/>
    </row>
    <row r="66" spans="1:26" ht="25.5">
      <c r="A66" s="32" t="s">
        <v>12</v>
      </c>
      <c r="B66" s="60">
        <v>74</v>
      </c>
      <c r="C66" s="188" t="s">
        <v>201</v>
      </c>
      <c r="D66" s="75">
        <f t="shared" ref="D66:I66" si="16">SUM(D64:D65)</f>
        <v>0</v>
      </c>
      <c r="E66" s="65">
        <f t="shared" si="16"/>
        <v>5200</v>
      </c>
      <c r="F66" s="75">
        <f t="shared" si="16"/>
        <v>0</v>
      </c>
      <c r="G66" s="65">
        <f t="shared" si="16"/>
        <v>5492</v>
      </c>
      <c r="H66" s="75">
        <f t="shared" si="16"/>
        <v>0</v>
      </c>
      <c r="I66" s="65">
        <f t="shared" si="16"/>
        <v>5492</v>
      </c>
      <c r="J66" s="75">
        <f>SUM(J64:J65)</f>
        <v>0</v>
      </c>
      <c r="K66" s="65">
        <f t="shared" ref="K66" si="17">SUM(K64:K65)</f>
        <v>5492</v>
      </c>
      <c r="L66" s="65">
        <f>SUM(L64:L65)</f>
        <v>5492</v>
      </c>
      <c r="Q66" s="9"/>
      <c r="S66" s="6"/>
      <c r="T66" s="6"/>
      <c r="U66" s="6"/>
      <c r="V66" s="6"/>
      <c r="W66" s="6"/>
      <c r="X66" s="6"/>
      <c r="Y66" s="6"/>
      <c r="Z66" s="6"/>
    </row>
    <row r="67" spans="1:26" ht="8.1" customHeight="1">
      <c r="A67" s="32"/>
      <c r="B67" s="60"/>
      <c r="C67" s="188"/>
      <c r="D67" s="63"/>
      <c r="E67" s="63"/>
      <c r="F67" s="63"/>
      <c r="G67" s="63"/>
      <c r="H67" s="63"/>
      <c r="I67" s="63"/>
      <c r="J67" s="63"/>
      <c r="K67" s="63"/>
      <c r="L67" s="64"/>
      <c r="Q67" s="9"/>
      <c r="S67" s="6"/>
      <c r="T67" s="6"/>
      <c r="U67" s="6"/>
      <c r="V67" s="6"/>
      <c r="W67" s="6"/>
      <c r="X67" s="6"/>
      <c r="Y67" s="6"/>
      <c r="Z67" s="6"/>
    </row>
    <row r="68" spans="1:26" ht="25.5">
      <c r="A68" s="32"/>
      <c r="B68" s="60">
        <v>75</v>
      </c>
      <c r="C68" s="188" t="s">
        <v>202</v>
      </c>
      <c r="D68" s="55"/>
      <c r="E68" s="55"/>
      <c r="F68" s="55"/>
      <c r="G68" s="55"/>
      <c r="H68" s="55"/>
      <c r="I68" s="55"/>
      <c r="J68" s="55"/>
      <c r="K68" s="55"/>
      <c r="L68" s="56"/>
      <c r="Q68" s="9"/>
      <c r="S68" s="6"/>
      <c r="T68" s="6"/>
      <c r="U68" s="6"/>
      <c r="V68" s="6"/>
      <c r="W68" s="6"/>
      <c r="X68" s="6"/>
      <c r="Y68" s="6"/>
      <c r="Z68" s="6"/>
    </row>
    <row r="69" spans="1:26">
      <c r="A69" s="32"/>
      <c r="B69" s="40" t="s">
        <v>147</v>
      </c>
      <c r="C69" s="41" t="s">
        <v>134</v>
      </c>
      <c r="D69" s="66">
        <v>0</v>
      </c>
      <c r="E69" s="137">
        <v>497</v>
      </c>
      <c r="F69" s="66">
        <v>0</v>
      </c>
      <c r="G69" s="55">
        <v>648</v>
      </c>
      <c r="H69" s="66">
        <v>0</v>
      </c>
      <c r="I69" s="55">
        <v>648</v>
      </c>
      <c r="J69" s="66">
        <v>0</v>
      </c>
      <c r="K69" s="55">
        <v>648</v>
      </c>
      <c r="L69" s="55">
        <f>SUM(J69:K69)</f>
        <v>648</v>
      </c>
      <c r="M69" s="212"/>
      <c r="N69" s="212"/>
      <c r="O69" s="212"/>
      <c r="P69" s="212"/>
      <c r="Q69" s="213"/>
      <c r="S69" s="6"/>
      <c r="T69" s="6"/>
      <c r="U69" s="6"/>
      <c r="V69" s="6"/>
      <c r="W69" s="6"/>
      <c r="X69" s="6"/>
      <c r="Y69" s="6"/>
      <c r="Z69" s="6"/>
    </row>
    <row r="70" spans="1:26">
      <c r="A70" s="32"/>
      <c r="B70" s="40" t="s">
        <v>148</v>
      </c>
      <c r="C70" s="41" t="s">
        <v>135</v>
      </c>
      <c r="D70" s="66">
        <v>0</v>
      </c>
      <c r="E70" s="55">
        <v>8007</v>
      </c>
      <c r="F70" s="66">
        <v>0</v>
      </c>
      <c r="G70" s="55">
        <v>8008</v>
      </c>
      <c r="H70" s="66">
        <v>0</v>
      </c>
      <c r="I70" s="55">
        <v>8008</v>
      </c>
      <c r="J70" s="66">
        <v>0</v>
      </c>
      <c r="K70" s="55">
        <v>8008</v>
      </c>
      <c r="L70" s="55">
        <f>SUM(J70:K70)</f>
        <v>8008</v>
      </c>
      <c r="M70" s="212"/>
      <c r="N70" s="212"/>
      <c r="O70" s="212"/>
      <c r="P70" s="212"/>
      <c r="Q70" s="213"/>
      <c r="S70" s="6"/>
      <c r="T70" s="6"/>
      <c r="U70" s="6"/>
      <c r="V70" s="6"/>
      <c r="W70" s="6"/>
      <c r="X70" s="6"/>
      <c r="Y70" s="6"/>
      <c r="Z70" s="6"/>
    </row>
    <row r="71" spans="1:26" ht="25.5">
      <c r="A71" s="32" t="s">
        <v>12</v>
      </c>
      <c r="B71" s="60">
        <v>75</v>
      </c>
      <c r="C71" s="188" t="s">
        <v>202</v>
      </c>
      <c r="D71" s="75">
        <f t="shared" ref="D71:L71" si="18">SUM(D69:D70)</f>
        <v>0</v>
      </c>
      <c r="E71" s="65">
        <f t="shared" si="18"/>
        <v>8504</v>
      </c>
      <c r="F71" s="75">
        <f t="shared" si="18"/>
        <v>0</v>
      </c>
      <c r="G71" s="65">
        <f t="shared" si="18"/>
        <v>8656</v>
      </c>
      <c r="H71" s="75">
        <f t="shared" si="18"/>
        <v>0</v>
      </c>
      <c r="I71" s="65">
        <f t="shared" si="18"/>
        <v>8656</v>
      </c>
      <c r="J71" s="75">
        <f t="shared" si="18"/>
        <v>0</v>
      </c>
      <c r="K71" s="65">
        <f t="shared" ref="K71" si="19">SUM(K69:K70)</f>
        <v>8656</v>
      </c>
      <c r="L71" s="65">
        <f t="shared" si="18"/>
        <v>8656</v>
      </c>
      <c r="Q71" s="9"/>
      <c r="S71" s="6"/>
      <c r="T71" s="6"/>
      <c r="U71" s="6"/>
      <c r="V71" s="6"/>
      <c r="W71" s="6"/>
      <c r="X71" s="6"/>
      <c r="Y71" s="6"/>
      <c r="Z71" s="6"/>
    </row>
    <row r="72" spans="1:26" ht="8.1" customHeight="1">
      <c r="A72" s="32"/>
      <c r="B72" s="60"/>
      <c r="C72" s="188"/>
      <c r="D72" s="63"/>
      <c r="E72" s="63"/>
      <c r="F72" s="63"/>
      <c r="G72" s="63"/>
      <c r="H72" s="63"/>
      <c r="I72" s="63"/>
      <c r="J72" s="63"/>
      <c r="K72" s="63"/>
      <c r="L72" s="64"/>
      <c r="Q72" s="9"/>
      <c r="S72" s="6"/>
      <c r="T72" s="6"/>
      <c r="U72" s="6"/>
      <c r="V72" s="6"/>
      <c r="W72" s="6"/>
      <c r="X72" s="6"/>
      <c r="Y72" s="6"/>
      <c r="Z72" s="6"/>
    </row>
    <row r="73" spans="1:26" ht="25.5">
      <c r="A73" s="32"/>
      <c r="B73" s="60">
        <v>81</v>
      </c>
      <c r="C73" s="188" t="s">
        <v>218</v>
      </c>
      <c r="D73" s="63"/>
      <c r="E73" s="63"/>
      <c r="F73" s="74"/>
      <c r="G73" s="63"/>
      <c r="H73" s="63"/>
      <c r="I73" s="63"/>
      <c r="J73" s="74"/>
      <c r="K73" s="63"/>
      <c r="L73" s="63"/>
      <c r="Q73" s="9"/>
      <c r="S73" s="6"/>
      <c r="T73" s="6"/>
      <c r="U73" s="6"/>
      <c r="V73" s="6"/>
      <c r="W73" s="6"/>
      <c r="X73" s="6"/>
      <c r="Y73" s="6"/>
      <c r="Z73" s="6"/>
    </row>
    <row r="74" spans="1:26">
      <c r="A74" s="32"/>
      <c r="B74" s="40" t="s">
        <v>219</v>
      </c>
      <c r="C74" s="41" t="s">
        <v>135</v>
      </c>
      <c r="D74" s="72">
        <v>0</v>
      </c>
      <c r="E74" s="74">
        <v>105254</v>
      </c>
      <c r="F74" s="72">
        <v>0</v>
      </c>
      <c r="G74" s="63">
        <v>122700</v>
      </c>
      <c r="H74" s="72">
        <v>0</v>
      </c>
      <c r="I74" s="74">
        <v>122700</v>
      </c>
      <c r="J74" s="72">
        <v>0</v>
      </c>
      <c r="K74" s="72">
        <v>0</v>
      </c>
      <c r="L74" s="72">
        <f>SUM(J74:K74)</f>
        <v>0</v>
      </c>
      <c r="Q74" s="9"/>
      <c r="S74" s="6"/>
      <c r="T74" s="6"/>
      <c r="U74" s="6"/>
      <c r="V74" s="6"/>
      <c r="W74" s="6"/>
      <c r="X74" s="6"/>
      <c r="Y74" s="6"/>
      <c r="Z74" s="6"/>
    </row>
    <row r="75" spans="1:26">
      <c r="A75" s="32" t="s">
        <v>12</v>
      </c>
      <c r="B75" s="40">
        <v>61</v>
      </c>
      <c r="C75" s="41" t="s">
        <v>133</v>
      </c>
      <c r="D75" s="132">
        <f t="shared" ref="D75:L75" si="20">D74+D71+D66+D61+D56</f>
        <v>3761</v>
      </c>
      <c r="E75" s="65">
        <f t="shared" si="20"/>
        <v>135964</v>
      </c>
      <c r="F75" s="132">
        <f t="shared" si="20"/>
        <v>4000</v>
      </c>
      <c r="G75" s="65">
        <f t="shared" si="20"/>
        <v>154265</v>
      </c>
      <c r="H75" s="132">
        <f t="shared" si="20"/>
        <v>4000</v>
      </c>
      <c r="I75" s="65">
        <f t="shared" si="20"/>
        <v>154265</v>
      </c>
      <c r="J75" s="132">
        <f t="shared" si="20"/>
        <v>2500</v>
      </c>
      <c r="K75" s="65">
        <f t="shared" ref="K75" si="21">K74+K71+K66+K61+K56</f>
        <v>31565</v>
      </c>
      <c r="L75" s="65">
        <f t="shared" si="20"/>
        <v>34065</v>
      </c>
      <c r="Q75" s="9"/>
      <c r="S75" s="6"/>
      <c r="T75" s="6"/>
      <c r="U75" s="6"/>
      <c r="V75" s="6"/>
      <c r="W75" s="6"/>
      <c r="X75" s="6"/>
      <c r="Y75" s="6"/>
      <c r="Z75" s="6"/>
    </row>
    <row r="76" spans="1:26">
      <c r="A76" s="32" t="s">
        <v>12</v>
      </c>
      <c r="B76" s="39">
        <v>4.1050000000000004</v>
      </c>
      <c r="C76" s="58" t="s">
        <v>136</v>
      </c>
      <c r="D76" s="65">
        <f t="shared" ref="D76:L76" si="22">D75+D49</f>
        <v>98214</v>
      </c>
      <c r="E76" s="65">
        <f t="shared" si="22"/>
        <v>290630</v>
      </c>
      <c r="F76" s="132">
        <f t="shared" si="22"/>
        <v>93600</v>
      </c>
      <c r="G76" s="65">
        <f t="shared" si="22"/>
        <v>290386</v>
      </c>
      <c r="H76" s="65">
        <f t="shared" si="22"/>
        <v>93600</v>
      </c>
      <c r="I76" s="65">
        <f t="shared" si="22"/>
        <v>290386</v>
      </c>
      <c r="J76" s="132">
        <f t="shared" si="22"/>
        <v>103754</v>
      </c>
      <c r="K76" s="65">
        <f t="shared" ref="K76" si="23">K75+K49</f>
        <v>197907</v>
      </c>
      <c r="L76" s="65">
        <f t="shared" si="22"/>
        <v>301661</v>
      </c>
      <c r="Q76" s="9"/>
      <c r="S76" s="6"/>
      <c r="T76" s="6"/>
      <c r="U76" s="6"/>
      <c r="V76" s="6"/>
      <c r="W76" s="6"/>
      <c r="X76" s="6"/>
      <c r="Y76" s="6"/>
      <c r="Z76" s="6"/>
    </row>
    <row r="77" spans="1:26" ht="8.1" customHeight="1">
      <c r="A77" s="32"/>
      <c r="B77" s="39"/>
      <c r="C77" s="58"/>
      <c r="D77" s="141"/>
      <c r="E77" s="141"/>
      <c r="F77" s="148"/>
      <c r="G77" s="141"/>
      <c r="H77" s="141"/>
      <c r="I77" s="141"/>
      <c r="J77" s="148"/>
      <c r="K77" s="141"/>
      <c r="L77" s="141"/>
      <c r="Q77" s="9"/>
      <c r="S77" s="6"/>
      <c r="T77" s="6"/>
      <c r="U77" s="6"/>
      <c r="V77" s="6"/>
      <c r="W77" s="6"/>
      <c r="X77" s="6"/>
      <c r="Y77" s="6"/>
      <c r="Z77" s="6"/>
    </row>
    <row r="78" spans="1:26">
      <c r="A78" s="32"/>
      <c r="B78" s="195">
        <v>4.7969999999999997</v>
      </c>
      <c r="C78" s="107" t="s">
        <v>376</v>
      </c>
      <c r="D78" s="63"/>
      <c r="E78" s="63"/>
      <c r="F78" s="74"/>
      <c r="G78" s="63"/>
      <c r="H78" s="63"/>
      <c r="I78" s="63"/>
      <c r="J78" s="74"/>
      <c r="K78" s="63"/>
      <c r="L78" s="63"/>
      <c r="Q78" s="9"/>
      <c r="S78" s="6"/>
      <c r="T78" s="6"/>
      <c r="U78" s="6"/>
      <c r="V78" s="6"/>
      <c r="W78" s="6"/>
      <c r="X78" s="6"/>
      <c r="Y78" s="6"/>
      <c r="Z78" s="6"/>
    </row>
    <row r="79" spans="1:26">
      <c r="A79" s="32"/>
      <c r="B79" s="195" t="s">
        <v>25</v>
      </c>
      <c r="C79" s="188" t="s">
        <v>377</v>
      </c>
      <c r="D79" s="72">
        <v>0</v>
      </c>
      <c r="E79" s="72">
        <v>0</v>
      </c>
      <c r="F79" s="72">
        <v>0</v>
      </c>
      <c r="G79" s="72">
        <v>0</v>
      </c>
      <c r="H79" s="72">
        <v>0</v>
      </c>
      <c r="I79" s="72">
        <v>0</v>
      </c>
      <c r="J79" s="74">
        <v>40000</v>
      </c>
      <c r="K79" s="72">
        <v>0</v>
      </c>
      <c r="L79" s="63">
        <f>SUM(J79:K79)</f>
        <v>40000</v>
      </c>
      <c r="M79" s="164"/>
      <c r="N79" s="164"/>
      <c r="O79" s="164"/>
      <c r="P79" s="164"/>
      <c r="Q79" s="169"/>
      <c r="S79" s="6"/>
      <c r="T79" s="6"/>
      <c r="U79" s="6"/>
      <c r="V79" s="6"/>
      <c r="W79" s="6"/>
      <c r="X79" s="6"/>
      <c r="Y79" s="6"/>
      <c r="Z79" s="6"/>
    </row>
    <row r="80" spans="1:26">
      <c r="A80" s="32" t="s">
        <v>12</v>
      </c>
      <c r="B80" s="195">
        <v>4.7969999999999997</v>
      </c>
      <c r="C80" s="107" t="s">
        <v>376</v>
      </c>
      <c r="D80" s="75">
        <f>D79</f>
        <v>0</v>
      </c>
      <c r="E80" s="75">
        <f t="shared" ref="E80:L80" si="24">E79</f>
        <v>0</v>
      </c>
      <c r="F80" s="75">
        <f t="shared" si="24"/>
        <v>0</v>
      </c>
      <c r="G80" s="75">
        <f t="shared" si="24"/>
        <v>0</v>
      </c>
      <c r="H80" s="75">
        <f t="shared" si="24"/>
        <v>0</v>
      </c>
      <c r="I80" s="75">
        <f t="shared" si="24"/>
        <v>0</v>
      </c>
      <c r="J80" s="65">
        <f t="shared" si="24"/>
        <v>40000</v>
      </c>
      <c r="K80" s="75">
        <f t="shared" ref="K80" si="25">K79</f>
        <v>0</v>
      </c>
      <c r="L80" s="65">
        <f t="shared" si="24"/>
        <v>40000</v>
      </c>
      <c r="Q80" s="9"/>
      <c r="S80" s="6"/>
      <c r="T80" s="6"/>
      <c r="U80" s="6"/>
      <c r="V80" s="6"/>
      <c r="W80" s="6"/>
      <c r="X80" s="6"/>
      <c r="Y80" s="6"/>
      <c r="Z80" s="6"/>
    </row>
    <row r="81" spans="1:26">
      <c r="A81" s="32" t="s">
        <v>12</v>
      </c>
      <c r="B81" s="60">
        <v>4</v>
      </c>
      <c r="C81" s="188" t="s">
        <v>26</v>
      </c>
      <c r="D81" s="59">
        <f>D76+D80</f>
        <v>98214</v>
      </c>
      <c r="E81" s="59">
        <f t="shared" ref="E81:L81" si="26">E76+E80</f>
        <v>290630</v>
      </c>
      <c r="F81" s="59">
        <f t="shared" si="26"/>
        <v>93600</v>
      </c>
      <c r="G81" s="59">
        <f t="shared" si="26"/>
        <v>290386</v>
      </c>
      <c r="H81" s="59">
        <f t="shared" si="26"/>
        <v>93600</v>
      </c>
      <c r="I81" s="59">
        <f t="shared" si="26"/>
        <v>290386</v>
      </c>
      <c r="J81" s="59">
        <f t="shared" si="26"/>
        <v>143754</v>
      </c>
      <c r="K81" s="59">
        <f>K76+K80</f>
        <v>197907</v>
      </c>
      <c r="L81" s="59">
        <f t="shared" si="26"/>
        <v>341661</v>
      </c>
      <c r="Q81" s="9"/>
      <c r="S81" s="6"/>
      <c r="T81" s="6"/>
      <c r="U81" s="6"/>
      <c r="V81" s="6"/>
      <c r="W81" s="6"/>
      <c r="X81" s="6"/>
      <c r="Y81" s="6"/>
      <c r="Z81" s="6"/>
    </row>
    <row r="82" spans="1:26" ht="8.1" customHeight="1">
      <c r="A82" s="32"/>
      <c r="B82" s="60"/>
      <c r="C82" s="188"/>
      <c r="D82" s="61"/>
      <c r="E82" s="61"/>
      <c r="F82" s="61"/>
      <c r="G82" s="61"/>
      <c r="H82" s="61"/>
      <c r="I82" s="61"/>
      <c r="J82" s="61"/>
      <c r="K82" s="61"/>
      <c r="L82" s="62"/>
      <c r="Q82" s="9"/>
      <c r="S82" s="6"/>
      <c r="T82" s="6"/>
      <c r="U82" s="6"/>
      <c r="V82" s="6"/>
      <c r="W82" s="6"/>
      <c r="X82" s="6"/>
      <c r="Y82" s="6"/>
      <c r="Z82" s="6"/>
    </row>
    <row r="83" spans="1:26">
      <c r="A83" s="32"/>
      <c r="B83" s="33">
        <v>80</v>
      </c>
      <c r="C83" s="188" t="s">
        <v>29</v>
      </c>
      <c r="D83" s="55"/>
      <c r="E83" s="55"/>
      <c r="F83" s="55"/>
      <c r="G83" s="55"/>
      <c r="H83" s="55"/>
      <c r="I83" s="55"/>
      <c r="J83" s="55"/>
      <c r="K83" s="55"/>
      <c r="L83" s="56"/>
      <c r="Q83" s="9"/>
      <c r="S83" s="6"/>
      <c r="T83" s="6"/>
      <c r="U83" s="6"/>
      <c r="V83" s="6"/>
      <c r="W83" s="6"/>
      <c r="X83" s="6"/>
      <c r="Y83" s="6"/>
      <c r="Z83" s="6"/>
    </row>
    <row r="84" spans="1:26">
      <c r="A84" s="32"/>
      <c r="B84" s="39">
        <v>80.001000000000005</v>
      </c>
      <c r="C84" s="58" t="s">
        <v>30</v>
      </c>
      <c r="D84" s="55"/>
      <c r="E84" s="55"/>
      <c r="F84" s="55"/>
      <c r="G84" s="55"/>
      <c r="H84" s="55"/>
      <c r="I84" s="55"/>
      <c r="J84" s="55"/>
      <c r="K84" s="55"/>
      <c r="L84" s="56"/>
      <c r="Q84" s="9"/>
      <c r="S84" s="6"/>
      <c r="T84" s="6"/>
      <c r="U84" s="6"/>
      <c r="V84" s="6"/>
      <c r="W84" s="6"/>
      <c r="X84" s="6"/>
      <c r="Y84" s="6"/>
      <c r="Z84" s="6"/>
    </row>
    <row r="85" spans="1:26">
      <c r="A85" s="32"/>
      <c r="B85" s="37">
        <v>35</v>
      </c>
      <c r="C85" s="41" t="s">
        <v>17</v>
      </c>
      <c r="D85" s="63"/>
      <c r="E85" s="63"/>
      <c r="F85" s="63"/>
      <c r="G85" s="63"/>
      <c r="H85" s="63"/>
      <c r="I85" s="63"/>
      <c r="J85" s="63"/>
      <c r="K85" s="63"/>
      <c r="L85" s="64"/>
      <c r="Q85" s="9"/>
      <c r="S85" s="6"/>
      <c r="T85" s="6"/>
      <c r="U85" s="6"/>
      <c r="V85" s="6"/>
      <c r="W85" s="6"/>
      <c r="X85" s="6"/>
      <c r="Y85" s="6"/>
      <c r="Z85" s="6"/>
    </row>
    <row r="86" spans="1:26">
      <c r="A86" s="32"/>
      <c r="B86" s="33">
        <v>44</v>
      </c>
      <c r="C86" s="188" t="s">
        <v>31</v>
      </c>
      <c r="D86" s="63"/>
      <c r="E86" s="63"/>
      <c r="F86" s="63"/>
      <c r="G86" s="63"/>
      <c r="H86" s="63"/>
      <c r="I86" s="63"/>
      <c r="J86" s="63"/>
      <c r="K86" s="63"/>
      <c r="L86" s="64"/>
      <c r="Q86" s="9"/>
      <c r="S86" s="6"/>
      <c r="T86" s="6"/>
      <c r="U86" s="6"/>
      <c r="V86" s="6"/>
      <c r="W86" s="6"/>
      <c r="X86" s="6"/>
      <c r="Y86" s="6"/>
      <c r="Z86" s="6"/>
    </row>
    <row r="87" spans="1:26">
      <c r="A87" s="69"/>
      <c r="B87" s="70" t="s">
        <v>32</v>
      </c>
      <c r="C87" s="205" t="s">
        <v>33</v>
      </c>
      <c r="D87" s="63">
        <v>11595</v>
      </c>
      <c r="E87" s="61">
        <v>54191</v>
      </c>
      <c r="F87" s="74">
        <v>15100</v>
      </c>
      <c r="G87" s="61">
        <v>72030</v>
      </c>
      <c r="H87" s="63">
        <v>15100</v>
      </c>
      <c r="I87" s="61">
        <v>72030</v>
      </c>
      <c r="J87" s="74">
        <v>28008</v>
      </c>
      <c r="K87" s="61">
        <v>68797</v>
      </c>
      <c r="L87" s="61">
        <f t="shared" ref="L87:L92" si="27">SUM(J87:K87)</f>
        <v>96805</v>
      </c>
      <c r="M87" s="212"/>
      <c r="N87" s="212"/>
      <c r="O87" s="212"/>
      <c r="P87" s="212"/>
      <c r="Q87" s="213"/>
      <c r="S87" s="6"/>
      <c r="T87" s="6"/>
      <c r="U87" s="6"/>
      <c r="V87" s="6"/>
      <c r="W87" s="6"/>
      <c r="X87" s="6"/>
      <c r="Y87" s="6"/>
      <c r="Z87" s="6"/>
    </row>
    <row r="88" spans="1:26">
      <c r="A88" s="69"/>
      <c r="B88" s="70" t="s">
        <v>34</v>
      </c>
      <c r="C88" s="206" t="s">
        <v>35</v>
      </c>
      <c r="D88" s="63">
        <v>100</v>
      </c>
      <c r="E88" s="63">
        <v>194</v>
      </c>
      <c r="F88" s="74">
        <v>100</v>
      </c>
      <c r="G88" s="61">
        <v>194</v>
      </c>
      <c r="H88" s="63">
        <v>100</v>
      </c>
      <c r="I88" s="61">
        <v>194</v>
      </c>
      <c r="J88" s="74">
        <v>110</v>
      </c>
      <c r="K88" s="61">
        <v>194</v>
      </c>
      <c r="L88" s="61">
        <f t="shared" si="27"/>
        <v>304</v>
      </c>
      <c r="M88" s="212"/>
      <c r="N88" s="212"/>
      <c r="O88" s="212"/>
      <c r="P88" s="212"/>
      <c r="Q88" s="213"/>
      <c r="S88" s="6"/>
      <c r="T88" s="6"/>
      <c r="U88" s="6"/>
      <c r="V88" s="6"/>
      <c r="W88" s="6"/>
      <c r="X88" s="6"/>
      <c r="Y88" s="6"/>
      <c r="Z88" s="6"/>
    </row>
    <row r="89" spans="1:26">
      <c r="A89" s="69"/>
      <c r="B89" s="70" t="s">
        <v>36</v>
      </c>
      <c r="C89" s="216" t="s">
        <v>37</v>
      </c>
      <c r="D89" s="74">
        <v>602</v>
      </c>
      <c r="E89" s="61">
        <v>412</v>
      </c>
      <c r="F89" s="74">
        <v>700</v>
      </c>
      <c r="G89" s="61">
        <v>400</v>
      </c>
      <c r="H89" s="63">
        <v>700</v>
      </c>
      <c r="I89" s="61">
        <v>400</v>
      </c>
      <c r="J89" s="74">
        <v>725</v>
      </c>
      <c r="K89" s="61">
        <v>400</v>
      </c>
      <c r="L89" s="61">
        <f t="shared" si="27"/>
        <v>1125</v>
      </c>
      <c r="M89" s="212"/>
      <c r="N89" s="212"/>
      <c r="O89" s="212"/>
      <c r="P89" s="212"/>
      <c r="Q89" s="213"/>
      <c r="S89" s="6"/>
      <c r="T89" s="6"/>
      <c r="U89" s="6"/>
      <c r="V89" s="6"/>
      <c r="W89" s="6"/>
      <c r="X89" s="6"/>
      <c r="Y89" s="6"/>
      <c r="Z89" s="6"/>
    </row>
    <row r="90" spans="1:26">
      <c r="A90" s="69"/>
      <c r="B90" s="70" t="s">
        <v>38</v>
      </c>
      <c r="C90" s="216" t="s">
        <v>39</v>
      </c>
      <c r="D90" s="74">
        <v>136</v>
      </c>
      <c r="E90" s="46">
        <v>1024</v>
      </c>
      <c r="F90" s="74">
        <v>120</v>
      </c>
      <c r="G90" s="46">
        <v>1104</v>
      </c>
      <c r="H90" s="63">
        <v>120</v>
      </c>
      <c r="I90" s="61">
        <v>1104</v>
      </c>
      <c r="J90" s="74">
        <v>60</v>
      </c>
      <c r="K90" s="46">
        <f>1104-104</f>
        <v>1000</v>
      </c>
      <c r="L90" s="46">
        <f t="shared" si="27"/>
        <v>1060</v>
      </c>
      <c r="M90" s="212"/>
      <c r="N90" s="212"/>
      <c r="O90" s="212"/>
      <c r="P90" s="212"/>
      <c r="Q90" s="213"/>
      <c r="S90" s="6"/>
      <c r="T90" s="6"/>
      <c r="U90" s="6"/>
      <c r="V90" s="6"/>
      <c r="W90" s="6"/>
      <c r="X90" s="6"/>
      <c r="Y90" s="6"/>
      <c r="Z90" s="6"/>
    </row>
    <row r="91" spans="1:26">
      <c r="A91" s="69"/>
      <c r="B91" s="70" t="s">
        <v>40</v>
      </c>
      <c r="C91" s="216" t="s">
        <v>41</v>
      </c>
      <c r="D91" s="74">
        <v>149</v>
      </c>
      <c r="E91" s="46">
        <v>41</v>
      </c>
      <c r="F91" s="74">
        <v>136</v>
      </c>
      <c r="G91" s="61">
        <v>1444</v>
      </c>
      <c r="H91" s="74">
        <v>136</v>
      </c>
      <c r="I91" s="61">
        <v>4044</v>
      </c>
      <c r="J91" s="74">
        <v>100</v>
      </c>
      <c r="K91" s="61">
        <v>1444</v>
      </c>
      <c r="L91" s="61">
        <f t="shared" si="27"/>
        <v>1544</v>
      </c>
      <c r="M91" s="212"/>
      <c r="N91" s="212"/>
      <c r="O91" s="212"/>
      <c r="P91" s="212"/>
      <c r="Q91" s="213"/>
      <c r="S91" s="6"/>
      <c r="T91" s="6"/>
      <c r="U91" s="6"/>
      <c r="V91" s="6"/>
      <c r="W91" s="6"/>
      <c r="X91" s="6"/>
      <c r="Y91" s="6"/>
      <c r="Z91" s="6"/>
    </row>
    <row r="92" spans="1:26">
      <c r="A92" s="69"/>
      <c r="B92" s="70" t="s">
        <v>42</v>
      </c>
      <c r="C92" s="206" t="s">
        <v>43</v>
      </c>
      <c r="D92" s="63">
        <v>599</v>
      </c>
      <c r="E92" s="73">
        <v>939</v>
      </c>
      <c r="F92" s="74">
        <v>600</v>
      </c>
      <c r="G92" s="61">
        <v>907</v>
      </c>
      <c r="H92" s="63">
        <v>600</v>
      </c>
      <c r="I92" s="61">
        <v>907</v>
      </c>
      <c r="J92" s="74">
        <v>625</v>
      </c>
      <c r="K92" s="61">
        <v>907</v>
      </c>
      <c r="L92" s="61">
        <f t="shared" si="27"/>
        <v>1532</v>
      </c>
      <c r="M92" s="212"/>
      <c r="N92" s="212"/>
      <c r="O92" s="212"/>
      <c r="P92" s="212"/>
      <c r="Q92" s="213"/>
      <c r="S92" s="6"/>
      <c r="T92" s="6"/>
      <c r="U92" s="6"/>
      <c r="V92" s="6"/>
      <c r="W92" s="6"/>
      <c r="X92" s="6"/>
      <c r="Y92" s="6"/>
      <c r="Z92" s="6"/>
    </row>
    <row r="93" spans="1:26">
      <c r="A93" s="32" t="s">
        <v>12</v>
      </c>
      <c r="B93" s="33">
        <v>44</v>
      </c>
      <c r="C93" s="188" t="s">
        <v>31</v>
      </c>
      <c r="D93" s="59">
        <f t="shared" ref="D93:L93" si="28">SUM(D87:D92)</f>
        <v>13181</v>
      </c>
      <c r="E93" s="59">
        <f t="shared" si="28"/>
        <v>56801</v>
      </c>
      <c r="F93" s="131">
        <f t="shared" si="28"/>
        <v>16756</v>
      </c>
      <c r="G93" s="59">
        <f t="shared" si="28"/>
        <v>76079</v>
      </c>
      <c r="H93" s="59">
        <f t="shared" si="28"/>
        <v>16756</v>
      </c>
      <c r="I93" s="59">
        <f t="shared" si="28"/>
        <v>78679</v>
      </c>
      <c r="J93" s="131">
        <f t="shared" si="28"/>
        <v>29628</v>
      </c>
      <c r="K93" s="59">
        <f t="shared" ref="K93" si="29">SUM(K87:K92)</f>
        <v>72742</v>
      </c>
      <c r="L93" s="59">
        <f t="shared" si="28"/>
        <v>102370</v>
      </c>
      <c r="Q93" s="9"/>
      <c r="S93" s="6"/>
      <c r="T93" s="6"/>
      <c r="U93" s="6"/>
      <c r="V93" s="6"/>
      <c r="W93" s="6"/>
      <c r="X93" s="6"/>
      <c r="Y93" s="6"/>
      <c r="Z93" s="6"/>
    </row>
    <row r="94" spans="1:26" ht="8.1" customHeight="1">
      <c r="A94" s="32"/>
      <c r="B94" s="33"/>
      <c r="C94" s="188"/>
      <c r="D94" s="61"/>
      <c r="E94" s="61"/>
      <c r="F94" s="61"/>
      <c r="G94" s="61"/>
      <c r="H94" s="61"/>
      <c r="I94" s="61"/>
      <c r="J94" s="61"/>
      <c r="K94" s="61"/>
      <c r="L94" s="62"/>
      <c r="Q94" s="9"/>
      <c r="S94" s="6"/>
      <c r="T94" s="6"/>
      <c r="U94" s="6"/>
      <c r="V94" s="6"/>
      <c r="W94" s="6"/>
      <c r="X94" s="6"/>
      <c r="Y94" s="6"/>
      <c r="Z94" s="6"/>
    </row>
    <row r="95" spans="1:26">
      <c r="A95" s="32"/>
      <c r="B95" s="33">
        <v>45</v>
      </c>
      <c r="C95" s="216" t="s">
        <v>18</v>
      </c>
      <c r="D95" s="61"/>
      <c r="E95" s="61"/>
      <c r="F95" s="61"/>
      <c r="G95" s="61"/>
      <c r="H95" s="61"/>
      <c r="I95" s="61"/>
      <c r="J95" s="61"/>
      <c r="K95" s="61"/>
      <c r="L95" s="62"/>
      <c r="Q95" s="9"/>
      <c r="S95" s="6"/>
      <c r="T95" s="6"/>
      <c r="U95" s="6"/>
      <c r="V95" s="6"/>
      <c r="W95" s="6"/>
      <c r="X95" s="6"/>
      <c r="Y95" s="6"/>
      <c r="Z95" s="6"/>
    </row>
    <row r="96" spans="1:26">
      <c r="A96" s="32"/>
      <c r="B96" s="70" t="s">
        <v>44</v>
      </c>
      <c r="C96" s="216" t="s">
        <v>33</v>
      </c>
      <c r="D96" s="61">
        <v>6348</v>
      </c>
      <c r="E96" s="61">
        <v>14210</v>
      </c>
      <c r="F96" s="46">
        <v>7300</v>
      </c>
      <c r="G96" s="61">
        <v>27043</v>
      </c>
      <c r="H96" s="61">
        <v>7300</v>
      </c>
      <c r="I96" s="61">
        <v>27043</v>
      </c>
      <c r="J96" s="46">
        <v>7266</v>
      </c>
      <c r="K96" s="61">
        <v>22848</v>
      </c>
      <c r="L96" s="61">
        <f>SUM(J96:K96)</f>
        <v>30114</v>
      </c>
      <c r="M96" s="212"/>
      <c r="N96" s="212"/>
      <c r="O96" s="212"/>
      <c r="P96" s="212"/>
      <c r="Q96" s="213"/>
      <c r="S96" s="6"/>
      <c r="T96" s="6"/>
      <c r="U96" s="6"/>
      <c r="V96" s="6"/>
      <c r="W96" s="6"/>
      <c r="X96" s="6"/>
      <c r="Y96" s="6"/>
      <c r="Z96" s="6"/>
    </row>
    <row r="97" spans="1:26">
      <c r="A97" s="181"/>
      <c r="B97" s="191" t="s">
        <v>45</v>
      </c>
      <c r="C97" s="182" t="s">
        <v>35</v>
      </c>
      <c r="D97" s="73">
        <v>50</v>
      </c>
      <c r="E97" s="73">
        <v>179</v>
      </c>
      <c r="F97" s="49">
        <v>50</v>
      </c>
      <c r="G97" s="73">
        <v>175</v>
      </c>
      <c r="H97" s="73">
        <v>50</v>
      </c>
      <c r="I97" s="73">
        <v>175</v>
      </c>
      <c r="J97" s="49">
        <v>50</v>
      </c>
      <c r="K97" s="73">
        <v>175</v>
      </c>
      <c r="L97" s="73">
        <f>SUM(J97:K97)</f>
        <v>225</v>
      </c>
      <c r="M97" s="212"/>
      <c r="N97" s="212"/>
      <c r="O97" s="212"/>
      <c r="P97" s="212"/>
      <c r="Q97" s="213"/>
      <c r="S97" s="6"/>
      <c r="T97" s="6"/>
      <c r="U97" s="6"/>
      <c r="V97" s="6"/>
      <c r="W97" s="6"/>
      <c r="X97" s="6"/>
      <c r="Y97" s="6"/>
      <c r="Z97" s="6"/>
    </row>
    <row r="98" spans="1:26">
      <c r="A98" s="32"/>
      <c r="B98" s="70" t="s">
        <v>46</v>
      </c>
      <c r="C98" s="188" t="s">
        <v>37</v>
      </c>
      <c r="D98" s="101">
        <v>48</v>
      </c>
      <c r="E98" s="1">
        <v>240</v>
      </c>
      <c r="F98" s="101">
        <v>50</v>
      </c>
      <c r="G98" s="61">
        <v>248</v>
      </c>
      <c r="H98" s="1">
        <v>50</v>
      </c>
      <c r="I98" s="61">
        <v>248</v>
      </c>
      <c r="J98" s="101">
        <v>50</v>
      </c>
      <c r="K98" s="61">
        <v>248</v>
      </c>
      <c r="L98" s="61">
        <f>SUM(J98:K98)</f>
        <v>298</v>
      </c>
      <c r="M98" s="212"/>
      <c r="N98" s="212"/>
      <c r="O98" s="212"/>
      <c r="P98" s="212"/>
      <c r="Q98" s="213"/>
      <c r="S98" s="6"/>
      <c r="T98" s="6"/>
      <c r="U98" s="6"/>
      <c r="V98" s="6"/>
      <c r="W98" s="6"/>
      <c r="X98" s="6"/>
      <c r="Y98" s="6"/>
      <c r="Z98" s="6"/>
    </row>
    <row r="99" spans="1:26">
      <c r="A99" s="32"/>
      <c r="B99" s="70" t="s">
        <v>47</v>
      </c>
      <c r="C99" s="188" t="s">
        <v>43</v>
      </c>
      <c r="D99" s="46">
        <v>92</v>
      </c>
      <c r="E99" s="61">
        <v>234</v>
      </c>
      <c r="F99" s="46">
        <v>100</v>
      </c>
      <c r="G99" s="61">
        <v>248</v>
      </c>
      <c r="H99" s="61">
        <v>100</v>
      </c>
      <c r="I99" s="61">
        <v>248</v>
      </c>
      <c r="J99" s="101">
        <v>50</v>
      </c>
      <c r="K99" s="61">
        <v>248</v>
      </c>
      <c r="L99" s="61">
        <f>SUM(J99:K99)</f>
        <v>298</v>
      </c>
      <c r="M99" s="212"/>
      <c r="N99" s="212"/>
      <c r="O99" s="212"/>
      <c r="P99" s="212"/>
      <c r="Q99" s="213"/>
      <c r="S99" s="6"/>
      <c r="T99" s="6"/>
      <c r="U99" s="6"/>
      <c r="V99" s="6"/>
      <c r="W99" s="6"/>
      <c r="X99" s="6"/>
      <c r="Y99" s="6"/>
      <c r="Z99" s="6"/>
    </row>
    <row r="100" spans="1:26">
      <c r="A100" s="32" t="s">
        <v>12</v>
      </c>
      <c r="B100" s="33">
        <v>45</v>
      </c>
      <c r="C100" s="188" t="s">
        <v>18</v>
      </c>
      <c r="D100" s="59">
        <f t="shared" ref="D100:L100" si="30">SUM(D96:D99)</f>
        <v>6538</v>
      </c>
      <c r="E100" s="59">
        <f t="shared" si="30"/>
        <v>14863</v>
      </c>
      <c r="F100" s="131">
        <f t="shared" si="30"/>
        <v>7500</v>
      </c>
      <c r="G100" s="59">
        <f t="shared" si="30"/>
        <v>27714</v>
      </c>
      <c r="H100" s="59">
        <f t="shared" si="30"/>
        <v>7500</v>
      </c>
      <c r="I100" s="59">
        <f t="shared" si="30"/>
        <v>27714</v>
      </c>
      <c r="J100" s="131">
        <f t="shared" si="30"/>
        <v>7416</v>
      </c>
      <c r="K100" s="59">
        <f t="shared" ref="K100" si="31">SUM(K96:K99)</f>
        <v>23519</v>
      </c>
      <c r="L100" s="59">
        <f t="shared" si="30"/>
        <v>30935</v>
      </c>
      <c r="Q100" s="9"/>
      <c r="S100" s="6"/>
      <c r="T100" s="6"/>
      <c r="U100" s="6"/>
      <c r="V100" s="6"/>
      <c r="W100" s="6"/>
      <c r="X100" s="6"/>
      <c r="Y100" s="6"/>
      <c r="Z100" s="6"/>
    </row>
    <row r="101" spans="1:26" ht="8.1" customHeight="1">
      <c r="A101" s="32"/>
      <c r="B101" s="33"/>
      <c r="C101" s="188"/>
      <c r="D101" s="61"/>
      <c r="E101" s="61"/>
      <c r="F101" s="61"/>
      <c r="G101" s="61"/>
      <c r="H101" s="61"/>
      <c r="I101" s="61"/>
      <c r="J101" s="61"/>
      <c r="K101" s="61"/>
      <c r="L101" s="62"/>
      <c r="Q101" s="9"/>
      <c r="S101" s="6"/>
      <c r="T101" s="6"/>
      <c r="U101" s="6"/>
      <c r="V101" s="6"/>
      <c r="W101" s="6"/>
      <c r="X101" s="6"/>
      <c r="Y101" s="6"/>
      <c r="Z101" s="6"/>
    </row>
    <row r="102" spans="1:26">
      <c r="A102" s="32"/>
      <c r="B102" s="33">
        <v>46</v>
      </c>
      <c r="C102" s="188" t="s">
        <v>19</v>
      </c>
      <c r="D102" s="55"/>
      <c r="E102" s="55"/>
      <c r="F102" s="55"/>
      <c r="G102" s="55"/>
      <c r="H102" s="55"/>
      <c r="I102" s="55"/>
      <c r="J102" s="55"/>
      <c r="K102" s="55"/>
      <c r="L102" s="56"/>
      <c r="Q102" s="9"/>
      <c r="S102" s="6"/>
      <c r="T102" s="6"/>
      <c r="U102" s="6"/>
      <c r="V102" s="6"/>
      <c r="W102" s="6"/>
      <c r="X102" s="6"/>
      <c r="Y102" s="6"/>
      <c r="Z102" s="6"/>
    </row>
    <row r="103" spans="1:26">
      <c r="A103" s="32"/>
      <c r="B103" s="70" t="s">
        <v>48</v>
      </c>
      <c r="C103" s="188" t="s">
        <v>33</v>
      </c>
      <c r="D103" s="55">
        <v>2835</v>
      </c>
      <c r="E103" s="1">
        <v>16313</v>
      </c>
      <c r="F103" s="137">
        <v>3100</v>
      </c>
      <c r="G103" s="1">
        <v>27762</v>
      </c>
      <c r="H103" s="55">
        <v>3100</v>
      </c>
      <c r="I103" s="1">
        <v>27762</v>
      </c>
      <c r="J103" s="137">
        <v>6046</v>
      </c>
      <c r="K103" s="1">
        <v>22742</v>
      </c>
      <c r="L103" s="1">
        <f>SUM(J103:K103)</f>
        <v>28788</v>
      </c>
      <c r="M103" s="212"/>
      <c r="N103" s="212"/>
      <c r="O103" s="212"/>
      <c r="P103" s="212"/>
      <c r="Q103" s="213"/>
      <c r="S103" s="6"/>
      <c r="T103" s="6"/>
      <c r="U103" s="6"/>
      <c r="V103" s="6"/>
      <c r="W103" s="6"/>
      <c r="X103" s="6"/>
      <c r="Y103" s="6"/>
      <c r="Z103" s="6"/>
    </row>
    <row r="104" spans="1:26">
      <c r="A104" s="32"/>
      <c r="B104" s="70" t="s">
        <v>49</v>
      </c>
      <c r="C104" s="188" t="s">
        <v>35</v>
      </c>
      <c r="D104" s="74">
        <v>50</v>
      </c>
      <c r="E104" s="61">
        <v>62</v>
      </c>
      <c r="F104" s="74">
        <v>50</v>
      </c>
      <c r="G104" s="61">
        <v>54</v>
      </c>
      <c r="H104" s="63">
        <v>50</v>
      </c>
      <c r="I104" s="61">
        <v>54</v>
      </c>
      <c r="J104" s="74">
        <v>50</v>
      </c>
      <c r="K104" s="61">
        <v>54</v>
      </c>
      <c r="L104" s="61">
        <f>SUM(J104:K104)</f>
        <v>104</v>
      </c>
      <c r="M104" s="212"/>
      <c r="N104" s="212"/>
      <c r="O104" s="212"/>
      <c r="P104" s="212"/>
      <c r="Q104" s="213"/>
      <c r="S104" s="6"/>
      <c r="T104" s="6"/>
      <c r="U104" s="6"/>
      <c r="V104" s="6"/>
      <c r="W104" s="6"/>
      <c r="X104" s="6"/>
      <c r="Y104" s="6"/>
      <c r="Z104" s="6"/>
    </row>
    <row r="105" spans="1:26">
      <c r="A105" s="32"/>
      <c r="B105" s="70" t="s">
        <v>50</v>
      </c>
      <c r="C105" s="188" t="s">
        <v>37</v>
      </c>
      <c r="D105" s="74">
        <v>48</v>
      </c>
      <c r="E105" s="61">
        <v>137</v>
      </c>
      <c r="F105" s="74">
        <v>50</v>
      </c>
      <c r="G105" s="61">
        <v>97</v>
      </c>
      <c r="H105" s="63">
        <v>50</v>
      </c>
      <c r="I105" s="61">
        <v>97</v>
      </c>
      <c r="J105" s="74">
        <v>50</v>
      </c>
      <c r="K105" s="61">
        <v>97</v>
      </c>
      <c r="L105" s="61">
        <f>SUM(J105:K105)</f>
        <v>147</v>
      </c>
      <c r="M105" s="212"/>
      <c r="N105" s="212"/>
      <c r="O105" s="212"/>
      <c r="P105" s="212"/>
      <c r="Q105" s="213"/>
      <c r="S105" s="6"/>
      <c r="T105" s="6"/>
      <c r="U105" s="6"/>
      <c r="V105" s="6"/>
      <c r="W105" s="6"/>
      <c r="X105" s="6"/>
      <c r="Y105" s="6"/>
      <c r="Z105" s="6"/>
    </row>
    <row r="106" spans="1:26">
      <c r="A106" s="32"/>
      <c r="B106" s="70" t="s">
        <v>51</v>
      </c>
      <c r="C106" s="188" t="s">
        <v>43</v>
      </c>
      <c r="D106" s="74">
        <v>99</v>
      </c>
      <c r="E106" s="46">
        <v>226</v>
      </c>
      <c r="F106" s="74">
        <v>100</v>
      </c>
      <c r="G106" s="61">
        <v>178</v>
      </c>
      <c r="H106" s="63">
        <v>100</v>
      </c>
      <c r="I106" s="61">
        <v>178</v>
      </c>
      <c r="J106" s="74">
        <v>100</v>
      </c>
      <c r="K106" s="61">
        <v>178</v>
      </c>
      <c r="L106" s="61">
        <f>SUM(J106:K106)</f>
        <v>278</v>
      </c>
      <c r="M106" s="212"/>
      <c r="N106" s="212"/>
      <c r="O106" s="212"/>
      <c r="P106" s="212"/>
      <c r="Q106" s="213"/>
      <c r="S106" s="6"/>
      <c r="T106" s="6"/>
      <c r="U106" s="6"/>
      <c r="V106" s="6"/>
      <c r="W106" s="6"/>
      <c r="X106" s="6"/>
      <c r="Y106" s="6"/>
      <c r="Z106" s="6"/>
    </row>
    <row r="107" spans="1:26">
      <c r="A107" s="32" t="s">
        <v>12</v>
      </c>
      <c r="B107" s="33">
        <v>46</v>
      </c>
      <c r="C107" s="188" t="s">
        <v>19</v>
      </c>
      <c r="D107" s="59">
        <f t="shared" ref="D107:L107" si="32">SUM(D103:D106)</f>
        <v>3032</v>
      </c>
      <c r="E107" s="59">
        <f t="shared" si="32"/>
        <v>16738</v>
      </c>
      <c r="F107" s="131">
        <f t="shared" si="32"/>
        <v>3300</v>
      </c>
      <c r="G107" s="59">
        <f t="shared" si="32"/>
        <v>28091</v>
      </c>
      <c r="H107" s="59">
        <f t="shared" si="32"/>
        <v>3300</v>
      </c>
      <c r="I107" s="59">
        <f t="shared" si="32"/>
        <v>28091</v>
      </c>
      <c r="J107" s="131">
        <f t="shared" si="32"/>
        <v>6246</v>
      </c>
      <c r="K107" s="59">
        <f t="shared" ref="K107" si="33">SUM(K103:K106)</f>
        <v>23071</v>
      </c>
      <c r="L107" s="59">
        <f t="shared" si="32"/>
        <v>29317</v>
      </c>
      <c r="Q107" s="9"/>
      <c r="S107" s="6"/>
      <c r="T107" s="6"/>
      <c r="U107" s="6"/>
      <c r="V107" s="6"/>
      <c r="W107" s="6"/>
      <c r="X107" s="6"/>
      <c r="Y107" s="6"/>
      <c r="Z107" s="6"/>
    </row>
    <row r="108" spans="1:26" ht="8.1" customHeight="1">
      <c r="A108" s="32"/>
      <c r="B108" s="33"/>
      <c r="C108" s="188"/>
      <c r="D108" s="61"/>
      <c r="E108" s="61"/>
      <c r="F108" s="61"/>
      <c r="G108" s="61"/>
      <c r="H108" s="61"/>
      <c r="I108" s="61"/>
      <c r="J108" s="61"/>
      <c r="K108" s="61"/>
      <c r="L108" s="62"/>
      <c r="Q108" s="9"/>
      <c r="S108" s="6"/>
      <c r="T108" s="6"/>
      <c r="U108" s="6"/>
      <c r="V108" s="6"/>
      <c r="W108" s="6"/>
      <c r="X108" s="6"/>
      <c r="Y108" s="6"/>
      <c r="Z108" s="6"/>
    </row>
    <row r="109" spans="1:26">
      <c r="A109" s="32"/>
      <c r="B109" s="33">
        <v>47</v>
      </c>
      <c r="C109" s="188" t="s">
        <v>20</v>
      </c>
      <c r="D109" s="55"/>
      <c r="E109" s="55"/>
      <c r="F109" s="55"/>
      <c r="G109" s="55"/>
      <c r="H109" s="55"/>
      <c r="I109" s="55"/>
      <c r="J109" s="55"/>
      <c r="K109" s="55"/>
      <c r="L109" s="56"/>
      <c r="Q109" s="9"/>
      <c r="S109" s="6"/>
      <c r="T109" s="6"/>
      <c r="U109" s="6"/>
      <c r="V109" s="6"/>
      <c r="W109" s="6"/>
      <c r="X109" s="6"/>
      <c r="Y109" s="6"/>
      <c r="Z109" s="6"/>
    </row>
    <row r="110" spans="1:26">
      <c r="A110" s="32"/>
      <c r="B110" s="70" t="s">
        <v>52</v>
      </c>
      <c r="C110" s="188" t="s">
        <v>33</v>
      </c>
      <c r="D110" s="66">
        <v>0</v>
      </c>
      <c r="E110" s="1">
        <v>4263</v>
      </c>
      <c r="F110" s="66">
        <v>0</v>
      </c>
      <c r="G110" s="1">
        <v>4531</v>
      </c>
      <c r="H110" s="66">
        <v>0</v>
      </c>
      <c r="I110" s="1">
        <v>4531</v>
      </c>
      <c r="J110" s="66">
        <v>0</v>
      </c>
      <c r="K110" s="1">
        <v>5672</v>
      </c>
      <c r="L110" s="1">
        <f>SUM(J110:K110)</f>
        <v>5672</v>
      </c>
      <c r="M110" s="212"/>
      <c r="N110" s="212"/>
      <c r="O110" s="212"/>
      <c r="P110" s="212"/>
      <c r="Q110" s="213"/>
      <c r="S110" s="6"/>
      <c r="T110" s="6"/>
      <c r="U110" s="6"/>
      <c r="V110" s="6"/>
      <c r="W110" s="6"/>
      <c r="X110" s="6"/>
      <c r="Y110" s="6"/>
      <c r="Z110" s="6"/>
    </row>
    <row r="111" spans="1:26">
      <c r="A111" s="32"/>
      <c r="B111" s="70" t="s">
        <v>53</v>
      </c>
      <c r="C111" s="188" t="s">
        <v>35</v>
      </c>
      <c r="D111" s="72">
        <v>0</v>
      </c>
      <c r="E111" s="61">
        <v>50</v>
      </c>
      <c r="F111" s="72">
        <v>0</v>
      </c>
      <c r="G111" s="61">
        <v>54</v>
      </c>
      <c r="H111" s="72">
        <v>0</v>
      </c>
      <c r="I111" s="61">
        <v>54</v>
      </c>
      <c r="J111" s="72">
        <v>0</v>
      </c>
      <c r="K111" s="61">
        <v>54</v>
      </c>
      <c r="L111" s="61">
        <f>SUM(J111:K111)</f>
        <v>54</v>
      </c>
      <c r="M111" s="212"/>
      <c r="N111" s="212"/>
      <c r="O111" s="212"/>
      <c r="P111" s="212"/>
      <c r="Q111" s="213"/>
      <c r="S111" s="6"/>
      <c r="T111" s="6"/>
      <c r="U111" s="6"/>
      <c r="V111" s="6"/>
      <c r="W111" s="6"/>
      <c r="X111" s="6"/>
      <c r="Y111" s="6"/>
      <c r="Z111" s="6"/>
    </row>
    <row r="112" spans="1:26">
      <c r="A112" s="32"/>
      <c r="B112" s="70" t="s">
        <v>54</v>
      </c>
      <c r="C112" s="188" t="s">
        <v>37</v>
      </c>
      <c r="D112" s="72">
        <v>0</v>
      </c>
      <c r="E112" s="61">
        <v>63</v>
      </c>
      <c r="F112" s="72">
        <v>0</v>
      </c>
      <c r="G112" s="61">
        <v>63</v>
      </c>
      <c r="H112" s="72">
        <v>0</v>
      </c>
      <c r="I112" s="61">
        <v>63</v>
      </c>
      <c r="J112" s="72">
        <v>0</v>
      </c>
      <c r="K112" s="61">
        <v>63</v>
      </c>
      <c r="L112" s="61">
        <f>SUM(J112:K112)</f>
        <v>63</v>
      </c>
      <c r="M112" s="212"/>
      <c r="N112" s="212"/>
      <c r="O112" s="212"/>
      <c r="P112" s="212"/>
      <c r="Q112" s="213"/>
      <c r="S112" s="6"/>
      <c r="T112" s="6"/>
      <c r="U112" s="6"/>
      <c r="V112" s="6"/>
      <c r="W112" s="6"/>
      <c r="X112" s="6"/>
      <c r="Y112" s="6"/>
      <c r="Z112" s="6"/>
    </row>
    <row r="113" spans="1:26">
      <c r="A113" s="32"/>
      <c r="B113" s="70" t="s">
        <v>55</v>
      </c>
      <c r="C113" s="188" t="s">
        <v>43</v>
      </c>
      <c r="D113" s="66">
        <v>0</v>
      </c>
      <c r="E113" s="1">
        <v>67</v>
      </c>
      <c r="F113" s="66">
        <v>0</v>
      </c>
      <c r="G113" s="61">
        <v>67</v>
      </c>
      <c r="H113" s="66">
        <v>0</v>
      </c>
      <c r="I113" s="1">
        <v>67</v>
      </c>
      <c r="J113" s="66">
        <v>0</v>
      </c>
      <c r="K113" s="61">
        <v>67</v>
      </c>
      <c r="L113" s="1">
        <f>SUM(J113:K113)</f>
        <v>67</v>
      </c>
      <c r="M113" s="212"/>
      <c r="N113" s="212"/>
      <c r="O113" s="212"/>
      <c r="P113" s="212"/>
      <c r="Q113" s="213"/>
      <c r="S113" s="6"/>
      <c r="T113" s="6"/>
      <c r="U113" s="6"/>
      <c r="V113" s="6"/>
      <c r="W113" s="6"/>
      <c r="X113" s="6"/>
      <c r="Y113" s="6"/>
      <c r="Z113" s="6"/>
    </row>
    <row r="114" spans="1:26">
      <c r="A114" s="32" t="s">
        <v>12</v>
      </c>
      <c r="B114" s="33">
        <v>47</v>
      </c>
      <c r="C114" s="188" t="s">
        <v>20</v>
      </c>
      <c r="D114" s="48">
        <f t="shared" ref="D114:L114" si="34">SUM(D110:D113)</f>
        <v>0</v>
      </c>
      <c r="E114" s="59">
        <f t="shared" si="34"/>
        <v>4443</v>
      </c>
      <c r="F114" s="48">
        <f t="shared" si="34"/>
        <v>0</v>
      </c>
      <c r="G114" s="59">
        <f t="shared" si="34"/>
        <v>4715</v>
      </c>
      <c r="H114" s="48">
        <f t="shared" si="34"/>
        <v>0</v>
      </c>
      <c r="I114" s="59">
        <f t="shared" si="34"/>
        <v>4715</v>
      </c>
      <c r="J114" s="48">
        <f t="shared" si="34"/>
        <v>0</v>
      </c>
      <c r="K114" s="59">
        <f t="shared" ref="K114" si="35">SUM(K110:K113)</f>
        <v>5856</v>
      </c>
      <c r="L114" s="59">
        <f t="shared" si="34"/>
        <v>5856</v>
      </c>
      <c r="Q114" s="9"/>
      <c r="S114" s="6"/>
      <c r="T114" s="6"/>
      <c r="U114" s="6"/>
      <c r="V114" s="6"/>
      <c r="W114" s="6"/>
      <c r="X114" s="6"/>
      <c r="Y114" s="6"/>
      <c r="Z114" s="6"/>
    </row>
    <row r="115" spans="1:26" ht="8.1" customHeight="1">
      <c r="A115" s="32"/>
      <c r="B115" s="33"/>
      <c r="C115" s="188"/>
      <c r="D115" s="61"/>
      <c r="E115" s="61"/>
      <c r="F115" s="61"/>
      <c r="G115" s="61"/>
      <c r="H115" s="61"/>
      <c r="I115" s="61"/>
      <c r="J115" s="61"/>
      <c r="K115" s="61"/>
      <c r="L115" s="62"/>
      <c r="Q115" s="9"/>
      <c r="S115" s="6"/>
      <c r="T115" s="6"/>
      <c r="U115" s="6"/>
      <c r="V115" s="6"/>
      <c r="W115" s="6"/>
      <c r="X115" s="6"/>
      <c r="Y115" s="6"/>
      <c r="Z115" s="6"/>
    </row>
    <row r="116" spans="1:26">
      <c r="A116" s="32"/>
      <c r="B116" s="33">
        <v>48</v>
      </c>
      <c r="C116" s="188" t="s">
        <v>21</v>
      </c>
      <c r="D116" s="55"/>
      <c r="E116" s="55"/>
      <c r="F116" s="55"/>
      <c r="G116" s="55"/>
      <c r="H116" s="55"/>
      <c r="I116" s="55"/>
      <c r="J116" s="55"/>
      <c r="K116" s="55"/>
      <c r="L116" s="56"/>
      <c r="Q116" s="9"/>
      <c r="S116" s="6"/>
      <c r="T116" s="6"/>
      <c r="U116" s="6"/>
      <c r="V116" s="6"/>
      <c r="W116" s="6"/>
      <c r="X116" s="6"/>
      <c r="Y116" s="6"/>
      <c r="Z116" s="6"/>
    </row>
    <row r="117" spans="1:26">
      <c r="A117" s="32"/>
      <c r="B117" s="70" t="s">
        <v>56</v>
      </c>
      <c r="C117" s="188" t="s">
        <v>33</v>
      </c>
      <c r="D117" s="55">
        <v>6518</v>
      </c>
      <c r="E117" s="1">
        <v>14979</v>
      </c>
      <c r="F117" s="137">
        <v>7500</v>
      </c>
      <c r="G117" s="1">
        <v>39685</v>
      </c>
      <c r="H117" s="55">
        <v>7500</v>
      </c>
      <c r="I117" s="1">
        <v>39685</v>
      </c>
      <c r="J117" s="137">
        <v>7526</v>
      </c>
      <c r="K117" s="1">
        <v>28089</v>
      </c>
      <c r="L117" s="1">
        <f>SUM(J117:K117)</f>
        <v>35615</v>
      </c>
      <c r="M117" s="212"/>
      <c r="N117" s="212"/>
      <c r="O117" s="212"/>
      <c r="P117" s="212"/>
      <c r="Q117" s="213"/>
      <c r="S117" s="6"/>
      <c r="T117" s="6"/>
      <c r="U117" s="6"/>
      <c r="V117" s="6"/>
      <c r="W117" s="6"/>
      <c r="X117" s="6"/>
      <c r="Y117" s="6"/>
      <c r="Z117" s="6"/>
    </row>
    <row r="118" spans="1:26">
      <c r="A118" s="32"/>
      <c r="B118" s="70" t="s">
        <v>57</v>
      </c>
      <c r="C118" s="188" t="s">
        <v>35</v>
      </c>
      <c r="D118" s="137">
        <v>50</v>
      </c>
      <c r="E118" s="1">
        <v>78</v>
      </c>
      <c r="F118" s="137">
        <v>50</v>
      </c>
      <c r="G118" s="61">
        <v>78</v>
      </c>
      <c r="H118" s="55">
        <v>50</v>
      </c>
      <c r="I118" s="1">
        <v>78</v>
      </c>
      <c r="J118" s="137">
        <v>50</v>
      </c>
      <c r="K118" s="61">
        <v>78</v>
      </c>
      <c r="L118" s="1">
        <f>SUM(J118:K118)</f>
        <v>128</v>
      </c>
      <c r="M118" s="212"/>
      <c r="N118" s="212"/>
      <c r="O118" s="212"/>
      <c r="P118" s="212"/>
      <c r="Q118" s="213"/>
      <c r="S118" s="6"/>
      <c r="T118" s="6"/>
      <c r="U118" s="6"/>
      <c r="V118" s="6"/>
      <c r="W118" s="6"/>
      <c r="X118" s="6"/>
      <c r="Y118" s="6"/>
      <c r="Z118" s="6"/>
    </row>
    <row r="119" spans="1:26">
      <c r="A119" s="32"/>
      <c r="B119" s="70" t="s">
        <v>58</v>
      </c>
      <c r="C119" s="188" t="s">
        <v>37</v>
      </c>
      <c r="D119" s="137">
        <v>40</v>
      </c>
      <c r="E119" s="61">
        <v>240</v>
      </c>
      <c r="F119" s="74">
        <v>50</v>
      </c>
      <c r="G119" s="61">
        <v>96</v>
      </c>
      <c r="H119" s="63">
        <v>50</v>
      </c>
      <c r="I119" s="61">
        <v>96</v>
      </c>
      <c r="J119" s="74">
        <v>50</v>
      </c>
      <c r="K119" s="61">
        <v>96</v>
      </c>
      <c r="L119" s="61">
        <f>SUM(J119:K119)</f>
        <v>146</v>
      </c>
      <c r="M119" s="212"/>
      <c r="N119" s="212"/>
      <c r="O119" s="212"/>
      <c r="P119" s="212"/>
      <c r="Q119" s="213"/>
      <c r="S119" s="6"/>
      <c r="T119" s="6"/>
      <c r="U119" s="6"/>
      <c r="V119" s="6"/>
      <c r="W119" s="6"/>
      <c r="X119" s="6"/>
      <c r="Y119" s="6"/>
      <c r="Z119" s="6"/>
    </row>
    <row r="120" spans="1:26">
      <c r="A120" s="32"/>
      <c r="B120" s="70" t="s">
        <v>155</v>
      </c>
      <c r="C120" s="205" t="s">
        <v>154</v>
      </c>
      <c r="D120" s="74">
        <v>144</v>
      </c>
      <c r="E120" s="72">
        <v>0</v>
      </c>
      <c r="F120" s="74">
        <v>200</v>
      </c>
      <c r="G120" s="44">
        <v>0</v>
      </c>
      <c r="H120" s="74">
        <v>200</v>
      </c>
      <c r="I120" s="44">
        <v>0</v>
      </c>
      <c r="J120" s="74">
        <v>250</v>
      </c>
      <c r="K120" s="44">
        <v>0</v>
      </c>
      <c r="L120" s="46">
        <f>SUM(J120:K120)</f>
        <v>250</v>
      </c>
      <c r="M120" s="212"/>
      <c r="N120" s="212"/>
      <c r="O120" s="212"/>
      <c r="P120" s="212"/>
      <c r="Q120" s="213"/>
      <c r="S120" s="6"/>
      <c r="T120" s="6"/>
      <c r="U120" s="6"/>
      <c r="V120" s="6"/>
      <c r="W120" s="6"/>
      <c r="X120" s="6"/>
      <c r="Y120" s="6"/>
      <c r="Z120" s="6"/>
    </row>
    <row r="121" spans="1:26">
      <c r="A121" s="32"/>
      <c r="B121" s="70" t="s">
        <v>59</v>
      </c>
      <c r="C121" s="188" t="s">
        <v>43</v>
      </c>
      <c r="D121" s="137">
        <v>100</v>
      </c>
      <c r="E121" s="46">
        <v>178</v>
      </c>
      <c r="F121" s="74">
        <v>100</v>
      </c>
      <c r="G121" s="61">
        <v>178</v>
      </c>
      <c r="H121" s="63">
        <v>100</v>
      </c>
      <c r="I121" s="61">
        <v>178</v>
      </c>
      <c r="J121" s="74">
        <v>150</v>
      </c>
      <c r="K121" s="61">
        <v>178</v>
      </c>
      <c r="L121" s="61">
        <f>SUM(J121:K121)</f>
        <v>328</v>
      </c>
      <c r="M121" s="212"/>
      <c r="N121" s="212"/>
      <c r="O121" s="212"/>
      <c r="P121" s="212"/>
      <c r="Q121" s="213"/>
      <c r="S121" s="6"/>
      <c r="T121" s="6"/>
      <c r="U121" s="6"/>
      <c r="V121" s="6"/>
      <c r="W121" s="6"/>
      <c r="X121" s="6"/>
      <c r="Y121" s="6"/>
      <c r="Z121" s="6"/>
    </row>
    <row r="122" spans="1:26">
      <c r="A122" s="32" t="s">
        <v>12</v>
      </c>
      <c r="B122" s="33">
        <v>48</v>
      </c>
      <c r="C122" s="216" t="s">
        <v>21</v>
      </c>
      <c r="D122" s="59">
        <f t="shared" ref="D122:I122" si="36">SUM(D117:D121)</f>
        <v>6852</v>
      </c>
      <c r="E122" s="59">
        <f t="shared" si="36"/>
        <v>15475</v>
      </c>
      <c r="F122" s="131">
        <f t="shared" si="36"/>
        <v>7900</v>
      </c>
      <c r="G122" s="59">
        <f t="shared" si="36"/>
        <v>40037</v>
      </c>
      <c r="H122" s="59">
        <f t="shared" si="36"/>
        <v>7900</v>
      </c>
      <c r="I122" s="59">
        <f t="shared" si="36"/>
        <v>40037</v>
      </c>
      <c r="J122" s="131">
        <f>SUM(J117:J121)</f>
        <v>8026</v>
      </c>
      <c r="K122" s="59">
        <f t="shared" ref="K122" si="37">SUM(K117:K121)</f>
        <v>28441</v>
      </c>
      <c r="L122" s="59">
        <f>SUM(L117:L121)</f>
        <v>36467</v>
      </c>
      <c r="Q122" s="9"/>
      <c r="S122" s="6"/>
      <c r="T122" s="6"/>
      <c r="U122" s="6"/>
      <c r="V122" s="6"/>
      <c r="W122" s="6"/>
      <c r="X122" s="6"/>
      <c r="Y122" s="6"/>
      <c r="Z122" s="6"/>
    </row>
    <row r="123" spans="1:26" ht="8.1" customHeight="1">
      <c r="A123" s="32"/>
      <c r="B123" s="33"/>
      <c r="C123" s="216"/>
      <c r="D123" s="61"/>
      <c r="E123" s="61"/>
      <c r="F123" s="46"/>
      <c r="G123" s="61"/>
      <c r="H123" s="61"/>
      <c r="I123" s="61"/>
      <c r="J123" s="46"/>
      <c r="K123" s="61"/>
      <c r="L123" s="62"/>
      <c r="Q123" s="9"/>
      <c r="S123" s="6"/>
      <c r="T123" s="6"/>
      <c r="U123" s="6"/>
      <c r="V123" s="6"/>
      <c r="W123" s="6"/>
      <c r="X123" s="6"/>
      <c r="Y123" s="6"/>
      <c r="Z123" s="6"/>
    </row>
    <row r="124" spans="1:26">
      <c r="A124" s="32"/>
      <c r="B124" s="33">
        <v>60</v>
      </c>
      <c r="C124" s="216" t="s">
        <v>386</v>
      </c>
      <c r="D124" s="55"/>
      <c r="E124" s="55"/>
      <c r="F124" s="55"/>
      <c r="G124" s="55"/>
      <c r="H124" s="55"/>
      <c r="I124" s="55"/>
      <c r="J124" s="55"/>
      <c r="K124" s="55"/>
      <c r="L124" s="56"/>
      <c r="Q124" s="9"/>
      <c r="S124" s="6"/>
      <c r="T124" s="6"/>
      <c r="U124" s="6"/>
      <c r="V124" s="6"/>
      <c r="W124" s="6"/>
      <c r="X124" s="6"/>
      <c r="Y124" s="6"/>
      <c r="Z124" s="6"/>
    </row>
    <row r="125" spans="1:26">
      <c r="A125" s="32"/>
      <c r="B125" s="70" t="s">
        <v>60</v>
      </c>
      <c r="C125" s="188" t="s">
        <v>33</v>
      </c>
      <c r="D125" s="63">
        <v>6277</v>
      </c>
      <c r="E125" s="61">
        <v>29729</v>
      </c>
      <c r="F125" s="74">
        <v>7600</v>
      </c>
      <c r="G125" s="61">
        <v>44780</v>
      </c>
      <c r="H125" s="63">
        <v>7600</v>
      </c>
      <c r="I125" s="61">
        <v>44780</v>
      </c>
      <c r="J125" s="74">
        <v>10000</v>
      </c>
      <c r="K125" s="61">
        <v>36822</v>
      </c>
      <c r="L125" s="61">
        <f>SUM(J125:K125)</f>
        <v>46822</v>
      </c>
      <c r="M125" s="212"/>
      <c r="N125" s="212"/>
      <c r="O125" s="212"/>
      <c r="P125" s="212"/>
      <c r="Q125" s="213"/>
      <c r="S125" s="6"/>
      <c r="T125" s="6"/>
      <c r="U125" s="6"/>
      <c r="V125" s="6"/>
      <c r="W125" s="6"/>
      <c r="X125" s="6"/>
      <c r="Y125" s="6"/>
      <c r="Z125" s="6"/>
    </row>
    <row r="126" spans="1:26">
      <c r="A126" s="32"/>
      <c r="B126" s="70" t="s">
        <v>124</v>
      </c>
      <c r="C126" s="188" t="s">
        <v>125</v>
      </c>
      <c r="D126" s="67">
        <v>6155</v>
      </c>
      <c r="E126" s="68">
        <v>0</v>
      </c>
      <c r="F126" s="102">
        <v>7000</v>
      </c>
      <c r="G126" s="50">
        <v>0</v>
      </c>
      <c r="H126" s="67">
        <v>7000</v>
      </c>
      <c r="I126" s="50">
        <v>0</v>
      </c>
      <c r="J126" s="102">
        <v>8273</v>
      </c>
      <c r="K126" s="50">
        <v>0</v>
      </c>
      <c r="L126" s="49">
        <f>SUM(J126:K126)</f>
        <v>8273</v>
      </c>
      <c r="M126" s="212"/>
      <c r="N126" s="212"/>
      <c r="O126" s="212"/>
      <c r="P126" s="212"/>
      <c r="Q126" s="213"/>
      <c r="S126" s="6"/>
      <c r="T126" s="6"/>
      <c r="U126" s="6"/>
      <c r="V126" s="6"/>
      <c r="W126" s="6"/>
      <c r="X126" s="6"/>
      <c r="Y126" s="6"/>
      <c r="Z126" s="6"/>
    </row>
    <row r="127" spans="1:26">
      <c r="A127" s="32"/>
      <c r="B127" s="70" t="s">
        <v>61</v>
      </c>
      <c r="C127" s="188" t="s">
        <v>35</v>
      </c>
      <c r="D127" s="137">
        <v>32</v>
      </c>
      <c r="E127" s="46">
        <v>49</v>
      </c>
      <c r="F127" s="137">
        <v>40</v>
      </c>
      <c r="G127" s="61">
        <v>49</v>
      </c>
      <c r="H127" s="55">
        <v>40</v>
      </c>
      <c r="I127" s="1">
        <v>49</v>
      </c>
      <c r="J127" s="137">
        <v>40</v>
      </c>
      <c r="K127" s="61">
        <v>49</v>
      </c>
      <c r="L127" s="1">
        <f>SUM(J127:K127)</f>
        <v>89</v>
      </c>
      <c r="M127" s="212"/>
      <c r="N127" s="212"/>
      <c r="O127" s="212"/>
      <c r="P127" s="212"/>
      <c r="Q127" s="213"/>
      <c r="S127" s="6"/>
      <c r="T127" s="6"/>
      <c r="U127" s="6"/>
      <c r="V127" s="6"/>
      <c r="W127" s="6"/>
      <c r="X127" s="6"/>
      <c r="Y127" s="6"/>
      <c r="Z127" s="6"/>
    </row>
    <row r="128" spans="1:26">
      <c r="A128" s="32"/>
      <c r="B128" s="70" t="s">
        <v>62</v>
      </c>
      <c r="C128" s="188" t="s">
        <v>37</v>
      </c>
      <c r="D128" s="74">
        <v>200</v>
      </c>
      <c r="E128" s="46">
        <v>56</v>
      </c>
      <c r="F128" s="137">
        <v>180</v>
      </c>
      <c r="G128" s="61">
        <v>56</v>
      </c>
      <c r="H128" s="55">
        <v>180</v>
      </c>
      <c r="I128" s="1">
        <v>56</v>
      </c>
      <c r="J128" s="137">
        <v>150</v>
      </c>
      <c r="K128" s="61">
        <v>56</v>
      </c>
      <c r="L128" s="1">
        <f>SUM(J128:K128)</f>
        <v>206</v>
      </c>
      <c r="M128" s="212"/>
      <c r="N128" s="212"/>
      <c r="O128" s="212"/>
      <c r="P128" s="212"/>
      <c r="Q128" s="213"/>
      <c r="S128" s="6"/>
      <c r="T128" s="6"/>
      <c r="U128" s="6"/>
      <c r="V128" s="6"/>
      <c r="W128" s="6"/>
      <c r="X128" s="6"/>
      <c r="Y128" s="6"/>
      <c r="Z128" s="6"/>
    </row>
    <row r="129" spans="1:26">
      <c r="A129" s="32"/>
      <c r="B129" s="70" t="s">
        <v>63</v>
      </c>
      <c r="C129" s="188" t="s">
        <v>43</v>
      </c>
      <c r="D129" s="67">
        <v>150</v>
      </c>
      <c r="E129" s="46">
        <v>691</v>
      </c>
      <c r="F129" s="137">
        <v>150</v>
      </c>
      <c r="G129" s="61">
        <v>691</v>
      </c>
      <c r="H129" s="55">
        <v>150</v>
      </c>
      <c r="I129" s="1">
        <v>691</v>
      </c>
      <c r="J129" s="137">
        <v>150</v>
      </c>
      <c r="K129" s="61">
        <v>691</v>
      </c>
      <c r="L129" s="1">
        <f>SUM(J129:K129)</f>
        <v>841</v>
      </c>
      <c r="M129" s="212"/>
      <c r="N129" s="212"/>
      <c r="O129" s="212"/>
      <c r="P129" s="212"/>
      <c r="Q129" s="213"/>
      <c r="S129" s="6"/>
      <c r="T129" s="6"/>
      <c r="U129" s="6"/>
      <c r="V129" s="6"/>
      <c r="W129" s="6"/>
      <c r="X129" s="6"/>
      <c r="Y129" s="6"/>
      <c r="Z129" s="6"/>
    </row>
    <row r="130" spans="1:26">
      <c r="A130" s="32" t="s">
        <v>12</v>
      </c>
      <c r="B130" s="33">
        <v>60</v>
      </c>
      <c r="C130" s="216" t="s">
        <v>386</v>
      </c>
      <c r="D130" s="59">
        <f t="shared" ref="D130:L130" si="38">SUM(D125:D129)</f>
        <v>12814</v>
      </c>
      <c r="E130" s="59">
        <f t="shared" si="38"/>
        <v>30525</v>
      </c>
      <c r="F130" s="131">
        <f t="shared" si="38"/>
        <v>14970</v>
      </c>
      <c r="G130" s="59">
        <f t="shared" si="38"/>
        <v>45576</v>
      </c>
      <c r="H130" s="59">
        <f t="shared" si="38"/>
        <v>14970</v>
      </c>
      <c r="I130" s="59">
        <f t="shared" si="38"/>
        <v>45576</v>
      </c>
      <c r="J130" s="131">
        <f t="shared" si="38"/>
        <v>18613</v>
      </c>
      <c r="K130" s="59">
        <f t="shared" ref="K130" si="39">SUM(K125:K129)</f>
        <v>37618</v>
      </c>
      <c r="L130" s="59">
        <f t="shared" si="38"/>
        <v>56231</v>
      </c>
      <c r="Q130" s="9"/>
      <c r="S130" s="6"/>
      <c r="T130" s="6"/>
      <c r="U130" s="6"/>
      <c r="V130" s="6"/>
      <c r="W130" s="6"/>
      <c r="X130" s="6"/>
      <c r="Y130" s="6"/>
      <c r="Z130" s="6"/>
    </row>
    <row r="131" spans="1:26" ht="8.1" customHeight="1">
      <c r="A131" s="32"/>
      <c r="B131" s="33"/>
      <c r="C131" s="216"/>
      <c r="D131" s="61"/>
      <c r="E131" s="61"/>
      <c r="F131" s="46"/>
      <c r="G131" s="61"/>
      <c r="H131" s="61"/>
      <c r="I131" s="61"/>
      <c r="J131" s="46"/>
      <c r="K131" s="61"/>
      <c r="L131" s="61"/>
      <c r="Q131" s="9"/>
      <c r="S131" s="6"/>
      <c r="T131" s="6"/>
      <c r="U131" s="6"/>
      <c r="V131" s="6"/>
      <c r="W131" s="6"/>
      <c r="X131" s="6"/>
      <c r="Y131" s="6"/>
      <c r="Z131" s="6"/>
    </row>
    <row r="132" spans="1:26">
      <c r="A132" s="32"/>
      <c r="B132" s="33">
        <v>61</v>
      </c>
      <c r="C132" s="216" t="s">
        <v>111</v>
      </c>
      <c r="D132" s="61"/>
      <c r="E132" s="61"/>
      <c r="F132" s="61"/>
      <c r="G132" s="61"/>
      <c r="H132" s="61"/>
      <c r="I132" s="61"/>
      <c r="J132" s="61"/>
      <c r="K132" s="61"/>
      <c r="L132" s="62"/>
      <c r="Q132" s="9"/>
      <c r="S132" s="6"/>
      <c r="T132" s="6"/>
      <c r="U132" s="6"/>
      <c r="V132" s="6"/>
      <c r="W132" s="6"/>
      <c r="X132" s="6"/>
      <c r="Y132" s="6"/>
      <c r="Z132" s="6"/>
    </row>
    <row r="133" spans="1:26">
      <c r="A133" s="181"/>
      <c r="B133" s="191" t="s">
        <v>112</v>
      </c>
      <c r="C133" s="182" t="s">
        <v>33</v>
      </c>
      <c r="D133" s="73">
        <v>4360</v>
      </c>
      <c r="E133" s="73">
        <v>1863</v>
      </c>
      <c r="F133" s="49">
        <v>4500</v>
      </c>
      <c r="G133" s="73">
        <v>2088</v>
      </c>
      <c r="H133" s="73">
        <v>4500</v>
      </c>
      <c r="I133" s="73">
        <v>2088</v>
      </c>
      <c r="J133" s="49">
        <v>6524</v>
      </c>
      <c r="K133" s="73">
        <v>3475</v>
      </c>
      <c r="L133" s="73">
        <f>SUM(J133:K133)</f>
        <v>9999</v>
      </c>
      <c r="M133" s="212"/>
      <c r="N133" s="212"/>
      <c r="O133" s="212"/>
      <c r="P133" s="212"/>
      <c r="Q133" s="213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32"/>
      <c r="B134" s="70" t="s">
        <v>113</v>
      </c>
      <c r="C134" s="188" t="s">
        <v>35</v>
      </c>
      <c r="D134" s="46">
        <v>20</v>
      </c>
      <c r="E134" s="61">
        <v>39</v>
      </c>
      <c r="F134" s="46">
        <v>20</v>
      </c>
      <c r="G134" s="61">
        <v>39</v>
      </c>
      <c r="H134" s="61">
        <v>20</v>
      </c>
      <c r="I134" s="61">
        <v>39</v>
      </c>
      <c r="J134" s="46">
        <v>20</v>
      </c>
      <c r="K134" s="61">
        <v>39</v>
      </c>
      <c r="L134" s="61">
        <f>SUM(J134:K134)</f>
        <v>59</v>
      </c>
      <c r="M134" s="212"/>
      <c r="N134" s="212"/>
      <c r="O134" s="212"/>
      <c r="P134" s="212"/>
      <c r="Q134" s="213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32"/>
      <c r="B135" s="70" t="s">
        <v>114</v>
      </c>
      <c r="C135" s="188" t="s">
        <v>37</v>
      </c>
      <c r="D135" s="46">
        <v>25</v>
      </c>
      <c r="E135" s="61">
        <v>56</v>
      </c>
      <c r="F135" s="46">
        <v>25</v>
      </c>
      <c r="G135" s="61">
        <v>56</v>
      </c>
      <c r="H135" s="61">
        <v>25</v>
      </c>
      <c r="I135" s="61">
        <v>56</v>
      </c>
      <c r="J135" s="46">
        <v>25</v>
      </c>
      <c r="K135" s="61">
        <v>56</v>
      </c>
      <c r="L135" s="61">
        <f>SUM(J135:K135)</f>
        <v>81</v>
      </c>
      <c r="M135" s="212"/>
      <c r="N135" s="212"/>
      <c r="O135" s="212"/>
      <c r="P135" s="212"/>
      <c r="Q135" s="213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32"/>
      <c r="B136" s="70" t="s">
        <v>115</v>
      </c>
      <c r="C136" s="188" t="s">
        <v>43</v>
      </c>
      <c r="D136" s="46">
        <v>30</v>
      </c>
      <c r="E136" s="61">
        <v>68</v>
      </c>
      <c r="F136" s="46">
        <v>30</v>
      </c>
      <c r="G136" s="61">
        <v>82</v>
      </c>
      <c r="H136" s="61">
        <v>30</v>
      </c>
      <c r="I136" s="61">
        <v>82</v>
      </c>
      <c r="J136" s="46">
        <v>30</v>
      </c>
      <c r="K136" s="61">
        <v>82</v>
      </c>
      <c r="L136" s="61">
        <f>SUM(J136:K136)</f>
        <v>112</v>
      </c>
      <c r="M136" s="212"/>
      <c r="N136" s="212"/>
      <c r="O136" s="212"/>
      <c r="P136" s="212"/>
      <c r="Q136" s="213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32" t="s">
        <v>12</v>
      </c>
      <c r="B137" s="33">
        <v>61</v>
      </c>
      <c r="C137" s="188" t="s">
        <v>111</v>
      </c>
      <c r="D137" s="59">
        <f t="shared" ref="D137:L137" si="40">SUM(D133:D136)</f>
        <v>4435</v>
      </c>
      <c r="E137" s="59">
        <f t="shared" si="40"/>
        <v>2026</v>
      </c>
      <c r="F137" s="131">
        <f t="shared" si="40"/>
        <v>4575</v>
      </c>
      <c r="G137" s="59">
        <f t="shared" si="40"/>
        <v>2265</v>
      </c>
      <c r="H137" s="59">
        <f t="shared" si="40"/>
        <v>4575</v>
      </c>
      <c r="I137" s="59">
        <f t="shared" si="40"/>
        <v>2265</v>
      </c>
      <c r="J137" s="131">
        <f t="shared" si="40"/>
        <v>6599</v>
      </c>
      <c r="K137" s="59">
        <f t="shared" ref="K137" si="41">SUM(K133:K136)</f>
        <v>3652</v>
      </c>
      <c r="L137" s="59">
        <f t="shared" si="40"/>
        <v>10251</v>
      </c>
      <c r="Q137" s="9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32"/>
      <c r="B138" s="33"/>
      <c r="C138" s="188"/>
      <c r="D138" s="61"/>
      <c r="E138" s="61"/>
      <c r="F138" s="61"/>
      <c r="G138" s="61"/>
      <c r="H138" s="61"/>
      <c r="I138" s="61"/>
      <c r="J138" s="61"/>
      <c r="K138" s="61"/>
      <c r="L138" s="62"/>
      <c r="Q138" s="9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32"/>
      <c r="B139" s="33">
        <v>62</v>
      </c>
      <c r="C139" s="188" t="s">
        <v>116</v>
      </c>
      <c r="D139" s="61"/>
      <c r="E139" s="61"/>
      <c r="F139" s="61"/>
      <c r="G139" s="61"/>
      <c r="H139" s="61"/>
      <c r="I139" s="61"/>
      <c r="J139" s="61"/>
      <c r="K139" s="61"/>
      <c r="L139" s="62"/>
      <c r="Q139" s="9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32"/>
      <c r="B140" s="70" t="s">
        <v>117</v>
      </c>
      <c r="C140" s="188" t="s">
        <v>33</v>
      </c>
      <c r="D140" s="61">
        <v>2830</v>
      </c>
      <c r="E140" s="61">
        <v>10704</v>
      </c>
      <c r="F140" s="46">
        <v>3200</v>
      </c>
      <c r="G140" s="61">
        <v>11342</v>
      </c>
      <c r="H140" s="61">
        <v>3200</v>
      </c>
      <c r="I140" s="61">
        <v>11342</v>
      </c>
      <c r="J140" s="46">
        <v>3375</v>
      </c>
      <c r="K140" s="61">
        <v>15935</v>
      </c>
      <c r="L140" s="61">
        <f>SUM(J140:K140)</f>
        <v>19310</v>
      </c>
      <c r="M140" s="212"/>
      <c r="N140" s="212"/>
      <c r="O140" s="212"/>
      <c r="P140" s="212"/>
      <c r="Q140" s="213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32"/>
      <c r="B141" s="70" t="s">
        <v>118</v>
      </c>
      <c r="C141" s="188" t="s">
        <v>35</v>
      </c>
      <c r="D141" s="46">
        <v>20</v>
      </c>
      <c r="E141" s="46">
        <v>39</v>
      </c>
      <c r="F141" s="46">
        <v>25</v>
      </c>
      <c r="G141" s="61">
        <v>39</v>
      </c>
      <c r="H141" s="61">
        <v>25</v>
      </c>
      <c r="I141" s="61">
        <v>39</v>
      </c>
      <c r="J141" s="46">
        <v>30</v>
      </c>
      <c r="K141" s="61">
        <v>39</v>
      </c>
      <c r="L141" s="61">
        <f>SUM(J141:K141)</f>
        <v>69</v>
      </c>
      <c r="M141" s="212"/>
      <c r="N141" s="212"/>
      <c r="O141" s="212"/>
      <c r="P141" s="212"/>
      <c r="Q141" s="213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32"/>
      <c r="B142" s="70" t="s">
        <v>119</v>
      </c>
      <c r="C142" s="188" t="s">
        <v>37</v>
      </c>
      <c r="D142" s="46">
        <v>25</v>
      </c>
      <c r="E142" s="61">
        <v>63</v>
      </c>
      <c r="F142" s="46">
        <v>30</v>
      </c>
      <c r="G142" s="61">
        <v>63</v>
      </c>
      <c r="H142" s="61">
        <v>30</v>
      </c>
      <c r="I142" s="61">
        <v>63</v>
      </c>
      <c r="J142" s="46">
        <v>35</v>
      </c>
      <c r="K142" s="61">
        <v>63</v>
      </c>
      <c r="L142" s="61">
        <f>SUM(J142:K142)</f>
        <v>98</v>
      </c>
      <c r="M142" s="221"/>
      <c r="N142" s="221"/>
      <c r="O142" s="221"/>
      <c r="P142" s="221"/>
      <c r="Q142" s="222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32"/>
      <c r="B143" s="70" t="s">
        <v>120</v>
      </c>
      <c r="C143" s="188" t="s">
        <v>43</v>
      </c>
      <c r="D143" s="46">
        <v>40</v>
      </c>
      <c r="E143" s="61">
        <v>82</v>
      </c>
      <c r="F143" s="46">
        <v>40</v>
      </c>
      <c r="G143" s="61">
        <v>82</v>
      </c>
      <c r="H143" s="61">
        <v>40</v>
      </c>
      <c r="I143" s="61">
        <v>82</v>
      </c>
      <c r="J143" s="46">
        <v>50</v>
      </c>
      <c r="K143" s="61">
        <v>82</v>
      </c>
      <c r="L143" s="61">
        <f>SUM(J143:K143)</f>
        <v>132</v>
      </c>
      <c r="M143" s="212"/>
      <c r="N143" s="212"/>
      <c r="O143" s="212"/>
      <c r="P143" s="212"/>
      <c r="Q143" s="213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32" t="s">
        <v>12</v>
      </c>
      <c r="B144" s="33">
        <v>62</v>
      </c>
      <c r="C144" s="188" t="s">
        <v>116</v>
      </c>
      <c r="D144" s="59">
        <f t="shared" ref="D144:L144" si="42">SUM(D140:D143)</f>
        <v>2915</v>
      </c>
      <c r="E144" s="59">
        <f t="shared" si="42"/>
        <v>10888</v>
      </c>
      <c r="F144" s="131">
        <f t="shared" si="42"/>
        <v>3295</v>
      </c>
      <c r="G144" s="59">
        <f t="shared" si="42"/>
        <v>11526</v>
      </c>
      <c r="H144" s="59">
        <f t="shared" si="42"/>
        <v>3295</v>
      </c>
      <c r="I144" s="59">
        <f t="shared" si="42"/>
        <v>11526</v>
      </c>
      <c r="J144" s="131">
        <f t="shared" si="42"/>
        <v>3490</v>
      </c>
      <c r="K144" s="59">
        <f t="shared" ref="K144" si="43">SUM(K140:K143)</f>
        <v>16119</v>
      </c>
      <c r="L144" s="59">
        <f t="shared" si="42"/>
        <v>19609</v>
      </c>
      <c r="Q144" s="9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32" t="s">
        <v>12</v>
      </c>
      <c r="B145" s="37">
        <v>35</v>
      </c>
      <c r="C145" s="41" t="s">
        <v>17</v>
      </c>
      <c r="D145" s="73">
        <f t="shared" ref="D145:L145" si="44">D130+D122+D114+D107+D100+D93+D144+D137</f>
        <v>49767</v>
      </c>
      <c r="E145" s="73">
        <f t="shared" si="44"/>
        <v>151759</v>
      </c>
      <c r="F145" s="49">
        <f t="shared" si="44"/>
        <v>58296</v>
      </c>
      <c r="G145" s="73">
        <f t="shared" si="44"/>
        <v>236003</v>
      </c>
      <c r="H145" s="73">
        <f t="shared" si="44"/>
        <v>58296</v>
      </c>
      <c r="I145" s="73">
        <f t="shared" si="44"/>
        <v>238603</v>
      </c>
      <c r="J145" s="49">
        <f t="shared" si="44"/>
        <v>80018</v>
      </c>
      <c r="K145" s="73">
        <f t="shared" ref="K145" si="45">K130+K122+K114+K107+K100+K93+K144+K137</f>
        <v>211018</v>
      </c>
      <c r="L145" s="73">
        <f t="shared" si="44"/>
        <v>291036</v>
      </c>
      <c r="Q145" s="9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32" t="s">
        <v>12</v>
      </c>
      <c r="B146" s="39">
        <v>80.001000000000005</v>
      </c>
      <c r="C146" s="58" t="s">
        <v>30</v>
      </c>
      <c r="D146" s="59">
        <f t="shared" ref="D146:L146" si="46">D145</f>
        <v>49767</v>
      </c>
      <c r="E146" s="59">
        <f t="shared" si="46"/>
        <v>151759</v>
      </c>
      <c r="F146" s="131">
        <f t="shared" si="46"/>
        <v>58296</v>
      </c>
      <c r="G146" s="59">
        <f t="shared" si="46"/>
        <v>236003</v>
      </c>
      <c r="H146" s="59">
        <f t="shared" si="46"/>
        <v>58296</v>
      </c>
      <c r="I146" s="59">
        <f t="shared" si="46"/>
        <v>238603</v>
      </c>
      <c r="J146" s="131">
        <f t="shared" si="46"/>
        <v>80018</v>
      </c>
      <c r="K146" s="59">
        <f t="shared" ref="K146" si="47">K145</f>
        <v>211018</v>
      </c>
      <c r="L146" s="59">
        <f t="shared" si="46"/>
        <v>291036</v>
      </c>
      <c r="Q146" s="9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32"/>
      <c r="B147" s="39"/>
      <c r="C147" s="58"/>
      <c r="D147" s="61"/>
      <c r="E147" s="61"/>
      <c r="F147" s="61"/>
      <c r="G147" s="61"/>
      <c r="H147" s="61"/>
      <c r="I147" s="61"/>
      <c r="J147" s="61"/>
      <c r="K147" s="61"/>
      <c r="L147" s="62"/>
      <c r="Q147" s="9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32"/>
      <c r="B148" s="39">
        <v>80.004000000000005</v>
      </c>
      <c r="C148" s="58" t="s">
        <v>64</v>
      </c>
      <c r="D148" s="55"/>
      <c r="E148" s="55"/>
      <c r="F148" s="55"/>
      <c r="G148" s="55"/>
      <c r="H148" s="55"/>
      <c r="I148" s="55"/>
      <c r="J148" s="55"/>
      <c r="K148" s="55"/>
      <c r="L148" s="56"/>
      <c r="Q148" s="9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33"/>
      <c r="B149" s="33">
        <v>62</v>
      </c>
      <c r="C149" s="188" t="s">
        <v>65</v>
      </c>
      <c r="D149" s="55"/>
      <c r="E149" s="55"/>
      <c r="F149" s="55"/>
      <c r="G149" s="55"/>
      <c r="H149" s="55"/>
      <c r="I149" s="55"/>
      <c r="J149" s="55"/>
      <c r="K149" s="55"/>
      <c r="L149" s="56"/>
      <c r="Q149" s="9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32"/>
      <c r="B150" s="70" t="s">
        <v>66</v>
      </c>
      <c r="C150" s="188" t="s">
        <v>67</v>
      </c>
      <c r="D150" s="57">
        <v>0</v>
      </c>
      <c r="E150" s="101">
        <v>500</v>
      </c>
      <c r="F150" s="66">
        <v>0</v>
      </c>
      <c r="G150" s="101">
        <v>500</v>
      </c>
      <c r="H150" s="66">
        <v>0</v>
      </c>
      <c r="I150" s="101">
        <v>500</v>
      </c>
      <c r="J150" s="66">
        <v>0</v>
      </c>
      <c r="K150" s="101">
        <f>500-200</f>
        <v>300</v>
      </c>
      <c r="L150" s="101">
        <f>SUM(J150:K150)</f>
        <v>300</v>
      </c>
      <c r="M150" s="212"/>
      <c r="N150" s="212"/>
      <c r="O150" s="212"/>
      <c r="P150" s="212"/>
      <c r="Q150" s="213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32" t="s">
        <v>12</v>
      </c>
      <c r="B151" s="33">
        <v>62</v>
      </c>
      <c r="C151" s="188" t="s">
        <v>65</v>
      </c>
      <c r="D151" s="68">
        <f t="shared" ref="D151:L151" si="48">SUM(D150:D150)</f>
        <v>0</v>
      </c>
      <c r="E151" s="102">
        <f t="shared" si="48"/>
        <v>500</v>
      </c>
      <c r="F151" s="68">
        <f t="shared" si="48"/>
        <v>0</v>
      </c>
      <c r="G151" s="102">
        <f t="shared" si="48"/>
        <v>500</v>
      </c>
      <c r="H151" s="68">
        <f t="shared" si="48"/>
        <v>0</v>
      </c>
      <c r="I151" s="102">
        <f t="shared" si="48"/>
        <v>500</v>
      </c>
      <c r="J151" s="68">
        <f t="shared" si="48"/>
        <v>0</v>
      </c>
      <c r="K151" s="102">
        <f t="shared" si="48"/>
        <v>300</v>
      </c>
      <c r="L151" s="67">
        <f t="shared" si="48"/>
        <v>300</v>
      </c>
      <c r="Q151" s="9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32" t="s">
        <v>12</v>
      </c>
      <c r="B152" s="39">
        <v>80.004000000000005</v>
      </c>
      <c r="C152" s="58" t="s">
        <v>64</v>
      </c>
      <c r="D152" s="48">
        <f t="shared" ref="D152:L152" si="49">D151</f>
        <v>0</v>
      </c>
      <c r="E152" s="131">
        <f t="shared" si="49"/>
        <v>500</v>
      </c>
      <c r="F152" s="48">
        <f t="shared" si="49"/>
        <v>0</v>
      </c>
      <c r="G152" s="131">
        <f t="shared" si="49"/>
        <v>500</v>
      </c>
      <c r="H152" s="48">
        <f t="shared" si="49"/>
        <v>0</v>
      </c>
      <c r="I152" s="131">
        <f t="shared" si="49"/>
        <v>500</v>
      </c>
      <c r="J152" s="48">
        <f t="shared" si="49"/>
        <v>0</v>
      </c>
      <c r="K152" s="131">
        <f t="shared" ref="K152" si="50">K151</f>
        <v>300</v>
      </c>
      <c r="L152" s="59">
        <f t="shared" si="49"/>
        <v>300</v>
      </c>
      <c r="Q152" s="9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32"/>
      <c r="B153" s="39"/>
      <c r="C153" s="58"/>
      <c r="D153" s="61"/>
      <c r="E153" s="61"/>
      <c r="F153" s="61"/>
      <c r="G153" s="46"/>
      <c r="H153" s="61"/>
      <c r="I153" s="61"/>
      <c r="J153" s="61"/>
      <c r="K153" s="46"/>
      <c r="L153" s="62"/>
      <c r="Q153" s="9"/>
      <c r="S153" s="6"/>
      <c r="T153" s="6"/>
      <c r="U153" s="6"/>
      <c r="V153" s="6"/>
      <c r="W153" s="6"/>
      <c r="X153" s="6"/>
      <c r="Y153" s="6"/>
      <c r="Z153" s="6"/>
    </row>
    <row r="154" spans="1:26" s="5" customFormat="1" ht="13.5" customHeight="1">
      <c r="A154" s="32"/>
      <c r="B154" s="39">
        <v>80.052000000000007</v>
      </c>
      <c r="C154" s="58" t="s">
        <v>68</v>
      </c>
      <c r="D154" s="63"/>
      <c r="E154" s="63"/>
      <c r="F154" s="63"/>
      <c r="G154" s="63"/>
      <c r="H154" s="63"/>
      <c r="I154" s="63"/>
      <c r="J154" s="63"/>
      <c r="K154" s="63"/>
      <c r="L154" s="64"/>
      <c r="M154" s="122"/>
      <c r="N154" s="122"/>
      <c r="O154" s="122"/>
      <c r="P154" s="122"/>
      <c r="Q154" s="4"/>
      <c r="R154" s="122"/>
    </row>
    <row r="155" spans="1:26" ht="25.5">
      <c r="A155" s="32"/>
      <c r="B155" s="33">
        <v>71</v>
      </c>
      <c r="C155" s="216" t="s">
        <v>153</v>
      </c>
      <c r="D155" s="63"/>
      <c r="E155" s="63"/>
      <c r="F155" s="63"/>
      <c r="G155" s="63"/>
      <c r="H155" s="63"/>
      <c r="I155" s="63"/>
      <c r="J155" s="63"/>
      <c r="K155" s="63"/>
      <c r="L155" s="64"/>
      <c r="Q155" s="9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32"/>
      <c r="B156" s="40" t="s">
        <v>150</v>
      </c>
      <c r="C156" s="41" t="s">
        <v>125</v>
      </c>
      <c r="D156" s="72">
        <v>0</v>
      </c>
      <c r="E156" s="63">
        <v>9733</v>
      </c>
      <c r="F156" s="72">
        <v>0</v>
      </c>
      <c r="G156" s="74">
        <v>2635</v>
      </c>
      <c r="H156" s="72">
        <v>0</v>
      </c>
      <c r="I156" s="63">
        <v>2635</v>
      </c>
      <c r="J156" s="72">
        <v>0</v>
      </c>
      <c r="K156" s="74">
        <v>6027</v>
      </c>
      <c r="L156" s="74">
        <f>SUM(J156:K156)</f>
        <v>6027</v>
      </c>
      <c r="M156" s="212"/>
      <c r="N156" s="212"/>
      <c r="O156" s="212"/>
      <c r="P156" s="212"/>
      <c r="Q156" s="213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32"/>
      <c r="B157" s="40" t="s">
        <v>151</v>
      </c>
      <c r="C157" s="41" t="s">
        <v>134</v>
      </c>
      <c r="D157" s="66">
        <v>0</v>
      </c>
      <c r="E157" s="55">
        <v>10234</v>
      </c>
      <c r="F157" s="66">
        <v>0</v>
      </c>
      <c r="G157" s="55">
        <v>10247</v>
      </c>
      <c r="H157" s="66">
        <v>0</v>
      </c>
      <c r="I157" s="55">
        <v>10247</v>
      </c>
      <c r="J157" s="66">
        <v>0</v>
      </c>
      <c r="K157" s="55">
        <v>10247</v>
      </c>
      <c r="L157" s="55">
        <f>SUM(J157:K157)</f>
        <v>10247</v>
      </c>
      <c r="M157" s="212"/>
      <c r="N157" s="212"/>
      <c r="O157" s="212"/>
      <c r="P157" s="212"/>
      <c r="Q157" s="213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32"/>
      <c r="B158" s="40" t="s">
        <v>152</v>
      </c>
      <c r="C158" s="41" t="s">
        <v>135</v>
      </c>
      <c r="D158" s="72">
        <v>0</v>
      </c>
      <c r="E158" s="74">
        <v>10</v>
      </c>
      <c r="F158" s="72">
        <v>0</v>
      </c>
      <c r="G158" s="63">
        <v>2932</v>
      </c>
      <c r="H158" s="72">
        <v>0</v>
      </c>
      <c r="I158" s="63">
        <v>2932</v>
      </c>
      <c r="J158" s="72">
        <v>0</v>
      </c>
      <c r="K158" s="63">
        <v>2932</v>
      </c>
      <c r="L158" s="63">
        <f>SUM(J158:K158)</f>
        <v>2932</v>
      </c>
      <c r="M158" s="212"/>
      <c r="N158" s="212"/>
      <c r="O158" s="212"/>
      <c r="P158" s="212"/>
      <c r="Q158" s="213"/>
      <c r="S158" s="6"/>
      <c r="T158" s="6"/>
      <c r="U158" s="6"/>
      <c r="V158" s="6"/>
      <c r="W158" s="6"/>
      <c r="X158" s="6"/>
      <c r="Y158" s="6"/>
      <c r="Z158" s="6"/>
    </row>
    <row r="159" spans="1:26" ht="25.5">
      <c r="A159" s="32" t="s">
        <v>12</v>
      </c>
      <c r="B159" s="33">
        <v>71</v>
      </c>
      <c r="C159" s="216" t="s">
        <v>153</v>
      </c>
      <c r="D159" s="75">
        <f t="shared" ref="D159:L159" si="51">SUM(D156:D158)</f>
        <v>0</v>
      </c>
      <c r="E159" s="65">
        <f t="shared" si="51"/>
        <v>19977</v>
      </c>
      <c r="F159" s="75">
        <f t="shared" si="51"/>
        <v>0</v>
      </c>
      <c r="G159" s="65">
        <f t="shared" si="51"/>
        <v>15814</v>
      </c>
      <c r="H159" s="75">
        <f t="shared" si="51"/>
        <v>0</v>
      </c>
      <c r="I159" s="65">
        <f t="shared" si="51"/>
        <v>15814</v>
      </c>
      <c r="J159" s="75">
        <f t="shared" si="51"/>
        <v>0</v>
      </c>
      <c r="K159" s="65">
        <f t="shared" ref="K159" si="52">SUM(K156:K158)</f>
        <v>19206</v>
      </c>
      <c r="L159" s="65">
        <f t="shared" si="51"/>
        <v>19206</v>
      </c>
      <c r="Q159" s="9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32" t="s">
        <v>12</v>
      </c>
      <c r="B160" s="39">
        <v>80.052000000000007</v>
      </c>
      <c r="C160" s="58" t="s">
        <v>68</v>
      </c>
      <c r="D160" s="48">
        <f t="shared" ref="D160:L160" si="53">D159</f>
        <v>0</v>
      </c>
      <c r="E160" s="59">
        <f t="shared" si="53"/>
        <v>19977</v>
      </c>
      <c r="F160" s="48">
        <f t="shared" si="53"/>
        <v>0</v>
      </c>
      <c r="G160" s="59">
        <f t="shared" si="53"/>
        <v>15814</v>
      </c>
      <c r="H160" s="48">
        <f t="shared" si="53"/>
        <v>0</v>
      </c>
      <c r="I160" s="59">
        <f t="shared" si="53"/>
        <v>15814</v>
      </c>
      <c r="J160" s="48">
        <f t="shared" si="53"/>
        <v>0</v>
      </c>
      <c r="K160" s="59">
        <f t="shared" ref="K160" si="54">K159</f>
        <v>19206</v>
      </c>
      <c r="L160" s="59">
        <f t="shared" si="53"/>
        <v>19206</v>
      </c>
      <c r="Q160" s="9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32" t="s">
        <v>12</v>
      </c>
      <c r="B161" s="33">
        <v>80</v>
      </c>
      <c r="C161" s="188" t="s">
        <v>29</v>
      </c>
      <c r="D161" s="73">
        <f t="shared" ref="D161:L161" si="55">D160+D152+D146</f>
        <v>49767</v>
      </c>
      <c r="E161" s="73">
        <f t="shared" si="55"/>
        <v>172236</v>
      </c>
      <c r="F161" s="73">
        <f t="shared" si="55"/>
        <v>58296</v>
      </c>
      <c r="G161" s="73">
        <f t="shared" si="55"/>
        <v>252317</v>
      </c>
      <c r="H161" s="73">
        <f t="shared" si="55"/>
        <v>58296</v>
      </c>
      <c r="I161" s="73">
        <f t="shared" si="55"/>
        <v>254917</v>
      </c>
      <c r="J161" s="49">
        <f t="shared" si="55"/>
        <v>80018</v>
      </c>
      <c r="K161" s="73">
        <f t="shared" si="55"/>
        <v>230524</v>
      </c>
      <c r="L161" s="73">
        <f t="shared" si="55"/>
        <v>310542</v>
      </c>
      <c r="Q161" s="9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32" t="s">
        <v>12</v>
      </c>
      <c r="B162" s="76">
        <v>3054</v>
      </c>
      <c r="C162" s="58" t="s">
        <v>2</v>
      </c>
      <c r="D162" s="1">
        <f t="shared" ref="D162:L162" si="56">SUM(D161,D81)</f>
        <v>147981</v>
      </c>
      <c r="E162" s="1">
        <f t="shared" si="56"/>
        <v>462866</v>
      </c>
      <c r="F162" s="1">
        <f t="shared" si="56"/>
        <v>151896</v>
      </c>
      <c r="G162" s="1">
        <f t="shared" si="56"/>
        <v>542703</v>
      </c>
      <c r="H162" s="1">
        <f t="shared" si="56"/>
        <v>151896</v>
      </c>
      <c r="I162" s="1">
        <f t="shared" si="56"/>
        <v>545303</v>
      </c>
      <c r="J162" s="101">
        <f t="shared" si="56"/>
        <v>223772</v>
      </c>
      <c r="K162" s="1">
        <f t="shared" si="56"/>
        <v>428431</v>
      </c>
      <c r="L162" s="1">
        <f t="shared" si="56"/>
        <v>652203</v>
      </c>
      <c r="Q162" s="9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172" t="s">
        <v>12</v>
      </c>
      <c r="B163" s="173"/>
      <c r="C163" s="174" t="s">
        <v>13</v>
      </c>
      <c r="D163" s="59">
        <f t="shared" ref="D163:L163" si="57">D162+D32</f>
        <v>152879</v>
      </c>
      <c r="E163" s="59">
        <f t="shared" si="57"/>
        <v>463476</v>
      </c>
      <c r="F163" s="59">
        <f t="shared" si="57"/>
        <v>161896</v>
      </c>
      <c r="G163" s="59">
        <f t="shared" si="57"/>
        <v>543324</v>
      </c>
      <c r="H163" s="59">
        <f t="shared" si="57"/>
        <v>161896</v>
      </c>
      <c r="I163" s="59">
        <f t="shared" si="57"/>
        <v>545924</v>
      </c>
      <c r="J163" s="131">
        <f t="shared" si="57"/>
        <v>233772</v>
      </c>
      <c r="K163" s="59">
        <f t="shared" si="57"/>
        <v>429052</v>
      </c>
      <c r="L163" s="59">
        <f t="shared" si="57"/>
        <v>662824</v>
      </c>
      <c r="Q163" s="9"/>
      <c r="S163" s="6"/>
      <c r="T163" s="6"/>
      <c r="U163" s="6"/>
      <c r="V163" s="6"/>
      <c r="W163" s="6"/>
      <c r="X163" s="6"/>
      <c r="Y163" s="6"/>
      <c r="Z163" s="6"/>
    </row>
    <row r="164" spans="1:26" ht="1.5" customHeight="1">
      <c r="A164" s="32"/>
      <c r="B164" s="33"/>
      <c r="C164" s="103"/>
      <c r="D164" s="61"/>
      <c r="E164" s="61"/>
      <c r="F164" s="61"/>
      <c r="G164" s="61"/>
      <c r="H164" s="61"/>
      <c r="I164" s="61"/>
      <c r="J164" s="61"/>
      <c r="K164" s="61"/>
      <c r="L164" s="62"/>
      <c r="Q164" s="9"/>
      <c r="S164" s="6"/>
      <c r="T164" s="6"/>
      <c r="U164" s="6"/>
      <c r="V164" s="6"/>
      <c r="W164" s="6"/>
      <c r="X164" s="6"/>
      <c r="Y164" s="6"/>
      <c r="Z164" s="6"/>
    </row>
    <row r="165" spans="1:26">
      <c r="A165" s="32"/>
      <c r="B165" s="33"/>
      <c r="C165" s="58" t="s">
        <v>69</v>
      </c>
      <c r="D165" s="61"/>
      <c r="E165" s="61"/>
      <c r="F165" s="61"/>
      <c r="G165" s="61"/>
      <c r="H165" s="61"/>
      <c r="I165" s="61"/>
      <c r="J165" s="61"/>
      <c r="K165" s="61"/>
      <c r="L165" s="62"/>
      <c r="Q165" s="9"/>
      <c r="S165" s="6"/>
      <c r="T165" s="6"/>
      <c r="U165" s="6"/>
      <c r="V165" s="6"/>
      <c r="W165" s="6"/>
      <c r="X165" s="6"/>
      <c r="Y165" s="6"/>
      <c r="Z165" s="6"/>
    </row>
    <row r="166" spans="1:26">
      <c r="A166" s="32" t="s">
        <v>14</v>
      </c>
      <c r="B166" s="76">
        <v>5054</v>
      </c>
      <c r="C166" s="58" t="s">
        <v>159</v>
      </c>
      <c r="D166" s="55"/>
      <c r="E166" s="55"/>
      <c r="F166" s="55"/>
      <c r="G166" s="55"/>
      <c r="H166" s="55"/>
      <c r="I166" s="55"/>
      <c r="J166" s="55"/>
      <c r="K166" s="55"/>
      <c r="L166" s="56"/>
      <c r="Q166" s="9"/>
      <c r="S166" s="6"/>
      <c r="T166" s="6"/>
      <c r="U166" s="6"/>
      <c r="V166" s="6"/>
      <c r="W166" s="6"/>
      <c r="X166" s="6"/>
      <c r="Y166" s="6"/>
      <c r="Z166" s="6"/>
    </row>
    <row r="167" spans="1:26">
      <c r="A167" s="32"/>
      <c r="B167" s="60">
        <v>4</v>
      </c>
      <c r="C167" s="188" t="s">
        <v>26</v>
      </c>
      <c r="D167" s="55"/>
      <c r="E167" s="55"/>
      <c r="F167" s="55"/>
      <c r="G167" s="55"/>
      <c r="H167" s="55"/>
      <c r="I167" s="55"/>
      <c r="J167" s="55"/>
      <c r="K167" s="55"/>
      <c r="L167" s="56"/>
      <c r="Q167" s="9"/>
      <c r="S167" s="6"/>
      <c r="T167" s="6"/>
      <c r="U167" s="6"/>
      <c r="V167" s="6"/>
      <c r="W167" s="6"/>
      <c r="X167" s="6"/>
      <c r="Y167" s="6"/>
      <c r="Z167" s="6"/>
    </row>
    <row r="168" spans="1:26">
      <c r="A168" s="32"/>
      <c r="B168" s="39">
        <v>4.101</v>
      </c>
      <c r="C168" s="58" t="s">
        <v>91</v>
      </c>
      <c r="D168" s="63"/>
      <c r="E168" s="63"/>
      <c r="F168" s="63"/>
      <c r="G168" s="63"/>
      <c r="H168" s="63"/>
      <c r="I168" s="63"/>
      <c r="J168" s="63"/>
      <c r="K168" s="63"/>
      <c r="L168" s="64"/>
      <c r="Q168" s="9"/>
      <c r="S168" s="6"/>
      <c r="T168" s="6"/>
      <c r="U168" s="6"/>
      <c r="V168" s="6"/>
      <c r="W168" s="6"/>
      <c r="X168" s="6"/>
      <c r="Y168" s="6"/>
      <c r="Z168" s="6"/>
    </row>
    <row r="169" spans="1:26" ht="27.6" customHeight="1">
      <c r="A169" s="32"/>
      <c r="B169" s="60">
        <v>60</v>
      </c>
      <c r="C169" s="188" t="s">
        <v>195</v>
      </c>
      <c r="D169" s="63"/>
      <c r="E169" s="63"/>
      <c r="F169" s="63"/>
      <c r="G169" s="63"/>
      <c r="H169" s="63"/>
      <c r="I169" s="63"/>
      <c r="J169" s="63"/>
      <c r="K169" s="63"/>
      <c r="L169" s="64"/>
      <c r="Q169" s="9"/>
      <c r="S169" s="6"/>
      <c r="T169" s="6"/>
      <c r="U169" s="6"/>
      <c r="V169" s="6"/>
      <c r="W169" s="6"/>
      <c r="X169" s="6"/>
      <c r="Y169" s="6"/>
      <c r="Z169" s="6"/>
    </row>
    <row r="170" spans="1:26" ht="38.25">
      <c r="A170" s="32"/>
      <c r="B170" s="60" t="s">
        <v>24</v>
      </c>
      <c r="C170" s="188" t="s">
        <v>258</v>
      </c>
      <c r="D170" s="72">
        <v>0</v>
      </c>
      <c r="E170" s="57">
        <v>0</v>
      </c>
      <c r="F170" s="74">
        <v>1</v>
      </c>
      <c r="G170" s="72">
        <v>0</v>
      </c>
      <c r="H170" s="101">
        <v>1</v>
      </c>
      <c r="I170" s="72">
        <v>0</v>
      </c>
      <c r="J170" s="74">
        <v>1</v>
      </c>
      <c r="K170" s="72">
        <v>0</v>
      </c>
      <c r="L170" s="74">
        <f>SUM(J170:K170)</f>
        <v>1</v>
      </c>
      <c r="M170" s="223"/>
      <c r="N170" s="223"/>
      <c r="O170" s="223"/>
      <c r="P170" s="223"/>
      <c r="Q170" s="224"/>
    </row>
    <row r="171" spans="1:26" ht="11.1" customHeight="1">
      <c r="A171" s="32"/>
      <c r="B171" s="60"/>
      <c r="C171" s="188"/>
      <c r="D171" s="63"/>
      <c r="E171" s="63"/>
      <c r="F171" s="63"/>
      <c r="G171" s="63"/>
      <c r="H171" s="63"/>
      <c r="I171" s="63"/>
      <c r="J171" s="63"/>
      <c r="K171" s="63"/>
      <c r="L171" s="64"/>
      <c r="Q171" s="9"/>
      <c r="S171" s="6"/>
      <c r="T171" s="6"/>
      <c r="U171" s="6"/>
      <c r="V171" s="6"/>
      <c r="W171" s="6"/>
      <c r="X171" s="6"/>
      <c r="Y171" s="6"/>
      <c r="Z171" s="6"/>
    </row>
    <row r="172" spans="1:26" ht="25.5">
      <c r="A172" s="32"/>
      <c r="B172" s="60">
        <v>61</v>
      </c>
      <c r="C172" s="188" t="s">
        <v>92</v>
      </c>
      <c r="D172" s="63"/>
      <c r="E172" s="63"/>
      <c r="F172" s="63"/>
      <c r="G172" s="63"/>
      <c r="H172" s="63"/>
      <c r="I172" s="63"/>
      <c r="J172" s="63"/>
      <c r="K172" s="63"/>
      <c r="L172" s="64"/>
      <c r="Q172" s="9"/>
      <c r="S172" s="6"/>
      <c r="T172" s="6"/>
      <c r="U172" s="6"/>
      <c r="V172" s="6"/>
      <c r="W172" s="6"/>
      <c r="X172" s="6"/>
      <c r="Y172" s="6"/>
      <c r="Z172" s="6"/>
    </row>
    <row r="173" spans="1:26" ht="38.25">
      <c r="A173" s="32"/>
      <c r="B173" s="60" t="s">
        <v>93</v>
      </c>
      <c r="C173" s="205" t="s">
        <v>205</v>
      </c>
      <c r="D173" s="44">
        <v>0</v>
      </c>
      <c r="E173" s="44">
        <v>0</v>
      </c>
      <c r="F173" s="74">
        <v>2266</v>
      </c>
      <c r="G173" s="72">
        <v>0</v>
      </c>
      <c r="H173" s="74">
        <v>2266</v>
      </c>
      <c r="I173" s="72">
        <v>0</v>
      </c>
      <c r="J173" s="74">
        <v>426</v>
      </c>
      <c r="K173" s="72">
        <v>0</v>
      </c>
      <c r="L173" s="74">
        <f>SUM(J173:K173)</f>
        <v>426</v>
      </c>
      <c r="M173" s="223"/>
      <c r="N173" s="223"/>
      <c r="O173" s="223"/>
      <c r="P173" s="223"/>
      <c r="Q173" s="224"/>
    </row>
    <row r="174" spans="1:26" ht="11.1" customHeight="1">
      <c r="A174" s="32"/>
      <c r="B174" s="60"/>
      <c r="C174" s="188"/>
      <c r="D174" s="63"/>
      <c r="E174" s="63"/>
      <c r="F174" s="63"/>
      <c r="G174" s="63"/>
      <c r="H174" s="63"/>
      <c r="I174" s="63"/>
      <c r="J174" s="63"/>
      <c r="K174" s="63"/>
      <c r="L174" s="64"/>
      <c r="Q174" s="9"/>
      <c r="S174" s="6"/>
      <c r="T174" s="6"/>
      <c r="U174" s="6"/>
      <c r="V174" s="6"/>
      <c r="W174" s="6"/>
      <c r="X174" s="6"/>
      <c r="Y174" s="6"/>
      <c r="Z174" s="6"/>
    </row>
    <row r="175" spans="1:26" ht="25.5">
      <c r="A175" s="32"/>
      <c r="B175" s="60">
        <v>64</v>
      </c>
      <c r="C175" s="188" t="s">
        <v>97</v>
      </c>
      <c r="D175" s="63"/>
      <c r="E175" s="63"/>
      <c r="F175" s="63"/>
      <c r="G175" s="63"/>
      <c r="H175" s="63"/>
      <c r="I175" s="63"/>
      <c r="J175" s="63"/>
      <c r="K175" s="63"/>
      <c r="L175" s="64"/>
      <c r="Q175" s="9"/>
      <c r="S175" s="6"/>
      <c r="T175" s="6"/>
      <c r="U175" s="6"/>
      <c r="V175" s="6"/>
      <c r="W175" s="6"/>
      <c r="X175" s="6"/>
      <c r="Y175" s="6"/>
      <c r="Z175" s="6"/>
    </row>
    <row r="176" spans="1:26" ht="25.5">
      <c r="A176" s="32"/>
      <c r="B176" s="60" t="s">
        <v>98</v>
      </c>
      <c r="C176" s="206" t="s">
        <v>387</v>
      </c>
      <c r="D176" s="44">
        <v>0</v>
      </c>
      <c r="E176" s="44">
        <v>0</v>
      </c>
      <c r="F176" s="72">
        <v>0</v>
      </c>
      <c r="G176" s="72">
        <v>0</v>
      </c>
      <c r="H176" s="72">
        <v>0</v>
      </c>
      <c r="I176" s="72">
        <v>0</v>
      </c>
      <c r="J176" s="74">
        <v>1</v>
      </c>
      <c r="K176" s="72">
        <v>0</v>
      </c>
      <c r="L176" s="74">
        <f>SUM(J176:K176)</f>
        <v>1</v>
      </c>
      <c r="M176" s="223"/>
      <c r="N176" s="223"/>
      <c r="O176" s="223"/>
      <c r="P176" s="223"/>
      <c r="Q176" s="224"/>
    </row>
    <row r="177" spans="1:26" ht="11.1" customHeight="1">
      <c r="A177" s="32"/>
      <c r="B177" s="60"/>
      <c r="C177" s="188"/>
      <c r="D177" s="63"/>
      <c r="E177" s="63"/>
      <c r="F177" s="63"/>
      <c r="G177" s="63"/>
      <c r="H177" s="63"/>
      <c r="I177" s="63"/>
      <c r="J177" s="63"/>
      <c r="K177" s="63"/>
      <c r="L177" s="64"/>
      <c r="Q177" s="9"/>
      <c r="S177" s="6"/>
      <c r="T177" s="6"/>
      <c r="U177" s="6"/>
      <c r="V177" s="6"/>
      <c r="W177" s="6"/>
      <c r="X177" s="6"/>
      <c r="Y177" s="6"/>
      <c r="Z177" s="6"/>
    </row>
    <row r="178" spans="1:26" ht="25.5">
      <c r="A178" s="32"/>
      <c r="B178" s="60">
        <v>65</v>
      </c>
      <c r="C178" s="188" t="s">
        <v>361</v>
      </c>
      <c r="D178" s="63"/>
      <c r="E178" s="63"/>
      <c r="F178" s="63"/>
      <c r="G178" s="63"/>
      <c r="H178" s="63"/>
      <c r="I178" s="63"/>
      <c r="J178" s="63"/>
      <c r="K178" s="63"/>
      <c r="L178" s="64"/>
      <c r="Q178" s="9"/>
      <c r="S178" s="6"/>
      <c r="T178" s="6"/>
      <c r="U178" s="6"/>
      <c r="V178" s="6"/>
      <c r="W178" s="6"/>
      <c r="X178" s="6"/>
      <c r="Y178" s="6"/>
      <c r="Z178" s="6"/>
    </row>
    <row r="179" spans="1:26">
      <c r="A179" s="32"/>
      <c r="B179" s="60" t="s">
        <v>101</v>
      </c>
      <c r="C179" s="216" t="s">
        <v>360</v>
      </c>
      <c r="D179" s="46">
        <v>1392</v>
      </c>
      <c r="E179" s="44">
        <v>0</v>
      </c>
      <c r="F179" s="63">
        <v>1</v>
      </c>
      <c r="G179" s="72">
        <v>0</v>
      </c>
      <c r="H179" s="63">
        <v>1</v>
      </c>
      <c r="I179" s="72">
        <v>0</v>
      </c>
      <c r="J179" s="74">
        <v>1</v>
      </c>
      <c r="K179" s="72">
        <v>0</v>
      </c>
      <c r="L179" s="74">
        <f>SUM(J179:K179)</f>
        <v>1</v>
      </c>
      <c r="M179" s="223"/>
      <c r="N179" s="223"/>
      <c r="O179" s="225"/>
      <c r="P179" s="223"/>
      <c r="Q179" s="224"/>
      <c r="S179" s="6"/>
      <c r="T179" s="6"/>
      <c r="U179" s="6"/>
      <c r="V179" s="6"/>
      <c r="W179" s="6"/>
      <c r="X179" s="6"/>
      <c r="Y179" s="6"/>
      <c r="Z179" s="6"/>
    </row>
    <row r="180" spans="1:26" ht="11.1" customHeight="1">
      <c r="A180" s="32"/>
      <c r="B180" s="60"/>
      <c r="C180" s="216"/>
      <c r="D180" s="63"/>
      <c r="E180" s="63"/>
      <c r="F180" s="63"/>
      <c r="G180" s="63"/>
      <c r="H180" s="63"/>
      <c r="I180" s="63"/>
      <c r="J180" s="63"/>
      <c r="K180" s="63"/>
      <c r="L180" s="64"/>
      <c r="Q180" s="9"/>
      <c r="S180" s="6"/>
      <c r="T180" s="6"/>
      <c r="U180" s="6"/>
      <c r="V180" s="6"/>
      <c r="W180" s="6"/>
      <c r="X180" s="6"/>
      <c r="Y180" s="6"/>
      <c r="Z180" s="6"/>
    </row>
    <row r="181" spans="1:26" ht="25.5">
      <c r="A181" s="32"/>
      <c r="B181" s="60">
        <v>67</v>
      </c>
      <c r="C181" s="188" t="s">
        <v>168</v>
      </c>
      <c r="D181" s="63"/>
      <c r="E181" s="63"/>
      <c r="F181" s="63"/>
      <c r="G181" s="63"/>
      <c r="H181" s="63"/>
      <c r="I181" s="63"/>
      <c r="J181" s="63"/>
      <c r="K181" s="63"/>
      <c r="L181" s="64"/>
      <c r="Q181" s="9"/>
      <c r="S181" s="6"/>
      <c r="T181" s="6"/>
      <c r="U181" s="6"/>
      <c r="V181" s="6"/>
      <c r="W181" s="6"/>
      <c r="X181" s="6"/>
      <c r="Y181" s="6"/>
      <c r="Z181" s="6"/>
    </row>
    <row r="182" spans="1:26" ht="38.25">
      <c r="A182" s="32"/>
      <c r="B182" s="60" t="s">
        <v>106</v>
      </c>
      <c r="C182" s="188" t="s">
        <v>217</v>
      </c>
      <c r="D182" s="57">
        <v>0</v>
      </c>
      <c r="E182" s="57">
        <v>0</v>
      </c>
      <c r="F182" s="63">
        <v>9996</v>
      </c>
      <c r="G182" s="72">
        <v>0</v>
      </c>
      <c r="H182" s="63">
        <v>9996</v>
      </c>
      <c r="I182" s="72">
        <v>0</v>
      </c>
      <c r="J182" s="74">
        <v>225</v>
      </c>
      <c r="K182" s="72">
        <v>0</v>
      </c>
      <c r="L182" s="74">
        <f>SUM(J182:K182)</f>
        <v>225</v>
      </c>
      <c r="M182" s="223"/>
      <c r="N182" s="223"/>
      <c r="O182" s="223"/>
      <c r="P182" s="223"/>
      <c r="Q182" s="224"/>
      <c r="S182" s="6"/>
      <c r="T182" s="6"/>
      <c r="U182" s="6"/>
      <c r="V182" s="6"/>
      <c r="W182" s="6"/>
      <c r="X182" s="6"/>
      <c r="Y182" s="6"/>
      <c r="Z182" s="6"/>
    </row>
    <row r="183" spans="1:26" ht="11.1" customHeight="1">
      <c r="A183" s="32"/>
      <c r="B183" s="60"/>
      <c r="C183" s="188"/>
      <c r="D183" s="63"/>
      <c r="E183" s="63"/>
      <c r="F183" s="63"/>
      <c r="G183" s="63"/>
      <c r="H183" s="63"/>
      <c r="I183" s="63"/>
      <c r="J183" s="63"/>
      <c r="K183" s="63"/>
      <c r="L183" s="64"/>
      <c r="Q183" s="9"/>
      <c r="S183" s="6"/>
      <c r="T183" s="6"/>
      <c r="U183" s="6"/>
      <c r="V183" s="6"/>
      <c r="W183" s="6"/>
      <c r="X183" s="6"/>
      <c r="Y183" s="6"/>
      <c r="Z183" s="6"/>
    </row>
    <row r="184" spans="1:26" s="5" customFormat="1">
      <c r="A184" s="32"/>
      <c r="B184" s="60">
        <v>68</v>
      </c>
      <c r="C184" s="107" t="s">
        <v>272</v>
      </c>
      <c r="D184" s="63"/>
      <c r="E184" s="63"/>
      <c r="F184" s="63"/>
      <c r="G184" s="63"/>
      <c r="H184" s="63"/>
      <c r="I184" s="63"/>
      <c r="J184" s="63"/>
      <c r="K184" s="63"/>
      <c r="L184" s="64"/>
      <c r="M184" s="122"/>
      <c r="N184" s="122"/>
      <c r="O184" s="122"/>
      <c r="P184" s="122"/>
      <c r="Q184" s="4"/>
      <c r="R184" s="122"/>
    </row>
    <row r="185" spans="1:26" ht="38.25">
      <c r="A185" s="181"/>
      <c r="B185" s="196" t="s">
        <v>121</v>
      </c>
      <c r="C185" s="182" t="s">
        <v>359</v>
      </c>
      <c r="D185" s="68">
        <v>0</v>
      </c>
      <c r="E185" s="50">
        <v>0</v>
      </c>
      <c r="F185" s="68">
        <v>0</v>
      </c>
      <c r="G185" s="68">
        <v>0</v>
      </c>
      <c r="H185" s="68">
        <v>0</v>
      </c>
      <c r="I185" s="68">
        <v>0</v>
      </c>
      <c r="J185" s="68">
        <v>0</v>
      </c>
      <c r="K185" s="68">
        <v>0</v>
      </c>
      <c r="L185" s="68">
        <f>SUM(J185:K185)</f>
        <v>0</v>
      </c>
      <c r="M185" s="223"/>
      <c r="N185" s="223"/>
      <c r="O185" s="223"/>
      <c r="P185" s="223"/>
      <c r="Q185" s="224"/>
      <c r="S185" s="6"/>
      <c r="T185" s="6"/>
      <c r="U185" s="6"/>
      <c r="V185" s="6"/>
      <c r="W185" s="6"/>
      <c r="X185" s="6"/>
      <c r="Y185" s="6"/>
      <c r="Z185" s="6"/>
    </row>
    <row r="186" spans="1:26" ht="42" customHeight="1">
      <c r="A186" s="32"/>
      <c r="B186" s="60" t="s">
        <v>126</v>
      </c>
      <c r="C186" s="188" t="s">
        <v>358</v>
      </c>
      <c r="D186" s="72">
        <v>0</v>
      </c>
      <c r="E186" s="44">
        <v>0</v>
      </c>
      <c r="F186" s="72">
        <v>0</v>
      </c>
      <c r="G186" s="72">
        <v>0</v>
      </c>
      <c r="H186" s="72">
        <v>0</v>
      </c>
      <c r="I186" s="72">
        <v>0</v>
      </c>
      <c r="J186" s="72">
        <v>0</v>
      </c>
      <c r="K186" s="72">
        <v>0</v>
      </c>
      <c r="L186" s="72">
        <f>SUM(J186:K186)</f>
        <v>0</v>
      </c>
      <c r="M186" s="223"/>
      <c r="N186" s="223"/>
      <c r="O186" s="223"/>
      <c r="P186" s="223"/>
      <c r="Q186" s="224"/>
      <c r="S186" s="6"/>
      <c r="T186" s="6"/>
      <c r="U186" s="6"/>
      <c r="V186" s="6"/>
      <c r="W186" s="6"/>
      <c r="X186" s="6"/>
      <c r="Y186" s="6"/>
      <c r="Z186" s="6"/>
    </row>
    <row r="187" spans="1:26" ht="42" customHeight="1">
      <c r="A187" s="32"/>
      <c r="B187" s="60" t="s">
        <v>220</v>
      </c>
      <c r="C187" s="205" t="s">
        <v>221</v>
      </c>
      <c r="D187" s="72">
        <v>0</v>
      </c>
      <c r="E187" s="44">
        <v>0</v>
      </c>
      <c r="F187" s="63">
        <v>4000</v>
      </c>
      <c r="G187" s="72">
        <v>0</v>
      </c>
      <c r="H187" s="63">
        <v>4000</v>
      </c>
      <c r="I187" s="72">
        <v>0</v>
      </c>
      <c r="J187" s="74">
        <v>4339</v>
      </c>
      <c r="K187" s="72">
        <v>0</v>
      </c>
      <c r="L187" s="74">
        <f>SUM(J187:K187)</f>
        <v>4339</v>
      </c>
      <c r="M187" s="223"/>
      <c r="N187" s="223"/>
      <c r="O187" s="223"/>
      <c r="P187" s="223"/>
      <c r="Q187" s="224"/>
      <c r="S187" s="6"/>
      <c r="T187" s="6"/>
      <c r="U187" s="6"/>
      <c r="V187" s="6"/>
      <c r="W187" s="6"/>
      <c r="X187" s="6"/>
      <c r="Y187" s="6"/>
      <c r="Z187" s="6"/>
    </row>
    <row r="188" spans="1:26" ht="42" customHeight="1">
      <c r="A188" s="32"/>
      <c r="B188" s="60" t="s">
        <v>222</v>
      </c>
      <c r="C188" s="188" t="s">
        <v>259</v>
      </c>
      <c r="D188" s="72">
        <v>0</v>
      </c>
      <c r="E188" s="44">
        <v>0</v>
      </c>
      <c r="F188" s="63">
        <v>5000</v>
      </c>
      <c r="G188" s="72">
        <v>0</v>
      </c>
      <c r="H188" s="63">
        <v>5000</v>
      </c>
      <c r="I188" s="72">
        <v>0</v>
      </c>
      <c r="J188" s="74">
        <v>5880</v>
      </c>
      <c r="K188" s="72">
        <v>0</v>
      </c>
      <c r="L188" s="74">
        <f>SUM(J188:K188)</f>
        <v>5880</v>
      </c>
      <c r="M188" s="223"/>
      <c r="N188" s="223"/>
      <c r="O188" s="223"/>
      <c r="P188" s="223"/>
      <c r="Q188" s="224"/>
    </row>
    <row r="189" spans="1:26" ht="42" customHeight="1">
      <c r="A189" s="32"/>
      <c r="B189" s="60" t="s">
        <v>223</v>
      </c>
      <c r="C189" s="188" t="s">
        <v>357</v>
      </c>
      <c r="D189" s="68">
        <v>0</v>
      </c>
      <c r="E189" s="50">
        <v>0</v>
      </c>
      <c r="F189" s="67">
        <v>8229</v>
      </c>
      <c r="G189" s="68">
        <v>0</v>
      </c>
      <c r="H189" s="67">
        <v>8229</v>
      </c>
      <c r="I189" s="68">
        <v>0</v>
      </c>
      <c r="J189" s="102">
        <v>8229</v>
      </c>
      <c r="K189" s="68">
        <v>0</v>
      </c>
      <c r="L189" s="102">
        <f>SUM(J189:K189)</f>
        <v>8229</v>
      </c>
      <c r="M189" s="223"/>
      <c r="N189" s="223"/>
      <c r="O189" s="223"/>
      <c r="P189" s="223"/>
      <c r="Q189" s="224"/>
    </row>
    <row r="190" spans="1:26">
      <c r="A190" s="32" t="s">
        <v>12</v>
      </c>
      <c r="B190" s="60">
        <v>68</v>
      </c>
      <c r="C190" s="107" t="s">
        <v>272</v>
      </c>
      <c r="D190" s="68">
        <f t="shared" ref="D190:L190" si="58">SUM(D185:D189)</f>
        <v>0</v>
      </c>
      <c r="E190" s="68">
        <f t="shared" si="58"/>
        <v>0</v>
      </c>
      <c r="F190" s="67">
        <f t="shared" si="58"/>
        <v>17229</v>
      </c>
      <c r="G190" s="68">
        <f t="shared" si="58"/>
        <v>0</v>
      </c>
      <c r="H190" s="67">
        <f t="shared" si="58"/>
        <v>17229</v>
      </c>
      <c r="I190" s="68">
        <f t="shared" si="58"/>
        <v>0</v>
      </c>
      <c r="J190" s="102">
        <f t="shared" si="58"/>
        <v>18448</v>
      </c>
      <c r="K190" s="68">
        <f t="shared" ref="K190" si="59">SUM(K185:K189)</f>
        <v>0</v>
      </c>
      <c r="L190" s="102">
        <f t="shared" si="58"/>
        <v>18448</v>
      </c>
      <c r="Q190" s="9"/>
    </row>
    <row r="191" spans="1:26">
      <c r="A191" s="32"/>
      <c r="B191" s="60"/>
      <c r="C191" s="188"/>
      <c r="D191" s="55"/>
      <c r="E191" s="55"/>
      <c r="F191" s="55"/>
      <c r="G191" s="55"/>
      <c r="H191" s="55"/>
      <c r="I191" s="55"/>
      <c r="J191" s="55"/>
      <c r="K191" s="55"/>
      <c r="L191" s="56"/>
      <c r="Q191" s="9"/>
    </row>
    <row r="192" spans="1:26">
      <c r="A192" s="33"/>
      <c r="B192" s="60">
        <v>70</v>
      </c>
      <c r="C192" s="188" t="s">
        <v>273</v>
      </c>
      <c r="D192" s="63"/>
      <c r="E192" s="63"/>
      <c r="F192" s="63"/>
      <c r="G192" s="63"/>
      <c r="H192" s="63"/>
      <c r="I192" s="63"/>
      <c r="J192" s="63"/>
      <c r="K192" s="63"/>
      <c r="L192" s="64"/>
      <c r="Q192" s="9"/>
    </row>
    <row r="193" spans="1:26" ht="42" customHeight="1">
      <c r="A193" s="33"/>
      <c r="B193" s="60" t="s">
        <v>187</v>
      </c>
      <c r="C193" s="188" t="s">
        <v>194</v>
      </c>
      <c r="D193" s="68">
        <v>0</v>
      </c>
      <c r="E193" s="50">
        <v>0</v>
      </c>
      <c r="F193" s="67">
        <v>11000</v>
      </c>
      <c r="G193" s="68">
        <v>0</v>
      </c>
      <c r="H193" s="67">
        <v>11000</v>
      </c>
      <c r="I193" s="68">
        <v>0</v>
      </c>
      <c r="J193" s="102">
        <v>18720</v>
      </c>
      <c r="K193" s="68">
        <v>0</v>
      </c>
      <c r="L193" s="102">
        <f>SUM(J193:K193)</f>
        <v>18720</v>
      </c>
      <c r="M193" s="223"/>
      <c r="N193" s="223"/>
      <c r="O193" s="223"/>
      <c r="P193" s="223"/>
      <c r="Q193" s="223"/>
      <c r="S193" s="6"/>
      <c r="T193" s="6"/>
      <c r="U193" s="6"/>
      <c r="V193" s="6"/>
      <c r="W193" s="6"/>
      <c r="X193" s="6"/>
      <c r="Y193" s="6"/>
      <c r="Z193" s="6"/>
    </row>
    <row r="194" spans="1:26" ht="25.5">
      <c r="A194" s="33"/>
      <c r="B194" s="197" t="s">
        <v>320</v>
      </c>
      <c r="C194" s="114" t="s">
        <v>323</v>
      </c>
      <c r="D194" s="72">
        <v>0</v>
      </c>
      <c r="E194" s="57">
        <v>0</v>
      </c>
      <c r="F194" s="74">
        <v>1</v>
      </c>
      <c r="G194" s="72">
        <v>0</v>
      </c>
      <c r="H194" s="74">
        <v>1</v>
      </c>
      <c r="I194" s="72">
        <v>0</v>
      </c>
      <c r="J194" s="74">
        <v>100</v>
      </c>
      <c r="K194" s="72">
        <v>0</v>
      </c>
      <c r="L194" s="74">
        <f>SUM(J194:K194)</f>
        <v>100</v>
      </c>
      <c r="M194" s="223"/>
      <c r="N194" s="223"/>
      <c r="O194" s="236"/>
      <c r="P194" s="223"/>
      <c r="Q194" s="224"/>
      <c r="S194" s="6"/>
      <c r="T194" s="6"/>
      <c r="U194" s="6"/>
      <c r="V194" s="6"/>
      <c r="W194" s="6"/>
      <c r="X194" s="6"/>
      <c r="Y194" s="6"/>
      <c r="Z194" s="6"/>
    </row>
    <row r="195" spans="1:26" ht="42" customHeight="1">
      <c r="A195" s="33"/>
      <c r="B195" s="197" t="s">
        <v>321</v>
      </c>
      <c r="C195" s="114" t="s">
        <v>388</v>
      </c>
      <c r="D195" s="72">
        <v>0</v>
      </c>
      <c r="E195" s="44">
        <v>0</v>
      </c>
      <c r="F195" s="74">
        <v>1</v>
      </c>
      <c r="G195" s="72">
        <v>0</v>
      </c>
      <c r="H195" s="74">
        <v>1</v>
      </c>
      <c r="I195" s="72">
        <v>0</v>
      </c>
      <c r="J195" s="74">
        <v>100</v>
      </c>
      <c r="K195" s="72">
        <v>0</v>
      </c>
      <c r="L195" s="74">
        <f>SUM(J195:K195)</f>
        <v>100</v>
      </c>
      <c r="M195" s="223"/>
      <c r="N195" s="223"/>
      <c r="O195" s="236"/>
      <c r="P195" s="223"/>
      <c r="Q195" s="224"/>
      <c r="S195" s="6"/>
      <c r="T195" s="6"/>
      <c r="U195" s="6"/>
      <c r="V195" s="6"/>
      <c r="W195" s="6"/>
      <c r="X195" s="6"/>
      <c r="Y195" s="6"/>
      <c r="Z195" s="6"/>
    </row>
    <row r="196" spans="1:26" ht="42" customHeight="1">
      <c r="A196" s="33"/>
      <c r="B196" s="197" t="s">
        <v>322</v>
      </c>
      <c r="C196" s="114" t="s">
        <v>394</v>
      </c>
      <c r="D196" s="72">
        <v>0</v>
      </c>
      <c r="E196" s="57">
        <v>0</v>
      </c>
      <c r="F196" s="74">
        <v>1</v>
      </c>
      <c r="G196" s="72">
        <v>0</v>
      </c>
      <c r="H196" s="74">
        <v>1</v>
      </c>
      <c r="I196" s="72">
        <v>0</v>
      </c>
      <c r="J196" s="74">
        <v>100</v>
      </c>
      <c r="K196" s="72">
        <v>0</v>
      </c>
      <c r="L196" s="74">
        <f>SUM(J196:K196)</f>
        <v>100</v>
      </c>
      <c r="M196" s="223"/>
      <c r="N196" s="223"/>
      <c r="O196" s="223"/>
      <c r="P196" s="223"/>
      <c r="Q196" s="224"/>
      <c r="S196" s="6"/>
      <c r="T196" s="6"/>
      <c r="U196" s="6"/>
      <c r="V196" s="6"/>
    </row>
    <row r="197" spans="1:26">
      <c r="A197" s="33" t="s">
        <v>12</v>
      </c>
      <c r="B197" s="60">
        <v>70</v>
      </c>
      <c r="C197" s="123" t="s">
        <v>273</v>
      </c>
      <c r="D197" s="75">
        <f t="shared" ref="D197:L197" si="60">SUM(D193:D196)</f>
        <v>0</v>
      </c>
      <c r="E197" s="75">
        <f t="shared" si="60"/>
        <v>0</v>
      </c>
      <c r="F197" s="65">
        <f t="shared" si="60"/>
        <v>11003</v>
      </c>
      <c r="G197" s="75">
        <f t="shared" si="60"/>
        <v>0</v>
      </c>
      <c r="H197" s="65">
        <f t="shared" si="60"/>
        <v>11003</v>
      </c>
      <c r="I197" s="75">
        <f t="shared" si="60"/>
        <v>0</v>
      </c>
      <c r="J197" s="132">
        <f t="shared" si="60"/>
        <v>19020</v>
      </c>
      <c r="K197" s="75">
        <f t="shared" ref="K197" si="61">SUM(K193:K196)</f>
        <v>0</v>
      </c>
      <c r="L197" s="132">
        <f t="shared" si="60"/>
        <v>19020</v>
      </c>
      <c r="O197" s="133"/>
      <c r="Q197" s="9"/>
      <c r="S197" s="6"/>
      <c r="T197" s="6"/>
      <c r="U197" s="6"/>
      <c r="V197" s="6"/>
    </row>
    <row r="198" spans="1:26">
      <c r="A198" s="33"/>
      <c r="B198" s="60"/>
      <c r="C198" s="123"/>
      <c r="D198" s="141"/>
      <c r="E198" s="138"/>
      <c r="F198" s="141"/>
      <c r="G198" s="138"/>
      <c r="H198" s="141"/>
      <c r="I198" s="138"/>
      <c r="J198" s="138"/>
      <c r="K198" s="138"/>
      <c r="L198" s="138"/>
      <c r="O198" s="133"/>
      <c r="Q198" s="9"/>
      <c r="S198" s="6"/>
      <c r="T198" s="6"/>
      <c r="U198" s="6"/>
      <c r="V198" s="6"/>
    </row>
    <row r="199" spans="1:26">
      <c r="A199" s="33"/>
      <c r="B199" s="60">
        <v>71</v>
      </c>
      <c r="C199" s="143" t="s">
        <v>317</v>
      </c>
      <c r="D199" s="63"/>
      <c r="E199" s="72"/>
      <c r="F199" s="63"/>
      <c r="G199" s="72"/>
      <c r="H199" s="63"/>
      <c r="I199" s="72"/>
      <c r="J199" s="72"/>
      <c r="K199" s="72"/>
      <c r="L199" s="72"/>
      <c r="O199" s="133"/>
      <c r="Q199" s="9"/>
      <c r="S199" s="6"/>
      <c r="T199" s="6"/>
      <c r="U199" s="6"/>
      <c r="V199" s="6"/>
    </row>
    <row r="200" spans="1:26" ht="42" customHeight="1">
      <c r="A200" s="184"/>
      <c r="B200" s="196" t="s">
        <v>318</v>
      </c>
      <c r="C200" s="219" t="s">
        <v>389</v>
      </c>
      <c r="D200" s="68">
        <v>0</v>
      </c>
      <c r="E200" s="50">
        <v>0</v>
      </c>
      <c r="F200" s="102">
        <v>1</v>
      </c>
      <c r="G200" s="68">
        <v>0</v>
      </c>
      <c r="H200" s="102">
        <v>1</v>
      </c>
      <c r="I200" s="68">
        <v>0</v>
      </c>
      <c r="J200" s="102">
        <v>100</v>
      </c>
      <c r="K200" s="68">
        <v>0</v>
      </c>
      <c r="L200" s="102">
        <f>SUM(J200:K200)</f>
        <v>100</v>
      </c>
      <c r="Q200" s="9"/>
      <c r="S200" s="6"/>
      <c r="T200" s="6"/>
      <c r="U200" s="6"/>
      <c r="V200" s="6"/>
      <c r="W200" s="6"/>
      <c r="X200" s="6"/>
      <c r="Y200" s="6"/>
      <c r="Z200" s="6"/>
    </row>
    <row r="201" spans="1:26" ht="38.25">
      <c r="A201" s="33"/>
      <c r="B201" s="60" t="s">
        <v>319</v>
      </c>
      <c r="C201" s="144" t="s">
        <v>395</v>
      </c>
      <c r="D201" s="72">
        <v>0</v>
      </c>
      <c r="E201" s="57">
        <v>0</v>
      </c>
      <c r="F201" s="74">
        <v>1</v>
      </c>
      <c r="G201" s="72">
        <v>0</v>
      </c>
      <c r="H201" s="74">
        <v>1</v>
      </c>
      <c r="I201" s="72">
        <v>0</v>
      </c>
      <c r="J201" s="74">
        <v>100</v>
      </c>
      <c r="K201" s="72">
        <v>0</v>
      </c>
      <c r="L201" s="74">
        <f>SUM(J201:K201)</f>
        <v>100</v>
      </c>
      <c r="Q201" s="9"/>
      <c r="S201" s="6"/>
      <c r="T201" s="6"/>
      <c r="U201" s="6"/>
      <c r="V201" s="6"/>
      <c r="W201" s="6"/>
      <c r="X201" s="6"/>
      <c r="Y201" s="6"/>
      <c r="Z201" s="6"/>
    </row>
    <row r="202" spans="1:26">
      <c r="A202" s="33" t="s">
        <v>12</v>
      </c>
      <c r="B202" s="60">
        <v>71</v>
      </c>
      <c r="C202" s="144" t="s">
        <v>317</v>
      </c>
      <c r="D202" s="75">
        <f t="shared" ref="D202:L202" si="62">SUM(D200:D201)</f>
        <v>0</v>
      </c>
      <c r="E202" s="75">
        <f t="shared" si="62"/>
        <v>0</v>
      </c>
      <c r="F202" s="132">
        <f t="shared" si="62"/>
        <v>2</v>
      </c>
      <c r="G202" s="75">
        <f t="shared" si="62"/>
        <v>0</v>
      </c>
      <c r="H202" s="132">
        <f t="shared" si="62"/>
        <v>2</v>
      </c>
      <c r="I202" s="75">
        <f t="shared" si="62"/>
        <v>0</v>
      </c>
      <c r="J202" s="132">
        <f t="shared" si="62"/>
        <v>200</v>
      </c>
      <c r="K202" s="75">
        <f t="shared" ref="K202" si="63">SUM(K200:K201)</f>
        <v>0</v>
      </c>
      <c r="L202" s="132">
        <f t="shared" si="62"/>
        <v>200</v>
      </c>
      <c r="Q202" s="9"/>
      <c r="S202" s="6"/>
      <c r="T202" s="6"/>
      <c r="U202" s="6"/>
      <c r="V202" s="6"/>
      <c r="W202" s="6"/>
      <c r="X202" s="6"/>
      <c r="Y202" s="6"/>
      <c r="Z202" s="6"/>
    </row>
    <row r="203" spans="1:26">
      <c r="A203" s="33" t="s">
        <v>12</v>
      </c>
      <c r="B203" s="39">
        <v>4.101</v>
      </c>
      <c r="C203" s="207" t="s">
        <v>91</v>
      </c>
      <c r="D203" s="132">
        <f t="shared" ref="D203:L203" si="64">SUM(D170:D182)+D190+D197+D202</f>
        <v>1392</v>
      </c>
      <c r="E203" s="75">
        <f t="shared" si="64"/>
        <v>0</v>
      </c>
      <c r="F203" s="132">
        <f t="shared" si="64"/>
        <v>40498</v>
      </c>
      <c r="G203" s="75">
        <f t="shared" si="64"/>
        <v>0</v>
      </c>
      <c r="H203" s="132">
        <f t="shared" si="64"/>
        <v>40498</v>
      </c>
      <c r="I203" s="75">
        <f t="shared" si="64"/>
        <v>0</v>
      </c>
      <c r="J203" s="132">
        <f t="shared" si="64"/>
        <v>38322</v>
      </c>
      <c r="K203" s="75">
        <f t="shared" si="64"/>
        <v>0</v>
      </c>
      <c r="L203" s="132">
        <f t="shared" si="64"/>
        <v>38322</v>
      </c>
      <c r="O203" s="152"/>
      <c r="Q203" s="9"/>
      <c r="S203" s="6"/>
      <c r="T203" s="6"/>
      <c r="U203" s="6"/>
      <c r="V203" s="6"/>
      <c r="W203" s="6"/>
      <c r="X203" s="6"/>
      <c r="Y203" s="6"/>
      <c r="Z203" s="6"/>
    </row>
    <row r="204" spans="1:26">
      <c r="A204" s="32"/>
      <c r="B204" s="39"/>
      <c r="C204" s="58"/>
      <c r="D204" s="63"/>
      <c r="E204" s="63"/>
      <c r="F204" s="63"/>
      <c r="G204" s="63"/>
      <c r="H204" s="63"/>
      <c r="I204" s="63"/>
      <c r="J204" s="63"/>
      <c r="K204" s="63"/>
      <c r="L204" s="62"/>
      <c r="O204" s="152"/>
      <c r="Q204" s="9"/>
      <c r="S204" s="6"/>
      <c r="T204" s="6"/>
      <c r="U204" s="6"/>
      <c r="V204" s="6"/>
      <c r="W204" s="6"/>
      <c r="X204" s="6"/>
      <c r="Y204" s="6"/>
      <c r="Z204" s="6"/>
    </row>
    <row r="205" spans="1:26">
      <c r="A205" s="32"/>
      <c r="B205" s="39">
        <v>4.3369999999999997</v>
      </c>
      <c r="C205" s="58" t="s">
        <v>27</v>
      </c>
      <c r="D205" s="63"/>
      <c r="E205" s="63"/>
      <c r="F205" s="63"/>
      <c r="G205" s="63"/>
      <c r="H205" s="63"/>
      <c r="I205" s="63"/>
      <c r="J205" s="63"/>
      <c r="K205" s="63"/>
      <c r="L205" s="64"/>
      <c r="Q205" s="9"/>
      <c r="S205" s="6"/>
      <c r="T205" s="6"/>
      <c r="U205" s="6"/>
      <c r="V205" s="6"/>
      <c r="W205" s="6"/>
      <c r="X205" s="6"/>
      <c r="Y205" s="6"/>
      <c r="Z205" s="6"/>
    </row>
    <row r="206" spans="1:26">
      <c r="A206" s="32"/>
      <c r="B206" s="33">
        <v>60</v>
      </c>
      <c r="C206" s="188" t="s">
        <v>28</v>
      </c>
      <c r="D206" s="63"/>
      <c r="E206" s="63"/>
      <c r="F206" s="63"/>
      <c r="G206" s="63"/>
      <c r="H206" s="63"/>
      <c r="I206" s="63"/>
      <c r="J206" s="63"/>
      <c r="K206" s="63"/>
      <c r="L206" s="64"/>
      <c r="Q206" s="9"/>
      <c r="S206" s="6"/>
      <c r="T206" s="6"/>
      <c r="U206" s="6"/>
      <c r="V206" s="6"/>
      <c r="W206" s="6"/>
      <c r="X206" s="6"/>
      <c r="Y206" s="6"/>
      <c r="Z206" s="6"/>
    </row>
    <row r="207" spans="1:26">
      <c r="A207" s="32"/>
      <c r="B207" s="33">
        <v>45</v>
      </c>
      <c r="C207" s="188" t="s">
        <v>18</v>
      </c>
      <c r="D207" s="63"/>
      <c r="E207" s="63"/>
      <c r="F207" s="63"/>
      <c r="G207" s="63"/>
      <c r="H207" s="63"/>
      <c r="I207" s="63"/>
      <c r="J207" s="63"/>
      <c r="K207" s="63"/>
      <c r="L207" s="64"/>
      <c r="Q207" s="9"/>
      <c r="S207" s="6"/>
      <c r="T207" s="6"/>
      <c r="U207" s="6"/>
      <c r="V207" s="6"/>
      <c r="W207" s="6"/>
      <c r="X207" s="6"/>
      <c r="Y207" s="6"/>
      <c r="Z207" s="6"/>
    </row>
    <row r="208" spans="1:26">
      <c r="A208" s="32"/>
      <c r="B208" s="70" t="s">
        <v>70</v>
      </c>
      <c r="C208" s="107" t="s">
        <v>206</v>
      </c>
      <c r="D208" s="63">
        <v>59928</v>
      </c>
      <c r="E208" s="72">
        <v>0</v>
      </c>
      <c r="F208" s="74">
        <v>1</v>
      </c>
      <c r="G208" s="72">
        <v>0</v>
      </c>
      <c r="H208" s="63">
        <v>1</v>
      </c>
      <c r="I208" s="72">
        <v>0</v>
      </c>
      <c r="J208" s="72">
        <v>0</v>
      </c>
      <c r="K208" s="72">
        <v>0</v>
      </c>
      <c r="L208" s="44">
        <f t="shared" ref="L208:L225" si="65">SUM(J208:K208)</f>
        <v>0</v>
      </c>
      <c r="M208" s="223"/>
      <c r="N208" s="229"/>
      <c r="O208" s="223"/>
      <c r="P208" s="223"/>
      <c r="Q208" s="231"/>
      <c r="S208" s="6"/>
      <c r="T208" s="6"/>
      <c r="U208" s="6"/>
      <c r="V208" s="6"/>
      <c r="W208" s="6"/>
      <c r="X208" s="6"/>
      <c r="Y208" s="6"/>
      <c r="Z208" s="6"/>
    </row>
    <row r="209" spans="1:32" ht="25.5">
      <c r="A209" s="32"/>
      <c r="B209" s="70" t="s">
        <v>306</v>
      </c>
      <c r="C209" s="109" t="s">
        <v>356</v>
      </c>
      <c r="D209" s="74">
        <v>53367</v>
      </c>
      <c r="E209" s="72">
        <v>0</v>
      </c>
      <c r="F209" s="74">
        <v>39176</v>
      </c>
      <c r="G209" s="72">
        <v>0</v>
      </c>
      <c r="H209" s="63">
        <v>39176</v>
      </c>
      <c r="I209" s="72">
        <v>0</v>
      </c>
      <c r="J209" s="74">
        <f>54287+30000</f>
        <v>84287</v>
      </c>
      <c r="K209" s="72">
        <v>0</v>
      </c>
      <c r="L209" s="46">
        <f t="shared" si="65"/>
        <v>84287</v>
      </c>
      <c r="M209" s="223"/>
      <c r="N209" s="223"/>
      <c r="O209" s="223"/>
      <c r="P209" s="223"/>
      <c r="Q209" s="224"/>
      <c r="S209" s="6"/>
      <c r="T209" s="6"/>
      <c r="U209" s="6"/>
      <c r="V209" s="6"/>
      <c r="W209" s="6"/>
      <c r="X209" s="6"/>
      <c r="Y209" s="6"/>
      <c r="Z209" s="6"/>
    </row>
    <row r="210" spans="1:32" ht="51">
      <c r="A210" s="32"/>
      <c r="B210" s="70" t="s">
        <v>307</v>
      </c>
      <c r="C210" s="109" t="s">
        <v>308</v>
      </c>
      <c r="D210" s="74">
        <v>12000</v>
      </c>
      <c r="E210" s="72">
        <v>0</v>
      </c>
      <c r="F210" s="74">
        <v>12100</v>
      </c>
      <c r="G210" s="72">
        <v>0</v>
      </c>
      <c r="H210" s="74">
        <v>12100</v>
      </c>
      <c r="I210" s="72">
        <v>0</v>
      </c>
      <c r="J210" s="74">
        <v>2927</v>
      </c>
      <c r="K210" s="72">
        <v>0</v>
      </c>
      <c r="L210" s="46">
        <f t="shared" si="65"/>
        <v>2927</v>
      </c>
      <c r="M210" s="237"/>
      <c r="N210" s="237"/>
      <c r="O210" s="238"/>
      <c r="P210" s="239"/>
      <c r="Q210" s="240"/>
      <c r="S210" s="6"/>
      <c r="T210" s="6"/>
      <c r="U210" s="6"/>
      <c r="V210" s="6"/>
      <c r="W210" s="6"/>
      <c r="X210" s="6"/>
      <c r="Y210" s="6"/>
      <c r="Z210" s="6"/>
    </row>
    <row r="211" spans="1:32" ht="51">
      <c r="A211" s="32"/>
      <c r="B211" s="70" t="s">
        <v>309</v>
      </c>
      <c r="C211" s="109" t="s">
        <v>310</v>
      </c>
      <c r="D211" s="72">
        <v>0</v>
      </c>
      <c r="E211" s="72">
        <v>0</v>
      </c>
      <c r="F211" s="74">
        <v>1</v>
      </c>
      <c r="G211" s="72">
        <v>0</v>
      </c>
      <c r="H211" s="74">
        <v>1</v>
      </c>
      <c r="I211" s="72">
        <v>0</v>
      </c>
      <c r="J211" s="74">
        <v>1</v>
      </c>
      <c r="K211" s="72">
        <v>0</v>
      </c>
      <c r="L211" s="46">
        <f t="shared" si="65"/>
        <v>1</v>
      </c>
      <c r="M211" s="237"/>
      <c r="N211" s="237"/>
      <c r="O211" s="238"/>
      <c r="P211" s="239"/>
      <c r="Q211" s="240"/>
      <c r="S211" s="6"/>
      <c r="T211" s="6"/>
      <c r="U211" s="6"/>
      <c r="V211" s="6"/>
      <c r="W211" s="6"/>
      <c r="X211" s="6"/>
      <c r="Y211" s="6"/>
      <c r="Z211" s="6"/>
    </row>
    <row r="212" spans="1:32">
      <c r="A212" s="32"/>
      <c r="B212" s="70" t="s">
        <v>71</v>
      </c>
      <c r="C212" s="215" t="s">
        <v>228</v>
      </c>
      <c r="D212" s="74">
        <v>826</v>
      </c>
      <c r="E212" s="44">
        <v>0</v>
      </c>
      <c r="F212" s="74">
        <v>10000</v>
      </c>
      <c r="G212" s="72">
        <v>0</v>
      </c>
      <c r="H212" s="63">
        <v>10000</v>
      </c>
      <c r="I212" s="72">
        <v>0</v>
      </c>
      <c r="J212" s="74">
        <v>10000</v>
      </c>
      <c r="K212" s="72">
        <v>0</v>
      </c>
      <c r="L212" s="46">
        <f t="shared" si="65"/>
        <v>10000</v>
      </c>
      <c r="M212" s="226"/>
      <c r="N212" s="226"/>
      <c r="O212" s="227"/>
      <c r="P212" s="226"/>
      <c r="Q212" s="228"/>
      <c r="R212" s="154"/>
      <c r="S212" s="6"/>
      <c r="T212" s="6"/>
      <c r="U212" s="6"/>
      <c r="V212" s="6"/>
      <c r="W212" s="6"/>
      <c r="X212" s="6"/>
      <c r="Y212" s="6"/>
      <c r="Z212" s="6"/>
    </row>
    <row r="213" spans="1:32" ht="38.25">
      <c r="A213" s="32"/>
      <c r="B213" s="70" t="s">
        <v>324</v>
      </c>
      <c r="C213" s="216" t="s">
        <v>325</v>
      </c>
      <c r="D213" s="72">
        <v>0</v>
      </c>
      <c r="E213" s="44">
        <v>0</v>
      </c>
      <c r="F213" s="74">
        <v>18100</v>
      </c>
      <c r="G213" s="72">
        <v>0</v>
      </c>
      <c r="H213" s="74">
        <v>18100</v>
      </c>
      <c r="I213" s="72">
        <v>0</v>
      </c>
      <c r="J213" s="74">
        <f>18100+313</f>
        <v>18413</v>
      </c>
      <c r="K213" s="72">
        <v>0</v>
      </c>
      <c r="L213" s="74">
        <f t="shared" si="65"/>
        <v>18413</v>
      </c>
      <c r="M213" s="223"/>
      <c r="N213" s="223"/>
      <c r="O213" s="223"/>
      <c r="P213" s="223"/>
      <c r="Q213" s="224"/>
      <c r="S213" s="6"/>
      <c r="T213" s="6"/>
      <c r="U213" s="6"/>
      <c r="V213" s="6"/>
      <c r="W213" s="6"/>
      <c r="X213" s="6"/>
      <c r="Y213" s="6"/>
      <c r="Z213" s="6"/>
    </row>
    <row r="214" spans="1:32">
      <c r="A214" s="32"/>
      <c r="B214" s="70" t="s">
        <v>72</v>
      </c>
      <c r="C214" s="216" t="s">
        <v>73</v>
      </c>
      <c r="D214" s="63">
        <v>36634</v>
      </c>
      <c r="E214" s="44">
        <v>0</v>
      </c>
      <c r="F214" s="74">
        <v>150000</v>
      </c>
      <c r="G214" s="72">
        <v>0</v>
      </c>
      <c r="H214" s="63">
        <v>150000</v>
      </c>
      <c r="I214" s="72">
        <v>0</v>
      </c>
      <c r="J214" s="74">
        <v>85000</v>
      </c>
      <c r="K214" s="72">
        <v>0</v>
      </c>
      <c r="L214" s="46">
        <f t="shared" si="65"/>
        <v>85000</v>
      </c>
      <c r="M214" s="223"/>
      <c r="N214" s="223"/>
      <c r="O214" s="223"/>
      <c r="P214" s="223"/>
      <c r="Q214" s="224"/>
      <c r="S214" s="6"/>
      <c r="T214" s="6"/>
      <c r="U214" s="6"/>
      <c r="V214" s="6"/>
      <c r="W214" s="6"/>
      <c r="X214" s="6"/>
      <c r="Y214" s="6"/>
      <c r="Z214" s="6"/>
    </row>
    <row r="215" spans="1:32">
      <c r="A215" s="32"/>
      <c r="B215" s="70" t="s">
        <v>270</v>
      </c>
      <c r="C215" s="216" t="s">
        <v>300</v>
      </c>
      <c r="D215" s="74">
        <v>59362</v>
      </c>
      <c r="E215" s="72">
        <v>0</v>
      </c>
      <c r="F215" s="74">
        <v>3000</v>
      </c>
      <c r="G215" s="72">
        <v>0</v>
      </c>
      <c r="H215" s="74">
        <v>3000</v>
      </c>
      <c r="I215" s="72">
        <v>0</v>
      </c>
      <c r="J215" s="74">
        <v>1</v>
      </c>
      <c r="K215" s="72">
        <v>0</v>
      </c>
      <c r="L215" s="46">
        <f t="shared" si="65"/>
        <v>1</v>
      </c>
      <c r="M215" s="223"/>
      <c r="N215" s="229"/>
      <c r="O215" s="223"/>
      <c r="P215" s="223"/>
      <c r="Q215" s="231"/>
      <c r="S215" s="6"/>
      <c r="T215" s="6"/>
      <c r="U215" s="6"/>
      <c r="V215" s="6"/>
      <c r="W215" s="6"/>
      <c r="X215" s="6"/>
      <c r="Y215" s="6"/>
      <c r="Z215" s="6"/>
    </row>
    <row r="216" spans="1:32">
      <c r="A216" s="32"/>
      <c r="B216" s="70" t="s">
        <v>74</v>
      </c>
      <c r="C216" s="216" t="s">
        <v>271</v>
      </c>
      <c r="D216" s="72">
        <v>0</v>
      </c>
      <c r="E216" s="72">
        <v>0</v>
      </c>
      <c r="F216" s="72">
        <v>0</v>
      </c>
      <c r="G216" s="72">
        <v>0</v>
      </c>
      <c r="H216" s="72">
        <v>0</v>
      </c>
      <c r="I216" s="72">
        <v>0</v>
      </c>
      <c r="J216" s="74">
        <v>1</v>
      </c>
      <c r="K216" s="72">
        <v>0</v>
      </c>
      <c r="L216" s="46">
        <f t="shared" si="65"/>
        <v>1</v>
      </c>
      <c r="M216" s="223"/>
      <c r="N216" s="223"/>
      <c r="O216" s="223"/>
      <c r="P216" s="223"/>
      <c r="Q216" s="224"/>
      <c r="S216" s="6"/>
      <c r="T216" s="6"/>
      <c r="U216" s="6"/>
      <c r="V216" s="6"/>
      <c r="W216" s="6"/>
      <c r="X216" s="6"/>
      <c r="Y216" s="6"/>
      <c r="Z216" s="6"/>
    </row>
    <row r="217" spans="1:32" ht="25.5">
      <c r="A217" s="32"/>
      <c r="B217" s="70" t="s">
        <v>328</v>
      </c>
      <c r="C217" s="216" t="s">
        <v>329</v>
      </c>
      <c r="D217" s="72">
        <v>0</v>
      </c>
      <c r="E217" s="44">
        <v>0</v>
      </c>
      <c r="F217" s="72">
        <v>0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44">
        <f t="shared" si="65"/>
        <v>0</v>
      </c>
      <c r="M217" s="223"/>
      <c r="N217" s="223"/>
      <c r="O217" s="223"/>
      <c r="P217" s="223"/>
      <c r="Q217" s="223"/>
      <c r="U217" s="6"/>
      <c r="V217" s="6"/>
      <c r="W217" s="6"/>
      <c r="X217" s="6"/>
      <c r="Y217" s="6"/>
      <c r="Z217" s="6"/>
    </row>
    <row r="218" spans="1:32">
      <c r="A218" s="33"/>
      <c r="B218" s="70" t="s">
        <v>165</v>
      </c>
      <c r="C218" s="216" t="s">
        <v>156</v>
      </c>
      <c r="D218" s="74">
        <v>107740</v>
      </c>
      <c r="E218" s="44">
        <v>0</v>
      </c>
      <c r="F218" s="74">
        <v>255000</v>
      </c>
      <c r="G218" s="72">
        <v>0</v>
      </c>
      <c r="H218" s="74">
        <v>255000</v>
      </c>
      <c r="I218" s="72">
        <v>0</v>
      </c>
      <c r="J218" s="74">
        <v>199993</v>
      </c>
      <c r="K218" s="72">
        <v>0</v>
      </c>
      <c r="L218" s="46">
        <f t="shared" si="65"/>
        <v>199993</v>
      </c>
      <c r="M218" s="223"/>
      <c r="N218" s="223"/>
      <c r="O218" s="223"/>
      <c r="P218" s="223"/>
      <c r="Q218" s="223"/>
      <c r="U218" s="6"/>
      <c r="V218" s="6"/>
    </row>
    <row r="219" spans="1:32" ht="25.5">
      <c r="A219" s="32"/>
      <c r="B219" s="70" t="s">
        <v>188</v>
      </c>
      <c r="C219" s="216" t="s">
        <v>355</v>
      </c>
      <c r="D219" s="72">
        <v>0</v>
      </c>
      <c r="E219" s="44">
        <v>0</v>
      </c>
      <c r="F219" s="74">
        <v>10000</v>
      </c>
      <c r="G219" s="72">
        <v>0</v>
      </c>
      <c r="H219" s="63">
        <v>10000</v>
      </c>
      <c r="I219" s="72">
        <v>0</v>
      </c>
      <c r="J219" s="74">
        <v>10303</v>
      </c>
      <c r="K219" s="72">
        <v>0</v>
      </c>
      <c r="L219" s="46">
        <f t="shared" si="65"/>
        <v>10303</v>
      </c>
      <c r="M219" s="223"/>
      <c r="N219" s="223"/>
      <c r="O219" s="223"/>
      <c r="P219" s="223"/>
      <c r="Q219" s="223"/>
      <c r="U219" s="6"/>
      <c r="V219" s="6"/>
    </row>
    <row r="220" spans="1:32" customFormat="1" ht="25.5">
      <c r="A220" s="181"/>
      <c r="B220" s="191" t="s">
        <v>211</v>
      </c>
      <c r="C220" s="182" t="s">
        <v>213</v>
      </c>
      <c r="D220" s="67">
        <v>35003</v>
      </c>
      <c r="E220" s="50">
        <v>0</v>
      </c>
      <c r="F220" s="102">
        <v>20000</v>
      </c>
      <c r="G220" s="68">
        <v>0</v>
      </c>
      <c r="H220" s="102">
        <v>20000</v>
      </c>
      <c r="I220" s="68">
        <v>0</v>
      </c>
      <c r="J220" s="102">
        <v>12300</v>
      </c>
      <c r="K220" s="68">
        <v>0</v>
      </c>
      <c r="L220" s="49">
        <f t="shared" si="65"/>
        <v>12300</v>
      </c>
      <c r="M220" s="223"/>
      <c r="N220" s="223"/>
      <c r="O220" s="223"/>
      <c r="P220" s="223"/>
      <c r="Q220" s="224"/>
      <c r="R220" s="104"/>
      <c r="S220" s="104"/>
      <c r="T220" s="104"/>
      <c r="U220" s="104"/>
      <c r="V220" s="104"/>
      <c r="W220" s="104"/>
      <c r="X220" s="104"/>
      <c r="Y220" s="104"/>
      <c r="Z220" s="104"/>
      <c r="AA220" s="6"/>
      <c r="AB220" s="6"/>
      <c r="AC220" s="6"/>
      <c r="AD220" s="6"/>
      <c r="AE220" s="6"/>
      <c r="AF220" s="6"/>
    </row>
    <row r="221" spans="1:32" ht="25.5">
      <c r="A221" s="32"/>
      <c r="B221" s="70" t="s">
        <v>212</v>
      </c>
      <c r="C221" s="188" t="s">
        <v>214</v>
      </c>
      <c r="D221" s="74">
        <v>31263</v>
      </c>
      <c r="E221" s="57">
        <v>0</v>
      </c>
      <c r="F221" s="137">
        <v>18738</v>
      </c>
      <c r="G221" s="66">
        <v>0</v>
      </c>
      <c r="H221" s="137">
        <v>18738</v>
      </c>
      <c r="I221" s="66">
        <v>0</v>
      </c>
      <c r="J221" s="137">
        <f>8612+1262</f>
        <v>9874</v>
      </c>
      <c r="K221" s="66">
        <v>0</v>
      </c>
      <c r="L221" s="101">
        <f t="shared" si="65"/>
        <v>9874</v>
      </c>
      <c r="M221" s="223"/>
      <c r="N221" s="223"/>
      <c r="O221" s="232"/>
      <c r="P221" s="223"/>
      <c r="Q221" s="223"/>
      <c r="W221" s="6"/>
      <c r="X221" s="6"/>
      <c r="Y221" s="6"/>
      <c r="Z221" s="6"/>
    </row>
    <row r="222" spans="1:32">
      <c r="A222" s="32"/>
      <c r="B222" s="70" t="s">
        <v>215</v>
      </c>
      <c r="C222" s="188" t="s">
        <v>216</v>
      </c>
      <c r="D222" s="137">
        <v>30302</v>
      </c>
      <c r="E222" s="57">
        <v>0</v>
      </c>
      <c r="F222" s="137">
        <v>14852</v>
      </c>
      <c r="G222" s="66">
        <v>0</v>
      </c>
      <c r="H222" s="137">
        <v>14852</v>
      </c>
      <c r="I222" s="66">
        <v>0</v>
      </c>
      <c r="J222" s="137">
        <v>8400</v>
      </c>
      <c r="K222" s="66">
        <v>0</v>
      </c>
      <c r="L222" s="101">
        <f t="shared" si="65"/>
        <v>8400</v>
      </c>
      <c r="M222" s="223"/>
      <c r="N222" s="229"/>
      <c r="O222" s="230"/>
      <c r="P222" s="223"/>
      <c r="Q222" s="223"/>
      <c r="U222" s="6"/>
      <c r="V222" s="6"/>
    </row>
    <row r="223" spans="1:32">
      <c r="A223" s="32"/>
      <c r="B223" s="70" t="s">
        <v>229</v>
      </c>
      <c r="C223" s="205" t="s">
        <v>230</v>
      </c>
      <c r="D223" s="74">
        <v>69677</v>
      </c>
      <c r="E223" s="72">
        <v>0</v>
      </c>
      <c r="F223" s="74">
        <v>70000</v>
      </c>
      <c r="G223" s="72">
        <v>0</v>
      </c>
      <c r="H223" s="74">
        <v>70000</v>
      </c>
      <c r="I223" s="72">
        <v>0</v>
      </c>
      <c r="J223" s="72">
        <v>0</v>
      </c>
      <c r="K223" s="72">
        <v>0</v>
      </c>
      <c r="L223" s="44">
        <f t="shared" si="65"/>
        <v>0</v>
      </c>
      <c r="M223" s="223"/>
      <c r="N223" s="229"/>
      <c r="O223" s="230"/>
      <c r="P223" s="223"/>
      <c r="Q223" s="231"/>
      <c r="U223" s="6"/>
      <c r="V223" s="6"/>
    </row>
    <row r="224" spans="1:32">
      <c r="A224" s="32"/>
      <c r="B224" s="70" t="s">
        <v>268</v>
      </c>
      <c r="C224" s="188" t="s">
        <v>266</v>
      </c>
      <c r="D224" s="74">
        <v>9955</v>
      </c>
      <c r="E224" s="72">
        <v>0</v>
      </c>
      <c r="F224" s="74">
        <v>10000</v>
      </c>
      <c r="G224" s="72">
        <v>0</v>
      </c>
      <c r="H224" s="74">
        <v>10000</v>
      </c>
      <c r="I224" s="72">
        <v>0</v>
      </c>
      <c r="J224" s="74">
        <v>1</v>
      </c>
      <c r="K224" s="72">
        <v>0</v>
      </c>
      <c r="L224" s="46">
        <f t="shared" si="65"/>
        <v>1</v>
      </c>
      <c r="M224" s="223"/>
      <c r="N224" s="229"/>
      <c r="O224" s="232"/>
      <c r="P224" s="223"/>
      <c r="Q224" s="224"/>
      <c r="U224" s="6"/>
      <c r="V224" s="6"/>
    </row>
    <row r="225" spans="1:26">
      <c r="A225" s="32"/>
      <c r="B225" s="70" t="s">
        <v>269</v>
      </c>
      <c r="C225" s="188" t="s">
        <v>267</v>
      </c>
      <c r="D225" s="74">
        <v>10000</v>
      </c>
      <c r="E225" s="72">
        <v>0</v>
      </c>
      <c r="F225" s="74">
        <v>10000</v>
      </c>
      <c r="G225" s="72">
        <v>0</v>
      </c>
      <c r="H225" s="74">
        <v>10000</v>
      </c>
      <c r="I225" s="72">
        <v>0</v>
      </c>
      <c r="J225" s="74">
        <v>1</v>
      </c>
      <c r="K225" s="72">
        <v>0</v>
      </c>
      <c r="L225" s="46">
        <f t="shared" si="65"/>
        <v>1</v>
      </c>
      <c r="M225" s="223"/>
      <c r="N225" s="229"/>
      <c r="O225" s="230"/>
      <c r="P225" s="223"/>
      <c r="Q225" s="231"/>
      <c r="W225" s="6"/>
      <c r="X225" s="6"/>
      <c r="Y225" s="6"/>
      <c r="Z225" s="6"/>
    </row>
    <row r="226" spans="1:26" ht="14.25">
      <c r="A226" s="32" t="s">
        <v>12</v>
      </c>
      <c r="B226" s="33">
        <v>45</v>
      </c>
      <c r="C226" s="188" t="s">
        <v>18</v>
      </c>
      <c r="D226" s="65">
        <f t="shared" ref="D226:L226" si="66">SUM(D208:D225)</f>
        <v>516057</v>
      </c>
      <c r="E226" s="75">
        <f t="shared" si="66"/>
        <v>0</v>
      </c>
      <c r="F226" s="65">
        <f t="shared" si="66"/>
        <v>640968</v>
      </c>
      <c r="G226" s="75">
        <f t="shared" si="66"/>
        <v>0</v>
      </c>
      <c r="H226" s="65">
        <f t="shared" si="66"/>
        <v>640968</v>
      </c>
      <c r="I226" s="75">
        <f t="shared" si="66"/>
        <v>0</v>
      </c>
      <c r="J226" s="132">
        <f t="shared" si="66"/>
        <v>441502</v>
      </c>
      <c r="K226" s="75">
        <f t="shared" ref="K226" si="67">SUM(K208:K225)</f>
        <v>0</v>
      </c>
      <c r="L226" s="132">
        <f t="shared" si="66"/>
        <v>441502</v>
      </c>
      <c r="N226" s="112"/>
      <c r="O226" s="110"/>
      <c r="S226" s="112"/>
      <c r="T226" s="113"/>
      <c r="W226" s="6"/>
      <c r="X226" s="6"/>
      <c r="Y226" s="6"/>
      <c r="Z226" s="6"/>
    </row>
    <row r="227" spans="1:26" ht="14.25">
      <c r="A227" s="32"/>
      <c r="B227" s="70"/>
      <c r="C227" s="188"/>
      <c r="D227" s="55"/>
      <c r="E227" s="55"/>
      <c r="F227" s="55"/>
      <c r="G227" s="55"/>
      <c r="H227" s="55"/>
      <c r="I227" s="55"/>
      <c r="J227" s="55"/>
      <c r="K227" s="55"/>
      <c r="L227" s="71"/>
      <c r="N227" s="112"/>
      <c r="O227" s="110"/>
      <c r="S227" s="112"/>
      <c r="T227" s="113"/>
    </row>
    <row r="228" spans="1:26" ht="14.25">
      <c r="A228" s="32"/>
      <c r="B228" s="78">
        <v>46</v>
      </c>
      <c r="C228" s="188" t="s">
        <v>19</v>
      </c>
      <c r="D228" s="55"/>
      <c r="E228" s="55"/>
      <c r="F228" s="55"/>
      <c r="G228" s="55"/>
      <c r="H228" s="55"/>
      <c r="I228" s="55"/>
      <c r="J228" s="55"/>
      <c r="K228" s="55"/>
      <c r="L228" s="71"/>
      <c r="N228" s="112"/>
      <c r="O228" s="110"/>
      <c r="S228" s="112"/>
      <c r="T228" s="113"/>
    </row>
    <row r="229" spans="1:26">
      <c r="A229" s="32"/>
      <c r="B229" s="70" t="s">
        <v>76</v>
      </c>
      <c r="C229" s="107" t="s">
        <v>206</v>
      </c>
      <c r="D229" s="137">
        <v>5000</v>
      </c>
      <c r="E229" s="66">
        <v>0</v>
      </c>
      <c r="F229" s="137">
        <v>1</v>
      </c>
      <c r="G229" s="66">
        <v>0</v>
      </c>
      <c r="H229" s="137">
        <v>1</v>
      </c>
      <c r="I229" s="66">
        <v>0</v>
      </c>
      <c r="J229" s="66">
        <v>0</v>
      </c>
      <c r="K229" s="66">
        <v>0</v>
      </c>
      <c r="L229" s="57">
        <f t="shared" ref="L229:L244" si="68">SUM(J229:K229)</f>
        <v>0</v>
      </c>
      <c r="M229" s="223"/>
      <c r="N229" s="229"/>
      <c r="O229" s="223"/>
      <c r="P229" s="223"/>
      <c r="Q229" s="231"/>
      <c r="S229" s="6"/>
      <c r="T229" s="6"/>
      <c r="U229" s="6"/>
      <c r="V229" s="6"/>
      <c r="W229" s="6"/>
      <c r="X229" s="6"/>
      <c r="Y229" s="6"/>
      <c r="Z229" s="6"/>
    </row>
    <row r="230" spans="1:26">
      <c r="A230" s="32"/>
      <c r="B230" s="70" t="s">
        <v>77</v>
      </c>
      <c r="C230" s="188" t="s">
        <v>231</v>
      </c>
      <c r="D230" s="72">
        <v>0</v>
      </c>
      <c r="E230" s="57">
        <v>0</v>
      </c>
      <c r="F230" s="74">
        <v>7000</v>
      </c>
      <c r="G230" s="72">
        <v>0</v>
      </c>
      <c r="H230" s="63">
        <v>7000</v>
      </c>
      <c r="I230" s="72">
        <v>0</v>
      </c>
      <c r="J230" s="74">
        <v>10000</v>
      </c>
      <c r="K230" s="72">
        <v>0</v>
      </c>
      <c r="L230" s="46">
        <f t="shared" si="68"/>
        <v>10000</v>
      </c>
      <c r="M230" s="223"/>
      <c r="N230" s="223"/>
      <c r="O230" s="223"/>
      <c r="P230" s="223"/>
      <c r="Q230" s="224"/>
      <c r="S230" s="6"/>
      <c r="T230" s="6"/>
      <c r="U230" s="6"/>
      <c r="V230" s="6"/>
      <c r="W230" s="6"/>
      <c r="X230" s="6"/>
      <c r="Y230" s="6"/>
      <c r="Z230" s="6"/>
    </row>
    <row r="231" spans="1:26">
      <c r="A231" s="32"/>
      <c r="B231" s="70" t="s">
        <v>78</v>
      </c>
      <c r="C231" s="188" t="s">
        <v>73</v>
      </c>
      <c r="D231" s="74">
        <v>170005</v>
      </c>
      <c r="E231" s="57">
        <v>0</v>
      </c>
      <c r="F231" s="74">
        <v>120000</v>
      </c>
      <c r="G231" s="72">
        <v>0</v>
      </c>
      <c r="H231" s="63">
        <v>120000</v>
      </c>
      <c r="I231" s="72">
        <v>0</v>
      </c>
      <c r="J231" s="74">
        <f>70000-1400</f>
        <v>68600</v>
      </c>
      <c r="K231" s="72">
        <v>0</v>
      </c>
      <c r="L231" s="46">
        <f t="shared" si="68"/>
        <v>68600</v>
      </c>
      <c r="M231" s="223"/>
      <c r="N231" s="223"/>
      <c r="O231" s="223"/>
      <c r="P231" s="223"/>
      <c r="Q231" s="224"/>
      <c r="S231" s="6"/>
      <c r="T231" s="6"/>
      <c r="U231" s="6"/>
      <c r="V231" s="6"/>
      <c r="W231" s="6"/>
      <c r="X231" s="6"/>
      <c r="Y231" s="6"/>
      <c r="Z231" s="6"/>
    </row>
    <row r="232" spans="1:26">
      <c r="A232" s="32"/>
      <c r="B232" s="70" t="s">
        <v>89</v>
      </c>
      <c r="C232" s="188" t="s">
        <v>163</v>
      </c>
      <c r="D232" s="72">
        <v>0</v>
      </c>
      <c r="E232" s="44">
        <v>0</v>
      </c>
      <c r="F232" s="74">
        <v>40800</v>
      </c>
      <c r="G232" s="72">
        <v>0</v>
      </c>
      <c r="H232" s="74">
        <v>40800</v>
      </c>
      <c r="I232" s="72">
        <v>0</v>
      </c>
      <c r="J232" s="74">
        <v>40800</v>
      </c>
      <c r="K232" s="72">
        <v>0</v>
      </c>
      <c r="L232" s="46">
        <f t="shared" si="68"/>
        <v>40800</v>
      </c>
      <c r="M232" s="223"/>
      <c r="N232" s="223"/>
      <c r="O232" s="223"/>
      <c r="P232" s="223"/>
      <c r="Q232" s="224"/>
      <c r="S232" s="6"/>
      <c r="T232" s="6"/>
      <c r="U232" s="6"/>
      <c r="V232" s="6"/>
      <c r="W232" s="6"/>
      <c r="X232" s="6"/>
      <c r="Y232" s="6"/>
      <c r="Z232" s="6"/>
    </row>
    <row r="233" spans="1:26">
      <c r="A233" s="32"/>
      <c r="B233" s="70" t="s">
        <v>95</v>
      </c>
      <c r="C233" s="188" t="s">
        <v>354</v>
      </c>
      <c r="D233" s="44">
        <v>0</v>
      </c>
      <c r="E233" s="44">
        <v>0</v>
      </c>
      <c r="F233" s="63">
        <v>1</v>
      </c>
      <c r="G233" s="72">
        <v>0</v>
      </c>
      <c r="H233" s="63">
        <v>1</v>
      </c>
      <c r="I233" s="72">
        <v>0</v>
      </c>
      <c r="J233" s="74">
        <v>1</v>
      </c>
      <c r="K233" s="72">
        <v>0</v>
      </c>
      <c r="L233" s="46">
        <f t="shared" si="68"/>
        <v>1</v>
      </c>
      <c r="M233" s="223"/>
      <c r="N233" s="223"/>
      <c r="O233" s="223"/>
      <c r="P233" s="223"/>
      <c r="Q233" s="223"/>
      <c r="S233" s="6"/>
      <c r="T233" s="6"/>
      <c r="U233" s="6"/>
      <c r="V233" s="6"/>
      <c r="W233" s="6"/>
      <c r="X233" s="6"/>
      <c r="Y233" s="6"/>
      <c r="Z233" s="6"/>
    </row>
    <row r="234" spans="1:26" ht="25.5">
      <c r="A234" s="32"/>
      <c r="B234" s="70" t="s">
        <v>100</v>
      </c>
      <c r="C234" s="188" t="s">
        <v>196</v>
      </c>
      <c r="D234" s="44">
        <v>0</v>
      </c>
      <c r="E234" s="44">
        <v>0</v>
      </c>
      <c r="F234" s="63">
        <v>9034</v>
      </c>
      <c r="G234" s="72">
        <v>0</v>
      </c>
      <c r="H234" s="63">
        <v>9034</v>
      </c>
      <c r="I234" s="72">
        <v>0</v>
      </c>
      <c r="J234" s="74">
        <v>8132</v>
      </c>
      <c r="K234" s="72">
        <v>0</v>
      </c>
      <c r="L234" s="46">
        <f t="shared" si="68"/>
        <v>8132</v>
      </c>
      <c r="M234" s="223"/>
      <c r="N234" s="223"/>
      <c r="O234" s="223"/>
      <c r="P234" s="223"/>
      <c r="Q234" s="223"/>
      <c r="R234" s="122"/>
      <c r="S234" s="5"/>
      <c r="T234" s="5"/>
      <c r="U234" s="5"/>
      <c r="V234" s="6"/>
      <c r="W234" s="6"/>
      <c r="X234" s="6"/>
      <c r="Y234" s="6"/>
      <c r="Z234" s="6"/>
    </row>
    <row r="235" spans="1:26" ht="25.5">
      <c r="A235" s="32"/>
      <c r="B235" s="70" t="s">
        <v>109</v>
      </c>
      <c r="C235" s="188" t="s">
        <v>108</v>
      </c>
      <c r="D235" s="72">
        <v>0</v>
      </c>
      <c r="E235" s="44">
        <v>0</v>
      </c>
      <c r="F235" s="72">
        <v>0</v>
      </c>
      <c r="G235" s="72">
        <v>0</v>
      </c>
      <c r="H235" s="72">
        <v>0</v>
      </c>
      <c r="I235" s="72">
        <v>0</v>
      </c>
      <c r="J235" s="74">
        <v>1</v>
      </c>
      <c r="K235" s="72">
        <v>0</v>
      </c>
      <c r="L235" s="46">
        <f t="shared" si="68"/>
        <v>1</v>
      </c>
      <c r="M235" s="223"/>
      <c r="N235" s="223"/>
      <c r="O235" s="223"/>
      <c r="P235" s="223"/>
      <c r="Q235" s="223"/>
      <c r="S235" s="6"/>
      <c r="T235" s="6"/>
      <c r="U235" s="6"/>
      <c r="V235" s="6"/>
      <c r="W235" s="6"/>
      <c r="X235" s="6"/>
      <c r="Y235" s="6"/>
      <c r="Z235" s="6"/>
    </row>
    <row r="236" spans="1:26" ht="25.5">
      <c r="A236" s="32"/>
      <c r="B236" s="70" t="s">
        <v>122</v>
      </c>
      <c r="C236" s="188" t="s">
        <v>123</v>
      </c>
      <c r="D236" s="72">
        <v>0</v>
      </c>
      <c r="E236" s="44">
        <v>0</v>
      </c>
      <c r="F236" s="74">
        <v>1</v>
      </c>
      <c r="G236" s="72">
        <v>0</v>
      </c>
      <c r="H236" s="74">
        <v>1</v>
      </c>
      <c r="I236" s="72">
        <v>0</v>
      </c>
      <c r="J236" s="74">
        <v>14747</v>
      </c>
      <c r="K236" s="72">
        <v>0</v>
      </c>
      <c r="L236" s="46">
        <f t="shared" si="68"/>
        <v>14747</v>
      </c>
      <c r="M236" s="223"/>
      <c r="N236" s="223"/>
      <c r="O236" s="223"/>
      <c r="P236" s="223"/>
      <c r="Q236" s="224"/>
      <c r="S236" s="6"/>
      <c r="T236" s="6"/>
      <c r="U236" s="6"/>
      <c r="V236" s="6"/>
    </row>
    <row r="237" spans="1:26">
      <c r="A237" s="32"/>
      <c r="B237" s="70" t="s">
        <v>129</v>
      </c>
      <c r="C237" s="107" t="s">
        <v>128</v>
      </c>
      <c r="D237" s="63">
        <v>653</v>
      </c>
      <c r="E237" s="44">
        <v>0</v>
      </c>
      <c r="F237" s="63">
        <v>1</v>
      </c>
      <c r="G237" s="72">
        <v>0</v>
      </c>
      <c r="H237" s="63">
        <v>1</v>
      </c>
      <c r="I237" s="72">
        <v>0</v>
      </c>
      <c r="J237" s="74">
        <v>1</v>
      </c>
      <c r="K237" s="72">
        <v>0</v>
      </c>
      <c r="L237" s="46">
        <f t="shared" si="68"/>
        <v>1</v>
      </c>
      <c r="M237" s="223"/>
      <c r="N237" s="223"/>
      <c r="O237" s="223"/>
      <c r="P237" s="223"/>
      <c r="Q237" s="224"/>
      <c r="S237" s="6"/>
      <c r="T237" s="6"/>
      <c r="U237" s="6"/>
      <c r="V237" s="6"/>
    </row>
    <row r="238" spans="1:26" ht="38.25">
      <c r="A238" s="32"/>
      <c r="B238" s="70" t="s">
        <v>189</v>
      </c>
      <c r="C238" s="216" t="s">
        <v>203</v>
      </c>
      <c r="D238" s="46">
        <v>8127</v>
      </c>
      <c r="E238" s="44">
        <v>0</v>
      </c>
      <c r="F238" s="63">
        <v>12500</v>
      </c>
      <c r="G238" s="72">
        <v>0</v>
      </c>
      <c r="H238" s="63">
        <v>12500</v>
      </c>
      <c r="I238" s="72">
        <v>0</v>
      </c>
      <c r="J238" s="74">
        <v>5257</v>
      </c>
      <c r="K238" s="72">
        <v>0</v>
      </c>
      <c r="L238" s="46">
        <f t="shared" si="68"/>
        <v>5257</v>
      </c>
      <c r="M238" s="223"/>
      <c r="N238" s="223"/>
      <c r="O238" s="223"/>
      <c r="P238" s="223"/>
      <c r="Q238" s="224"/>
    </row>
    <row r="239" spans="1:26" ht="38.25">
      <c r="A239" s="32"/>
      <c r="B239" s="70" t="s">
        <v>190</v>
      </c>
      <c r="C239" s="216" t="s">
        <v>353</v>
      </c>
      <c r="D239" s="74">
        <v>10156</v>
      </c>
      <c r="E239" s="44">
        <v>0</v>
      </c>
      <c r="F239" s="63">
        <v>35000</v>
      </c>
      <c r="G239" s="72">
        <v>0</v>
      </c>
      <c r="H239" s="63">
        <v>35000</v>
      </c>
      <c r="I239" s="72">
        <v>0</v>
      </c>
      <c r="J239" s="74">
        <f>13713+30000</f>
        <v>43713</v>
      </c>
      <c r="K239" s="72">
        <v>0</v>
      </c>
      <c r="L239" s="46">
        <f t="shared" si="68"/>
        <v>43713</v>
      </c>
      <c r="M239" s="223"/>
      <c r="N239" s="223"/>
      <c r="O239" s="223"/>
      <c r="P239" s="223"/>
      <c r="Q239" s="224"/>
    </row>
    <row r="240" spans="1:26" ht="25.5">
      <c r="A240" s="32"/>
      <c r="B240" s="70" t="s">
        <v>265</v>
      </c>
      <c r="C240" s="109" t="s">
        <v>352</v>
      </c>
      <c r="D240" s="74">
        <v>5000</v>
      </c>
      <c r="E240" s="72">
        <v>0</v>
      </c>
      <c r="F240" s="74">
        <v>5000</v>
      </c>
      <c r="G240" s="72">
        <v>0</v>
      </c>
      <c r="H240" s="74">
        <v>5000</v>
      </c>
      <c r="I240" s="72">
        <v>0</v>
      </c>
      <c r="J240" s="74">
        <v>1</v>
      </c>
      <c r="K240" s="72">
        <v>0</v>
      </c>
      <c r="L240" s="46">
        <f t="shared" si="68"/>
        <v>1</v>
      </c>
      <c r="M240" s="223"/>
      <c r="N240" s="223"/>
      <c r="O240" s="223"/>
      <c r="P240" s="223"/>
      <c r="Q240" s="231"/>
    </row>
    <row r="241" spans="1:26" ht="25.5">
      <c r="A241" s="32"/>
      <c r="B241" s="70" t="s">
        <v>279</v>
      </c>
      <c r="C241" s="216" t="s">
        <v>277</v>
      </c>
      <c r="D241" s="74">
        <v>51439</v>
      </c>
      <c r="E241" s="72">
        <v>0</v>
      </c>
      <c r="F241" s="74">
        <v>20000</v>
      </c>
      <c r="G241" s="72">
        <v>0</v>
      </c>
      <c r="H241" s="74">
        <v>20000</v>
      </c>
      <c r="I241" s="72">
        <v>0</v>
      </c>
      <c r="J241" s="74">
        <v>65233</v>
      </c>
      <c r="K241" s="72">
        <v>0</v>
      </c>
      <c r="L241" s="46">
        <f t="shared" si="68"/>
        <v>65233</v>
      </c>
      <c r="M241" s="223"/>
      <c r="N241" s="223"/>
      <c r="O241" s="223"/>
      <c r="P241" s="223"/>
      <c r="Q241" s="223"/>
      <c r="S241" s="6"/>
      <c r="T241" s="6"/>
      <c r="U241" s="6"/>
      <c r="V241" s="6"/>
    </row>
    <row r="242" spans="1:26" ht="38.25">
      <c r="A242" s="181"/>
      <c r="B242" s="191" t="s">
        <v>280</v>
      </c>
      <c r="C242" s="217" t="s">
        <v>278</v>
      </c>
      <c r="D242" s="102">
        <v>49924</v>
      </c>
      <c r="E242" s="68">
        <v>0</v>
      </c>
      <c r="F242" s="102">
        <v>48286</v>
      </c>
      <c r="G242" s="68">
        <v>0</v>
      </c>
      <c r="H242" s="102">
        <v>48286</v>
      </c>
      <c r="I242" s="68">
        <v>0</v>
      </c>
      <c r="J242" s="102">
        <f>2967+5000+8210</f>
        <v>16177</v>
      </c>
      <c r="K242" s="68">
        <v>0</v>
      </c>
      <c r="L242" s="49">
        <f t="shared" si="68"/>
        <v>16177</v>
      </c>
      <c r="M242" s="223"/>
      <c r="N242" s="223"/>
      <c r="O242" s="230"/>
      <c r="P242" s="233"/>
      <c r="Q242" s="223"/>
      <c r="S242" s="6"/>
      <c r="T242" s="6"/>
      <c r="U242" s="6"/>
      <c r="V242" s="6"/>
    </row>
    <row r="243" spans="1:26">
      <c r="A243" s="32"/>
      <c r="B243" s="70" t="s">
        <v>295</v>
      </c>
      <c r="C243" s="109" t="s">
        <v>296</v>
      </c>
      <c r="D243" s="74">
        <v>10001</v>
      </c>
      <c r="E243" s="72">
        <v>0</v>
      </c>
      <c r="F243" s="72">
        <v>0</v>
      </c>
      <c r="G243" s="72">
        <v>0</v>
      </c>
      <c r="H243" s="72">
        <v>0</v>
      </c>
      <c r="I243" s="72">
        <v>0</v>
      </c>
      <c r="J243" s="72">
        <v>0</v>
      </c>
      <c r="K243" s="72">
        <v>0</v>
      </c>
      <c r="L243" s="44">
        <f t="shared" si="68"/>
        <v>0</v>
      </c>
      <c r="M243" s="223"/>
      <c r="N243" s="223"/>
      <c r="O243" s="223"/>
      <c r="P243" s="223"/>
      <c r="Q243" s="231"/>
      <c r="S243" s="6"/>
      <c r="T243" s="6"/>
      <c r="U243" s="6"/>
      <c r="V243" s="6"/>
    </row>
    <row r="244" spans="1:26" ht="51">
      <c r="A244" s="32"/>
      <c r="B244" s="70" t="s">
        <v>311</v>
      </c>
      <c r="C244" s="161" t="s">
        <v>330</v>
      </c>
      <c r="D244" s="72">
        <v>0</v>
      </c>
      <c r="E244" s="72">
        <v>0</v>
      </c>
      <c r="F244" s="74">
        <v>20566</v>
      </c>
      <c r="G244" s="72">
        <v>0</v>
      </c>
      <c r="H244" s="74">
        <v>20566</v>
      </c>
      <c r="I244" s="72">
        <v>0</v>
      </c>
      <c r="J244" s="74">
        <f>20566+10000</f>
        <v>30566</v>
      </c>
      <c r="K244" s="72">
        <v>0</v>
      </c>
      <c r="L244" s="101">
        <f t="shared" si="68"/>
        <v>30566</v>
      </c>
      <c r="M244" s="226"/>
      <c r="N244" s="226"/>
      <c r="O244" s="234"/>
      <c r="P244" s="234"/>
      <c r="Q244" s="228"/>
      <c r="S244" s="6"/>
      <c r="T244" s="6"/>
      <c r="U244" s="6"/>
      <c r="V244" s="6"/>
    </row>
    <row r="245" spans="1:26">
      <c r="A245" s="32" t="s">
        <v>12</v>
      </c>
      <c r="B245" s="78">
        <v>46</v>
      </c>
      <c r="C245" s="188" t="s">
        <v>19</v>
      </c>
      <c r="D245" s="65">
        <f t="shared" ref="D245:L245" si="69">SUM(D229:D239)+D240+D241+D242+D243+D244</f>
        <v>310305</v>
      </c>
      <c r="E245" s="75">
        <f t="shared" si="69"/>
        <v>0</v>
      </c>
      <c r="F245" s="65">
        <f t="shared" si="69"/>
        <v>318190</v>
      </c>
      <c r="G245" s="75">
        <f t="shared" si="69"/>
        <v>0</v>
      </c>
      <c r="H245" s="65">
        <f t="shared" si="69"/>
        <v>318190</v>
      </c>
      <c r="I245" s="75">
        <f t="shared" si="69"/>
        <v>0</v>
      </c>
      <c r="J245" s="132">
        <f t="shared" si="69"/>
        <v>303229</v>
      </c>
      <c r="K245" s="75">
        <f t="shared" si="69"/>
        <v>0</v>
      </c>
      <c r="L245" s="132">
        <f t="shared" si="69"/>
        <v>303229</v>
      </c>
      <c r="O245" s="110"/>
      <c r="Q245" s="9"/>
      <c r="S245" s="6"/>
      <c r="T245" s="6"/>
      <c r="U245" s="6"/>
      <c r="V245" s="6"/>
    </row>
    <row r="246" spans="1:26">
      <c r="A246" s="32"/>
      <c r="B246" s="70"/>
      <c r="C246" s="188"/>
      <c r="D246" s="63"/>
      <c r="E246" s="63"/>
      <c r="F246" s="63"/>
      <c r="G246" s="63"/>
      <c r="H246" s="63"/>
      <c r="I246" s="63"/>
      <c r="J246" s="63"/>
      <c r="K246" s="63"/>
      <c r="L246" s="62"/>
      <c r="O246" s="110"/>
      <c r="S246" s="6"/>
      <c r="T246" s="6"/>
      <c r="U246" s="6"/>
      <c r="V246" s="6"/>
    </row>
    <row r="247" spans="1:26">
      <c r="A247" s="32"/>
      <c r="B247" s="78" t="s">
        <v>80</v>
      </c>
      <c r="C247" s="188" t="s">
        <v>20</v>
      </c>
      <c r="D247" s="63"/>
      <c r="E247" s="63"/>
      <c r="F247" s="63"/>
      <c r="G247" s="63"/>
      <c r="H247" s="63"/>
      <c r="I247" s="63"/>
      <c r="J247" s="63"/>
      <c r="K247" s="63"/>
      <c r="L247" s="62"/>
      <c r="M247" s="154"/>
      <c r="N247" s="154"/>
      <c r="O247" s="218"/>
      <c r="P247" s="218"/>
      <c r="Q247" s="155"/>
      <c r="S247" s="6"/>
      <c r="T247" s="6"/>
      <c r="U247" s="6"/>
      <c r="V247" s="6"/>
    </row>
    <row r="248" spans="1:26" ht="25.5">
      <c r="A248" s="32"/>
      <c r="B248" s="70" t="s">
        <v>81</v>
      </c>
      <c r="C248" s="214" t="s">
        <v>391</v>
      </c>
      <c r="D248" s="74">
        <v>31471</v>
      </c>
      <c r="E248" s="72">
        <v>0</v>
      </c>
      <c r="F248" s="74">
        <v>1</v>
      </c>
      <c r="G248" s="72">
        <v>0</v>
      </c>
      <c r="H248" s="74">
        <v>1</v>
      </c>
      <c r="I248" s="72">
        <v>0</v>
      </c>
      <c r="J248" s="74">
        <v>1</v>
      </c>
      <c r="K248" s="72">
        <v>0</v>
      </c>
      <c r="L248" s="46">
        <f t="shared" ref="L248:L256" si="70">SUM(J248:K248)</f>
        <v>1</v>
      </c>
      <c r="M248" s="223"/>
      <c r="N248" s="229"/>
      <c r="O248" s="223"/>
      <c r="P248" s="223"/>
      <c r="Q248" s="231"/>
      <c r="S248" s="6"/>
      <c r="T248" s="6"/>
      <c r="U248" s="6"/>
      <c r="V248" s="6"/>
      <c r="W248" s="6"/>
      <c r="X248" s="6"/>
      <c r="Y248" s="6"/>
      <c r="Z248" s="6"/>
    </row>
    <row r="249" spans="1:26">
      <c r="A249" s="32"/>
      <c r="B249" s="70" t="s">
        <v>82</v>
      </c>
      <c r="C249" s="188" t="s">
        <v>228</v>
      </c>
      <c r="D249" s="72">
        <v>0</v>
      </c>
      <c r="E249" s="44">
        <v>0</v>
      </c>
      <c r="F249" s="74">
        <v>3000</v>
      </c>
      <c r="G249" s="72">
        <v>0</v>
      </c>
      <c r="H249" s="63">
        <v>3000</v>
      </c>
      <c r="I249" s="72">
        <v>0</v>
      </c>
      <c r="J249" s="74">
        <v>10000</v>
      </c>
      <c r="K249" s="72">
        <v>0</v>
      </c>
      <c r="L249" s="46">
        <f t="shared" si="70"/>
        <v>10000</v>
      </c>
      <c r="M249" s="223"/>
      <c r="N249" s="223"/>
      <c r="O249" s="223"/>
      <c r="P249" s="223"/>
      <c r="Q249" s="224"/>
      <c r="S249" s="6"/>
      <c r="T249" s="6"/>
      <c r="U249" s="6"/>
      <c r="V249" s="6"/>
      <c r="W249" s="6"/>
      <c r="X249" s="6"/>
      <c r="Y249" s="6"/>
      <c r="Z249" s="6"/>
    </row>
    <row r="250" spans="1:26">
      <c r="A250" s="32"/>
      <c r="B250" s="70" t="s">
        <v>83</v>
      </c>
      <c r="C250" s="188" t="s">
        <v>73</v>
      </c>
      <c r="D250" s="63">
        <v>16117</v>
      </c>
      <c r="E250" s="44">
        <v>0</v>
      </c>
      <c r="F250" s="74">
        <v>20000</v>
      </c>
      <c r="G250" s="72">
        <v>0</v>
      </c>
      <c r="H250" s="63">
        <v>20000</v>
      </c>
      <c r="I250" s="72">
        <v>0</v>
      </c>
      <c r="J250" s="74">
        <v>10000</v>
      </c>
      <c r="K250" s="72">
        <v>0</v>
      </c>
      <c r="L250" s="46">
        <f t="shared" si="70"/>
        <v>10000</v>
      </c>
      <c r="M250" s="223"/>
      <c r="N250" s="223"/>
      <c r="O250" s="223"/>
      <c r="P250" s="223"/>
      <c r="Q250" s="224"/>
      <c r="S250" s="6"/>
      <c r="T250" s="6"/>
      <c r="U250" s="6"/>
      <c r="V250" s="6"/>
      <c r="W250" s="6"/>
      <c r="X250" s="6"/>
      <c r="Y250" s="6"/>
      <c r="Z250" s="6"/>
    </row>
    <row r="251" spans="1:26" ht="25.5">
      <c r="A251" s="32"/>
      <c r="B251" s="70" t="s">
        <v>157</v>
      </c>
      <c r="C251" s="188" t="s">
        <v>209</v>
      </c>
      <c r="D251" s="63">
        <v>1645</v>
      </c>
      <c r="E251" s="44">
        <v>0</v>
      </c>
      <c r="F251" s="63">
        <v>1733</v>
      </c>
      <c r="G251" s="72">
        <v>0</v>
      </c>
      <c r="H251" s="63">
        <v>1733</v>
      </c>
      <c r="I251" s="72">
        <v>0</v>
      </c>
      <c r="J251" s="74">
        <v>277</v>
      </c>
      <c r="K251" s="72">
        <v>0</v>
      </c>
      <c r="L251" s="46">
        <f t="shared" si="70"/>
        <v>277</v>
      </c>
      <c r="M251" s="223"/>
      <c r="N251" s="223"/>
      <c r="O251" s="223"/>
      <c r="P251" s="223"/>
      <c r="Q251" s="223"/>
      <c r="S251" s="6"/>
      <c r="T251" s="6"/>
      <c r="U251" s="6"/>
      <c r="V251" s="6"/>
      <c r="W251" s="6"/>
      <c r="X251" s="6"/>
      <c r="Y251" s="6"/>
      <c r="Z251" s="6"/>
    </row>
    <row r="252" spans="1:26" ht="25.5">
      <c r="A252" s="32"/>
      <c r="B252" s="70" t="s">
        <v>191</v>
      </c>
      <c r="C252" s="188" t="s">
        <v>351</v>
      </c>
      <c r="D252" s="74">
        <v>1805</v>
      </c>
      <c r="E252" s="44">
        <v>0</v>
      </c>
      <c r="F252" s="63">
        <v>6267</v>
      </c>
      <c r="G252" s="72">
        <v>0</v>
      </c>
      <c r="H252" s="63">
        <v>6267</v>
      </c>
      <c r="I252" s="72">
        <v>0</v>
      </c>
      <c r="J252" s="74">
        <f>267+10149</f>
        <v>10416</v>
      </c>
      <c r="K252" s="72">
        <v>0</v>
      </c>
      <c r="L252" s="46">
        <f t="shared" si="70"/>
        <v>10416</v>
      </c>
      <c r="M252" s="223"/>
      <c r="N252" s="223"/>
      <c r="O252" s="223"/>
      <c r="P252" s="223"/>
      <c r="Q252" s="223"/>
      <c r="S252" s="6"/>
      <c r="T252" s="6"/>
      <c r="U252" s="6"/>
      <c r="V252" s="6"/>
      <c r="W252" s="6"/>
      <c r="X252" s="6"/>
      <c r="Y252" s="6"/>
      <c r="Z252" s="6"/>
    </row>
    <row r="253" spans="1:26" ht="25.5">
      <c r="A253" s="32"/>
      <c r="B253" s="70" t="s">
        <v>192</v>
      </c>
      <c r="C253" s="188" t="s">
        <v>350</v>
      </c>
      <c r="D253" s="72">
        <v>0</v>
      </c>
      <c r="E253" s="44">
        <v>0</v>
      </c>
      <c r="F253" s="63">
        <v>26632</v>
      </c>
      <c r="G253" s="72">
        <v>0</v>
      </c>
      <c r="H253" s="63">
        <v>26632</v>
      </c>
      <c r="I253" s="72">
        <v>0</v>
      </c>
      <c r="J253" s="74">
        <v>4535</v>
      </c>
      <c r="K253" s="72">
        <v>0</v>
      </c>
      <c r="L253" s="46">
        <f t="shared" si="70"/>
        <v>4535</v>
      </c>
      <c r="M253" s="223"/>
      <c r="N253" s="223"/>
      <c r="O253" s="223"/>
      <c r="P253" s="223"/>
      <c r="Q253" s="223"/>
      <c r="R253" s="122"/>
      <c r="S253" s="5"/>
      <c r="T253" s="5"/>
      <c r="U253" s="5"/>
      <c r="V253" s="6"/>
      <c r="W253" s="6"/>
      <c r="X253" s="6"/>
      <c r="Y253" s="6"/>
      <c r="Z253" s="6"/>
    </row>
    <row r="254" spans="1:26" ht="25.5">
      <c r="A254" s="32"/>
      <c r="B254" s="70" t="s">
        <v>193</v>
      </c>
      <c r="C254" s="188" t="s">
        <v>301</v>
      </c>
      <c r="D254" s="74">
        <v>17285</v>
      </c>
      <c r="E254" s="44">
        <v>0</v>
      </c>
      <c r="F254" s="72">
        <v>0</v>
      </c>
      <c r="G254" s="72">
        <v>0</v>
      </c>
      <c r="H254" s="72">
        <v>0</v>
      </c>
      <c r="I254" s="72">
        <v>0</v>
      </c>
      <c r="J254" s="74">
        <v>1</v>
      </c>
      <c r="K254" s="72">
        <v>0</v>
      </c>
      <c r="L254" s="46">
        <f t="shared" si="70"/>
        <v>1</v>
      </c>
      <c r="M254" s="223"/>
      <c r="N254" s="223"/>
      <c r="O254" s="223"/>
      <c r="P254" s="223"/>
      <c r="Q254" s="223"/>
    </row>
    <row r="255" spans="1:26" ht="25.5">
      <c r="A255" s="32"/>
      <c r="B255" s="70" t="s">
        <v>224</v>
      </c>
      <c r="C255" s="109" t="s">
        <v>254</v>
      </c>
      <c r="D255" s="74">
        <v>19309</v>
      </c>
      <c r="E255" s="44">
        <v>0</v>
      </c>
      <c r="F255" s="63">
        <v>30000</v>
      </c>
      <c r="G255" s="72">
        <v>0</v>
      </c>
      <c r="H255" s="74">
        <v>30000</v>
      </c>
      <c r="I255" s="72">
        <v>0</v>
      </c>
      <c r="J255" s="74">
        <v>60000</v>
      </c>
      <c r="K255" s="72">
        <v>0</v>
      </c>
      <c r="L255" s="46">
        <f t="shared" si="70"/>
        <v>60000</v>
      </c>
      <c r="M255" s="223"/>
      <c r="N255" s="223"/>
      <c r="O255" s="223"/>
      <c r="P255" s="223"/>
      <c r="Q255" s="235"/>
      <c r="S255" s="6"/>
      <c r="T255" s="6"/>
      <c r="U255" s="6"/>
      <c r="V255" s="6"/>
    </row>
    <row r="256" spans="1:26" ht="38.25">
      <c r="A256" s="32"/>
      <c r="B256" s="70" t="s">
        <v>326</v>
      </c>
      <c r="C256" s="109" t="s">
        <v>327</v>
      </c>
      <c r="D256" s="72">
        <v>0</v>
      </c>
      <c r="E256" s="57">
        <v>0</v>
      </c>
      <c r="F256" s="74">
        <v>1</v>
      </c>
      <c r="G256" s="72">
        <v>0</v>
      </c>
      <c r="H256" s="74">
        <v>1</v>
      </c>
      <c r="I256" s="72">
        <v>0</v>
      </c>
      <c r="J256" s="74">
        <v>100000</v>
      </c>
      <c r="K256" s="72">
        <v>0</v>
      </c>
      <c r="L256" s="74">
        <f t="shared" si="70"/>
        <v>100000</v>
      </c>
      <c r="M256" s="223"/>
      <c r="N256" s="223"/>
      <c r="O256" s="223"/>
      <c r="P256" s="223"/>
      <c r="Q256" s="224"/>
      <c r="S256" s="6"/>
      <c r="T256" s="6"/>
      <c r="U256" s="6"/>
      <c r="V256" s="6"/>
    </row>
    <row r="257" spans="1:26">
      <c r="A257" s="32" t="s">
        <v>12</v>
      </c>
      <c r="B257" s="78" t="s">
        <v>80</v>
      </c>
      <c r="C257" s="188" t="s">
        <v>20</v>
      </c>
      <c r="D257" s="65">
        <f t="shared" ref="D257:L257" si="71">SUM(D248:D256)</f>
        <v>87632</v>
      </c>
      <c r="E257" s="75">
        <f t="shared" si="71"/>
        <v>0</v>
      </c>
      <c r="F257" s="65">
        <f t="shared" si="71"/>
        <v>87634</v>
      </c>
      <c r="G257" s="75">
        <f t="shared" si="71"/>
        <v>0</v>
      </c>
      <c r="H257" s="65">
        <f t="shared" si="71"/>
        <v>87634</v>
      </c>
      <c r="I257" s="75">
        <f t="shared" si="71"/>
        <v>0</v>
      </c>
      <c r="J257" s="132">
        <f t="shared" si="71"/>
        <v>195230</v>
      </c>
      <c r="K257" s="75">
        <f t="shared" ref="K257" si="72">SUM(K248:K256)</f>
        <v>0</v>
      </c>
      <c r="L257" s="132">
        <f t="shared" si="71"/>
        <v>195230</v>
      </c>
      <c r="Q257" s="9"/>
      <c r="S257" s="6"/>
      <c r="T257" s="6"/>
      <c r="U257" s="6"/>
      <c r="V257" s="6"/>
    </row>
    <row r="258" spans="1:26">
      <c r="A258" s="32"/>
      <c r="B258" s="70"/>
      <c r="C258" s="188"/>
      <c r="D258" s="55"/>
      <c r="E258" s="55"/>
      <c r="F258" s="55"/>
      <c r="G258" s="55"/>
      <c r="H258" s="55"/>
      <c r="I258" s="55"/>
      <c r="J258" s="55"/>
      <c r="K258" s="55"/>
      <c r="L258" s="71"/>
      <c r="Q258" s="4"/>
      <c r="S258" s="6"/>
      <c r="T258" s="6"/>
      <c r="U258" s="6"/>
      <c r="V258" s="6"/>
    </row>
    <row r="259" spans="1:26">
      <c r="A259" s="32"/>
      <c r="B259" s="78" t="s">
        <v>84</v>
      </c>
      <c r="C259" s="188" t="s">
        <v>21</v>
      </c>
      <c r="D259" s="55"/>
      <c r="E259" s="55"/>
      <c r="F259" s="55"/>
      <c r="G259" s="55"/>
      <c r="H259" s="55"/>
      <c r="I259" s="55"/>
      <c r="J259" s="55"/>
      <c r="K259" s="55"/>
      <c r="L259" s="71"/>
      <c r="Q259" s="4"/>
      <c r="S259" s="6"/>
      <c r="T259" s="6"/>
      <c r="U259" s="6"/>
      <c r="V259" s="6"/>
    </row>
    <row r="260" spans="1:26">
      <c r="A260" s="32"/>
      <c r="B260" s="70" t="s">
        <v>85</v>
      </c>
      <c r="C260" s="107" t="s">
        <v>206</v>
      </c>
      <c r="D260" s="74">
        <v>14999</v>
      </c>
      <c r="E260" s="72">
        <v>0</v>
      </c>
      <c r="F260" s="74">
        <v>1</v>
      </c>
      <c r="G260" s="72">
        <v>0</v>
      </c>
      <c r="H260" s="74">
        <v>1</v>
      </c>
      <c r="I260" s="72">
        <v>0</v>
      </c>
      <c r="J260" s="74">
        <v>1</v>
      </c>
      <c r="K260" s="72">
        <v>0</v>
      </c>
      <c r="L260" s="46">
        <f t="shared" ref="L260:L268" si="73">SUM(J260:K260)</f>
        <v>1</v>
      </c>
      <c r="M260" s="223"/>
      <c r="N260" s="229"/>
      <c r="O260" s="223"/>
      <c r="P260" s="223"/>
      <c r="Q260" s="231"/>
      <c r="S260" s="6"/>
      <c r="T260" s="6"/>
      <c r="U260" s="6"/>
      <c r="V260" s="6"/>
      <c r="W260" s="6"/>
      <c r="X260" s="6"/>
      <c r="Y260" s="6"/>
      <c r="Z260" s="6"/>
    </row>
    <row r="261" spans="1:26">
      <c r="A261" s="32"/>
      <c r="B261" s="70" t="s">
        <v>86</v>
      </c>
      <c r="C261" s="188" t="s">
        <v>228</v>
      </c>
      <c r="D261" s="74">
        <v>10301</v>
      </c>
      <c r="E261" s="44">
        <v>0</v>
      </c>
      <c r="F261" s="74">
        <v>25000</v>
      </c>
      <c r="G261" s="72">
        <v>0</v>
      </c>
      <c r="H261" s="63">
        <v>25000</v>
      </c>
      <c r="I261" s="72">
        <v>0</v>
      </c>
      <c r="J261" s="74">
        <v>10000</v>
      </c>
      <c r="K261" s="72">
        <v>0</v>
      </c>
      <c r="L261" s="46">
        <f t="shared" si="73"/>
        <v>10000</v>
      </c>
      <c r="M261" s="223"/>
      <c r="N261" s="223"/>
      <c r="O261" s="223"/>
      <c r="P261" s="223"/>
      <c r="Q261" s="224"/>
      <c r="S261" s="6"/>
      <c r="T261" s="6"/>
      <c r="U261" s="6"/>
      <c r="V261" s="6"/>
      <c r="W261" s="6"/>
      <c r="X261" s="6"/>
      <c r="Y261" s="6"/>
      <c r="Z261" s="6"/>
    </row>
    <row r="262" spans="1:26">
      <c r="A262" s="32"/>
      <c r="B262" s="70" t="s">
        <v>87</v>
      </c>
      <c r="C262" s="188" t="s">
        <v>73</v>
      </c>
      <c r="D262" s="74">
        <v>207668</v>
      </c>
      <c r="E262" s="44">
        <v>0</v>
      </c>
      <c r="F262" s="74">
        <v>150000</v>
      </c>
      <c r="G262" s="72">
        <v>0</v>
      </c>
      <c r="H262" s="63">
        <v>150000</v>
      </c>
      <c r="I262" s="72">
        <v>0</v>
      </c>
      <c r="J262" s="74">
        <v>85000</v>
      </c>
      <c r="K262" s="72">
        <v>0</v>
      </c>
      <c r="L262" s="46">
        <f t="shared" si="73"/>
        <v>85000</v>
      </c>
      <c r="M262" s="223"/>
      <c r="N262" s="223"/>
      <c r="O262" s="223"/>
      <c r="P262" s="223"/>
      <c r="Q262" s="223"/>
      <c r="S262" s="6"/>
      <c r="T262" s="6"/>
      <c r="U262" s="6"/>
      <c r="V262" s="6"/>
      <c r="W262" s="6"/>
      <c r="X262" s="6"/>
      <c r="Y262" s="6"/>
      <c r="Z262" s="6"/>
    </row>
    <row r="263" spans="1:26" ht="38.25">
      <c r="A263" s="181"/>
      <c r="B263" s="191" t="s">
        <v>102</v>
      </c>
      <c r="C263" s="182" t="s">
        <v>349</v>
      </c>
      <c r="D263" s="102">
        <v>46331</v>
      </c>
      <c r="E263" s="50">
        <v>0</v>
      </c>
      <c r="F263" s="67">
        <v>1</v>
      </c>
      <c r="G263" s="68">
        <v>0</v>
      </c>
      <c r="H263" s="67">
        <v>1</v>
      </c>
      <c r="I263" s="68">
        <v>0</v>
      </c>
      <c r="J263" s="68">
        <v>0</v>
      </c>
      <c r="K263" s="68">
        <v>0</v>
      </c>
      <c r="L263" s="50">
        <f t="shared" si="73"/>
        <v>0</v>
      </c>
      <c r="M263" s="223"/>
      <c r="N263" s="223"/>
      <c r="O263" s="223"/>
      <c r="P263" s="223"/>
      <c r="Q263" s="231"/>
      <c r="S263" s="6"/>
      <c r="T263" s="6"/>
      <c r="U263" s="6"/>
      <c r="V263" s="6"/>
      <c r="W263" s="6"/>
      <c r="X263" s="6"/>
      <c r="Y263" s="6"/>
      <c r="Z263" s="6"/>
    </row>
    <row r="264" spans="1:26" ht="38.25">
      <c r="A264" s="208"/>
      <c r="B264" s="70" t="s">
        <v>110</v>
      </c>
      <c r="C264" s="215" t="s">
        <v>204</v>
      </c>
      <c r="D264" s="44">
        <v>0</v>
      </c>
      <c r="E264" s="44">
        <v>0</v>
      </c>
      <c r="F264" s="72">
        <v>0</v>
      </c>
      <c r="G264" s="72">
        <v>0</v>
      </c>
      <c r="H264" s="72">
        <v>0</v>
      </c>
      <c r="I264" s="72">
        <v>0</v>
      </c>
      <c r="J264" s="74">
        <v>1</v>
      </c>
      <c r="K264" s="72">
        <v>0</v>
      </c>
      <c r="L264" s="46">
        <f t="shared" si="73"/>
        <v>1</v>
      </c>
      <c r="M264" s="223"/>
      <c r="N264" s="223"/>
      <c r="O264" s="223"/>
      <c r="P264" s="223"/>
      <c r="Q264" s="223"/>
      <c r="S264" s="6"/>
      <c r="T264" s="6"/>
      <c r="U264" s="6"/>
      <c r="V264" s="6"/>
      <c r="W264" s="6"/>
      <c r="X264" s="6"/>
      <c r="Y264" s="6"/>
      <c r="Z264" s="6"/>
    </row>
    <row r="265" spans="1:26" ht="25.5">
      <c r="A265" s="32"/>
      <c r="B265" s="70" t="s">
        <v>131</v>
      </c>
      <c r="C265" s="216" t="s">
        <v>130</v>
      </c>
      <c r="D265" s="44">
        <v>0</v>
      </c>
      <c r="E265" s="57">
        <v>0</v>
      </c>
      <c r="F265" s="63">
        <v>5470</v>
      </c>
      <c r="G265" s="72">
        <v>0</v>
      </c>
      <c r="H265" s="63">
        <v>5470</v>
      </c>
      <c r="I265" s="72">
        <v>0</v>
      </c>
      <c r="J265" s="137">
        <v>1</v>
      </c>
      <c r="K265" s="72">
        <v>0</v>
      </c>
      <c r="L265" s="46">
        <f t="shared" si="73"/>
        <v>1</v>
      </c>
      <c r="M265" s="223"/>
      <c r="N265" s="223"/>
      <c r="O265" s="223"/>
      <c r="P265" s="223"/>
      <c r="Q265" s="223"/>
      <c r="R265" s="122"/>
      <c r="S265" s="5"/>
      <c r="T265" s="5"/>
      <c r="U265" s="5"/>
      <c r="V265" s="6"/>
      <c r="W265" s="6"/>
      <c r="X265" s="6"/>
      <c r="Y265" s="6"/>
      <c r="Z265" s="6"/>
    </row>
    <row r="266" spans="1:26" ht="25.5">
      <c r="A266" s="32"/>
      <c r="B266" s="70" t="s">
        <v>164</v>
      </c>
      <c r="C266" s="188" t="s">
        <v>210</v>
      </c>
      <c r="D266" s="72">
        <v>0</v>
      </c>
      <c r="E266" s="44">
        <v>0</v>
      </c>
      <c r="F266" s="63">
        <v>2270</v>
      </c>
      <c r="G266" s="72">
        <v>0</v>
      </c>
      <c r="H266" s="63">
        <v>2270</v>
      </c>
      <c r="I266" s="72">
        <v>0</v>
      </c>
      <c r="J266" s="74">
        <v>2270</v>
      </c>
      <c r="K266" s="72">
        <v>0</v>
      </c>
      <c r="L266" s="46">
        <f t="shared" si="73"/>
        <v>2270</v>
      </c>
      <c r="M266" s="223"/>
      <c r="N266" s="223"/>
      <c r="O266" s="223"/>
      <c r="P266" s="223"/>
      <c r="Q266" s="224"/>
      <c r="S266" s="6"/>
      <c r="T266" s="6"/>
      <c r="U266" s="6"/>
      <c r="V266" s="6"/>
    </row>
    <row r="267" spans="1:26" ht="38.25">
      <c r="A267" s="32"/>
      <c r="B267" s="70" t="s">
        <v>227</v>
      </c>
      <c r="C267" s="188" t="s">
        <v>348</v>
      </c>
      <c r="D267" s="74">
        <v>140833</v>
      </c>
      <c r="E267" s="44">
        <v>0</v>
      </c>
      <c r="F267" s="74">
        <v>80497</v>
      </c>
      <c r="G267" s="72">
        <v>0</v>
      </c>
      <c r="H267" s="74">
        <v>80497</v>
      </c>
      <c r="I267" s="72">
        <v>0</v>
      </c>
      <c r="J267" s="74">
        <v>50000</v>
      </c>
      <c r="K267" s="72">
        <v>0</v>
      </c>
      <c r="L267" s="46">
        <f t="shared" si="73"/>
        <v>50000</v>
      </c>
      <c r="M267" s="223"/>
      <c r="N267" s="223"/>
      <c r="O267" s="223"/>
      <c r="P267" s="223"/>
      <c r="Q267" s="224"/>
    </row>
    <row r="268" spans="1:26" ht="25.5">
      <c r="A268" s="32"/>
      <c r="B268" s="70" t="s">
        <v>315</v>
      </c>
      <c r="C268" s="188" t="s">
        <v>316</v>
      </c>
      <c r="D268" s="49">
        <v>81982</v>
      </c>
      <c r="E268" s="50">
        <v>0</v>
      </c>
      <c r="F268" s="102">
        <v>88000</v>
      </c>
      <c r="G268" s="68">
        <v>0</v>
      </c>
      <c r="H268" s="102">
        <v>88000</v>
      </c>
      <c r="I268" s="68">
        <v>0</v>
      </c>
      <c r="J268" s="102">
        <f>171774+40000</f>
        <v>211774</v>
      </c>
      <c r="K268" s="68">
        <v>0</v>
      </c>
      <c r="L268" s="49">
        <f t="shared" si="73"/>
        <v>211774</v>
      </c>
      <c r="M268" s="223"/>
      <c r="N268" s="223"/>
      <c r="O268" s="223"/>
      <c r="P268" s="223"/>
      <c r="Q268" s="224"/>
    </row>
    <row r="269" spans="1:26">
      <c r="A269" s="32" t="s">
        <v>12</v>
      </c>
      <c r="B269" s="78" t="s">
        <v>84</v>
      </c>
      <c r="C269" s="188" t="s">
        <v>21</v>
      </c>
      <c r="D269" s="67">
        <f t="shared" ref="D269:L269" si="74">SUM(D260:D268)</f>
        <v>502114</v>
      </c>
      <c r="E269" s="68">
        <f t="shared" si="74"/>
        <v>0</v>
      </c>
      <c r="F269" s="67">
        <f t="shared" si="74"/>
        <v>351239</v>
      </c>
      <c r="G269" s="68">
        <f t="shared" si="74"/>
        <v>0</v>
      </c>
      <c r="H269" s="67">
        <f t="shared" si="74"/>
        <v>351239</v>
      </c>
      <c r="I269" s="68">
        <f t="shared" si="74"/>
        <v>0</v>
      </c>
      <c r="J269" s="102">
        <f t="shared" si="74"/>
        <v>359047</v>
      </c>
      <c r="K269" s="68">
        <f t="shared" ref="K269" si="75">SUM(K260:K268)</f>
        <v>0</v>
      </c>
      <c r="L269" s="102">
        <f t="shared" si="74"/>
        <v>359047</v>
      </c>
      <c r="O269" s="15"/>
      <c r="Q269" s="9"/>
    </row>
    <row r="270" spans="1:26">
      <c r="A270" s="32" t="s">
        <v>12</v>
      </c>
      <c r="B270" s="33">
        <v>60</v>
      </c>
      <c r="C270" s="188" t="s">
        <v>28</v>
      </c>
      <c r="D270" s="73">
        <f t="shared" ref="D270:L270" si="76">D269+D257+D245+D226</f>
        <v>1416108</v>
      </c>
      <c r="E270" s="50">
        <f t="shared" si="76"/>
        <v>0</v>
      </c>
      <c r="F270" s="73">
        <f t="shared" si="76"/>
        <v>1398031</v>
      </c>
      <c r="G270" s="50">
        <f t="shared" si="76"/>
        <v>0</v>
      </c>
      <c r="H270" s="73">
        <f t="shared" si="76"/>
        <v>1398031</v>
      </c>
      <c r="I270" s="50">
        <f t="shared" si="76"/>
        <v>0</v>
      </c>
      <c r="J270" s="49">
        <f t="shared" si="76"/>
        <v>1299008</v>
      </c>
      <c r="K270" s="50">
        <f t="shared" si="76"/>
        <v>0</v>
      </c>
      <c r="L270" s="49">
        <f t="shared" si="76"/>
        <v>1299008</v>
      </c>
      <c r="O270" s="15"/>
      <c r="Q270" s="9"/>
      <c r="S270" s="6"/>
      <c r="T270" s="6"/>
      <c r="U270" s="6"/>
      <c r="V270" s="6"/>
    </row>
    <row r="271" spans="1:26">
      <c r="A271" s="32"/>
      <c r="B271" s="33"/>
      <c r="C271" s="188"/>
      <c r="D271" s="61"/>
      <c r="E271" s="44"/>
      <c r="F271" s="61"/>
      <c r="G271" s="44"/>
      <c r="H271" s="61"/>
      <c r="I271" s="44"/>
      <c r="J271" s="61"/>
      <c r="K271" s="44"/>
      <c r="L271" s="61"/>
      <c r="M271" s="154"/>
      <c r="N271" s="154"/>
      <c r="O271" s="154"/>
      <c r="P271" s="154"/>
      <c r="Q271" s="168"/>
      <c r="R271" s="154"/>
      <c r="S271" s="6"/>
      <c r="T271" s="6"/>
      <c r="U271" s="6"/>
      <c r="V271" s="6"/>
    </row>
    <row r="272" spans="1:26">
      <c r="A272" s="32"/>
      <c r="B272" s="115">
        <v>61</v>
      </c>
      <c r="C272" s="133" t="s">
        <v>392</v>
      </c>
      <c r="D272" s="61"/>
      <c r="E272" s="44"/>
      <c r="F272" s="61"/>
      <c r="G272" s="44"/>
      <c r="H272" s="61"/>
      <c r="I272" s="44"/>
      <c r="J272" s="61"/>
      <c r="K272" s="44"/>
      <c r="L272" s="61"/>
      <c r="Q272" s="9"/>
      <c r="S272" s="6"/>
      <c r="T272" s="6"/>
      <c r="U272" s="6"/>
      <c r="V272" s="6"/>
      <c r="W272" s="6"/>
      <c r="X272" s="6"/>
      <c r="Y272" s="6"/>
      <c r="Z272" s="6"/>
    </row>
    <row r="273" spans="1:26">
      <c r="A273" s="32"/>
      <c r="B273" s="198" t="s">
        <v>255</v>
      </c>
      <c r="C273" s="114" t="s">
        <v>175</v>
      </c>
      <c r="D273" s="50">
        <v>0</v>
      </c>
      <c r="E273" s="50">
        <v>0</v>
      </c>
      <c r="F273" s="49">
        <v>30000</v>
      </c>
      <c r="G273" s="50">
        <v>0</v>
      </c>
      <c r="H273" s="49">
        <v>30000</v>
      </c>
      <c r="I273" s="50">
        <v>0</v>
      </c>
      <c r="J273" s="68">
        <v>0</v>
      </c>
      <c r="K273" s="50">
        <v>0</v>
      </c>
      <c r="L273" s="50">
        <f>SUM(J273:K273)</f>
        <v>0</v>
      </c>
      <c r="Q273" s="9"/>
      <c r="S273" s="6"/>
      <c r="T273" s="6"/>
      <c r="U273" s="6"/>
      <c r="V273" s="6"/>
      <c r="W273" s="6"/>
      <c r="X273" s="6"/>
      <c r="Y273" s="6"/>
      <c r="Z273" s="6"/>
    </row>
    <row r="274" spans="1:26">
      <c r="A274" s="32" t="s">
        <v>12</v>
      </c>
      <c r="B274" s="115">
        <v>61</v>
      </c>
      <c r="C274" s="133" t="s">
        <v>392</v>
      </c>
      <c r="D274" s="50">
        <f t="shared" ref="D274:L274" si="77">D273</f>
        <v>0</v>
      </c>
      <c r="E274" s="50">
        <f t="shared" si="77"/>
        <v>0</v>
      </c>
      <c r="F274" s="49">
        <f t="shared" si="77"/>
        <v>30000</v>
      </c>
      <c r="G274" s="50">
        <f t="shared" si="77"/>
        <v>0</v>
      </c>
      <c r="H274" s="49">
        <f t="shared" si="77"/>
        <v>30000</v>
      </c>
      <c r="I274" s="50">
        <f t="shared" si="77"/>
        <v>0</v>
      </c>
      <c r="J274" s="50">
        <f t="shared" si="77"/>
        <v>0</v>
      </c>
      <c r="K274" s="50">
        <f t="shared" ref="K274" si="78">K273</f>
        <v>0</v>
      </c>
      <c r="L274" s="50">
        <f t="shared" si="77"/>
        <v>0</v>
      </c>
      <c r="Q274" s="9"/>
      <c r="S274" s="6"/>
      <c r="T274" s="6"/>
      <c r="U274" s="6"/>
      <c r="V274" s="6"/>
      <c r="W274" s="6"/>
      <c r="X274" s="6"/>
      <c r="Y274" s="6"/>
      <c r="Z274" s="6"/>
    </row>
    <row r="275" spans="1:26">
      <c r="A275" s="32"/>
      <c r="B275" s="115"/>
      <c r="C275" s="114"/>
      <c r="D275" s="46"/>
      <c r="E275" s="44"/>
      <c r="F275" s="44"/>
      <c r="G275" s="44"/>
      <c r="H275" s="44"/>
      <c r="I275" s="44"/>
      <c r="J275" s="46"/>
      <c r="K275" s="44"/>
      <c r="L275" s="44"/>
      <c r="Q275" s="9"/>
      <c r="S275" s="6"/>
      <c r="T275" s="6"/>
      <c r="U275" s="6"/>
      <c r="V275" s="6"/>
      <c r="W275" s="6"/>
      <c r="X275" s="6"/>
      <c r="Y275" s="6"/>
      <c r="Z275" s="6"/>
    </row>
    <row r="276" spans="1:26">
      <c r="A276" s="32"/>
      <c r="B276" s="115">
        <v>62</v>
      </c>
      <c r="C276" s="114" t="s">
        <v>281</v>
      </c>
      <c r="D276" s="46"/>
      <c r="E276" s="44"/>
      <c r="F276" s="44"/>
      <c r="G276" s="44"/>
      <c r="H276" s="44"/>
      <c r="I276" s="44"/>
      <c r="J276" s="46"/>
      <c r="K276" s="44"/>
      <c r="L276" s="44"/>
      <c r="Q276" s="9"/>
      <c r="S276" s="6"/>
      <c r="T276" s="6"/>
      <c r="U276" s="6"/>
      <c r="V276" s="6"/>
      <c r="W276" s="6"/>
      <c r="X276" s="6"/>
      <c r="Y276" s="6"/>
      <c r="Z276" s="6"/>
    </row>
    <row r="277" spans="1:26" ht="25.5">
      <c r="A277" s="32"/>
      <c r="B277" s="115" t="s">
        <v>66</v>
      </c>
      <c r="C277" s="114" t="s">
        <v>298</v>
      </c>
      <c r="D277" s="44">
        <v>0</v>
      </c>
      <c r="E277" s="44">
        <v>0</v>
      </c>
      <c r="F277" s="46">
        <v>15000</v>
      </c>
      <c r="G277" s="44">
        <v>0</v>
      </c>
      <c r="H277" s="46">
        <v>15000</v>
      </c>
      <c r="I277" s="44">
        <v>0</v>
      </c>
      <c r="J277" s="46">
        <v>100</v>
      </c>
      <c r="K277" s="44">
        <v>0</v>
      </c>
      <c r="L277" s="46">
        <f t="shared" ref="L277:L290" si="79">SUM(J277:K277)</f>
        <v>100</v>
      </c>
      <c r="M277" s="223"/>
      <c r="N277" s="223"/>
      <c r="O277" s="236"/>
      <c r="P277" s="223"/>
      <c r="Q277" s="224"/>
      <c r="S277" s="6"/>
      <c r="T277" s="6"/>
      <c r="U277" s="6"/>
      <c r="V277" s="6"/>
      <c r="W277" s="6"/>
      <c r="X277" s="6"/>
      <c r="Y277" s="6"/>
      <c r="Z277" s="6"/>
    </row>
    <row r="278" spans="1:26" ht="25.5">
      <c r="A278" s="32"/>
      <c r="B278" s="115" t="s">
        <v>284</v>
      </c>
      <c r="C278" s="114" t="s">
        <v>302</v>
      </c>
      <c r="D278" s="44">
        <v>0</v>
      </c>
      <c r="E278" s="44">
        <v>0</v>
      </c>
      <c r="F278" s="46">
        <v>15000</v>
      </c>
      <c r="G278" s="44">
        <v>0</v>
      </c>
      <c r="H278" s="46">
        <v>15000</v>
      </c>
      <c r="I278" s="44">
        <v>0</v>
      </c>
      <c r="J278" s="46">
        <v>100</v>
      </c>
      <c r="K278" s="44">
        <v>0</v>
      </c>
      <c r="L278" s="46">
        <f t="shared" si="79"/>
        <v>100</v>
      </c>
      <c r="M278" s="223"/>
      <c r="N278" s="223"/>
      <c r="O278" s="236"/>
      <c r="P278" s="223"/>
      <c r="Q278" s="224"/>
      <c r="S278" s="6"/>
      <c r="T278" s="6"/>
      <c r="U278" s="6"/>
      <c r="V278" s="6"/>
      <c r="W278" s="6"/>
      <c r="X278" s="6"/>
      <c r="Y278" s="6"/>
      <c r="Z278" s="6"/>
    </row>
    <row r="279" spans="1:26">
      <c r="A279" s="32"/>
      <c r="B279" s="115" t="s">
        <v>94</v>
      </c>
      <c r="C279" s="133" t="s">
        <v>299</v>
      </c>
      <c r="D279" s="44">
        <v>0</v>
      </c>
      <c r="E279" s="44">
        <v>0</v>
      </c>
      <c r="F279" s="46">
        <v>10000</v>
      </c>
      <c r="G279" s="44">
        <v>0</v>
      </c>
      <c r="H279" s="46">
        <v>10000</v>
      </c>
      <c r="I279" s="44">
        <v>0</v>
      </c>
      <c r="J279" s="46">
        <v>100</v>
      </c>
      <c r="K279" s="44">
        <v>0</v>
      </c>
      <c r="L279" s="46">
        <f t="shared" si="79"/>
        <v>100</v>
      </c>
      <c r="M279" s="223"/>
      <c r="N279" s="223"/>
      <c r="O279" s="236"/>
      <c r="P279" s="223"/>
      <c r="Q279" s="224"/>
      <c r="S279" s="6"/>
      <c r="T279" s="6"/>
      <c r="U279" s="6"/>
      <c r="V279" s="6"/>
      <c r="W279" s="6"/>
      <c r="X279" s="6"/>
      <c r="Y279" s="6"/>
      <c r="Z279" s="6"/>
    </row>
    <row r="280" spans="1:26" ht="25.5">
      <c r="A280" s="32"/>
      <c r="B280" s="115" t="s">
        <v>285</v>
      </c>
      <c r="C280" s="114" t="s">
        <v>347</v>
      </c>
      <c r="D280" s="44">
        <v>0</v>
      </c>
      <c r="E280" s="44">
        <v>0</v>
      </c>
      <c r="F280" s="46">
        <v>25000</v>
      </c>
      <c r="G280" s="44">
        <v>0</v>
      </c>
      <c r="H280" s="46">
        <v>25000</v>
      </c>
      <c r="I280" s="44">
        <v>0</v>
      </c>
      <c r="J280" s="46">
        <v>100</v>
      </c>
      <c r="K280" s="44">
        <v>0</v>
      </c>
      <c r="L280" s="46">
        <f t="shared" si="79"/>
        <v>100</v>
      </c>
      <c r="M280" s="223"/>
      <c r="N280" s="223"/>
      <c r="O280" s="236"/>
      <c r="P280" s="223"/>
      <c r="Q280" s="224"/>
      <c r="R280" s="135"/>
      <c r="S280" s="156"/>
      <c r="T280" s="156"/>
      <c r="U280" s="122"/>
      <c r="W280" s="6"/>
      <c r="X280" s="6"/>
      <c r="Y280" s="6"/>
      <c r="Z280" s="6"/>
    </row>
    <row r="281" spans="1:26" ht="15">
      <c r="A281" s="32"/>
      <c r="B281" s="115" t="s">
        <v>170</v>
      </c>
      <c r="C281" s="114" t="s">
        <v>282</v>
      </c>
      <c r="D281" s="44">
        <v>0</v>
      </c>
      <c r="E281" s="44">
        <v>0</v>
      </c>
      <c r="F281" s="46">
        <v>15000</v>
      </c>
      <c r="G281" s="44">
        <v>0</v>
      </c>
      <c r="H281" s="46">
        <v>15000</v>
      </c>
      <c r="I281" s="44">
        <v>0</v>
      </c>
      <c r="J281" s="46">
        <v>100</v>
      </c>
      <c r="K281" s="44">
        <v>0</v>
      </c>
      <c r="L281" s="46">
        <f t="shared" si="79"/>
        <v>100</v>
      </c>
      <c r="M281" s="223"/>
      <c r="N281" s="223"/>
      <c r="O281" s="236"/>
      <c r="P281" s="223"/>
      <c r="Q281" s="224"/>
      <c r="R281" s="135"/>
      <c r="S281" s="156"/>
      <c r="T281" s="156"/>
      <c r="U281" s="122"/>
      <c r="W281" s="6"/>
      <c r="X281" s="6"/>
      <c r="Y281" s="6"/>
      <c r="Z281" s="6"/>
    </row>
    <row r="282" spans="1:26" ht="15">
      <c r="A282" s="32"/>
      <c r="B282" s="115" t="s">
        <v>286</v>
      </c>
      <c r="C282" s="114" t="s">
        <v>346</v>
      </c>
      <c r="D282" s="44">
        <v>0</v>
      </c>
      <c r="E282" s="44">
        <v>0</v>
      </c>
      <c r="F282" s="46">
        <v>10000</v>
      </c>
      <c r="G282" s="44">
        <v>0</v>
      </c>
      <c r="H282" s="46">
        <v>10000</v>
      </c>
      <c r="I282" s="44">
        <v>0</v>
      </c>
      <c r="J282" s="46">
        <v>100</v>
      </c>
      <c r="K282" s="44">
        <v>0</v>
      </c>
      <c r="L282" s="46">
        <f t="shared" si="79"/>
        <v>100</v>
      </c>
      <c r="M282" s="223"/>
      <c r="N282" s="223"/>
      <c r="O282" s="236"/>
      <c r="P282" s="223"/>
      <c r="Q282" s="224"/>
      <c r="R282" s="135"/>
      <c r="S282" s="156"/>
      <c r="T282" s="156"/>
      <c r="U282" s="122"/>
      <c r="W282" s="6"/>
      <c r="X282" s="6"/>
      <c r="Y282" s="6"/>
      <c r="Z282" s="6"/>
    </row>
    <row r="283" spans="1:26" ht="15">
      <c r="A283" s="32"/>
      <c r="B283" s="115" t="s">
        <v>287</v>
      </c>
      <c r="C283" s="114" t="s">
        <v>382</v>
      </c>
      <c r="D283" s="44">
        <v>0</v>
      </c>
      <c r="E283" s="44">
        <v>0</v>
      </c>
      <c r="F283" s="46">
        <v>15000</v>
      </c>
      <c r="G283" s="44">
        <v>0</v>
      </c>
      <c r="H283" s="46">
        <v>15000</v>
      </c>
      <c r="I283" s="44">
        <v>0</v>
      </c>
      <c r="J283" s="46">
        <v>100</v>
      </c>
      <c r="K283" s="44">
        <v>0</v>
      </c>
      <c r="L283" s="46">
        <f t="shared" si="79"/>
        <v>100</v>
      </c>
      <c r="M283" s="223"/>
      <c r="N283" s="223"/>
      <c r="O283" s="236"/>
      <c r="P283" s="223"/>
      <c r="Q283" s="224"/>
      <c r="R283" s="135"/>
      <c r="S283" s="156"/>
      <c r="T283" s="156"/>
      <c r="U283" s="122"/>
      <c r="W283" s="6"/>
      <c r="X283" s="6"/>
      <c r="Y283" s="6"/>
      <c r="Z283" s="6"/>
    </row>
    <row r="284" spans="1:26" ht="15">
      <c r="A284" s="32"/>
      <c r="B284" s="115" t="s">
        <v>288</v>
      </c>
      <c r="C284" s="114" t="s">
        <v>345</v>
      </c>
      <c r="D284" s="44">
        <v>0</v>
      </c>
      <c r="E284" s="44">
        <v>0</v>
      </c>
      <c r="F284" s="46">
        <v>20000</v>
      </c>
      <c r="G284" s="44">
        <v>0</v>
      </c>
      <c r="H284" s="46">
        <v>20000</v>
      </c>
      <c r="I284" s="44">
        <v>0</v>
      </c>
      <c r="J284" s="46">
        <v>100</v>
      </c>
      <c r="K284" s="44">
        <v>0</v>
      </c>
      <c r="L284" s="46">
        <f t="shared" si="79"/>
        <v>100</v>
      </c>
      <c r="M284" s="223"/>
      <c r="N284" s="223"/>
      <c r="O284" s="236"/>
      <c r="P284" s="223"/>
      <c r="Q284" s="224"/>
      <c r="R284" s="135"/>
      <c r="S284" s="156"/>
      <c r="T284" s="156"/>
      <c r="U284" s="122"/>
      <c r="W284" s="6"/>
      <c r="X284" s="6"/>
      <c r="Y284" s="6"/>
      <c r="Z284" s="6"/>
    </row>
    <row r="285" spans="1:26" ht="25.5">
      <c r="A285" s="181"/>
      <c r="B285" s="199" t="s">
        <v>289</v>
      </c>
      <c r="C285" s="185" t="s">
        <v>344</v>
      </c>
      <c r="D285" s="50">
        <v>0</v>
      </c>
      <c r="E285" s="50">
        <v>0</v>
      </c>
      <c r="F285" s="49">
        <v>10000</v>
      </c>
      <c r="G285" s="50">
        <v>0</v>
      </c>
      <c r="H285" s="49">
        <v>10000</v>
      </c>
      <c r="I285" s="50">
        <v>0</v>
      </c>
      <c r="J285" s="49">
        <v>100</v>
      </c>
      <c r="K285" s="50">
        <v>0</v>
      </c>
      <c r="L285" s="49">
        <f t="shared" si="79"/>
        <v>100</v>
      </c>
      <c r="M285" s="223"/>
      <c r="N285" s="223"/>
      <c r="O285" s="236"/>
      <c r="P285" s="223"/>
      <c r="Q285" s="224"/>
      <c r="R285" s="135"/>
      <c r="S285" s="156"/>
      <c r="T285" s="156"/>
      <c r="U285" s="122"/>
      <c r="W285" s="6"/>
      <c r="X285" s="6"/>
      <c r="Y285" s="6"/>
      <c r="Z285" s="6"/>
    </row>
    <row r="286" spans="1:26" ht="25.5">
      <c r="A286" s="32"/>
      <c r="B286" s="115" t="s">
        <v>290</v>
      </c>
      <c r="C286" s="114" t="s">
        <v>343</v>
      </c>
      <c r="D286" s="44">
        <v>0</v>
      </c>
      <c r="E286" s="44">
        <v>0</v>
      </c>
      <c r="F286" s="46">
        <v>10000</v>
      </c>
      <c r="G286" s="44">
        <v>0</v>
      </c>
      <c r="H286" s="46">
        <v>10000</v>
      </c>
      <c r="I286" s="44">
        <v>0</v>
      </c>
      <c r="J286" s="46">
        <v>100</v>
      </c>
      <c r="K286" s="44">
        <v>0</v>
      </c>
      <c r="L286" s="46">
        <f t="shared" si="79"/>
        <v>100</v>
      </c>
      <c r="M286" s="223"/>
      <c r="N286" s="223"/>
      <c r="O286" s="236"/>
      <c r="P286" s="223"/>
      <c r="Q286" s="224"/>
      <c r="R286" s="135"/>
      <c r="S286" s="156"/>
      <c r="T286" s="156"/>
      <c r="U286" s="122"/>
      <c r="W286" s="6"/>
      <c r="X286" s="6"/>
      <c r="Y286" s="6"/>
      <c r="Z286" s="6"/>
    </row>
    <row r="287" spans="1:26" ht="25.5">
      <c r="A287" s="32"/>
      <c r="B287" s="115" t="s">
        <v>291</v>
      </c>
      <c r="C287" s="114" t="s">
        <v>283</v>
      </c>
      <c r="D287" s="44">
        <v>0</v>
      </c>
      <c r="E287" s="44">
        <v>0</v>
      </c>
      <c r="F287" s="46">
        <v>20000</v>
      </c>
      <c r="G287" s="44">
        <v>0</v>
      </c>
      <c r="H287" s="46">
        <v>20000</v>
      </c>
      <c r="I287" s="44">
        <v>0</v>
      </c>
      <c r="J287" s="46">
        <v>100</v>
      </c>
      <c r="K287" s="44">
        <v>0</v>
      </c>
      <c r="L287" s="46">
        <f t="shared" si="79"/>
        <v>100</v>
      </c>
      <c r="M287" s="223"/>
      <c r="N287" s="223"/>
      <c r="O287" s="236"/>
      <c r="P287" s="223"/>
      <c r="Q287" s="224"/>
      <c r="R287" s="135"/>
      <c r="S287" s="156"/>
      <c r="T287" s="156"/>
      <c r="U287" s="122"/>
      <c r="W287" s="6"/>
      <c r="X287" s="6"/>
      <c r="Y287" s="6"/>
      <c r="Z287" s="6"/>
    </row>
    <row r="288" spans="1:26" ht="25.5">
      <c r="A288" s="32"/>
      <c r="B288" s="115" t="s">
        <v>292</v>
      </c>
      <c r="C288" s="114" t="s">
        <v>342</v>
      </c>
      <c r="D288" s="44">
        <v>0</v>
      </c>
      <c r="E288" s="44">
        <v>0</v>
      </c>
      <c r="F288" s="46">
        <v>10000</v>
      </c>
      <c r="G288" s="44">
        <v>0</v>
      </c>
      <c r="H288" s="46">
        <v>10000</v>
      </c>
      <c r="I288" s="44">
        <v>0</v>
      </c>
      <c r="J288" s="46">
        <v>100</v>
      </c>
      <c r="K288" s="44">
        <v>0</v>
      </c>
      <c r="L288" s="46">
        <f t="shared" si="79"/>
        <v>100</v>
      </c>
      <c r="M288" s="223"/>
      <c r="N288" s="223"/>
      <c r="O288" s="236"/>
      <c r="P288" s="223"/>
      <c r="Q288" s="224"/>
      <c r="R288" s="135"/>
      <c r="S288" s="156"/>
      <c r="T288" s="156"/>
      <c r="U288" s="122"/>
      <c r="W288" s="6"/>
      <c r="X288" s="6"/>
      <c r="Y288" s="6"/>
      <c r="Z288" s="6"/>
    </row>
    <row r="289" spans="1:26" ht="38.25">
      <c r="A289" s="33"/>
      <c r="B289" s="115" t="s">
        <v>293</v>
      </c>
      <c r="C289" s="114" t="s">
        <v>341</v>
      </c>
      <c r="D289" s="44">
        <v>0</v>
      </c>
      <c r="E289" s="44">
        <v>0</v>
      </c>
      <c r="F289" s="46">
        <v>20000</v>
      </c>
      <c r="G289" s="44">
        <v>0</v>
      </c>
      <c r="H289" s="46">
        <v>20000</v>
      </c>
      <c r="I289" s="44">
        <v>0</v>
      </c>
      <c r="J289" s="46">
        <v>100</v>
      </c>
      <c r="K289" s="44">
        <v>0</v>
      </c>
      <c r="L289" s="46">
        <f t="shared" si="79"/>
        <v>100</v>
      </c>
      <c r="M289" s="223"/>
      <c r="N289" s="223"/>
      <c r="O289" s="236"/>
      <c r="P289" s="223"/>
      <c r="Q289" s="224"/>
      <c r="T289" s="133"/>
      <c r="W289" s="6"/>
      <c r="X289" s="6"/>
      <c r="Y289" s="6"/>
      <c r="Z289" s="6"/>
    </row>
    <row r="290" spans="1:26" ht="25.5">
      <c r="A290" s="33"/>
      <c r="B290" s="115" t="s">
        <v>294</v>
      </c>
      <c r="C290" s="114" t="s">
        <v>340</v>
      </c>
      <c r="D290" s="50">
        <v>0</v>
      </c>
      <c r="E290" s="50">
        <v>0</v>
      </c>
      <c r="F290" s="49">
        <v>25000</v>
      </c>
      <c r="G290" s="50">
        <v>0</v>
      </c>
      <c r="H290" s="49">
        <v>25000</v>
      </c>
      <c r="I290" s="50">
        <v>0</v>
      </c>
      <c r="J290" s="49">
        <v>100</v>
      </c>
      <c r="K290" s="50">
        <v>0</v>
      </c>
      <c r="L290" s="49">
        <f t="shared" si="79"/>
        <v>100</v>
      </c>
      <c r="M290" s="223"/>
      <c r="N290" s="223"/>
      <c r="O290" s="236"/>
      <c r="P290" s="223"/>
      <c r="Q290" s="224"/>
      <c r="T290" s="133"/>
      <c r="W290" s="6"/>
      <c r="X290" s="6"/>
      <c r="Y290" s="6"/>
      <c r="Z290" s="6"/>
    </row>
    <row r="291" spans="1:26" ht="15">
      <c r="A291" s="32" t="s">
        <v>12</v>
      </c>
      <c r="B291" s="115">
        <v>62</v>
      </c>
      <c r="C291" s="114" t="s">
        <v>281</v>
      </c>
      <c r="D291" s="50">
        <f t="shared" ref="D291:I291" si="80">SUM(D277:D290)</f>
        <v>0</v>
      </c>
      <c r="E291" s="50">
        <f t="shared" si="80"/>
        <v>0</v>
      </c>
      <c r="F291" s="49">
        <f t="shared" si="80"/>
        <v>220000</v>
      </c>
      <c r="G291" s="50">
        <f t="shared" si="80"/>
        <v>0</v>
      </c>
      <c r="H291" s="49">
        <f t="shared" si="80"/>
        <v>220000</v>
      </c>
      <c r="I291" s="50">
        <f t="shared" si="80"/>
        <v>0</v>
      </c>
      <c r="J291" s="49">
        <f>SUM(J277:J290)</f>
        <v>1400</v>
      </c>
      <c r="K291" s="50">
        <f t="shared" ref="K291" si="81">SUM(K277:K290)</f>
        <v>0</v>
      </c>
      <c r="L291" s="49">
        <f>SUM(L277:L290)</f>
        <v>1400</v>
      </c>
      <c r="M291" s="164"/>
      <c r="N291" s="164"/>
      <c r="O291" s="165"/>
      <c r="P291" s="164"/>
      <c r="Q291" s="169"/>
      <c r="R291" s="135"/>
      <c r="S291" s="156"/>
      <c r="T291" s="156"/>
      <c r="U291" s="122"/>
      <c r="W291" s="6"/>
      <c r="X291" s="6"/>
      <c r="Y291" s="6"/>
      <c r="Z291" s="6"/>
    </row>
    <row r="292" spans="1:26">
      <c r="A292" s="32" t="s">
        <v>12</v>
      </c>
      <c r="B292" s="39">
        <v>4.3369999999999997</v>
      </c>
      <c r="C292" s="58" t="s">
        <v>27</v>
      </c>
      <c r="D292" s="73">
        <f t="shared" ref="D292:I292" si="82">D270+D274+D291</f>
        <v>1416108</v>
      </c>
      <c r="E292" s="50">
        <f t="shared" si="82"/>
        <v>0</v>
      </c>
      <c r="F292" s="73">
        <f t="shared" si="82"/>
        <v>1648031</v>
      </c>
      <c r="G292" s="50">
        <f t="shared" si="82"/>
        <v>0</v>
      </c>
      <c r="H292" s="73">
        <f t="shared" si="82"/>
        <v>1648031</v>
      </c>
      <c r="I292" s="50">
        <f t="shared" si="82"/>
        <v>0</v>
      </c>
      <c r="J292" s="49">
        <f>J270+J274+J291</f>
        <v>1300408</v>
      </c>
      <c r="K292" s="50">
        <f t="shared" ref="K292" si="83">K270+K274+K291</f>
        <v>0</v>
      </c>
      <c r="L292" s="49">
        <f>L270+L274+L291</f>
        <v>1300408</v>
      </c>
      <c r="M292" s="164"/>
      <c r="N292" s="164"/>
      <c r="O292" s="165"/>
      <c r="P292" s="164"/>
      <c r="Q292" s="169"/>
      <c r="W292" s="6"/>
      <c r="X292" s="6"/>
      <c r="Y292" s="6"/>
      <c r="Z292" s="6"/>
    </row>
    <row r="293" spans="1:26">
      <c r="A293" s="32" t="s">
        <v>12</v>
      </c>
      <c r="B293" s="60">
        <v>4</v>
      </c>
      <c r="C293" s="188" t="s">
        <v>26</v>
      </c>
      <c r="D293" s="59">
        <f t="shared" ref="D293:L293" si="84">D292+D203</f>
        <v>1417500</v>
      </c>
      <c r="E293" s="48">
        <f t="shared" si="84"/>
        <v>0</v>
      </c>
      <c r="F293" s="59">
        <f t="shared" si="84"/>
        <v>1688529</v>
      </c>
      <c r="G293" s="48">
        <f t="shared" si="84"/>
        <v>0</v>
      </c>
      <c r="H293" s="59">
        <f t="shared" si="84"/>
        <v>1688529</v>
      </c>
      <c r="I293" s="48">
        <f t="shared" si="84"/>
        <v>0</v>
      </c>
      <c r="J293" s="131">
        <f t="shared" si="84"/>
        <v>1338730</v>
      </c>
      <c r="K293" s="48">
        <f t="shared" si="84"/>
        <v>0</v>
      </c>
      <c r="L293" s="131">
        <f t="shared" si="84"/>
        <v>1338730</v>
      </c>
      <c r="M293" s="164"/>
      <c r="N293" s="164"/>
      <c r="O293" s="165"/>
      <c r="P293" s="164"/>
      <c r="Q293" s="169"/>
      <c r="W293" s="6"/>
      <c r="X293" s="6"/>
      <c r="Y293" s="6"/>
      <c r="Z293" s="6"/>
    </row>
    <row r="294" spans="1:26" ht="6.95" customHeight="1">
      <c r="A294" s="32"/>
      <c r="B294" s="60"/>
      <c r="C294" s="188"/>
      <c r="D294" s="61"/>
      <c r="E294" s="61"/>
      <c r="F294" s="79"/>
      <c r="G294" s="61"/>
      <c r="H294" s="79"/>
      <c r="I294" s="61"/>
      <c r="J294" s="79"/>
      <c r="K294" s="61"/>
      <c r="L294" s="62"/>
      <c r="Q294" s="9"/>
      <c r="S294" s="6"/>
      <c r="T294" s="6"/>
      <c r="U294" s="6"/>
      <c r="V294" s="6"/>
      <c r="W294" s="6"/>
      <c r="X294" s="6"/>
      <c r="Y294" s="6"/>
      <c r="Z294" s="6"/>
    </row>
    <row r="295" spans="1:26">
      <c r="A295" s="32"/>
      <c r="B295" s="60">
        <v>5</v>
      </c>
      <c r="C295" s="107" t="s">
        <v>396</v>
      </c>
      <c r="D295" s="63"/>
      <c r="E295" s="63"/>
      <c r="F295" s="61"/>
      <c r="G295" s="63"/>
      <c r="H295" s="61"/>
      <c r="I295" s="63"/>
      <c r="J295" s="61"/>
      <c r="K295" s="63"/>
      <c r="L295" s="64"/>
      <c r="Q295" s="9"/>
      <c r="S295" s="6"/>
      <c r="T295" s="6"/>
      <c r="U295" s="6"/>
      <c r="V295" s="6"/>
      <c r="W295" s="6"/>
      <c r="X295" s="6"/>
      <c r="Y295" s="6"/>
      <c r="Z295" s="6"/>
    </row>
    <row r="296" spans="1:26">
      <c r="A296" s="32"/>
      <c r="B296" s="39">
        <v>5.3369999999999997</v>
      </c>
      <c r="C296" s="162" t="s">
        <v>27</v>
      </c>
      <c r="D296" s="61"/>
      <c r="E296" s="61"/>
      <c r="F296" s="61"/>
      <c r="G296" s="61"/>
      <c r="H296" s="61"/>
      <c r="I296" s="61"/>
      <c r="J296" s="61"/>
      <c r="K296" s="61"/>
      <c r="L296" s="62"/>
      <c r="Q296" s="9"/>
      <c r="S296" s="6"/>
      <c r="T296" s="6"/>
      <c r="U296" s="6"/>
      <c r="V296" s="6"/>
      <c r="W296" s="6"/>
      <c r="X296" s="6"/>
      <c r="Y296" s="6"/>
      <c r="Z296" s="6"/>
    </row>
    <row r="297" spans="1:26">
      <c r="A297" s="32"/>
      <c r="B297" s="33">
        <v>60</v>
      </c>
      <c r="C297" s="77" t="s">
        <v>28</v>
      </c>
      <c r="D297" s="61"/>
      <c r="E297" s="61"/>
      <c r="F297" s="61"/>
      <c r="G297" s="61"/>
      <c r="H297" s="61"/>
      <c r="I297" s="61"/>
      <c r="J297" s="61"/>
      <c r="K297" s="61"/>
      <c r="L297" s="62"/>
      <c r="Q297" s="9"/>
      <c r="S297" s="6"/>
      <c r="T297" s="6"/>
      <c r="U297" s="6"/>
      <c r="V297" s="6"/>
      <c r="W297" s="6"/>
      <c r="X297" s="6"/>
      <c r="Y297" s="6"/>
      <c r="Z297" s="6"/>
    </row>
    <row r="298" spans="1:26">
      <c r="A298" s="32"/>
      <c r="B298" s="33">
        <v>45</v>
      </c>
      <c r="C298" s="77" t="s">
        <v>18</v>
      </c>
      <c r="D298" s="61"/>
      <c r="E298" s="61"/>
      <c r="F298" s="61"/>
      <c r="G298" s="61"/>
      <c r="H298" s="61"/>
      <c r="I298" s="61"/>
      <c r="J298" s="61"/>
      <c r="K298" s="61"/>
      <c r="L298" s="62"/>
      <c r="Q298" s="9"/>
      <c r="S298" s="6"/>
      <c r="T298" s="6"/>
      <c r="U298" s="6"/>
      <c r="V298" s="6"/>
      <c r="W298" s="6"/>
      <c r="X298" s="6"/>
      <c r="Y298" s="6"/>
      <c r="Z298" s="6"/>
    </row>
    <row r="299" spans="1:26" ht="38.25">
      <c r="A299" s="32"/>
      <c r="B299" s="33" t="s">
        <v>75</v>
      </c>
      <c r="C299" s="77" t="s">
        <v>366</v>
      </c>
      <c r="D299" s="101">
        <v>79</v>
      </c>
      <c r="E299" s="57">
        <v>0</v>
      </c>
      <c r="F299" s="57">
        <v>0</v>
      </c>
      <c r="G299" s="57">
        <v>0</v>
      </c>
      <c r="H299" s="57">
        <v>0</v>
      </c>
      <c r="I299" s="57">
        <v>0</v>
      </c>
      <c r="J299" s="57">
        <v>0</v>
      </c>
      <c r="K299" s="57">
        <v>0</v>
      </c>
      <c r="L299" s="57">
        <f t="shared" ref="L299:L303" si="85">SUM(J299:K299)</f>
        <v>0</v>
      </c>
      <c r="M299" s="223"/>
      <c r="N299" s="223"/>
      <c r="O299" s="223"/>
      <c r="P299" s="223"/>
      <c r="Q299" s="223"/>
      <c r="S299" s="6"/>
      <c r="T299" s="6"/>
      <c r="U299" s="6"/>
      <c r="V299" s="6"/>
      <c r="W299" s="6"/>
      <c r="X299" s="6"/>
      <c r="Y299" s="6"/>
      <c r="Z299" s="6"/>
    </row>
    <row r="300" spans="1:26" ht="25.5">
      <c r="A300" s="32"/>
      <c r="B300" s="33" t="s">
        <v>96</v>
      </c>
      <c r="C300" s="77" t="s">
        <v>367</v>
      </c>
      <c r="D300" s="46">
        <v>63</v>
      </c>
      <c r="E300" s="44">
        <v>0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44">
        <v>0</v>
      </c>
      <c r="L300" s="44">
        <f t="shared" si="85"/>
        <v>0</v>
      </c>
      <c r="M300" s="223"/>
      <c r="N300" s="223"/>
      <c r="O300" s="223"/>
      <c r="P300" s="223"/>
      <c r="Q300" s="223"/>
      <c r="S300" s="6"/>
      <c r="T300" s="6"/>
      <c r="U300" s="6"/>
      <c r="V300" s="6"/>
      <c r="W300" s="6"/>
      <c r="X300" s="6"/>
      <c r="Y300" s="6"/>
      <c r="Z300" s="6"/>
    </row>
    <row r="301" spans="1:26" ht="25.5">
      <c r="A301" s="32"/>
      <c r="B301" s="33" t="s">
        <v>158</v>
      </c>
      <c r="C301" s="77" t="s">
        <v>362</v>
      </c>
      <c r="D301" s="44">
        <v>0</v>
      </c>
      <c r="E301" s="44">
        <v>0</v>
      </c>
      <c r="F301" s="44">
        <v>0</v>
      </c>
      <c r="G301" s="44">
        <v>0</v>
      </c>
      <c r="H301" s="44">
        <v>0</v>
      </c>
      <c r="I301" s="44">
        <v>0</v>
      </c>
      <c r="J301" s="46">
        <v>5</v>
      </c>
      <c r="K301" s="44">
        <v>0</v>
      </c>
      <c r="L301" s="46">
        <f t="shared" si="85"/>
        <v>5</v>
      </c>
      <c r="M301" s="223"/>
      <c r="N301" s="223"/>
      <c r="O301" s="223"/>
      <c r="P301" s="223"/>
      <c r="Q301" s="223"/>
      <c r="S301" s="6"/>
      <c r="T301" s="6"/>
      <c r="U301" s="6"/>
      <c r="V301" s="6"/>
    </row>
    <row r="302" spans="1:26" ht="25.5">
      <c r="A302" s="32"/>
      <c r="B302" s="33" t="s">
        <v>105</v>
      </c>
      <c r="C302" s="77" t="s">
        <v>368</v>
      </c>
      <c r="D302" s="46">
        <v>114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f t="shared" si="85"/>
        <v>0</v>
      </c>
      <c r="M302" s="223"/>
      <c r="N302" s="223"/>
      <c r="O302" s="223"/>
      <c r="P302" s="223"/>
      <c r="Q302" s="224"/>
      <c r="S302" s="6"/>
      <c r="T302" s="6"/>
      <c r="U302" s="6"/>
      <c r="V302" s="6"/>
    </row>
    <row r="303" spans="1:26" ht="25.5">
      <c r="A303" s="32"/>
      <c r="B303" s="33" t="s">
        <v>107</v>
      </c>
      <c r="C303" s="77" t="s">
        <v>369</v>
      </c>
      <c r="D303" s="46">
        <v>42081</v>
      </c>
      <c r="E303" s="44">
        <v>0</v>
      </c>
      <c r="F303" s="61">
        <v>30000</v>
      </c>
      <c r="G303" s="44">
        <v>0</v>
      </c>
      <c r="H303" s="46">
        <v>30000</v>
      </c>
      <c r="I303" s="44">
        <v>0</v>
      </c>
      <c r="J303" s="46">
        <f>11294+2492</f>
        <v>13786</v>
      </c>
      <c r="K303" s="44">
        <v>0</v>
      </c>
      <c r="L303" s="46">
        <f t="shared" si="85"/>
        <v>13786</v>
      </c>
      <c r="M303" s="223"/>
      <c r="N303" s="223"/>
      <c r="O303" s="223"/>
      <c r="P303" s="223"/>
      <c r="Q303" s="224"/>
      <c r="S303" s="6"/>
      <c r="T303" s="6"/>
      <c r="U303" s="6"/>
      <c r="V303" s="6"/>
    </row>
    <row r="304" spans="1:26">
      <c r="A304" s="32" t="s">
        <v>12</v>
      </c>
      <c r="B304" s="33">
        <v>45</v>
      </c>
      <c r="C304" s="77" t="s">
        <v>18</v>
      </c>
      <c r="D304" s="59">
        <f t="shared" ref="D304:L304" si="86">SUM(D299:D303)</f>
        <v>42337</v>
      </c>
      <c r="E304" s="48">
        <f t="shared" si="86"/>
        <v>0</v>
      </c>
      <c r="F304" s="59">
        <f t="shared" si="86"/>
        <v>30000</v>
      </c>
      <c r="G304" s="48">
        <f t="shared" si="86"/>
        <v>0</v>
      </c>
      <c r="H304" s="59">
        <f t="shared" si="86"/>
        <v>30000</v>
      </c>
      <c r="I304" s="48">
        <f t="shared" si="86"/>
        <v>0</v>
      </c>
      <c r="J304" s="131">
        <f t="shared" si="86"/>
        <v>13791</v>
      </c>
      <c r="K304" s="48">
        <f t="shared" si="86"/>
        <v>0</v>
      </c>
      <c r="L304" s="131">
        <f t="shared" si="86"/>
        <v>13791</v>
      </c>
      <c r="Q304" s="9"/>
      <c r="S304" s="6"/>
      <c r="T304" s="6"/>
      <c r="U304" s="6"/>
      <c r="V304" s="6"/>
    </row>
    <row r="305" spans="1:26" ht="6.95" customHeight="1">
      <c r="A305" s="32"/>
      <c r="B305" s="33"/>
      <c r="C305" s="77"/>
      <c r="D305" s="61"/>
      <c r="E305" s="61"/>
      <c r="F305" s="61"/>
      <c r="G305" s="61"/>
      <c r="H305" s="61"/>
      <c r="I305" s="61"/>
      <c r="J305" s="61"/>
      <c r="K305" s="61"/>
      <c r="L305" s="62"/>
      <c r="S305" s="6"/>
      <c r="T305" s="6"/>
      <c r="U305" s="6"/>
      <c r="V305" s="6"/>
    </row>
    <row r="306" spans="1:26">
      <c r="A306" s="32"/>
      <c r="B306" s="80">
        <v>46</v>
      </c>
      <c r="C306" s="77" t="s">
        <v>19</v>
      </c>
      <c r="D306" s="61"/>
      <c r="E306" s="61"/>
      <c r="F306" s="61"/>
      <c r="G306" s="61"/>
      <c r="H306" s="61"/>
      <c r="I306" s="61"/>
      <c r="J306" s="61"/>
      <c r="K306" s="61"/>
      <c r="L306" s="62"/>
      <c r="S306" s="6"/>
      <c r="T306" s="6"/>
      <c r="U306" s="6"/>
      <c r="V306" s="6"/>
    </row>
    <row r="307" spans="1:26" ht="25.5">
      <c r="A307" s="181"/>
      <c r="B307" s="196" t="s">
        <v>79</v>
      </c>
      <c r="C307" s="182" t="s">
        <v>370</v>
      </c>
      <c r="D307" s="49">
        <v>3271</v>
      </c>
      <c r="E307" s="50">
        <v>0</v>
      </c>
      <c r="F307" s="73">
        <v>60000</v>
      </c>
      <c r="G307" s="50">
        <v>0</v>
      </c>
      <c r="H307" s="73">
        <v>60000</v>
      </c>
      <c r="I307" s="50">
        <v>0</v>
      </c>
      <c r="J307" s="49">
        <f>6111</f>
        <v>6111</v>
      </c>
      <c r="K307" s="50">
        <v>0</v>
      </c>
      <c r="L307" s="49">
        <f>SUM(J307:K307)</f>
        <v>6111</v>
      </c>
      <c r="M307" s="223"/>
      <c r="N307" s="223"/>
      <c r="O307" s="223"/>
      <c r="P307" s="223"/>
      <c r="Q307" s="223"/>
      <c r="S307" s="6"/>
      <c r="T307" s="6"/>
      <c r="U307" s="6"/>
      <c r="V307" s="6"/>
      <c r="W307" s="6"/>
      <c r="X307" s="6"/>
      <c r="Y307" s="6"/>
      <c r="Z307" s="6"/>
    </row>
    <row r="308" spans="1:26" ht="42.6" customHeight="1">
      <c r="A308" s="32"/>
      <c r="B308" s="60" t="s">
        <v>95</v>
      </c>
      <c r="C308" s="188" t="s">
        <v>364</v>
      </c>
      <c r="D308" s="101">
        <v>29135</v>
      </c>
      <c r="E308" s="57">
        <v>0</v>
      </c>
      <c r="F308" s="61">
        <v>30000</v>
      </c>
      <c r="G308" s="44">
        <v>0</v>
      </c>
      <c r="H308" s="46">
        <v>30000</v>
      </c>
      <c r="I308" s="44">
        <v>0</v>
      </c>
      <c r="J308" s="46">
        <f>32553</f>
        <v>32553</v>
      </c>
      <c r="K308" s="44">
        <v>0</v>
      </c>
      <c r="L308" s="46">
        <f>SUM(J308:K308)</f>
        <v>32553</v>
      </c>
      <c r="M308" s="223"/>
      <c r="N308" s="223"/>
      <c r="O308" s="223"/>
      <c r="P308" s="223"/>
      <c r="Q308" s="223"/>
      <c r="S308" s="6"/>
      <c r="T308" s="6"/>
      <c r="U308" s="6"/>
      <c r="V308" s="6"/>
      <c r="W308" s="6"/>
      <c r="X308" s="6"/>
      <c r="Y308" s="6"/>
      <c r="Z308" s="6"/>
    </row>
    <row r="309" spans="1:26" ht="38.25">
      <c r="A309" s="32"/>
      <c r="B309" s="60" t="s">
        <v>100</v>
      </c>
      <c r="C309" s="188" t="s">
        <v>371</v>
      </c>
      <c r="D309" s="101">
        <v>77097</v>
      </c>
      <c r="E309" s="57">
        <v>0</v>
      </c>
      <c r="F309" s="46">
        <v>50000</v>
      </c>
      <c r="G309" s="44">
        <v>0</v>
      </c>
      <c r="H309" s="46">
        <v>50000</v>
      </c>
      <c r="I309" s="44">
        <v>0</v>
      </c>
      <c r="J309" s="46">
        <f>50000-10800</f>
        <v>39200</v>
      </c>
      <c r="K309" s="44">
        <v>0</v>
      </c>
      <c r="L309" s="46">
        <f>SUM(J309:K309)</f>
        <v>39200</v>
      </c>
      <c r="M309" s="223"/>
      <c r="N309" s="223"/>
      <c r="O309" s="223"/>
      <c r="P309" s="223"/>
      <c r="Q309" s="223"/>
      <c r="S309" s="6"/>
      <c r="T309" s="6"/>
      <c r="U309" s="6"/>
      <c r="V309" s="6"/>
      <c r="W309" s="6"/>
      <c r="X309" s="6"/>
      <c r="Y309" s="6"/>
      <c r="Z309" s="6"/>
    </row>
    <row r="310" spans="1:26">
      <c r="A310" s="32" t="s">
        <v>12</v>
      </c>
      <c r="B310" s="80">
        <v>46</v>
      </c>
      <c r="C310" s="77" t="s">
        <v>19</v>
      </c>
      <c r="D310" s="59">
        <f t="shared" ref="D310:L310" si="87">D307+D308+D309</f>
        <v>109503</v>
      </c>
      <c r="E310" s="48">
        <f t="shared" si="87"/>
        <v>0</v>
      </c>
      <c r="F310" s="59">
        <f t="shared" si="87"/>
        <v>140000</v>
      </c>
      <c r="G310" s="48">
        <f t="shared" si="87"/>
        <v>0</v>
      </c>
      <c r="H310" s="59">
        <f t="shared" si="87"/>
        <v>140000</v>
      </c>
      <c r="I310" s="48">
        <f t="shared" si="87"/>
        <v>0</v>
      </c>
      <c r="J310" s="131">
        <f t="shared" si="87"/>
        <v>77864</v>
      </c>
      <c r="K310" s="48">
        <f t="shared" ref="K310" si="88">K307+K308+K309</f>
        <v>0</v>
      </c>
      <c r="L310" s="131">
        <f t="shared" si="87"/>
        <v>77864</v>
      </c>
      <c r="Q310" s="9"/>
      <c r="S310" s="6"/>
      <c r="T310" s="6"/>
      <c r="U310" s="6"/>
      <c r="V310" s="6"/>
    </row>
    <row r="311" spans="1:26">
      <c r="A311" s="32"/>
      <c r="B311" s="78"/>
      <c r="C311" s="77"/>
      <c r="D311" s="61"/>
      <c r="E311" s="61"/>
      <c r="F311" s="61"/>
      <c r="G311" s="61"/>
      <c r="H311" s="61"/>
      <c r="I311" s="61"/>
      <c r="J311" s="61"/>
      <c r="K311" s="61"/>
      <c r="L311" s="62"/>
      <c r="Q311" s="9"/>
      <c r="S311" s="6"/>
      <c r="T311" s="6"/>
      <c r="U311" s="6"/>
      <c r="V311" s="6"/>
    </row>
    <row r="312" spans="1:26">
      <c r="A312" s="32"/>
      <c r="B312" s="78" t="s">
        <v>84</v>
      </c>
      <c r="C312" s="77" t="s">
        <v>21</v>
      </c>
      <c r="D312" s="61"/>
      <c r="E312" s="61"/>
      <c r="F312" s="61"/>
      <c r="G312" s="61"/>
      <c r="H312" s="61"/>
      <c r="I312" s="61"/>
      <c r="J312" s="61"/>
      <c r="K312" s="61"/>
      <c r="L312" s="62"/>
      <c r="Q312" s="9"/>
      <c r="S312" s="6"/>
      <c r="T312" s="6"/>
      <c r="U312" s="6"/>
      <c r="V312" s="6"/>
    </row>
    <row r="313" spans="1:26" ht="25.5">
      <c r="A313" s="32"/>
      <c r="B313" s="70" t="s">
        <v>88</v>
      </c>
      <c r="C313" s="77" t="s">
        <v>169</v>
      </c>
      <c r="D313" s="46">
        <v>26</v>
      </c>
      <c r="E313" s="57">
        <v>0</v>
      </c>
      <c r="F313" s="61">
        <v>2468</v>
      </c>
      <c r="G313" s="44">
        <v>0</v>
      </c>
      <c r="H313" s="61">
        <v>2468</v>
      </c>
      <c r="I313" s="44">
        <v>0</v>
      </c>
      <c r="J313" s="46">
        <v>2467</v>
      </c>
      <c r="K313" s="44">
        <v>0</v>
      </c>
      <c r="L313" s="46">
        <f>SUM(J313:K313)</f>
        <v>2467</v>
      </c>
      <c r="M313" s="223"/>
      <c r="N313" s="223"/>
      <c r="O313" s="223"/>
      <c r="P313" s="223"/>
      <c r="Q313" s="223"/>
      <c r="S313" s="6"/>
      <c r="T313" s="6"/>
      <c r="U313" s="6"/>
      <c r="V313" s="6"/>
      <c r="W313" s="6"/>
      <c r="X313" s="6"/>
      <c r="Y313" s="6"/>
      <c r="Z313" s="6"/>
    </row>
    <row r="314" spans="1:26" ht="25.5">
      <c r="A314" s="32"/>
      <c r="B314" s="70" t="s">
        <v>127</v>
      </c>
      <c r="C314" s="77" t="s">
        <v>233</v>
      </c>
      <c r="D314" s="44">
        <v>0</v>
      </c>
      <c r="E314" s="44">
        <v>0</v>
      </c>
      <c r="F314" s="61">
        <v>35000</v>
      </c>
      <c r="G314" s="44">
        <v>0</v>
      </c>
      <c r="H314" s="61">
        <v>35000</v>
      </c>
      <c r="I314" s="44">
        <v>0</v>
      </c>
      <c r="J314" s="46">
        <v>30000</v>
      </c>
      <c r="K314" s="44">
        <v>0</v>
      </c>
      <c r="L314" s="46">
        <f>SUM(J314:K314)</f>
        <v>30000</v>
      </c>
      <c r="M314" s="223"/>
      <c r="N314" s="223"/>
      <c r="O314" s="223"/>
      <c r="P314" s="223"/>
      <c r="Q314" s="223"/>
      <c r="S314" s="6"/>
      <c r="T314" s="6"/>
      <c r="U314" s="6"/>
      <c r="V314" s="6"/>
      <c r="W314" s="6"/>
      <c r="X314" s="6"/>
      <c r="Y314" s="6"/>
      <c r="Z314" s="6"/>
    </row>
    <row r="315" spans="1:26" ht="51">
      <c r="A315" s="32"/>
      <c r="B315" s="70" t="s">
        <v>102</v>
      </c>
      <c r="C315" s="77" t="s">
        <v>363</v>
      </c>
      <c r="D315" s="46">
        <v>14036</v>
      </c>
      <c r="E315" s="44">
        <v>0</v>
      </c>
      <c r="F315" s="61">
        <v>45</v>
      </c>
      <c r="G315" s="44">
        <v>0</v>
      </c>
      <c r="H315" s="46">
        <v>45</v>
      </c>
      <c r="I315" s="44">
        <v>0</v>
      </c>
      <c r="J315" s="46">
        <v>45</v>
      </c>
      <c r="K315" s="44">
        <v>0</v>
      </c>
      <c r="L315" s="46">
        <f>SUM(J315:K315)</f>
        <v>45</v>
      </c>
      <c r="M315" s="223"/>
      <c r="N315" s="223"/>
      <c r="O315" s="223"/>
      <c r="P315" s="223"/>
      <c r="Q315" s="223"/>
      <c r="S315" s="6"/>
      <c r="T315" s="6"/>
      <c r="U315" s="6"/>
      <c r="V315" s="6"/>
      <c r="W315" s="6"/>
      <c r="X315" s="6"/>
      <c r="Y315" s="6"/>
      <c r="Z315" s="6"/>
    </row>
    <row r="316" spans="1:26" ht="39" customHeight="1">
      <c r="A316" s="32"/>
      <c r="B316" s="70" t="s">
        <v>103</v>
      </c>
      <c r="C316" s="77" t="s">
        <v>365</v>
      </c>
      <c r="D316" s="46">
        <v>13891</v>
      </c>
      <c r="E316" s="44">
        <v>0</v>
      </c>
      <c r="F316" s="61">
        <v>17765</v>
      </c>
      <c r="G316" s="44">
        <v>0</v>
      </c>
      <c r="H316" s="46">
        <v>17765</v>
      </c>
      <c r="I316" s="44">
        <v>0</v>
      </c>
      <c r="J316" s="46">
        <v>5988</v>
      </c>
      <c r="K316" s="44">
        <v>0</v>
      </c>
      <c r="L316" s="46">
        <f>SUM(J316:K316)</f>
        <v>5988</v>
      </c>
      <c r="M316" s="223"/>
      <c r="N316" s="223"/>
      <c r="O316" s="223"/>
      <c r="P316" s="223"/>
      <c r="Q316" s="223"/>
      <c r="S316" s="6"/>
      <c r="T316" s="6"/>
      <c r="U316" s="6"/>
      <c r="V316" s="6"/>
    </row>
    <row r="317" spans="1:26" ht="38.25">
      <c r="A317" s="32"/>
      <c r="B317" s="70" t="s">
        <v>253</v>
      </c>
      <c r="C317" s="77" t="s">
        <v>397</v>
      </c>
      <c r="D317" s="46">
        <v>58992</v>
      </c>
      <c r="E317" s="44">
        <v>0</v>
      </c>
      <c r="F317" s="46">
        <v>50000</v>
      </c>
      <c r="G317" s="44">
        <v>0</v>
      </c>
      <c r="H317" s="46">
        <v>50000</v>
      </c>
      <c r="I317" s="44">
        <v>0</v>
      </c>
      <c r="J317" s="46">
        <v>50000</v>
      </c>
      <c r="K317" s="44">
        <v>0</v>
      </c>
      <c r="L317" s="46">
        <f>SUM(J317:K317)</f>
        <v>50000</v>
      </c>
      <c r="M317" s="223"/>
      <c r="N317" s="223"/>
      <c r="O317" s="223"/>
      <c r="P317" s="223"/>
      <c r="Q317" s="223"/>
      <c r="S317" s="6"/>
      <c r="T317" s="6"/>
      <c r="U317" s="6"/>
      <c r="V317" s="6"/>
    </row>
    <row r="318" spans="1:26">
      <c r="A318" s="32" t="s">
        <v>12</v>
      </c>
      <c r="B318" s="78" t="s">
        <v>84</v>
      </c>
      <c r="C318" s="77" t="s">
        <v>21</v>
      </c>
      <c r="D318" s="59">
        <f t="shared" ref="D318:L318" si="89">SUM(D313:D317)</f>
        <v>86945</v>
      </c>
      <c r="E318" s="48">
        <f t="shared" si="89"/>
        <v>0</v>
      </c>
      <c r="F318" s="59">
        <f t="shared" si="89"/>
        <v>105278</v>
      </c>
      <c r="G318" s="48">
        <f t="shared" si="89"/>
        <v>0</v>
      </c>
      <c r="H318" s="59">
        <f t="shared" si="89"/>
        <v>105278</v>
      </c>
      <c r="I318" s="48">
        <f t="shared" si="89"/>
        <v>0</v>
      </c>
      <c r="J318" s="131">
        <f t="shared" si="89"/>
        <v>88500</v>
      </c>
      <c r="K318" s="48">
        <f t="shared" ref="K318" si="90">SUM(K313:K317)</f>
        <v>0</v>
      </c>
      <c r="L318" s="131">
        <f t="shared" si="89"/>
        <v>88500</v>
      </c>
      <c r="Q318" s="9"/>
      <c r="S318" s="6"/>
      <c r="T318" s="6"/>
      <c r="U318" s="6"/>
      <c r="V318" s="6"/>
    </row>
    <row r="319" spans="1:26">
      <c r="A319" s="32" t="s">
        <v>12</v>
      </c>
      <c r="B319" s="33">
        <v>60</v>
      </c>
      <c r="C319" s="77" t="s">
        <v>28</v>
      </c>
      <c r="D319" s="59">
        <f t="shared" ref="D319:L319" si="91">D318+D310+D304</f>
        <v>238785</v>
      </c>
      <c r="E319" s="48">
        <f t="shared" si="91"/>
        <v>0</v>
      </c>
      <c r="F319" s="59">
        <f t="shared" si="91"/>
        <v>275278</v>
      </c>
      <c r="G319" s="48">
        <f t="shared" si="91"/>
        <v>0</v>
      </c>
      <c r="H319" s="59">
        <f t="shared" si="91"/>
        <v>275278</v>
      </c>
      <c r="I319" s="48">
        <f t="shared" si="91"/>
        <v>0</v>
      </c>
      <c r="J319" s="131">
        <f t="shared" si="91"/>
        <v>180155</v>
      </c>
      <c r="K319" s="48">
        <f t="shared" ref="K319" si="92">K318+K310+K304</f>
        <v>0</v>
      </c>
      <c r="L319" s="131">
        <f t="shared" si="91"/>
        <v>180155</v>
      </c>
      <c r="Q319" s="9"/>
      <c r="S319" s="6"/>
      <c r="T319" s="6"/>
      <c r="U319" s="6"/>
      <c r="V319" s="6"/>
    </row>
    <row r="320" spans="1:26">
      <c r="A320" s="32"/>
      <c r="B320" s="33"/>
      <c r="C320" s="77"/>
      <c r="D320" s="61"/>
      <c r="E320" s="46"/>
      <c r="F320" s="61"/>
      <c r="G320" s="46"/>
      <c r="H320" s="61"/>
      <c r="I320" s="46"/>
      <c r="J320" s="61"/>
      <c r="K320" s="46"/>
      <c r="L320" s="62"/>
      <c r="Q320" s="9"/>
      <c r="S320" s="6"/>
      <c r="T320" s="6"/>
      <c r="U320" s="6"/>
      <c r="V320" s="6"/>
    </row>
    <row r="321" spans="1:26" ht="25.5">
      <c r="A321" s="32"/>
      <c r="B321" s="78" t="s">
        <v>171</v>
      </c>
      <c r="C321" s="188" t="s">
        <v>172</v>
      </c>
      <c r="D321" s="61"/>
      <c r="E321" s="46"/>
      <c r="F321" s="61"/>
      <c r="G321" s="46"/>
      <c r="H321" s="61"/>
      <c r="I321" s="46"/>
      <c r="J321" s="61"/>
      <c r="K321" s="46"/>
      <c r="L321" s="62"/>
      <c r="Q321" s="9"/>
      <c r="S321" s="6"/>
      <c r="T321" s="6"/>
      <c r="U321" s="6"/>
      <c r="V321" s="6"/>
      <c r="W321" s="6"/>
      <c r="X321" s="6"/>
      <c r="Y321" s="6"/>
      <c r="Z321" s="6"/>
    </row>
    <row r="322" spans="1:26" ht="38.25">
      <c r="A322" s="32"/>
      <c r="B322" s="78" t="s">
        <v>173</v>
      </c>
      <c r="C322" s="216" t="s">
        <v>260</v>
      </c>
      <c r="D322" s="61"/>
      <c r="E322" s="46"/>
      <c r="F322" s="61"/>
      <c r="G322" s="46"/>
      <c r="H322" s="61"/>
      <c r="I322" s="46"/>
      <c r="J322" s="61"/>
      <c r="K322" s="46"/>
      <c r="L322" s="62"/>
      <c r="Q322" s="9"/>
      <c r="S322" s="6"/>
      <c r="T322" s="6"/>
      <c r="U322" s="6"/>
      <c r="V322" s="6"/>
      <c r="W322" s="6"/>
      <c r="X322" s="6"/>
      <c r="Y322" s="6"/>
      <c r="Z322" s="6"/>
    </row>
    <row r="323" spans="1:26">
      <c r="A323" s="181"/>
      <c r="B323" s="200" t="s">
        <v>174</v>
      </c>
      <c r="C323" s="182" t="s">
        <v>175</v>
      </c>
      <c r="D323" s="50">
        <v>0</v>
      </c>
      <c r="E323" s="50">
        <v>0</v>
      </c>
      <c r="F323" s="49">
        <v>5000</v>
      </c>
      <c r="G323" s="50">
        <v>0</v>
      </c>
      <c r="H323" s="49">
        <v>5000</v>
      </c>
      <c r="I323" s="50">
        <v>0</v>
      </c>
      <c r="J323" s="50">
        <v>0</v>
      </c>
      <c r="K323" s="50">
        <v>0</v>
      </c>
      <c r="L323" s="50">
        <f>SUM(J323:K323)</f>
        <v>0</v>
      </c>
      <c r="M323" s="223"/>
      <c r="N323" s="223"/>
      <c r="O323" s="223"/>
      <c r="P323" s="223"/>
      <c r="Q323" s="224"/>
      <c r="S323" s="6"/>
      <c r="T323" s="6"/>
      <c r="U323" s="6"/>
      <c r="V323" s="6"/>
      <c r="W323" s="6"/>
      <c r="X323" s="6"/>
      <c r="Y323" s="6"/>
      <c r="Z323" s="6"/>
    </row>
    <row r="324" spans="1:26">
      <c r="A324" s="32"/>
      <c r="B324" s="78"/>
      <c r="C324" s="188"/>
      <c r="D324" s="46"/>
      <c r="E324" s="46"/>
      <c r="F324" s="46"/>
      <c r="G324" s="46"/>
      <c r="H324" s="61"/>
      <c r="I324" s="42"/>
      <c r="J324" s="46"/>
      <c r="K324" s="42"/>
      <c r="L324" s="46"/>
      <c r="Q324" s="9"/>
      <c r="S324" s="6"/>
      <c r="T324" s="6"/>
      <c r="U324" s="6"/>
      <c r="V324" s="6"/>
      <c r="W324" s="6"/>
      <c r="X324" s="6"/>
      <c r="Y324" s="6"/>
      <c r="Z324" s="6"/>
    </row>
    <row r="325" spans="1:26" ht="25.5">
      <c r="A325" s="32"/>
      <c r="B325" s="78" t="s">
        <v>176</v>
      </c>
      <c r="C325" s="97" t="s">
        <v>261</v>
      </c>
      <c r="D325" s="61"/>
      <c r="E325" s="46"/>
      <c r="F325" s="46"/>
      <c r="G325" s="46"/>
      <c r="H325" s="61"/>
      <c r="I325" s="46"/>
      <c r="J325" s="46"/>
      <c r="K325" s="46"/>
      <c r="L325" s="46"/>
      <c r="Q325" s="9"/>
      <c r="S325" s="6"/>
      <c r="T325" s="6"/>
      <c r="U325" s="6"/>
      <c r="V325" s="6"/>
      <c r="W325" s="6"/>
      <c r="X325" s="6"/>
      <c r="Y325" s="6"/>
      <c r="Z325" s="6"/>
    </row>
    <row r="326" spans="1:26">
      <c r="A326" s="32"/>
      <c r="B326" s="78" t="s">
        <v>177</v>
      </c>
      <c r="C326" s="188" t="s">
        <v>175</v>
      </c>
      <c r="D326" s="44">
        <v>0</v>
      </c>
      <c r="E326" s="44">
        <v>0</v>
      </c>
      <c r="F326" s="46">
        <v>7800</v>
      </c>
      <c r="G326" s="44">
        <v>0</v>
      </c>
      <c r="H326" s="46">
        <v>7800</v>
      </c>
      <c r="I326" s="44">
        <v>0</v>
      </c>
      <c r="J326" s="44">
        <v>0</v>
      </c>
      <c r="K326" s="44">
        <v>0</v>
      </c>
      <c r="L326" s="44">
        <f>SUM(J326:K326)</f>
        <v>0</v>
      </c>
      <c r="Q326" s="9"/>
      <c r="S326" s="6"/>
      <c r="T326" s="6"/>
      <c r="U326" s="6"/>
      <c r="V326" s="6"/>
      <c r="W326" s="6"/>
      <c r="X326" s="6"/>
      <c r="Y326" s="6"/>
      <c r="Z326" s="6"/>
    </row>
    <row r="327" spans="1:26">
      <c r="A327" s="32"/>
      <c r="B327" s="78"/>
      <c r="C327" s="188"/>
      <c r="D327" s="46"/>
      <c r="E327" s="46"/>
      <c r="F327" s="46"/>
      <c r="G327" s="46"/>
      <c r="H327" s="61"/>
      <c r="I327" s="42"/>
      <c r="J327" s="46"/>
      <c r="K327" s="42"/>
      <c r="L327" s="46"/>
      <c r="Q327" s="9"/>
      <c r="S327" s="6"/>
      <c r="T327" s="6"/>
      <c r="U327" s="6"/>
      <c r="V327" s="6"/>
      <c r="W327" s="6"/>
      <c r="X327" s="6"/>
      <c r="Y327" s="6"/>
      <c r="Z327" s="6"/>
    </row>
    <row r="328" spans="1:26" ht="25.5">
      <c r="A328" s="32"/>
      <c r="B328" s="78" t="s">
        <v>178</v>
      </c>
      <c r="C328" s="216" t="s">
        <v>393</v>
      </c>
      <c r="D328" s="61"/>
      <c r="E328" s="46"/>
      <c r="F328" s="46"/>
      <c r="G328" s="46"/>
      <c r="H328" s="61"/>
      <c r="I328" s="46"/>
      <c r="J328" s="46"/>
      <c r="K328" s="46"/>
      <c r="L328" s="46"/>
      <c r="Q328" s="9"/>
      <c r="S328" s="6"/>
      <c r="T328" s="6"/>
      <c r="U328" s="6"/>
      <c r="V328" s="6"/>
      <c r="W328" s="6"/>
      <c r="X328" s="6"/>
      <c r="Y328" s="6"/>
      <c r="Z328" s="6"/>
    </row>
    <row r="329" spans="1:26">
      <c r="A329" s="32"/>
      <c r="B329" s="78" t="s">
        <v>179</v>
      </c>
      <c r="C329" s="188" t="s">
        <v>175</v>
      </c>
      <c r="D329" s="44">
        <v>0</v>
      </c>
      <c r="E329" s="44">
        <v>0</v>
      </c>
      <c r="F329" s="46">
        <v>4000</v>
      </c>
      <c r="G329" s="44">
        <v>0</v>
      </c>
      <c r="H329" s="46">
        <v>4000</v>
      </c>
      <c r="I329" s="44">
        <v>0</v>
      </c>
      <c r="J329" s="44">
        <v>0</v>
      </c>
      <c r="K329" s="44">
        <v>0</v>
      </c>
      <c r="L329" s="44">
        <f>SUM(J329:K329)</f>
        <v>0</v>
      </c>
      <c r="Q329" s="9"/>
      <c r="S329" s="6"/>
      <c r="T329" s="6"/>
      <c r="U329" s="6"/>
      <c r="V329" s="6"/>
      <c r="W329" s="6"/>
      <c r="X329" s="6"/>
      <c r="Y329" s="6"/>
      <c r="Z329" s="6"/>
    </row>
    <row r="330" spans="1:26">
      <c r="A330" s="32"/>
      <c r="B330" s="78"/>
      <c r="C330" s="188"/>
      <c r="D330" s="46"/>
      <c r="E330" s="46"/>
      <c r="F330" s="46"/>
      <c r="G330" s="46"/>
      <c r="H330" s="61"/>
      <c r="I330" s="42"/>
      <c r="J330" s="46"/>
      <c r="K330" s="42"/>
      <c r="L330" s="46"/>
      <c r="Q330" s="9"/>
      <c r="S330" s="6"/>
      <c r="T330" s="6"/>
      <c r="U330" s="6"/>
      <c r="V330" s="6"/>
      <c r="W330" s="6"/>
      <c r="X330" s="6"/>
      <c r="Y330" s="6"/>
      <c r="Z330" s="6"/>
    </row>
    <row r="331" spans="1:26" ht="25.5">
      <c r="A331" s="32"/>
      <c r="B331" s="78" t="s">
        <v>180</v>
      </c>
      <c r="C331" s="188" t="s">
        <v>339</v>
      </c>
      <c r="D331" s="61"/>
      <c r="E331" s="46"/>
      <c r="F331" s="46"/>
      <c r="G331" s="46"/>
      <c r="H331" s="61"/>
      <c r="I331" s="46"/>
      <c r="J331" s="46"/>
      <c r="K331" s="46"/>
      <c r="L331" s="46"/>
      <c r="Q331" s="9"/>
      <c r="S331" s="6"/>
      <c r="T331" s="6"/>
      <c r="U331" s="6"/>
      <c r="V331" s="6"/>
      <c r="W331" s="6"/>
      <c r="X331" s="6"/>
      <c r="Y331" s="6"/>
      <c r="Z331" s="6"/>
    </row>
    <row r="332" spans="1:26">
      <c r="A332" s="32"/>
      <c r="B332" s="78" t="s">
        <v>181</v>
      </c>
      <c r="C332" s="205" t="s">
        <v>175</v>
      </c>
      <c r="D332" s="44">
        <v>0</v>
      </c>
      <c r="E332" s="44">
        <v>0</v>
      </c>
      <c r="F332" s="46">
        <v>1</v>
      </c>
      <c r="G332" s="44">
        <v>0</v>
      </c>
      <c r="H332" s="46">
        <v>1</v>
      </c>
      <c r="I332" s="44">
        <v>0</v>
      </c>
      <c r="J332" s="44">
        <v>0</v>
      </c>
      <c r="K332" s="44">
        <v>0</v>
      </c>
      <c r="L332" s="44">
        <f>SUM(J332:K332)</f>
        <v>0</v>
      </c>
      <c r="Q332" s="9"/>
      <c r="S332" s="6"/>
      <c r="T332" s="6"/>
      <c r="U332" s="6"/>
      <c r="V332" s="6"/>
      <c r="W332" s="6"/>
      <c r="X332" s="6"/>
      <c r="Y332" s="6"/>
      <c r="Z332" s="6"/>
    </row>
    <row r="333" spans="1:26">
      <c r="A333" s="32"/>
      <c r="B333" s="78"/>
      <c r="C333" s="188"/>
      <c r="D333" s="46"/>
      <c r="E333" s="46"/>
      <c r="F333" s="46"/>
      <c r="G333" s="46"/>
      <c r="H333" s="61"/>
      <c r="I333" s="42"/>
      <c r="J333" s="46"/>
      <c r="K333" s="42"/>
      <c r="L333" s="46"/>
      <c r="Q333" s="9"/>
      <c r="S333" s="6"/>
      <c r="T333" s="6"/>
      <c r="U333" s="6"/>
      <c r="V333" s="6"/>
      <c r="W333" s="6"/>
      <c r="X333" s="6"/>
      <c r="Y333" s="6"/>
      <c r="Z333" s="6"/>
    </row>
    <row r="334" spans="1:26" ht="51">
      <c r="A334" s="32"/>
      <c r="B334" s="78" t="s">
        <v>182</v>
      </c>
      <c r="C334" s="216" t="s">
        <v>390</v>
      </c>
      <c r="D334" s="61"/>
      <c r="E334" s="46"/>
      <c r="F334" s="46"/>
      <c r="G334" s="46"/>
      <c r="H334" s="61"/>
      <c r="I334" s="46"/>
      <c r="J334" s="46"/>
      <c r="K334" s="46"/>
      <c r="L334" s="46"/>
      <c r="Q334" s="9"/>
      <c r="S334" s="6"/>
      <c r="T334" s="6"/>
      <c r="U334" s="6"/>
      <c r="V334" s="6"/>
      <c r="W334" s="6"/>
      <c r="X334" s="6"/>
      <c r="Y334" s="6"/>
      <c r="Z334" s="6"/>
    </row>
    <row r="335" spans="1:26">
      <c r="A335" s="32"/>
      <c r="B335" s="78" t="s">
        <v>183</v>
      </c>
      <c r="C335" s="216" t="s">
        <v>175</v>
      </c>
      <c r="D335" s="44">
        <v>0</v>
      </c>
      <c r="E335" s="44">
        <v>0</v>
      </c>
      <c r="F335" s="46">
        <v>2000</v>
      </c>
      <c r="G335" s="44">
        <v>0</v>
      </c>
      <c r="H335" s="46">
        <v>2000</v>
      </c>
      <c r="I335" s="44">
        <v>0</v>
      </c>
      <c r="J335" s="44">
        <v>0</v>
      </c>
      <c r="K335" s="44">
        <v>0</v>
      </c>
      <c r="L335" s="44">
        <f>SUM(J335:K335)</f>
        <v>0</v>
      </c>
      <c r="Q335" s="9"/>
      <c r="S335" s="6"/>
      <c r="T335" s="6"/>
      <c r="U335" s="6"/>
      <c r="V335" s="6"/>
      <c r="W335" s="6"/>
      <c r="X335" s="6"/>
      <c r="Y335" s="6"/>
      <c r="Z335" s="6"/>
    </row>
    <row r="336" spans="1:26">
      <c r="A336" s="32"/>
      <c r="B336" s="78"/>
      <c r="C336" s="216"/>
      <c r="D336" s="46"/>
      <c r="E336" s="46"/>
      <c r="F336" s="46"/>
      <c r="G336" s="46"/>
      <c r="H336" s="61"/>
      <c r="I336" s="42"/>
      <c r="J336" s="46"/>
      <c r="K336" s="42"/>
      <c r="L336" s="46"/>
      <c r="Q336" s="9"/>
      <c r="S336" s="6"/>
      <c r="T336" s="6"/>
      <c r="U336" s="6"/>
      <c r="V336" s="6"/>
      <c r="W336" s="6"/>
      <c r="X336" s="6"/>
      <c r="Y336" s="6"/>
      <c r="Z336" s="6"/>
    </row>
    <row r="337" spans="1:26" ht="25.5">
      <c r="A337" s="32"/>
      <c r="B337" s="78" t="s">
        <v>184</v>
      </c>
      <c r="C337" s="188" t="s">
        <v>262</v>
      </c>
      <c r="D337" s="61"/>
      <c r="E337" s="46"/>
      <c r="F337" s="46"/>
      <c r="G337" s="46"/>
      <c r="H337" s="61"/>
      <c r="I337" s="46"/>
      <c r="J337" s="46"/>
      <c r="K337" s="46"/>
      <c r="L337" s="46"/>
      <c r="Q337" s="9"/>
      <c r="S337" s="6"/>
      <c r="T337" s="6"/>
      <c r="U337" s="6"/>
      <c r="V337" s="6"/>
      <c r="W337" s="6"/>
      <c r="X337" s="6"/>
      <c r="Y337" s="6"/>
      <c r="Z337" s="6"/>
    </row>
    <row r="338" spans="1:26">
      <c r="A338" s="32"/>
      <c r="B338" s="78" t="s">
        <v>185</v>
      </c>
      <c r="C338" s="188" t="s">
        <v>175</v>
      </c>
      <c r="D338" s="44">
        <v>0</v>
      </c>
      <c r="E338" s="44">
        <v>0</v>
      </c>
      <c r="F338" s="46">
        <v>1</v>
      </c>
      <c r="G338" s="44">
        <v>0</v>
      </c>
      <c r="H338" s="46">
        <v>1</v>
      </c>
      <c r="I338" s="44">
        <v>0</v>
      </c>
      <c r="J338" s="44">
        <v>0</v>
      </c>
      <c r="K338" s="44">
        <v>0</v>
      </c>
      <c r="L338" s="44">
        <f>SUM(J338:K338)</f>
        <v>0</v>
      </c>
      <c r="Q338" s="9"/>
      <c r="R338" s="122"/>
      <c r="S338" s="5"/>
      <c r="T338" s="5"/>
      <c r="U338" s="5"/>
      <c r="V338" s="5"/>
      <c r="W338" s="5"/>
      <c r="X338" s="6"/>
      <c r="Y338" s="6"/>
      <c r="Z338" s="6"/>
    </row>
    <row r="339" spans="1:26">
      <c r="A339" s="32"/>
      <c r="B339" s="78"/>
      <c r="C339" s="188"/>
      <c r="D339" s="46"/>
      <c r="E339" s="44"/>
      <c r="F339" s="46"/>
      <c r="G339" s="46"/>
      <c r="H339" s="46"/>
      <c r="I339" s="44"/>
      <c r="J339" s="46"/>
      <c r="K339" s="44"/>
      <c r="L339" s="46"/>
      <c r="Q339" s="9"/>
      <c r="S339" s="6"/>
      <c r="T339" s="6"/>
      <c r="U339" s="6"/>
      <c r="V339" s="6"/>
      <c r="W339" s="6"/>
      <c r="X339" s="6"/>
      <c r="Y339" s="6"/>
      <c r="Z339" s="6"/>
    </row>
    <row r="340" spans="1:26">
      <c r="A340" s="32"/>
      <c r="B340" s="78" t="s">
        <v>225</v>
      </c>
      <c r="C340" s="188" t="s">
        <v>256</v>
      </c>
      <c r="D340" s="46"/>
      <c r="E340" s="44"/>
      <c r="F340" s="46"/>
      <c r="G340" s="46"/>
      <c r="H340" s="46"/>
      <c r="I340" s="44"/>
      <c r="J340" s="46"/>
      <c r="K340" s="44"/>
      <c r="L340" s="46"/>
      <c r="Q340" s="9"/>
      <c r="S340" s="6"/>
      <c r="T340" s="6"/>
      <c r="U340" s="6"/>
      <c r="V340" s="6"/>
      <c r="W340" s="6"/>
      <c r="X340" s="6"/>
      <c r="Y340" s="6"/>
      <c r="Z340" s="6"/>
    </row>
    <row r="341" spans="1:26">
      <c r="A341" s="32"/>
      <c r="B341" s="78" t="s">
        <v>226</v>
      </c>
      <c r="C341" s="188" t="s">
        <v>175</v>
      </c>
      <c r="D341" s="44">
        <v>0</v>
      </c>
      <c r="E341" s="44">
        <v>0</v>
      </c>
      <c r="F341" s="46">
        <v>1</v>
      </c>
      <c r="G341" s="44">
        <v>0</v>
      </c>
      <c r="H341" s="46">
        <v>1</v>
      </c>
      <c r="I341" s="44">
        <v>0</v>
      </c>
      <c r="J341" s="44">
        <v>0</v>
      </c>
      <c r="K341" s="44">
        <v>0</v>
      </c>
      <c r="L341" s="44">
        <f>SUM(J341:K341)</f>
        <v>0</v>
      </c>
      <c r="Q341" s="9"/>
      <c r="S341" s="6"/>
      <c r="T341" s="6"/>
      <c r="U341" s="6"/>
      <c r="V341" s="6"/>
      <c r="W341" s="6"/>
      <c r="X341" s="6"/>
      <c r="Y341" s="6"/>
      <c r="Z341" s="6"/>
    </row>
    <row r="342" spans="1:26">
      <c r="A342" s="32"/>
      <c r="B342" s="78"/>
      <c r="C342" s="188"/>
      <c r="D342" s="46"/>
      <c r="E342" s="44"/>
      <c r="F342" s="46"/>
      <c r="G342" s="46"/>
      <c r="H342" s="46"/>
      <c r="I342" s="44"/>
      <c r="J342" s="46"/>
      <c r="K342" s="44"/>
      <c r="L342" s="46"/>
      <c r="Q342" s="9"/>
      <c r="S342" s="6"/>
      <c r="T342" s="6"/>
      <c r="U342" s="6"/>
      <c r="V342" s="6"/>
      <c r="W342" s="6"/>
      <c r="X342" s="6"/>
      <c r="Y342" s="6"/>
      <c r="Z342" s="6"/>
    </row>
    <row r="343" spans="1:26" ht="25.5">
      <c r="A343" s="32"/>
      <c r="B343" s="116" t="s">
        <v>234</v>
      </c>
      <c r="C343" s="117" t="s">
        <v>235</v>
      </c>
      <c r="D343" s="46"/>
      <c r="E343" s="44"/>
      <c r="F343" s="46"/>
      <c r="G343" s="46"/>
      <c r="H343" s="46"/>
      <c r="I343" s="44"/>
      <c r="J343" s="46"/>
      <c r="K343" s="44"/>
      <c r="L343" s="46"/>
      <c r="Q343" s="9"/>
      <c r="S343" s="6"/>
      <c r="T343" s="6"/>
      <c r="U343" s="6"/>
      <c r="V343" s="6"/>
      <c r="W343" s="6"/>
      <c r="X343" s="6"/>
      <c r="Y343" s="6"/>
      <c r="Z343" s="6"/>
    </row>
    <row r="344" spans="1:26">
      <c r="A344" s="32"/>
      <c r="B344" s="116" t="s">
        <v>236</v>
      </c>
      <c r="C344" s="117" t="s">
        <v>175</v>
      </c>
      <c r="D344" s="44">
        <v>0</v>
      </c>
      <c r="E344" s="44">
        <v>0</v>
      </c>
      <c r="F344" s="46">
        <v>30000</v>
      </c>
      <c r="G344" s="44">
        <v>0</v>
      </c>
      <c r="H344" s="46">
        <v>30000</v>
      </c>
      <c r="I344" s="44">
        <v>0</v>
      </c>
      <c r="J344" s="44">
        <v>0</v>
      </c>
      <c r="K344" s="44">
        <v>0</v>
      </c>
      <c r="L344" s="44">
        <f>SUM(J344:K344)</f>
        <v>0</v>
      </c>
      <c r="Q344" s="9"/>
      <c r="S344" s="6"/>
      <c r="T344" s="6"/>
      <c r="U344" s="6"/>
      <c r="V344" s="6"/>
      <c r="W344" s="6"/>
      <c r="X344" s="6"/>
      <c r="Y344" s="6"/>
      <c r="Z344" s="6"/>
    </row>
    <row r="345" spans="1:26">
      <c r="A345" s="32"/>
      <c r="B345" s="116"/>
      <c r="C345" s="117"/>
      <c r="D345" s="46"/>
      <c r="E345" s="44"/>
      <c r="F345" s="46"/>
      <c r="G345" s="46"/>
      <c r="H345" s="46"/>
      <c r="I345" s="44"/>
      <c r="J345" s="46"/>
      <c r="K345" s="44"/>
      <c r="L345" s="46"/>
      <c r="P345" s="122"/>
      <c r="Q345" s="4"/>
      <c r="S345" s="6"/>
      <c r="T345" s="6"/>
      <c r="U345" s="6"/>
      <c r="V345" s="6"/>
      <c r="W345" s="6"/>
      <c r="X345" s="6"/>
      <c r="Y345" s="6"/>
      <c r="Z345" s="6"/>
    </row>
    <row r="346" spans="1:26" ht="25.5">
      <c r="A346" s="32"/>
      <c r="B346" s="116" t="s">
        <v>237</v>
      </c>
      <c r="C346" s="142" t="s">
        <v>338</v>
      </c>
      <c r="D346" s="44"/>
      <c r="E346" s="44"/>
      <c r="F346" s="46"/>
      <c r="G346" s="46"/>
      <c r="H346" s="46"/>
      <c r="I346" s="44"/>
      <c r="J346" s="46"/>
      <c r="K346" s="44"/>
      <c r="L346" s="46"/>
      <c r="Q346" s="9"/>
      <c r="S346" s="6"/>
      <c r="T346" s="6"/>
      <c r="U346" s="6"/>
      <c r="V346" s="6"/>
      <c r="W346" s="6"/>
      <c r="X346" s="6"/>
      <c r="Y346" s="6"/>
      <c r="Z346" s="6"/>
    </row>
    <row r="347" spans="1:26">
      <c r="A347" s="181"/>
      <c r="B347" s="201" t="s">
        <v>238</v>
      </c>
      <c r="C347" s="186" t="s">
        <v>175</v>
      </c>
      <c r="D347" s="50">
        <v>0</v>
      </c>
      <c r="E347" s="50">
        <v>0</v>
      </c>
      <c r="F347" s="49">
        <v>20000</v>
      </c>
      <c r="G347" s="50">
        <v>0</v>
      </c>
      <c r="H347" s="49">
        <v>20000</v>
      </c>
      <c r="I347" s="50">
        <v>0</v>
      </c>
      <c r="J347" s="50">
        <v>0</v>
      </c>
      <c r="K347" s="50">
        <v>0</v>
      </c>
      <c r="L347" s="50">
        <f>SUM(J347:K347)</f>
        <v>0</v>
      </c>
      <c r="Q347" s="9"/>
      <c r="S347" s="6"/>
      <c r="T347" s="6"/>
      <c r="U347" s="6"/>
      <c r="V347" s="6"/>
      <c r="W347" s="6"/>
      <c r="X347" s="6"/>
      <c r="Y347" s="6"/>
      <c r="Z347" s="6"/>
    </row>
    <row r="348" spans="1:26">
      <c r="A348" s="32"/>
      <c r="B348" s="116"/>
      <c r="C348" s="117"/>
      <c r="D348" s="44"/>
      <c r="E348" s="44"/>
      <c r="F348" s="46"/>
      <c r="G348" s="46"/>
      <c r="H348" s="46"/>
      <c r="I348" s="44"/>
      <c r="J348" s="46"/>
      <c r="K348" s="44"/>
      <c r="L348" s="46"/>
      <c r="Q348" s="9"/>
      <c r="S348" s="6"/>
      <c r="T348" s="6"/>
      <c r="U348" s="6"/>
      <c r="V348" s="6"/>
      <c r="W348" s="6"/>
      <c r="X348" s="6"/>
      <c r="Y348" s="6"/>
      <c r="Z348" s="6"/>
    </row>
    <row r="349" spans="1:26" ht="25.5">
      <c r="A349" s="32"/>
      <c r="B349" s="116" t="s">
        <v>239</v>
      </c>
      <c r="C349" s="142" t="s">
        <v>337</v>
      </c>
      <c r="D349" s="44"/>
      <c r="E349" s="44"/>
      <c r="F349" s="46"/>
      <c r="G349" s="46"/>
      <c r="H349" s="46"/>
      <c r="I349" s="44"/>
      <c r="J349" s="46"/>
      <c r="K349" s="44"/>
      <c r="L349" s="46"/>
      <c r="Q349" s="9"/>
      <c r="S349" s="6"/>
      <c r="T349" s="6"/>
      <c r="U349" s="6"/>
      <c r="V349" s="6"/>
      <c r="W349" s="6"/>
      <c r="X349" s="6"/>
      <c r="Y349" s="6"/>
      <c r="Z349" s="6"/>
    </row>
    <row r="350" spans="1:26">
      <c r="A350" s="32"/>
      <c r="B350" s="116" t="s">
        <v>240</v>
      </c>
      <c r="C350" s="117" t="s">
        <v>175</v>
      </c>
      <c r="D350" s="44">
        <v>0</v>
      </c>
      <c r="E350" s="44">
        <v>0</v>
      </c>
      <c r="F350" s="46">
        <v>10000</v>
      </c>
      <c r="G350" s="44">
        <v>0</v>
      </c>
      <c r="H350" s="46">
        <v>10000</v>
      </c>
      <c r="I350" s="44">
        <v>0</v>
      </c>
      <c r="J350" s="44">
        <v>0</v>
      </c>
      <c r="K350" s="44">
        <v>0</v>
      </c>
      <c r="L350" s="44">
        <f>SUM(J350:K350)</f>
        <v>0</v>
      </c>
      <c r="Q350" s="9"/>
      <c r="S350" s="6"/>
      <c r="T350" s="6"/>
      <c r="U350" s="6"/>
      <c r="V350" s="6"/>
      <c r="W350" s="6"/>
      <c r="X350" s="6"/>
      <c r="Y350" s="6"/>
      <c r="Z350" s="6"/>
    </row>
    <row r="351" spans="1:26">
      <c r="A351" s="32"/>
      <c r="B351" s="116"/>
      <c r="C351" s="117"/>
      <c r="D351" s="44"/>
      <c r="E351" s="44"/>
      <c r="F351" s="46"/>
      <c r="G351" s="46"/>
      <c r="H351" s="46"/>
      <c r="I351" s="44"/>
      <c r="J351" s="46"/>
      <c r="K351" s="44"/>
      <c r="L351" s="46"/>
      <c r="Q351" s="9"/>
      <c r="S351" s="6"/>
      <c r="T351" s="6"/>
      <c r="U351" s="6"/>
      <c r="V351" s="6"/>
      <c r="W351" s="6"/>
      <c r="X351" s="6"/>
      <c r="Y351" s="6"/>
      <c r="Z351" s="6"/>
    </row>
    <row r="352" spans="1:26" ht="25.5">
      <c r="A352" s="32"/>
      <c r="B352" s="116" t="s">
        <v>241</v>
      </c>
      <c r="C352" s="117" t="s">
        <v>263</v>
      </c>
      <c r="D352" s="44"/>
      <c r="E352" s="44"/>
      <c r="F352" s="46"/>
      <c r="G352" s="46"/>
      <c r="H352" s="46"/>
      <c r="I352" s="44"/>
      <c r="J352" s="46"/>
      <c r="K352" s="44"/>
      <c r="L352" s="46"/>
      <c r="Q352" s="9"/>
      <c r="S352" s="6"/>
      <c r="T352" s="6"/>
      <c r="U352" s="6"/>
      <c r="V352" s="6"/>
      <c r="W352" s="6"/>
      <c r="X352" s="6"/>
      <c r="Y352" s="6"/>
      <c r="Z352" s="6"/>
    </row>
    <row r="353" spans="1:26">
      <c r="A353" s="32"/>
      <c r="B353" s="116" t="s">
        <v>242</v>
      </c>
      <c r="C353" s="117" t="s">
        <v>175</v>
      </c>
      <c r="D353" s="44">
        <v>0</v>
      </c>
      <c r="E353" s="44">
        <v>0</v>
      </c>
      <c r="F353" s="46">
        <v>5000</v>
      </c>
      <c r="G353" s="44">
        <v>0</v>
      </c>
      <c r="H353" s="46">
        <v>5000</v>
      </c>
      <c r="I353" s="44">
        <v>0</v>
      </c>
      <c r="J353" s="44">
        <v>0</v>
      </c>
      <c r="K353" s="44">
        <v>0</v>
      </c>
      <c r="L353" s="44">
        <f>SUM(J353:K353)</f>
        <v>0</v>
      </c>
      <c r="Q353" s="9"/>
      <c r="S353" s="6"/>
      <c r="T353" s="6"/>
      <c r="U353" s="6"/>
      <c r="V353" s="6"/>
      <c r="W353" s="6"/>
      <c r="X353" s="6"/>
      <c r="Y353" s="6"/>
      <c r="Z353" s="6"/>
    </row>
    <row r="354" spans="1:26">
      <c r="A354" s="32"/>
      <c r="B354" s="116"/>
      <c r="C354" s="117"/>
      <c r="D354" s="44"/>
      <c r="E354" s="44"/>
      <c r="F354" s="46"/>
      <c r="G354" s="46"/>
      <c r="H354" s="46"/>
      <c r="I354" s="44"/>
      <c r="J354" s="46"/>
      <c r="K354" s="44"/>
      <c r="L354" s="46"/>
      <c r="Q354" s="9"/>
      <c r="S354" s="6"/>
      <c r="T354" s="6"/>
      <c r="U354" s="6"/>
      <c r="V354" s="6"/>
      <c r="W354" s="6"/>
      <c r="X354" s="6"/>
      <c r="Y354" s="6"/>
      <c r="Z354" s="6"/>
    </row>
    <row r="355" spans="1:26" ht="38.25">
      <c r="A355" s="32"/>
      <c r="B355" s="116" t="s">
        <v>243</v>
      </c>
      <c r="C355" s="117" t="s">
        <v>336</v>
      </c>
      <c r="D355" s="44"/>
      <c r="E355" s="44"/>
      <c r="F355" s="46"/>
      <c r="G355" s="46"/>
      <c r="H355" s="46"/>
      <c r="I355" s="44"/>
      <c r="J355" s="46"/>
      <c r="K355" s="44"/>
      <c r="L355" s="46"/>
      <c r="Q355" s="9"/>
      <c r="S355" s="6"/>
      <c r="T355" s="6"/>
      <c r="U355" s="6"/>
      <c r="V355" s="6"/>
      <c r="W355" s="6"/>
      <c r="X355" s="6"/>
      <c r="Y355" s="6"/>
      <c r="Z355" s="6"/>
    </row>
    <row r="356" spans="1:26">
      <c r="A356" s="32"/>
      <c r="B356" s="116" t="s">
        <v>244</v>
      </c>
      <c r="C356" s="117" t="s">
        <v>175</v>
      </c>
      <c r="D356" s="44">
        <v>0</v>
      </c>
      <c r="E356" s="44">
        <v>0</v>
      </c>
      <c r="F356" s="46">
        <v>10000</v>
      </c>
      <c r="G356" s="44">
        <v>0</v>
      </c>
      <c r="H356" s="46">
        <v>10000</v>
      </c>
      <c r="I356" s="44">
        <v>0</v>
      </c>
      <c r="J356" s="44">
        <v>0</v>
      </c>
      <c r="K356" s="44">
        <v>0</v>
      </c>
      <c r="L356" s="44">
        <f>SUM(J356:K356)</f>
        <v>0</v>
      </c>
      <c r="Q356" s="9"/>
      <c r="S356" s="6"/>
      <c r="T356" s="6"/>
      <c r="U356" s="6"/>
      <c r="V356" s="6"/>
      <c r="W356" s="6"/>
      <c r="X356" s="6"/>
      <c r="Y356" s="6"/>
      <c r="Z356" s="6"/>
    </row>
    <row r="357" spans="1:26">
      <c r="A357" s="32"/>
      <c r="B357" s="116"/>
      <c r="C357" s="117"/>
      <c r="D357" s="44"/>
      <c r="E357" s="44"/>
      <c r="F357" s="46"/>
      <c r="G357" s="46"/>
      <c r="H357" s="46"/>
      <c r="I357" s="44"/>
      <c r="J357" s="46"/>
      <c r="K357" s="44"/>
      <c r="L357" s="46"/>
      <c r="Q357" s="9"/>
      <c r="S357" s="6"/>
      <c r="T357" s="6"/>
      <c r="U357" s="6"/>
      <c r="V357" s="6"/>
      <c r="W357" s="6"/>
      <c r="X357" s="6"/>
      <c r="Y357" s="6"/>
      <c r="Z357" s="6"/>
    </row>
    <row r="358" spans="1:26" ht="25.5">
      <c r="A358" s="32"/>
      <c r="B358" s="116" t="s">
        <v>245</v>
      </c>
      <c r="C358" s="117" t="s">
        <v>335</v>
      </c>
      <c r="D358" s="44"/>
      <c r="E358" s="44"/>
      <c r="F358" s="46"/>
      <c r="G358" s="46"/>
      <c r="H358" s="46"/>
      <c r="I358" s="44"/>
      <c r="J358" s="46"/>
      <c r="K358" s="44"/>
      <c r="L358" s="46"/>
      <c r="Q358" s="9"/>
      <c r="S358" s="6"/>
      <c r="T358" s="6"/>
      <c r="U358" s="6"/>
      <c r="V358" s="6"/>
      <c r="W358" s="6"/>
      <c r="X358" s="6"/>
      <c r="Y358" s="6"/>
      <c r="Z358" s="6"/>
    </row>
    <row r="359" spans="1:26">
      <c r="A359" s="32"/>
      <c r="B359" s="116" t="s">
        <v>246</v>
      </c>
      <c r="C359" s="117" t="str">
        <f>C356</f>
        <v>Major Works</v>
      </c>
      <c r="D359" s="44">
        <v>0</v>
      </c>
      <c r="E359" s="44">
        <v>0</v>
      </c>
      <c r="F359" s="46">
        <v>1</v>
      </c>
      <c r="G359" s="44">
        <v>0</v>
      </c>
      <c r="H359" s="46">
        <v>1</v>
      </c>
      <c r="I359" s="44">
        <v>0</v>
      </c>
      <c r="J359" s="44">
        <v>0</v>
      </c>
      <c r="K359" s="44">
        <v>0</v>
      </c>
      <c r="L359" s="44">
        <f>SUM(J359:K359)</f>
        <v>0</v>
      </c>
      <c r="Q359" s="9"/>
      <c r="S359" s="6"/>
      <c r="T359" s="6"/>
      <c r="U359" s="6"/>
      <c r="V359" s="6"/>
      <c r="W359" s="6"/>
      <c r="X359" s="6"/>
      <c r="Y359" s="6"/>
      <c r="Z359" s="6"/>
    </row>
    <row r="360" spans="1:26">
      <c r="A360" s="32"/>
      <c r="B360" s="116"/>
      <c r="C360" s="117"/>
      <c r="D360" s="44"/>
      <c r="E360" s="44"/>
      <c r="F360" s="46"/>
      <c r="G360" s="46"/>
      <c r="H360" s="46"/>
      <c r="I360" s="44"/>
      <c r="J360" s="46"/>
      <c r="K360" s="44"/>
      <c r="L360" s="46"/>
      <c r="Q360" s="9"/>
      <c r="S360" s="6"/>
      <c r="T360" s="6"/>
      <c r="U360" s="6"/>
      <c r="V360" s="6"/>
      <c r="W360" s="6"/>
      <c r="X360" s="6"/>
      <c r="Y360" s="6"/>
      <c r="Z360" s="6"/>
    </row>
    <row r="361" spans="1:26" ht="25.5">
      <c r="A361" s="32"/>
      <c r="B361" s="116" t="s">
        <v>247</v>
      </c>
      <c r="C361" s="117" t="s">
        <v>248</v>
      </c>
      <c r="D361" s="44"/>
      <c r="E361" s="44"/>
      <c r="F361" s="46"/>
      <c r="G361" s="46"/>
      <c r="H361" s="46"/>
      <c r="I361" s="44"/>
      <c r="J361" s="46"/>
      <c r="K361" s="44"/>
      <c r="L361" s="46"/>
      <c r="Q361" s="9"/>
      <c r="S361" s="6"/>
      <c r="T361" s="6"/>
      <c r="U361" s="6"/>
      <c r="V361" s="6"/>
      <c r="W361" s="6"/>
      <c r="X361" s="6"/>
      <c r="Y361" s="6"/>
      <c r="Z361" s="6"/>
    </row>
    <row r="362" spans="1:26">
      <c r="A362" s="32"/>
      <c r="B362" s="119" t="s">
        <v>249</v>
      </c>
      <c r="C362" s="118" t="str">
        <f>C359</f>
        <v>Major Works</v>
      </c>
      <c r="D362" s="44">
        <v>0</v>
      </c>
      <c r="E362" s="44">
        <v>0</v>
      </c>
      <c r="F362" s="46">
        <v>5000</v>
      </c>
      <c r="G362" s="44">
        <v>0</v>
      </c>
      <c r="H362" s="46">
        <v>5000</v>
      </c>
      <c r="I362" s="44">
        <v>0</v>
      </c>
      <c r="J362" s="44">
        <v>0</v>
      </c>
      <c r="K362" s="44">
        <v>0</v>
      </c>
      <c r="L362" s="44">
        <f>SUM(J362:K362)</f>
        <v>0</v>
      </c>
      <c r="Q362" s="9"/>
      <c r="S362" s="6"/>
      <c r="T362" s="6"/>
      <c r="U362" s="6"/>
      <c r="V362" s="6"/>
      <c r="W362" s="6"/>
      <c r="X362" s="6"/>
      <c r="Y362" s="6"/>
      <c r="Z362" s="6"/>
    </row>
    <row r="363" spans="1:26">
      <c r="A363" s="32"/>
      <c r="B363" s="119"/>
      <c r="C363" s="118"/>
      <c r="D363" s="44"/>
      <c r="E363" s="44"/>
      <c r="F363" s="46"/>
      <c r="G363" s="46"/>
      <c r="H363" s="46"/>
      <c r="I363" s="44"/>
      <c r="J363" s="46"/>
      <c r="K363" s="44"/>
      <c r="L363" s="46"/>
      <c r="Q363" s="9"/>
      <c r="S363" s="6"/>
      <c r="T363" s="6"/>
      <c r="U363" s="6"/>
      <c r="V363" s="6"/>
      <c r="W363" s="6"/>
      <c r="X363" s="6"/>
      <c r="Y363" s="6"/>
      <c r="Z363" s="6"/>
    </row>
    <row r="364" spans="1:26" ht="51">
      <c r="A364" s="32"/>
      <c r="B364" s="124">
        <v>83</v>
      </c>
      <c r="C364" s="161" t="s">
        <v>334</v>
      </c>
      <c r="D364" s="44"/>
      <c r="E364" s="44"/>
      <c r="F364" s="46"/>
      <c r="G364" s="46"/>
      <c r="H364" s="46"/>
      <c r="I364" s="44"/>
      <c r="J364" s="46"/>
      <c r="K364" s="44"/>
      <c r="L364" s="46"/>
      <c r="Q364" s="9"/>
      <c r="S364" s="6"/>
      <c r="T364" s="6"/>
      <c r="U364" s="6"/>
      <c r="V364" s="6"/>
      <c r="W364" s="6"/>
      <c r="X364" s="6"/>
      <c r="Y364" s="6"/>
      <c r="Z364" s="6"/>
    </row>
    <row r="365" spans="1:26">
      <c r="A365" s="32"/>
      <c r="B365" s="119" t="s">
        <v>250</v>
      </c>
      <c r="C365" s="118" t="str">
        <f>C362</f>
        <v>Major Works</v>
      </c>
      <c r="D365" s="44">
        <v>0</v>
      </c>
      <c r="E365" s="44">
        <v>0</v>
      </c>
      <c r="F365" s="46">
        <v>10000</v>
      </c>
      <c r="G365" s="44">
        <v>0</v>
      </c>
      <c r="H365" s="46">
        <v>10000</v>
      </c>
      <c r="I365" s="44">
        <v>0</v>
      </c>
      <c r="J365" s="44">
        <v>0</v>
      </c>
      <c r="K365" s="44">
        <v>0</v>
      </c>
      <c r="L365" s="44">
        <f>SUM(J365:K365)</f>
        <v>0</v>
      </c>
      <c r="Q365" s="9"/>
      <c r="S365" s="6"/>
      <c r="T365" s="6"/>
      <c r="U365" s="6"/>
      <c r="V365" s="6"/>
      <c r="W365" s="6"/>
      <c r="X365" s="6"/>
      <c r="Y365" s="6"/>
      <c r="Z365" s="6"/>
    </row>
    <row r="366" spans="1:26">
      <c r="A366" s="32"/>
      <c r="B366" s="119"/>
      <c r="C366" s="118"/>
      <c r="D366" s="44"/>
      <c r="E366" s="44"/>
      <c r="F366" s="46"/>
      <c r="G366" s="46"/>
      <c r="H366" s="46"/>
      <c r="I366" s="44"/>
      <c r="J366" s="46"/>
      <c r="K366" s="44"/>
      <c r="L366" s="46"/>
      <c r="Q366" s="9"/>
      <c r="S366" s="6"/>
      <c r="T366" s="6"/>
      <c r="U366" s="6"/>
      <c r="V366" s="6"/>
      <c r="W366" s="6"/>
      <c r="X366" s="6"/>
      <c r="Y366" s="6"/>
      <c r="Z366" s="6"/>
    </row>
    <row r="367" spans="1:26" ht="25.5">
      <c r="A367" s="32"/>
      <c r="B367" s="124">
        <v>84</v>
      </c>
      <c r="C367" s="118" t="s">
        <v>264</v>
      </c>
      <c r="D367" s="44"/>
      <c r="E367" s="44"/>
      <c r="F367" s="46"/>
      <c r="G367" s="46"/>
      <c r="H367" s="46"/>
      <c r="I367" s="44"/>
      <c r="J367" s="46"/>
      <c r="K367" s="44"/>
      <c r="L367" s="46"/>
      <c r="Q367" s="9"/>
      <c r="S367" s="6"/>
      <c r="T367" s="6"/>
      <c r="U367" s="6"/>
      <c r="V367" s="6"/>
      <c r="W367" s="6"/>
      <c r="X367" s="6"/>
      <c r="Y367" s="6"/>
      <c r="Z367" s="6"/>
    </row>
    <row r="368" spans="1:26">
      <c r="A368" s="32"/>
      <c r="B368" s="119" t="s">
        <v>251</v>
      </c>
      <c r="C368" s="118" t="str">
        <f>C365</f>
        <v>Major Works</v>
      </c>
      <c r="D368" s="44">
        <v>0</v>
      </c>
      <c r="E368" s="44">
        <v>0</v>
      </c>
      <c r="F368" s="46">
        <v>8000</v>
      </c>
      <c r="G368" s="44">
        <v>0</v>
      </c>
      <c r="H368" s="46">
        <v>8000</v>
      </c>
      <c r="I368" s="44">
        <v>0</v>
      </c>
      <c r="J368" s="44">
        <v>0</v>
      </c>
      <c r="K368" s="44">
        <v>0</v>
      </c>
      <c r="L368" s="44">
        <f>SUM(J368:K368)</f>
        <v>0</v>
      </c>
      <c r="Q368" s="9"/>
      <c r="S368" s="6"/>
      <c r="T368" s="6"/>
      <c r="U368" s="6"/>
      <c r="V368" s="6"/>
      <c r="W368" s="6"/>
      <c r="X368" s="6"/>
      <c r="Y368" s="6"/>
      <c r="Z368" s="6"/>
    </row>
    <row r="369" spans="1:26">
      <c r="A369" s="32"/>
      <c r="B369" s="119"/>
      <c r="C369" s="118"/>
      <c r="D369" s="44"/>
      <c r="E369" s="44"/>
      <c r="F369" s="46"/>
      <c r="G369" s="46"/>
      <c r="H369" s="46"/>
      <c r="I369" s="44"/>
      <c r="J369" s="46"/>
      <c r="K369" s="44"/>
      <c r="L369" s="46"/>
      <c r="Q369" s="9"/>
      <c r="S369" s="6"/>
      <c r="T369" s="6"/>
      <c r="U369" s="6"/>
      <c r="V369" s="6"/>
      <c r="W369" s="6"/>
      <c r="X369" s="6"/>
      <c r="Y369" s="6"/>
      <c r="Z369" s="6"/>
    </row>
    <row r="370" spans="1:26" ht="25.5">
      <c r="A370" s="32"/>
      <c r="B370" s="124">
        <v>85</v>
      </c>
      <c r="C370" s="114" t="s">
        <v>331</v>
      </c>
      <c r="D370" s="44"/>
      <c r="E370" s="44"/>
      <c r="F370" s="46"/>
      <c r="G370" s="46"/>
      <c r="H370" s="46"/>
      <c r="I370" s="44"/>
      <c r="J370" s="46"/>
      <c r="K370" s="44"/>
      <c r="L370" s="46"/>
      <c r="Q370" s="9"/>
      <c r="S370" s="6"/>
      <c r="T370" s="6"/>
      <c r="U370" s="6"/>
      <c r="V370" s="6"/>
      <c r="W370" s="6"/>
      <c r="X370" s="6"/>
      <c r="Y370" s="6"/>
      <c r="Z370" s="6"/>
    </row>
    <row r="371" spans="1:26">
      <c r="A371" s="181"/>
      <c r="B371" s="220" t="s">
        <v>252</v>
      </c>
      <c r="C371" s="185" t="s">
        <v>175</v>
      </c>
      <c r="D371" s="49">
        <v>45400</v>
      </c>
      <c r="E371" s="50">
        <v>0</v>
      </c>
      <c r="F371" s="49">
        <v>127196</v>
      </c>
      <c r="G371" s="50">
        <v>0</v>
      </c>
      <c r="H371" s="49">
        <v>227196</v>
      </c>
      <c r="I371" s="50">
        <v>0</v>
      </c>
      <c r="J371" s="49">
        <v>150000</v>
      </c>
      <c r="K371" s="50">
        <v>0</v>
      </c>
      <c r="L371" s="49">
        <f>SUM(J371:K371)</f>
        <v>150000</v>
      </c>
      <c r="M371" s="212"/>
      <c r="N371" s="212"/>
      <c r="O371" s="212"/>
      <c r="P371" s="212"/>
      <c r="Q371" s="213"/>
      <c r="S371" s="6"/>
      <c r="T371" s="6"/>
      <c r="U371" s="6"/>
      <c r="V371" s="6"/>
      <c r="W371" s="6"/>
      <c r="X371" s="6"/>
      <c r="Y371" s="6"/>
      <c r="Z371" s="6"/>
    </row>
    <row r="372" spans="1:26" ht="3" customHeight="1">
      <c r="A372" s="32"/>
      <c r="B372" s="119"/>
      <c r="C372" s="114"/>
      <c r="D372" s="46"/>
      <c r="E372" s="44"/>
      <c r="F372" s="46"/>
      <c r="G372" s="46"/>
      <c r="H372" s="46"/>
      <c r="I372" s="44"/>
      <c r="J372" s="46"/>
      <c r="K372" s="44"/>
      <c r="L372" s="46"/>
      <c r="Q372" s="9"/>
      <c r="S372" s="6"/>
      <c r="T372" s="6"/>
      <c r="U372" s="6"/>
      <c r="V372" s="6"/>
      <c r="W372" s="6"/>
      <c r="X372" s="6"/>
      <c r="Y372" s="6"/>
      <c r="Z372" s="6"/>
    </row>
    <row r="373" spans="1:26" ht="25.5">
      <c r="A373" s="32"/>
      <c r="B373" s="119">
        <v>86</v>
      </c>
      <c r="C373" s="142" t="s">
        <v>333</v>
      </c>
      <c r="D373" s="46"/>
      <c r="E373" s="44"/>
      <c r="F373" s="46"/>
      <c r="G373" s="44"/>
      <c r="H373" s="46"/>
      <c r="I373" s="44"/>
      <c r="J373" s="46"/>
      <c r="K373" s="44"/>
      <c r="L373" s="46"/>
      <c r="Q373" s="9"/>
      <c r="S373" s="6"/>
      <c r="T373" s="6"/>
      <c r="U373" s="6"/>
      <c r="V373" s="6"/>
      <c r="W373" s="6"/>
      <c r="X373" s="6"/>
      <c r="Y373" s="6"/>
      <c r="Z373" s="6"/>
    </row>
    <row r="374" spans="1:26">
      <c r="A374" s="32"/>
      <c r="B374" s="119" t="s">
        <v>312</v>
      </c>
      <c r="C374" s="114" t="s">
        <v>175</v>
      </c>
      <c r="D374" s="46">
        <v>6000</v>
      </c>
      <c r="E374" s="44">
        <v>0</v>
      </c>
      <c r="F374" s="46">
        <v>6000</v>
      </c>
      <c r="G374" s="44">
        <v>0</v>
      </c>
      <c r="H374" s="46">
        <v>6000</v>
      </c>
      <c r="I374" s="44">
        <v>0</v>
      </c>
      <c r="J374" s="44">
        <v>0</v>
      </c>
      <c r="K374" s="44">
        <v>0</v>
      </c>
      <c r="L374" s="44">
        <f>SUM(J374:K374)</f>
        <v>0</v>
      </c>
      <c r="Q374" s="9"/>
      <c r="S374" s="6"/>
      <c r="T374" s="6"/>
      <c r="U374" s="6"/>
      <c r="V374" s="6"/>
      <c r="W374" s="6"/>
      <c r="X374" s="6"/>
      <c r="Y374" s="6"/>
      <c r="Z374" s="6"/>
    </row>
    <row r="375" spans="1:26">
      <c r="A375" s="32"/>
      <c r="B375" s="119"/>
      <c r="C375" s="114"/>
      <c r="D375" s="46"/>
      <c r="E375" s="46"/>
      <c r="F375" s="46"/>
      <c r="G375" s="46"/>
      <c r="H375" s="46"/>
      <c r="I375" s="44"/>
      <c r="J375" s="46"/>
      <c r="K375" s="44"/>
      <c r="L375" s="46"/>
      <c r="Q375" s="9"/>
      <c r="S375" s="6"/>
      <c r="T375" s="6"/>
      <c r="U375" s="6"/>
      <c r="V375" s="6"/>
      <c r="W375" s="6"/>
      <c r="X375" s="6"/>
      <c r="Y375" s="6"/>
      <c r="Z375" s="6"/>
    </row>
    <row r="376" spans="1:26" ht="25.5">
      <c r="A376" s="32"/>
      <c r="B376" s="78" t="s">
        <v>313</v>
      </c>
      <c r="C376" s="114" t="s">
        <v>332</v>
      </c>
      <c r="D376" s="46"/>
      <c r="E376" s="46"/>
      <c r="F376" s="46"/>
      <c r="G376" s="46"/>
      <c r="H376" s="46"/>
      <c r="I376" s="44"/>
      <c r="J376" s="46"/>
      <c r="K376" s="44"/>
      <c r="L376" s="46"/>
      <c r="Q376" s="9"/>
      <c r="S376" s="6"/>
      <c r="T376" s="6"/>
      <c r="U376" s="6"/>
      <c r="V376" s="6"/>
      <c r="W376" s="6"/>
      <c r="X376" s="6"/>
      <c r="Y376" s="6"/>
      <c r="Z376" s="6"/>
    </row>
    <row r="377" spans="1:26">
      <c r="A377" s="32"/>
      <c r="B377" s="78" t="s">
        <v>314</v>
      </c>
      <c r="C377" s="114" t="s">
        <v>175</v>
      </c>
      <c r="D377" s="44">
        <v>0</v>
      </c>
      <c r="E377" s="44">
        <v>0</v>
      </c>
      <c r="F377" s="46">
        <v>10000</v>
      </c>
      <c r="G377" s="44">
        <v>0</v>
      </c>
      <c r="H377" s="46">
        <v>10000</v>
      </c>
      <c r="I377" s="44">
        <v>0</v>
      </c>
      <c r="J377" s="44">
        <v>0</v>
      </c>
      <c r="K377" s="44">
        <v>0</v>
      </c>
      <c r="L377" s="44">
        <f>SUM(J377:K377)</f>
        <v>0</v>
      </c>
      <c r="Q377" s="9"/>
      <c r="S377" s="6"/>
      <c r="T377" s="6"/>
      <c r="U377" s="6"/>
      <c r="V377" s="6"/>
      <c r="W377" s="6"/>
      <c r="X377" s="6"/>
      <c r="Y377" s="6"/>
      <c r="Z377" s="6"/>
    </row>
    <row r="378" spans="1:26" ht="25.5">
      <c r="A378" s="32" t="s">
        <v>12</v>
      </c>
      <c r="B378" s="78" t="s">
        <v>171</v>
      </c>
      <c r="C378" s="188" t="s">
        <v>172</v>
      </c>
      <c r="D378" s="131">
        <f t="shared" ref="D378:L378" si="93">SUM(D323:D377)</f>
        <v>51400</v>
      </c>
      <c r="E378" s="48">
        <f t="shared" si="93"/>
        <v>0</v>
      </c>
      <c r="F378" s="131">
        <f t="shared" si="93"/>
        <v>260000</v>
      </c>
      <c r="G378" s="48">
        <f t="shared" si="93"/>
        <v>0</v>
      </c>
      <c r="H378" s="131">
        <f t="shared" si="93"/>
        <v>360000</v>
      </c>
      <c r="I378" s="48">
        <f t="shared" si="93"/>
        <v>0</v>
      </c>
      <c r="J378" s="131">
        <f t="shared" si="93"/>
        <v>150000</v>
      </c>
      <c r="K378" s="48">
        <f t="shared" ref="K378" si="94">SUM(K323:K377)</f>
        <v>0</v>
      </c>
      <c r="L378" s="131">
        <f t="shared" si="93"/>
        <v>150000</v>
      </c>
      <c r="Q378" s="9"/>
      <c r="S378" s="6"/>
      <c r="T378" s="6"/>
      <c r="U378" s="6"/>
      <c r="V378" s="6"/>
      <c r="W378" s="6"/>
      <c r="X378" s="6"/>
      <c r="Y378" s="6"/>
      <c r="Z378" s="6"/>
    </row>
    <row r="379" spans="1:26">
      <c r="A379" s="32" t="s">
        <v>12</v>
      </c>
      <c r="B379" s="39">
        <v>5.3369999999999997</v>
      </c>
      <c r="C379" s="162" t="s">
        <v>27</v>
      </c>
      <c r="D379" s="59">
        <f t="shared" ref="D379:L379" si="95">D319+D378</f>
        <v>290185</v>
      </c>
      <c r="E379" s="48">
        <f t="shared" si="95"/>
        <v>0</v>
      </c>
      <c r="F379" s="59">
        <f t="shared" si="95"/>
        <v>535278</v>
      </c>
      <c r="G379" s="48">
        <f t="shared" si="95"/>
        <v>0</v>
      </c>
      <c r="H379" s="59">
        <f t="shared" si="95"/>
        <v>635278</v>
      </c>
      <c r="I379" s="48">
        <f t="shared" si="95"/>
        <v>0</v>
      </c>
      <c r="J379" s="131">
        <f t="shared" si="95"/>
        <v>330155</v>
      </c>
      <c r="K379" s="48">
        <f t="shared" ref="K379" si="96">K319+K378</f>
        <v>0</v>
      </c>
      <c r="L379" s="131">
        <f t="shared" si="95"/>
        <v>330155</v>
      </c>
      <c r="Q379" s="9"/>
      <c r="S379" s="6"/>
      <c r="T379" s="6"/>
      <c r="U379" s="6"/>
      <c r="V379" s="6"/>
      <c r="W379" s="6"/>
      <c r="X379" s="6"/>
      <c r="Y379" s="6"/>
      <c r="Z379" s="6"/>
    </row>
    <row r="380" spans="1:26" ht="25.5">
      <c r="A380" s="32" t="s">
        <v>12</v>
      </c>
      <c r="B380" s="60">
        <v>5</v>
      </c>
      <c r="C380" s="188" t="s">
        <v>104</v>
      </c>
      <c r="D380" s="59">
        <f t="shared" ref="D380:L380" si="97">SUM(D379)</f>
        <v>290185</v>
      </c>
      <c r="E380" s="48">
        <f t="shared" si="97"/>
        <v>0</v>
      </c>
      <c r="F380" s="59">
        <f t="shared" si="97"/>
        <v>535278</v>
      </c>
      <c r="G380" s="48">
        <f t="shared" si="97"/>
        <v>0</v>
      </c>
      <c r="H380" s="59">
        <f t="shared" si="97"/>
        <v>635278</v>
      </c>
      <c r="I380" s="48">
        <f t="shared" si="97"/>
        <v>0</v>
      </c>
      <c r="J380" s="131">
        <f t="shared" si="97"/>
        <v>330155</v>
      </c>
      <c r="K380" s="48">
        <f t="shared" si="97"/>
        <v>0</v>
      </c>
      <c r="L380" s="131">
        <f t="shared" si="97"/>
        <v>330155</v>
      </c>
      <c r="Q380" s="9"/>
      <c r="S380" s="6"/>
      <c r="T380" s="6"/>
      <c r="U380" s="6"/>
      <c r="V380" s="6"/>
      <c r="W380" s="6"/>
      <c r="X380" s="6"/>
      <c r="Y380" s="6"/>
      <c r="Z380" s="6"/>
    </row>
    <row r="381" spans="1:26">
      <c r="A381" s="181" t="s">
        <v>12</v>
      </c>
      <c r="B381" s="187">
        <v>5054</v>
      </c>
      <c r="C381" s="183" t="s">
        <v>159</v>
      </c>
      <c r="D381" s="73">
        <f t="shared" ref="D381:L381" si="98">SUM(D380,D293)</f>
        <v>1707685</v>
      </c>
      <c r="E381" s="50">
        <f t="shared" si="98"/>
        <v>0</v>
      </c>
      <c r="F381" s="73">
        <f t="shared" si="98"/>
        <v>2223807</v>
      </c>
      <c r="G381" s="50">
        <f t="shared" si="98"/>
        <v>0</v>
      </c>
      <c r="H381" s="73">
        <f t="shared" si="98"/>
        <v>2323807</v>
      </c>
      <c r="I381" s="50">
        <f t="shared" si="98"/>
        <v>0</v>
      </c>
      <c r="J381" s="49">
        <f t="shared" si="98"/>
        <v>1668885</v>
      </c>
      <c r="K381" s="50">
        <f t="shared" si="98"/>
        <v>0</v>
      </c>
      <c r="L381" s="49">
        <f t="shared" si="98"/>
        <v>1668885</v>
      </c>
      <c r="Q381" s="9"/>
      <c r="S381" s="6"/>
      <c r="T381" s="6"/>
      <c r="U381" s="6"/>
      <c r="V381" s="6"/>
      <c r="W381" s="6"/>
      <c r="X381" s="6"/>
      <c r="Y381" s="6"/>
      <c r="Z381" s="6"/>
    </row>
    <row r="382" spans="1:26">
      <c r="A382" s="172" t="s">
        <v>12</v>
      </c>
      <c r="B382" s="173"/>
      <c r="C382" s="174" t="s">
        <v>69</v>
      </c>
      <c r="D382" s="59">
        <f t="shared" ref="D382:L382" si="99">D381</f>
        <v>1707685</v>
      </c>
      <c r="E382" s="48">
        <f t="shared" si="99"/>
        <v>0</v>
      </c>
      <c r="F382" s="59">
        <f t="shared" si="99"/>
        <v>2223807</v>
      </c>
      <c r="G382" s="48">
        <f t="shared" si="99"/>
        <v>0</v>
      </c>
      <c r="H382" s="59">
        <f t="shared" si="99"/>
        <v>2323807</v>
      </c>
      <c r="I382" s="48">
        <f t="shared" si="99"/>
        <v>0</v>
      </c>
      <c r="J382" s="131">
        <f t="shared" si="99"/>
        <v>1668885</v>
      </c>
      <c r="K382" s="48">
        <f t="shared" ref="K382" si="100">K381</f>
        <v>0</v>
      </c>
      <c r="L382" s="131">
        <f t="shared" si="99"/>
        <v>1668885</v>
      </c>
      <c r="Q382" s="9"/>
      <c r="S382" s="6"/>
      <c r="T382" s="6"/>
      <c r="U382" s="6"/>
      <c r="V382" s="6"/>
      <c r="W382" s="6"/>
      <c r="X382" s="6"/>
      <c r="Y382" s="6"/>
      <c r="Z382" s="6"/>
    </row>
    <row r="383" spans="1:26">
      <c r="A383" s="172" t="s">
        <v>12</v>
      </c>
      <c r="B383" s="173"/>
      <c r="C383" s="174" t="s">
        <v>5</v>
      </c>
      <c r="D383" s="59">
        <f t="shared" ref="D383:L383" si="101">D382+D163</f>
        <v>1860564</v>
      </c>
      <c r="E383" s="59">
        <f t="shared" si="101"/>
        <v>463476</v>
      </c>
      <c r="F383" s="59">
        <f t="shared" si="101"/>
        <v>2385703</v>
      </c>
      <c r="G383" s="59">
        <f t="shared" si="101"/>
        <v>543324</v>
      </c>
      <c r="H383" s="59">
        <f t="shared" si="101"/>
        <v>2485703</v>
      </c>
      <c r="I383" s="59">
        <f t="shared" si="101"/>
        <v>545924</v>
      </c>
      <c r="J383" s="131">
        <f t="shared" si="101"/>
        <v>1902657</v>
      </c>
      <c r="K383" s="59">
        <f t="shared" si="101"/>
        <v>429052</v>
      </c>
      <c r="L383" s="59">
        <f t="shared" si="101"/>
        <v>2331709</v>
      </c>
      <c r="Q383" s="9"/>
      <c r="S383" s="6"/>
      <c r="T383" s="6"/>
      <c r="U383" s="6"/>
      <c r="V383" s="6"/>
      <c r="W383" s="6"/>
      <c r="X383" s="6"/>
      <c r="Y383" s="6"/>
      <c r="Z383" s="6"/>
    </row>
    <row r="384" spans="1:26">
      <c r="A384" s="32"/>
      <c r="B384" s="33"/>
      <c r="C384" s="163"/>
      <c r="D384" s="81"/>
      <c r="E384" s="81"/>
      <c r="H384" s="81"/>
      <c r="I384" s="81"/>
      <c r="J384" s="81"/>
      <c r="K384" s="81"/>
      <c r="L384" s="82"/>
      <c r="Q384" s="9"/>
      <c r="S384" s="6"/>
      <c r="T384" s="6"/>
      <c r="U384" s="6"/>
      <c r="V384" s="6"/>
      <c r="W384" s="6"/>
      <c r="X384" s="6"/>
      <c r="Y384" s="6"/>
      <c r="Z384" s="6"/>
    </row>
    <row r="385" spans="1:26">
      <c r="A385" s="83" t="s">
        <v>197</v>
      </c>
      <c r="B385" s="125" t="s">
        <v>274</v>
      </c>
      <c r="D385" s="81"/>
      <c r="E385" s="81"/>
      <c r="F385" s="84"/>
      <c r="G385" s="84"/>
      <c r="H385" s="84"/>
      <c r="I385" s="84"/>
      <c r="J385" s="84"/>
      <c r="K385" s="84"/>
      <c r="L385" s="85"/>
      <c r="Q385" s="9"/>
      <c r="S385" s="6"/>
      <c r="T385" s="6"/>
      <c r="U385" s="6"/>
      <c r="V385" s="6"/>
      <c r="W385" s="6"/>
      <c r="X385" s="6"/>
      <c r="Y385" s="6"/>
      <c r="Z385" s="6"/>
    </row>
    <row r="386" spans="1:26" ht="25.5">
      <c r="A386" s="83" t="s">
        <v>275</v>
      </c>
      <c r="B386" s="134">
        <v>2059</v>
      </c>
      <c r="C386" s="41" t="s">
        <v>297</v>
      </c>
      <c r="D386" s="136">
        <v>2858</v>
      </c>
      <c r="E386" s="136">
        <v>64</v>
      </c>
      <c r="F386" s="87">
        <v>10000</v>
      </c>
      <c r="G386" s="44">
        <v>0</v>
      </c>
      <c r="H386" s="87">
        <v>10000</v>
      </c>
      <c r="I386" s="44">
        <v>0</v>
      </c>
      <c r="J386" s="87">
        <v>10000</v>
      </c>
      <c r="K386" s="44">
        <v>0</v>
      </c>
      <c r="L386" s="46">
        <f>K386+J386</f>
        <v>10000</v>
      </c>
      <c r="Q386" s="9"/>
      <c r="S386" s="6"/>
      <c r="T386" s="6"/>
      <c r="U386" s="6"/>
      <c r="V386" s="6"/>
      <c r="W386" s="6"/>
      <c r="X386" s="6"/>
      <c r="Y386" s="6"/>
      <c r="Z386" s="6"/>
    </row>
    <row r="387" spans="1:26" ht="25.5">
      <c r="A387" s="83" t="s">
        <v>275</v>
      </c>
      <c r="B387" s="134">
        <v>3054</v>
      </c>
      <c r="C387" s="147" t="s">
        <v>374</v>
      </c>
      <c r="D387" s="44">
        <v>0</v>
      </c>
      <c r="E387" s="136">
        <v>2</v>
      </c>
      <c r="F387" s="87"/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f>K387+J387</f>
        <v>0</v>
      </c>
      <c r="Q387" s="9"/>
      <c r="S387" s="6"/>
      <c r="T387" s="6"/>
      <c r="U387" s="6"/>
      <c r="V387" s="6"/>
      <c r="W387" s="6"/>
      <c r="X387" s="6"/>
      <c r="Y387" s="6"/>
      <c r="Z387" s="6"/>
    </row>
    <row r="388" spans="1:26" ht="25.5">
      <c r="A388" s="83" t="s">
        <v>275</v>
      </c>
      <c r="B388" s="134">
        <v>3054</v>
      </c>
      <c r="C388" s="147" t="s">
        <v>375</v>
      </c>
      <c r="D388" s="136">
        <v>24</v>
      </c>
      <c r="E388" s="44">
        <v>0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Q388" s="9"/>
      <c r="S388" s="6"/>
      <c r="T388" s="6"/>
      <c r="U388" s="6"/>
      <c r="V388" s="6"/>
      <c r="W388" s="6"/>
      <c r="X388" s="6"/>
      <c r="Y388" s="6"/>
      <c r="Z388" s="6"/>
    </row>
    <row r="389" spans="1:26">
      <c r="A389" s="32" t="s">
        <v>186</v>
      </c>
      <c r="B389" s="249" t="s">
        <v>378</v>
      </c>
      <c r="C389" s="249"/>
      <c r="D389" s="249"/>
      <c r="E389" s="249"/>
      <c r="F389" s="249"/>
      <c r="G389" s="249"/>
      <c r="H389" s="249"/>
      <c r="I389" s="249"/>
      <c r="J389" s="249"/>
      <c r="K389" s="249"/>
      <c r="L389" s="249"/>
      <c r="Q389" s="9"/>
      <c r="S389" s="6"/>
      <c r="T389" s="6"/>
      <c r="U389" s="6"/>
      <c r="V389" s="6"/>
      <c r="W389" s="6"/>
      <c r="X389" s="6"/>
      <c r="Y389" s="6"/>
      <c r="Z389" s="6"/>
    </row>
    <row r="390" spans="1:26">
      <c r="A390" s="32"/>
      <c r="B390" s="189"/>
      <c r="C390" s="249" t="s">
        <v>385</v>
      </c>
      <c r="D390" s="249"/>
      <c r="E390" s="249"/>
      <c r="F390" s="249"/>
      <c r="G390" s="249"/>
      <c r="H390" s="249"/>
      <c r="I390" s="249"/>
      <c r="J390" s="249"/>
      <c r="K390" s="249"/>
      <c r="L390" s="249"/>
      <c r="Q390" s="9"/>
      <c r="S390" s="6"/>
      <c r="T390" s="6"/>
      <c r="U390" s="6"/>
      <c r="V390" s="6"/>
      <c r="W390" s="6"/>
      <c r="X390" s="6"/>
      <c r="Y390" s="6"/>
      <c r="Z390" s="6"/>
    </row>
    <row r="391" spans="1:26" ht="39.75" customHeight="1">
      <c r="A391" s="3" t="s">
        <v>275</v>
      </c>
      <c r="B391" s="158">
        <v>5054</v>
      </c>
      <c r="C391" s="189" t="s">
        <v>379</v>
      </c>
      <c r="D391" s="74">
        <v>51400</v>
      </c>
      <c r="E391" s="44">
        <v>0</v>
      </c>
      <c r="F391" s="46">
        <v>260000</v>
      </c>
      <c r="G391" s="44">
        <v>0</v>
      </c>
      <c r="H391" s="46">
        <f>F391+100000</f>
        <v>360000</v>
      </c>
      <c r="I391" s="44">
        <v>0</v>
      </c>
      <c r="J391" s="46">
        <f>J378</f>
        <v>150000</v>
      </c>
      <c r="K391" s="44">
        <v>0</v>
      </c>
      <c r="L391" s="46">
        <f>J391</f>
        <v>150000</v>
      </c>
      <c r="Q391" s="9"/>
      <c r="S391" s="6"/>
      <c r="T391" s="6"/>
      <c r="U391" s="6"/>
      <c r="V391" s="6"/>
      <c r="W391" s="6"/>
      <c r="X391" s="6"/>
      <c r="Y391" s="6"/>
      <c r="Z391" s="6"/>
    </row>
    <row r="392" spans="1:26">
      <c r="A392" s="32"/>
      <c r="B392" s="139"/>
      <c r="C392" s="248" t="s">
        <v>384</v>
      </c>
      <c r="D392" s="248"/>
      <c r="E392" s="248"/>
      <c r="F392" s="248"/>
      <c r="G392" s="248"/>
      <c r="H392" s="248"/>
      <c r="I392" s="248"/>
      <c r="J392" s="248"/>
      <c r="K392" s="248"/>
      <c r="L392" s="248"/>
      <c r="Q392" s="9"/>
      <c r="S392" s="6"/>
      <c r="T392" s="6"/>
      <c r="U392" s="6"/>
      <c r="V392" s="6"/>
      <c r="W392" s="6"/>
      <c r="X392" s="6"/>
      <c r="Y392" s="6"/>
      <c r="Z392" s="6"/>
    </row>
    <row r="393" spans="1:26" s="150" customFormat="1" ht="25.5">
      <c r="A393" s="32" t="s">
        <v>275</v>
      </c>
      <c r="B393" s="33">
        <v>5054</v>
      </c>
      <c r="C393" s="216" t="s">
        <v>380</v>
      </c>
      <c r="D393" s="140">
        <v>0</v>
      </c>
      <c r="E393" s="72">
        <v>0</v>
      </c>
      <c r="F393" s="44">
        <v>0</v>
      </c>
      <c r="G393" s="44">
        <v>0</v>
      </c>
      <c r="H393" s="44">
        <v>0</v>
      </c>
      <c r="I393" s="44">
        <v>0</v>
      </c>
      <c r="J393" s="87">
        <f>J212+J230+J249+J261</f>
        <v>40000</v>
      </c>
      <c r="K393" s="44">
        <v>0</v>
      </c>
      <c r="L393" s="87">
        <f>K393+J393</f>
        <v>40000</v>
      </c>
      <c r="M393" s="149"/>
      <c r="N393" s="149"/>
      <c r="O393" s="149"/>
      <c r="P393" s="149"/>
      <c r="Q393" s="170"/>
      <c r="R393" s="149"/>
    </row>
    <row r="394" spans="1:26">
      <c r="A394" s="181"/>
      <c r="B394" s="210"/>
      <c r="C394" s="182"/>
      <c r="D394" s="211"/>
      <c r="E394" s="102"/>
      <c r="F394" s="50"/>
      <c r="G394" s="50"/>
      <c r="H394" s="86"/>
      <c r="I394" s="86"/>
      <c r="J394" s="86"/>
      <c r="K394" s="86"/>
      <c r="L394" s="86"/>
      <c r="Q394" s="9"/>
      <c r="S394" s="6"/>
      <c r="T394" s="6"/>
      <c r="U394" s="6"/>
      <c r="V394" s="6"/>
      <c r="W394" s="6"/>
      <c r="X394" s="6"/>
      <c r="Y394" s="6"/>
      <c r="Z394" s="6"/>
    </row>
    <row r="395" spans="1:26">
      <c r="A395" s="98"/>
      <c r="C395" s="188"/>
      <c r="D395" s="74"/>
      <c r="E395" s="74"/>
      <c r="F395" s="44"/>
      <c r="G395" s="44"/>
      <c r="H395" s="87"/>
      <c r="I395" s="87"/>
      <c r="J395" s="87"/>
      <c r="K395" s="87"/>
      <c r="L395" s="87"/>
      <c r="Q395" s="9"/>
      <c r="S395" s="6"/>
      <c r="T395" s="6"/>
      <c r="U395" s="6"/>
      <c r="V395" s="6"/>
      <c r="W395" s="6"/>
      <c r="X395" s="6"/>
      <c r="Y395" s="6"/>
      <c r="Z395" s="6"/>
    </row>
    <row r="396" spans="1:26">
      <c r="A396" s="98"/>
      <c r="B396" s="60"/>
      <c r="C396" s="188"/>
      <c r="D396" s="202"/>
      <c r="E396" s="202"/>
      <c r="F396" s="203"/>
      <c r="G396" s="203"/>
      <c r="H396" s="204"/>
      <c r="I396" s="204"/>
      <c r="J396" s="204"/>
      <c r="K396" s="204"/>
      <c r="L396" s="204"/>
      <c r="Q396" s="9"/>
      <c r="S396" s="6"/>
      <c r="T396" s="6"/>
      <c r="U396" s="6"/>
      <c r="V396" s="6"/>
      <c r="W396" s="6"/>
      <c r="X396" s="6"/>
      <c r="Y396" s="6"/>
      <c r="Z396" s="6"/>
    </row>
    <row r="397" spans="1:26">
      <c r="A397" s="98"/>
      <c r="C397" s="188"/>
      <c r="D397" s="74"/>
      <c r="E397" s="74"/>
      <c r="F397" s="44"/>
      <c r="G397" s="44"/>
      <c r="H397" s="87"/>
      <c r="I397" s="87"/>
      <c r="J397" s="87"/>
      <c r="K397" s="87"/>
      <c r="L397" s="87"/>
      <c r="Q397" s="9"/>
      <c r="S397" s="6"/>
      <c r="T397" s="6"/>
      <c r="U397" s="6"/>
      <c r="V397" s="6"/>
      <c r="W397" s="6"/>
      <c r="X397" s="6"/>
      <c r="Y397" s="6"/>
      <c r="Z397" s="6"/>
    </row>
    <row r="398" spans="1:26">
      <c r="A398" s="98"/>
      <c r="C398" s="188"/>
      <c r="D398" s="102"/>
      <c r="E398" s="102"/>
      <c r="F398" s="50"/>
      <c r="G398" s="50"/>
      <c r="H398" s="86"/>
      <c r="I398" s="86"/>
      <c r="J398" s="86"/>
      <c r="K398" s="86"/>
      <c r="L398" s="86"/>
      <c r="S398" s="6"/>
      <c r="T398" s="6"/>
      <c r="U398" s="6"/>
      <c r="V398" s="6"/>
      <c r="W398" s="6"/>
      <c r="X398" s="6"/>
      <c r="Y398" s="6"/>
      <c r="Z398" s="6"/>
    </row>
    <row r="399" spans="1:26">
      <c r="B399" s="5"/>
      <c r="D399" s="90"/>
      <c r="E399" s="90"/>
      <c r="F399" s="90"/>
      <c r="G399" s="90"/>
      <c r="H399" s="90"/>
      <c r="I399" s="90"/>
      <c r="K399" s="2"/>
      <c r="S399" s="6"/>
      <c r="T399" s="6"/>
      <c r="U399" s="6"/>
      <c r="V399" s="6"/>
      <c r="W399" s="6"/>
      <c r="X399" s="6"/>
      <c r="Y399" s="6"/>
      <c r="Z399" s="6"/>
    </row>
    <row r="400" spans="1:26">
      <c r="D400" s="91"/>
      <c r="E400" s="91"/>
      <c r="F400" s="91"/>
      <c r="G400" s="91"/>
      <c r="H400" s="91"/>
      <c r="I400" s="91"/>
      <c r="K400" s="2"/>
      <c r="S400" s="6"/>
      <c r="T400" s="6"/>
      <c r="U400" s="6"/>
      <c r="V400" s="6"/>
      <c r="W400" s="6"/>
      <c r="X400" s="6"/>
      <c r="Y400" s="6"/>
      <c r="Z400" s="6"/>
    </row>
    <row r="401" spans="1:26">
      <c r="C401" s="4"/>
      <c r="D401" s="92"/>
      <c r="E401" s="92"/>
      <c r="F401" s="93"/>
      <c r="G401" s="92"/>
      <c r="H401" s="92"/>
      <c r="I401" s="92"/>
      <c r="K401" s="19"/>
      <c r="S401" s="6"/>
      <c r="T401" s="6"/>
      <c r="U401" s="6"/>
      <c r="V401" s="6"/>
      <c r="W401" s="6"/>
      <c r="X401" s="6"/>
      <c r="Y401" s="6"/>
      <c r="Z401" s="6"/>
    </row>
    <row r="402" spans="1:26">
      <c r="E402" s="6"/>
      <c r="F402" s="94"/>
      <c r="G402" s="2"/>
      <c r="I402" s="2"/>
      <c r="K402" s="2"/>
      <c r="S402" s="6"/>
      <c r="T402" s="6"/>
      <c r="U402" s="6"/>
      <c r="V402" s="6"/>
      <c r="W402" s="6"/>
      <c r="X402" s="6"/>
      <c r="Y402" s="6"/>
      <c r="Z402" s="6"/>
    </row>
    <row r="403" spans="1:26">
      <c r="C403" s="4"/>
      <c r="E403" s="88"/>
      <c r="F403" s="95"/>
      <c r="G403" s="2"/>
      <c r="I403" s="2"/>
      <c r="K403" s="2"/>
      <c r="S403" s="6"/>
      <c r="T403" s="6"/>
      <c r="U403" s="6"/>
      <c r="V403" s="6"/>
      <c r="W403" s="6"/>
      <c r="X403" s="6"/>
      <c r="Y403" s="6"/>
      <c r="Z403" s="6"/>
    </row>
    <row r="404" spans="1:26">
      <c r="C404" s="4"/>
      <c r="F404" s="96"/>
      <c r="G404" s="2"/>
      <c r="I404" s="2"/>
      <c r="K404" s="2"/>
      <c r="V404" s="6"/>
      <c r="W404" s="6"/>
      <c r="X404" s="6"/>
      <c r="Y404" s="6"/>
      <c r="Z404" s="6"/>
    </row>
    <row r="405" spans="1:26">
      <c r="C405" s="4"/>
      <c r="F405" s="96"/>
      <c r="G405" s="2"/>
      <c r="I405" s="2"/>
      <c r="K405" s="2"/>
      <c r="V405" s="6"/>
      <c r="W405" s="6"/>
      <c r="X405" s="6"/>
      <c r="Y405" s="6"/>
      <c r="Z405" s="6"/>
    </row>
    <row r="406" spans="1:26">
      <c r="C406" s="4"/>
      <c r="F406" s="94"/>
      <c r="G406" s="2"/>
      <c r="I406" s="2"/>
      <c r="K406" s="2"/>
      <c r="S406" s="6"/>
      <c r="T406" s="6"/>
      <c r="U406" s="6"/>
      <c r="V406" s="6"/>
      <c r="W406" s="6"/>
      <c r="X406" s="6"/>
      <c r="Y406" s="6"/>
      <c r="Z406" s="6"/>
    </row>
    <row r="407" spans="1:26">
      <c r="C407" s="4"/>
      <c r="F407" s="94"/>
      <c r="G407" s="2"/>
      <c r="I407" s="2"/>
      <c r="K407" s="2"/>
      <c r="S407" s="6"/>
      <c r="T407" s="6"/>
      <c r="U407" s="6"/>
      <c r="V407" s="6"/>
      <c r="W407" s="6"/>
      <c r="X407" s="6"/>
      <c r="Y407" s="6"/>
      <c r="Z407" s="6"/>
    </row>
    <row r="408" spans="1:26">
      <c r="C408" s="4"/>
      <c r="F408" s="94"/>
      <c r="G408" s="2"/>
      <c r="I408" s="2"/>
      <c r="K408" s="2"/>
      <c r="S408" s="6"/>
      <c r="T408" s="6"/>
      <c r="U408" s="6"/>
      <c r="V408" s="6"/>
      <c r="W408" s="6"/>
      <c r="X408" s="6"/>
      <c r="Y408" s="6"/>
      <c r="Z408" s="6"/>
    </row>
    <row r="409" spans="1:26">
      <c r="D409" s="94"/>
      <c r="E409" s="94"/>
      <c r="F409" s="94"/>
      <c r="G409" s="94"/>
      <c r="H409" s="94"/>
      <c r="I409" s="94"/>
      <c r="K409" s="2"/>
      <c r="S409" s="6"/>
      <c r="T409" s="6"/>
      <c r="U409" s="6"/>
      <c r="V409" s="6"/>
      <c r="W409" s="6"/>
      <c r="X409" s="6"/>
      <c r="Y409" s="6"/>
      <c r="Z409" s="6"/>
    </row>
    <row r="410" spans="1:26">
      <c r="F410" s="2"/>
      <c r="G410" s="2"/>
      <c r="I410" s="2"/>
      <c r="K410" s="2"/>
      <c r="S410" s="6"/>
      <c r="T410" s="6"/>
      <c r="U410" s="6"/>
      <c r="V410" s="6"/>
      <c r="W410" s="6"/>
      <c r="X410" s="6"/>
      <c r="Y410" s="6"/>
      <c r="Z410" s="6"/>
    </row>
    <row r="411" spans="1:26">
      <c r="F411" s="2"/>
      <c r="G411" s="2"/>
      <c r="I411" s="2"/>
      <c r="K411" s="2"/>
      <c r="S411" s="6"/>
      <c r="T411" s="6"/>
      <c r="U411" s="6"/>
      <c r="V411" s="6"/>
      <c r="W411" s="6"/>
      <c r="X411" s="6"/>
      <c r="Y411" s="6"/>
      <c r="Z411" s="6"/>
    </row>
    <row r="412" spans="1:26">
      <c r="F412" s="2"/>
      <c r="G412" s="2"/>
      <c r="I412" s="2"/>
      <c r="K412" s="2"/>
      <c r="S412" s="6"/>
      <c r="T412" s="6"/>
      <c r="U412" s="6"/>
      <c r="V412" s="6"/>
      <c r="W412" s="6"/>
      <c r="X412" s="6"/>
      <c r="Y412" s="6"/>
      <c r="Z412" s="6"/>
    </row>
    <row r="413" spans="1:26" s="51" customFormat="1">
      <c r="A413" s="3"/>
      <c r="B413" s="4"/>
      <c r="C413" s="5"/>
      <c r="D413" s="2"/>
      <c r="E413" s="2"/>
      <c r="F413" s="2"/>
      <c r="G413" s="2"/>
      <c r="H413" s="2"/>
      <c r="I413" s="2"/>
      <c r="J413" s="2"/>
      <c r="K413" s="2"/>
      <c r="L413" s="19"/>
      <c r="M413" s="106"/>
      <c r="N413" s="106"/>
      <c r="O413" s="106"/>
      <c r="P413" s="106"/>
      <c r="Q413" s="171"/>
      <c r="R413" s="106"/>
    </row>
    <row r="414" spans="1:26" s="51" customFormat="1">
      <c r="A414" s="3"/>
      <c r="B414" s="4"/>
      <c r="C414" s="5"/>
      <c r="D414" s="2"/>
      <c r="E414" s="2"/>
      <c r="F414" s="2"/>
      <c r="G414" s="2"/>
      <c r="H414" s="2"/>
      <c r="I414" s="2"/>
      <c r="J414" s="2"/>
      <c r="K414" s="2"/>
      <c r="L414" s="2"/>
      <c r="M414" s="106"/>
      <c r="N414" s="106"/>
      <c r="O414" s="106"/>
      <c r="P414" s="106"/>
      <c r="Q414" s="171"/>
      <c r="R414" s="106"/>
    </row>
    <row r="415" spans="1:26" s="51" customFormat="1">
      <c r="A415" s="3"/>
      <c r="B415" s="4"/>
      <c r="C415" s="5"/>
      <c r="D415" s="2"/>
      <c r="E415" s="2"/>
      <c r="F415" s="2"/>
      <c r="G415" s="2"/>
      <c r="H415" s="2"/>
      <c r="I415" s="2"/>
      <c r="J415" s="2"/>
      <c r="K415" s="2"/>
      <c r="L415" s="19"/>
      <c r="M415" s="106"/>
      <c r="N415" s="106"/>
      <c r="O415" s="106"/>
      <c r="P415" s="106"/>
      <c r="Q415" s="171"/>
      <c r="R415" s="106"/>
    </row>
    <row r="416" spans="1:26" s="51" customFormat="1">
      <c r="A416" s="3"/>
      <c r="B416" s="4"/>
      <c r="C416" s="5"/>
      <c r="D416" s="2"/>
      <c r="E416" s="2"/>
      <c r="F416" s="2"/>
      <c r="G416" s="2"/>
      <c r="H416" s="2"/>
      <c r="I416" s="2"/>
      <c r="J416" s="2"/>
      <c r="K416" s="2"/>
      <c r="L416" s="19"/>
      <c r="M416" s="106"/>
      <c r="N416" s="106"/>
      <c r="O416" s="106"/>
      <c r="P416" s="106"/>
      <c r="Q416" s="171"/>
      <c r="R416" s="106"/>
    </row>
    <row r="417" spans="1:26" s="51" customFormat="1">
      <c r="A417" s="3"/>
      <c r="B417" s="5"/>
      <c r="C417" s="88"/>
      <c r="D417" s="2"/>
      <c r="E417" s="2"/>
      <c r="F417" s="2"/>
      <c r="G417" s="2"/>
      <c r="H417" s="2"/>
      <c r="I417" s="2"/>
      <c r="J417" s="2"/>
      <c r="K417" s="19"/>
      <c r="L417" s="106"/>
      <c r="M417" s="106"/>
      <c r="N417" s="106"/>
      <c r="O417" s="106"/>
      <c r="P417" s="106"/>
      <c r="Q417" s="171"/>
      <c r="R417" s="106"/>
    </row>
    <row r="418" spans="1:26" s="51" customFormat="1">
      <c r="A418" s="3" t="s">
        <v>257</v>
      </c>
      <c r="B418" s="5">
        <f>J222</f>
        <v>8400</v>
      </c>
      <c r="C418" s="88"/>
      <c r="D418" s="2"/>
      <c r="E418" s="2"/>
      <c r="F418" s="2"/>
      <c r="G418" s="2"/>
      <c r="H418" s="2"/>
      <c r="I418" s="2"/>
      <c r="J418" s="2"/>
      <c r="K418" s="19"/>
      <c r="L418" s="106"/>
      <c r="M418" s="106"/>
      <c r="N418" s="106"/>
      <c r="O418" s="106"/>
      <c r="P418" s="106"/>
      <c r="Q418" s="171"/>
      <c r="R418" s="106"/>
    </row>
    <row r="419" spans="1:26" s="51" customFormat="1">
      <c r="A419" s="3" t="s">
        <v>90</v>
      </c>
      <c r="B419" s="5">
        <f>J221+J236+J251+J266</f>
        <v>27168</v>
      </c>
      <c r="C419" s="88"/>
      <c r="D419" s="2"/>
      <c r="E419" s="6"/>
      <c r="F419" s="6"/>
      <c r="G419" s="2"/>
      <c r="H419" s="6"/>
      <c r="I419" s="2"/>
      <c r="J419" s="6"/>
      <c r="K419" s="19"/>
      <c r="L419" s="104"/>
      <c r="M419" s="106"/>
      <c r="N419" s="106"/>
      <c r="O419" s="106"/>
      <c r="P419" s="106"/>
      <c r="Q419" s="171"/>
      <c r="R419" s="106"/>
    </row>
    <row r="420" spans="1:26" s="51" customFormat="1">
      <c r="A420" s="3" t="s">
        <v>208</v>
      </c>
      <c r="B420" s="5">
        <f>J182+J189+J209+J213+J234+J239+J244+J252+J268</f>
        <v>415755</v>
      </c>
      <c r="C420" s="88"/>
      <c r="D420" s="2"/>
      <c r="E420" s="6"/>
      <c r="F420" s="6"/>
      <c r="G420" s="2"/>
      <c r="H420" s="6"/>
      <c r="I420" s="2"/>
      <c r="J420" s="6"/>
      <c r="K420" s="19"/>
      <c r="L420" s="104"/>
      <c r="M420" s="106"/>
      <c r="N420" s="106"/>
      <c r="O420" s="106"/>
      <c r="P420" s="157"/>
      <c r="Q420" s="21"/>
      <c r="R420" s="106"/>
    </row>
    <row r="421" spans="1:26" s="51" customFormat="1">
      <c r="A421" s="3" t="s">
        <v>207</v>
      </c>
      <c r="B421" s="5">
        <f>J210+J242+J307+J308+J313+J314</f>
        <v>90235</v>
      </c>
      <c r="C421" s="88"/>
      <c r="D421" s="2"/>
      <c r="E421" s="6"/>
      <c r="F421" s="6"/>
      <c r="G421" s="2"/>
      <c r="H421" s="6"/>
      <c r="I421" s="2"/>
      <c r="J421" s="6"/>
      <c r="K421" s="19"/>
      <c r="L421" s="104"/>
      <c r="M421" s="106"/>
      <c r="N421" s="106"/>
      <c r="O421" s="106"/>
      <c r="P421" s="157"/>
      <c r="Q421" s="21"/>
      <c r="R421" s="106"/>
    </row>
    <row r="422" spans="1:26">
      <c r="A422" s="3" t="s">
        <v>381</v>
      </c>
      <c r="B422" s="5">
        <f>SUM(B417:B421)</f>
        <v>541558</v>
      </c>
      <c r="C422" s="88"/>
      <c r="E422" s="6"/>
      <c r="G422" s="2"/>
      <c r="H422" s="6"/>
      <c r="I422" s="2"/>
      <c r="J422" s="6"/>
      <c r="K422" s="19"/>
      <c r="L422" s="104"/>
      <c r="P422" s="151"/>
      <c r="Q422" s="9"/>
      <c r="Z422" s="6"/>
    </row>
    <row r="423" spans="1:26">
      <c r="P423" s="151"/>
      <c r="Q423" s="9"/>
      <c r="Z423" s="6"/>
    </row>
    <row r="424" spans="1:26">
      <c r="P424" s="151"/>
      <c r="Q424" s="9"/>
      <c r="Z424" s="6"/>
    </row>
    <row r="425" spans="1:26">
      <c r="A425" s="3" t="s">
        <v>383</v>
      </c>
      <c r="P425" s="151"/>
      <c r="Q425" s="9"/>
      <c r="Z425" s="6"/>
    </row>
  </sheetData>
  <autoFilter ref="A14:AF400">
    <filterColumn colId="9"/>
    <filterColumn colId="12"/>
    <filterColumn colId="13"/>
  </autoFilter>
  <mergeCells count="19">
    <mergeCell ref="C392:L392"/>
    <mergeCell ref="C390:L390"/>
    <mergeCell ref="B389:L389"/>
    <mergeCell ref="J12:L12"/>
    <mergeCell ref="D13:E13"/>
    <mergeCell ref="F13:G13"/>
    <mergeCell ref="H13:I13"/>
    <mergeCell ref="J13:L13"/>
    <mergeCell ref="D12:E12"/>
    <mergeCell ref="F12:G12"/>
    <mergeCell ref="H12:I12"/>
    <mergeCell ref="A2:L2"/>
    <mergeCell ref="A1:L1"/>
    <mergeCell ref="M12:V12"/>
    <mergeCell ref="W12:AF12"/>
    <mergeCell ref="M13:Q13"/>
    <mergeCell ref="R13:V13"/>
    <mergeCell ref="W13:AA13"/>
    <mergeCell ref="AB13:AF13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53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dem34</vt:lpstr>
      <vt:lpstr>'dem34'!np</vt:lpstr>
      <vt:lpstr>'dem34'!Print_Area</vt:lpstr>
      <vt:lpstr>'dem34'!Print_Titles</vt:lpstr>
      <vt:lpstr>'dem34'!pw</vt:lpstr>
      <vt:lpstr>'dem34'!rb</vt:lpstr>
      <vt:lpstr>'dem34'!rbcap</vt:lpstr>
      <vt:lpstr>'dem34'!revise</vt:lpstr>
      <vt:lpstr>'dem34'!summary</vt:lpstr>
      <vt:lpstr>'dem34'!suspense</vt:lpstr>
      <vt:lpstr>'dem34'!Voted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2015-07-23T10:43:04Z</cp:lastPrinted>
  <dcterms:created xsi:type="dcterms:W3CDTF">2004-06-02T16:25:02Z</dcterms:created>
  <dcterms:modified xsi:type="dcterms:W3CDTF">2015-07-29T05:42:26Z</dcterms:modified>
</cp:coreProperties>
</file>