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810" yWindow="-195" windowWidth="8400" windowHeight="7320"/>
  </bookViews>
  <sheets>
    <sheet name="dem38" sheetId="7" r:id="rId1"/>
  </sheets>
  <definedNames>
    <definedName name="__123Graph_D" localSheetId="0" hidden="1">#REF!</definedName>
    <definedName name="_xlnm._FilterDatabase" localSheetId="0" hidden="1">'dem38'!$A$32:$AF$756</definedName>
    <definedName name="_rec238">'dem38'!#REF!</definedName>
    <definedName name="_rec38">'dem38'!$D$752:$L$752</definedName>
    <definedName name="ah" localSheetId="0">'dem38'!#REF!</definedName>
    <definedName name="cad" localSheetId="0">'dem38'!#REF!</definedName>
    <definedName name="capcoop" localSheetId="0">'dem38'!#REF!</definedName>
    <definedName name="capcrop" localSheetId="0">'dem38'!#REF!</definedName>
    <definedName name="capedu" localSheetId="0">'dem38'!$D$641:$L$641</definedName>
    <definedName name="capforest" localSheetId="0">'dem38'!#REF!</definedName>
    <definedName name="caphealth" localSheetId="0">'dem38'!#REF!</definedName>
    <definedName name="caphousing" localSheetId="0">'dem38'!#REF!</definedName>
    <definedName name="capind" localSheetId="0">'dem38'!#REF!</definedName>
    <definedName name="capoap" localSheetId="0">'dem38'!#REF!</definedName>
    <definedName name="capordp" localSheetId="0">'dem38'!#REF!</definedName>
    <definedName name="cappower" localSheetId="0">'dem38'!$D$723:$L$723</definedName>
    <definedName name="cappw" localSheetId="0">'dem38'!$D$619:$L$619</definedName>
    <definedName name="caproad" localSheetId="0">'dem38'!$D$735:$L$735</definedName>
    <definedName name="capst" localSheetId="0">'dem38'!#REF!</definedName>
    <definedName name="captourism" localSheetId="0">'dem38'!$D$748:$L$748</definedName>
    <definedName name="capUD" localSheetId="0">'dem38'!$D$653:$L$653</definedName>
    <definedName name="capvillage" localSheetId="0">'dem38'!#REF!</definedName>
    <definedName name="capwater" localSheetId="0">'dem38'!#REF!</definedName>
    <definedName name="civil" localSheetId="0">'dem38'!#REF!</definedName>
    <definedName name="conven" localSheetId="0">'dem38'!#REF!</definedName>
    <definedName name="coop" localSheetId="0">'dem38'!#REF!</definedName>
    <definedName name="crop" localSheetId="0">'dem38'!$D$587:$L$587</definedName>
    <definedName name="cul" localSheetId="0">'dem38'!#REF!</definedName>
    <definedName name="dd" localSheetId="0">'dem38'!#REF!</definedName>
    <definedName name="ecology" localSheetId="0">'dem38'!#REF!</definedName>
    <definedName name="edu" localSheetId="0">'dem38'!#REF!</definedName>
    <definedName name="fish" localSheetId="0">'dem38'!#REF!</definedName>
    <definedName name="food" localSheetId="0">'dem38'!$D$599:$L$599</definedName>
    <definedName name="forest" localSheetId="0">'dem38'!#REF!</definedName>
    <definedName name="fwlrec">#REF!</definedName>
    <definedName name="housing" localSheetId="0">'dem38'!#REF!</definedName>
    <definedName name="ind" localSheetId="0">'dem38'!#REF!</definedName>
    <definedName name="ipr" localSheetId="0">'dem38'!#REF!</definedName>
    <definedName name="labour" localSheetId="0">'dem38'!#REF!</definedName>
    <definedName name="lr" localSheetId="0">'dem38'!#REF!</definedName>
    <definedName name="med" localSheetId="0">'dem38'!#REF!</definedName>
    <definedName name="minor" localSheetId="0">'dem38'!#REF!</definedName>
    <definedName name="ncrec">#REF!</definedName>
    <definedName name="ncrec1">#REF!</definedName>
    <definedName name="np" localSheetId="0">'dem38'!$K$750</definedName>
    <definedName name="Nutrition" localSheetId="0">'dem38'!$D$575:$L$575</definedName>
    <definedName name="oap" localSheetId="0">'dem38'!#REF!</definedName>
    <definedName name="ordp" localSheetId="0">'dem38'!$D$605:$L$605</definedName>
    <definedName name="osr" localSheetId="0">'dem38'!#REF!</definedName>
    <definedName name="power" localSheetId="0">'dem38'!#REF!</definedName>
    <definedName name="_xlnm.Print_Area" localSheetId="0">'dem38'!$A$1:$L$754</definedName>
    <definedName name="_xlnm.Print_Titles" localSheetId="0">'dem38'!$29:$32</definedName>
    <definedName name="public" localSheetId="0">'dem38'!#REF!</definedName>
    <definedName name="RE" localSheetId="0">'dem38'!#REF!</definedName>
    <definedName name="rec" localSheetId="0">'dem38'!#REF!</definedName>
    <definedName name="research" localSheetId="0">'dem38'!#REF!</definedName>
    <definedName name="revise" localSheetId="0">'dem38'!$D$772:$I$772</definedName>
    <definedName name="roads" localSheetId="0">'dem38'!#REF!</definedName>
    <definedName name="scst" localSheetId="0">'dem38'!$D$215:$L$215</definedName>
    <definedName name="scstrec" localSheetId="0">'dem38'!#REF!</definedName>
    <definedName name="SocialSecurity" localSheetId="0">'dem38'!$D$553:$L$553</definedName>
    <definedName name="socialwelfare" localSheetId="0">'dem38'!$D$711:$L$711</definedName>
    <definedName name="sports" localSheetId="0">'dem38'!#REF!</definedName>
    <definedName name="spprg" localSheetId="0">'dem38'!#REF!</definedName>
    <definedName name="sswrec1" localSheetId="0">'dem38'!#REF!</definedName>
    <definedName name="sswrec2" localSheetId="0">'dem38'!#REF!</definedName>
    <definedName name="summary" localSheetId="0">'dem38'!$D$761:$I$761</definedName>
    <definedName name="swc" localSheetId="0">'dem38'!#REF!</definedName>
    <definedName name="tourism" localSheetId="0">'dem38'!#REF!</definedName>
    <definedName name="UD" localSheetId="0">'dem38'!#REF!</definedName>
    <definedName name="village" localSheetId="0">'dem38'!#REF!</definedName>
    <definedName name="Voted" localSheetId="0">'dem38'!$D$27:$F$27</definedName>
    <definedName name="water" localSheetId="0">'dem38'!$D$44:$L$44</definedName>
    <definedName name="welfarecap" localSheetId="0">'dem38'!$D$682:$L$682</definedName>
    <definedName name="Z_239EE218_578E_4317_BEED_14D5D7089E27_.wvu.Cols" localSheetId="0" hidden="1">'dem38'!#REF!</definedName>
    <definedName name="Z_239EE218_578E_4317_BEED_14D5D7089E27_.wvu.FilterData" localSheetId="0" hidden="1">'dem38'!$A$1:$L$751</definedName>
    <definedName name="Z_239EE218_578E_4317_BEED_14D5D7089E27_.wvu.PrintArea" localSheetId="0" hidden="1">'dem38'!$A$1:$L$750</definedName>
    <definedName name="Z_239EE218_578E_4317_BEED_14D5D7089E27_.wvu.PrintTitles" localSheetId="0" hidden="1">'dem38'!$30:$32</definedName>
    <definedName name="Z_302A3EA3_AE96_11D5_A646_0050BA3D7AFD_.wvu.Cols" localSheetId="0" hidden="1">'dem38'!#REF!</definedName>
    <definedName name="Z_302A3EA3_AE96_11D5_A646_0050BA3D7AFD_.wvu.FilterData" localSheetId="0" hidden="1">'dem38'!$A$1:$L$751</definedName>
    <definedName name="Z_302A3EA3_AE96_11D5_A646_0050BA3D7AFD_.wvu.PrintArea" localSheetId="0" hidden="1">'dem38'!$A$1:$L$750</definedName>
    <definedName name="Z_302A3EA3_AE96_11D5_A646_0050BA3D7AFD_.wvu.PrintTitles" localSheetId="0" hidden="1">'dem38'!$30:$32</definedName>
    <definedName name="Z_36DBA021_0ECB_11D4_8064_004005726899_.wvu.Cols" localSheetId="0" hidden="1">'dem38'!#REF!</definedName>
    <definedName name="Z_36DBA021_0ECB_11D4_8064_004005726899_.wvu.FilterData" localSheetId="0" hidden="1">'dem38'!$C$33:$C$751</definedName>
    <definedName name="Z_36DBA021_0ECB_11D4_8064_004005726899_.wvu.PrintArea" localSheetId="0" hidden="1">'dem38'!$A$1:$L$750</definedName>
    <definedName name="Z_36DBA021_0ECB_11D4_8064_004005726899_.wvu.PrintTitles" localSheetId="0" hidden="1">'dem38'!$30:$32</definedName>
    <definedName name="Z_93EBE921_AE91_11D5_8685_004005726899_.wvu.Cols" localSheetId="0" hidden="1">'dem38'!#REF!</definedName>
    <definedName name="Z_93EBE921_AE91_11D5_8685_004005726899_.wvu.FilterData" localSheetId="0" hidden="1">'dem38'!$C$33:$C$751</definedName>
    <definedName name="Z_93EBE921_AE91_11D5_8685_004005726899_.wvu.PrintArea" localSheetId="0" hidden="1">'dem38'!$A$1:$L$750</definedName>
    <definedName name="Z_93EBE921_AE91_11D5_8685_004005726899_.wvu.PrintTitles" localSheetId="0" hidden="1">'dem38'!$30:$32</definedName>
    <definedName name="Z_94DA79C1_0FDE_11D5_9579_000021DAEEA2_.wvu.Cols" localSheetId="0" hidden="1">'dem38'!#REF!</definedName>
    <definedName name="Z_94DA79C1_0FDE_11D5_9579_000021DAEEA2_.wvu.FilterData" localSheetId="0" hidden="1">'dem38'!$C$33:$C$751</definedName>
    <definedName name="Z_94DA79C1_0FDE_11D5_9579_000021DAEEA2_.wvu.PrintArea" localSheetId="0" hidden="1">'dem38'!$A$1:$L$751</definedName>
    <definedName name="Z_94DA79C1_0FDE_11D5_9579_000021DAEEA2_.wvu.PrintTitles" localSheetId="0" hidden="1">'dem38'!$30:$32</definedName>
    <definedName name="Z_9F04AD3B_15DA_4D32_8B27_BA16A20022C6_.wvu.FilterData" localSheetId="0" hidden="1">'dem38'!$A$32:$L$772</definedName>
    <definedName name="Z_9F04AD3B_15DA_4D32_8B27_BA16A20022C6_.wvu.PrintArea" localSheetId="0" hidden="1">'dem38'!$A$655:$L$748</definedName>
    <definedName name="Z_9F04AD3B_15DA_4D32_8B27_BA16A20022C6_.wvu.PrintTitles" localSheetId="0" hidden="1">'dem38'!$29:$32</definedName>
    <definedName name="Z_B4CB098C_161F_11D5_8064_004005726899_.wvu.FilterData" localSheetId="0" hidden="1">'dem38'!$C$33:$C$751</definedName>
    <definedName name="Z_B4CB099E_161F_11D5_8064_004005726899_.wvu.FilterData" localSheetId="0" hidden="1">'dem38'!$C$33:$C$751</definedName>
    <definedName name="Z_C868F8C3_16D7_11D5_A68D_81D6213F5331_.wvu.Cols" localSheetId="0" hidden="1">'dem38'!#REF!</definedName>
    <definedName name="Z_C868F8C3_16D7_11D5_A68D_81D6213F5331_.wvu.FilterData" localSheetId="0" hidden="1">'dem38'!$C$33:$C$751</definedName>
    <definedName name="Z_C868F8C3_16D7_11D5_A68D_81D6213F5331_.wvu.PrintArea" localSheetId="0" hidden="1">'dem38'!$A$1:$L$750</definedName>
    <definedName name="Z_C868F8C3_16D7_11D5_A68D_81D6213F5331_.wvu.PrintTitles" localSheetId="0" hidden="1">'dem38'!$30:$32</definedName>
    <definedName name="Z_E5DF37BD_125C_11D5_8DC4_D0F5D88B3549_.wvu.Cols" localSheetId="0" hidden="1">'dem38'!#REF!</definedName>
    <definedName name="Z_E5DF37BD_125C_11D5_8DC4_D0F5D88B3549_.wvu.FilterData" localSheetId="0" hidden="1">'dem38'!$C$33:$C$751</definedName>
    <definedName name="Z_E5DF37BD_125C_11D5_8DC4_D0F5D88B3549_.wvu.PrintArea" localSheetId="0" hidden="1">'dem38'!$A$1:$L$751</definedName>
    <definedName name="Z_E5DF37BD_125C_11D5_8DC4_D0F5D88B3549_.wvu.PrintTitles" localSheetId="0" hidden="1">'dem38'!$30:$32</definedName>
    <definedName name="Z_F1391393_1D1C_410F_A76B_773FA6985814_.wvu.PrintArea" localSheetId="0" hidden="1">'dem38'!$A$655:$L$748</definedName>
    <definedName name="Z_F1391393_1D1C_410F_A76B_773FA6985814_.wvu.PrintTitles" localSheetId="0" hidden="1">'dem38'!$29:$32</definedName>
    <definedName name="Z_F8ADACC1_164E_11D6_B603_000021DAEEA2_.wvu.Cols" localSheetId="0" hidden="1">'dem38'!#REF!</definedName>
    <definedName name="Z_F8ADACC1_164E_11D6_B603_000021DAEEA2_.wvu.FilterData" localSheetId="0" hidden="1">'dem38'!$C$33:$C$751</definedName>
    <definedName name="Z_F8ADACC1_164E_11D6_B603_000021DAEEA2_.wvu.PrintArea" localSheetId="0" hidden="1">'dem38'!$A$1:$L$750</definedName>
    <definedName name="Z_F8ADACC1_164E_11D6_B603_000021DAEEA2_.wvu.PrintTitles" localSheetId="0" hidden="1">'dem38'!$30:$32</definedName>
  </definedNames>
  <calcPr calcId="125725"/>
  <customWorkbookViews>
    <customWorkbookView name="print view" guid="{F1391393-1D1C-410F-A76B-773FA6985814}" includeHiddenRowCol="0" maximized="1" windowWidth="1020" windowHeight="597" activeSheetId="4"/>
    <customWorkbookView name="view" guid="{9F04AD3B-15DA-4D32-8B27-BA16A20022C6}" maximized="1" windowWidth="1020" windowHeight="597" activeSheetId="4"/>
  </customWorkbookViews>
</workbook>
</file>

<file path=xl/calcChain.xml><?xml version="1.0" encoding="utf-8"?>
<calcChain xmlns="http://schemas.openxmlformats.org/spreadsheetml/2006/main">
  <c r="L745" i="7"/>
  <c r="L744"/>
  <c r="L740"/>
  <c r="L732"/>
  <c r="L728"/>
  <c r="L720"/>
  <c r="L716"/>
  <c r="L707"/>
  <c r="L708" s="1"/>
  <c r="L709" s="1"/>
  <c r="L702"/>
  <c r="L699"/>
  <c r="L689"/>
  <c r="L678"/>
  <c r="L677"/>
  <c r="L676"/>
  <c r="L669"/>
  <c r="L665"/>
  <c r="L664"/>
  <c r="L660"/>
  <c r="L650"/>
  <c r="L646"/>
  <c r="L638"/>
  <c r="L634"/>
  <c r="L628"/>
  <c r="L624"/>
  <c r="L616"/>
  <c r="L612"/>
  <c r="L603"/>
  <c r="L592"/>
  <c r="L596"/>
  <c r="L585"/>
  <c r="L580"/>
  <c r="L571"/>
  <c r="L570"/>
  <c r="L569"/>
  <c r="L568"/>
  <c r="L561"/>
  <c r="L560"/>
  <c r="L558"/>
  <c r="L550"/>
  <c r="L542"/>
  <c r="L541"/>
  <c r="L540"/>
  <c r="L539"/>
  <c r="L538"/>
  <c r="L537"/>
  <c r="L531"/>
  <c r="L529"/>
  <c r="L528"/>
  <c r="L520"/>
  <c r="L516"/>
  <c r="L510"/>
  <c r="L509"/>
  <c r="L503"/>
  <c r="L497"/>
  <c r="L491"/>
  <c r="L487"/>
  <c r="L486"/>
  <c r="L485"/>
  <c r="L484"/>
  <c r="L483"/>
  <c r="L479"/>
  <c r="L475"/>
  <c r="L474"/>
  <c r="L473"/>
  <c r="L470"/>
  <c r="L469"/>
  <c r="L468"/>
  <c r="L462"/>
  <c r="L461"/>
  <c r="L457"/>
  <c r="L452"/>
  <c r="L451"/>
  <c r="L446"/>
  <c r="L445"/>
  <c r="L444"/>
  <c r="L440"/>
  <c r="L439"/>
  <c r="L438"/>
  <c r="L434"/>
  <c r="L433"/>
  <c r="L432"/>
  <c r="L428"/>
  <c r="L427"/>
  <c r="L423"/>
  <c r="L419"/>
  <c r="L418"/>
  <c r="L417"/>
  <c r="L413"/>
  <c r="L412"/>
  <c r="L411"/>
  <c r="L410"/>
  <c r="L406"/>
  <c r="L405"/>
  <c r="L404"/>
  <c r="L400"/>
  <c r="L399"/>
  <c r="L398"/>
  <c r="L394"/>
  <c r="L393"/>
  <c r="L392"/>
  <c r="L388"/>
  <c r="L387"/>
  <c r="L386"/>
  <c r="L382"/>
  <c r="L381"/>
  <c r="L380"/>
  <c r="L376"/>
  <c r="L375"/>
  <c r="L374"/>
  <c r="L370"/>
  <c r="L369"/>
  <c r="L368"/>
  <c r="L367"/>
  <c r="L363"/>
  <c r="L362"/>
  <c r="L361"/>
  <c r="L360"/>
  <c r="L355"/>
  <c r="L350"/>
  <c r="L349"/>
  <c r="L348"/>
  <c r="L344"/>
  <c r="L343"/>
  <c r="L342"/>
  <c r="L341"/>
  <c r="L337"/>
  <c r="L336"/>
  <c r="L335"/>
  <c r="L334"/>
  <c r="L330"/>
  <c r="L329"/>
  <c r="L328"/>
  <c r="L327"/>
  <c r="L323"/>
  <c r="L318"/>
  <c r="L317"/>
  <c r="L316"/>
  <c r="L315"/>
  <c r="L310"/>
  <c r="L309"/>
  <c r="L308"/>
  <c r="L307"/>
  <c r="L303"/>
  <c r="L302"/>
  <c r="L301"/>
  <c r="L297"/>
  <c r="L296"/>
  <c r="L295"/>
  <c r="L291"/>
  <c r="L290"/>
  <c r="L289"/>
  <c r="L285"/>
  <c r="L284"/>
  <c r="L283"/>
  <c r="L279"/>
  <c r="L278"/>
  <c r="L277"/>
  <c r="L273"/>
  <c r="L272"/>
  <c r="L271"/>
  <c r="L267"/>
  <c r="L266"/>
  <c r="L265"/>
  <c r="L264"/>
  <c r="L260"/>
  <c r="L259"/>
  <c r="L258"/>
  <c r="L257"/>
  <c r="L250"/>
  <c r="L249"/>
  <c r="L248"/>
  <c r="L246"/>
  <c r="L245"/>
  <c r="L238"/>
  <c r="L237"/>
  <c r="L236"/>
  <c r="L232"/>
  <c r="L231"/>
  <c r="L230"/>
  <c r="L226"/>
  <c r="L225"/>
  <c r="L224"/>
  <c r="L223"/>
  <c r="L222"/>
  <c r="L212"/>
  <c r="L209"/>
  <c r="L205"/>
  <c r="L201"/>
  <c r="L197"/>
  <c r="L185"/>
  <c r="L176"/>
  <c r="L173"/>
  <c r="L166"/>
  <c r="L155"/>
  <c r="L149"/>
  <c r="L148"/>
  <c r="L147"/>
  <c r="L146"/>
  <c r="L142"/>
  <c r="L141"/>
  <c r="L131"/>
  <c r="L108"/>
  <c r="L104"/>
  <c r="L97"/>
  <c r="L96"/>
  <c r="L95"/>
  <c r="L91"/>
  <c r="L90"/>
  <c r="L89"/>
  <c r="L85"/>
  <c r="L84"/>
  <c r="L83"/>
  <c r="L71"/>
  <c r="L64"/>
  <c r="L63"/>
  <c r="L62"/>
  <c r="L58"/>
  <c r="L57"/>
  <c r="L56"/>
  <c r="L52"/>
  <c r="L51"/>
  <c r="L50"/>
  <c r="L41"/>
  <c r="L37"/>
  <c r="D498"/>
  <c r="E498"/>
  <c r="F498"/>
  <c r="G498"/>
  <c r="H498"/>
  <c r="I498"/>
  <c r="J498"/>
  <c r="K498"/>
  <c r="E708"/>
  <c r="E709" s="1"/>
  <c r="F708"/>
  <c r="F709" s="1"/>
  <c r="G708"/>
  <c r="G709" s="1"/>
  <c r="H708"/>
  <c r="H709" s="1"/>
  <c r="I708"/>
  <c r="I709" s="1"/>
  <c r="J708"/>
  <c r="J709" s="1"/>
  <c r="K708"/>
  <c r="K709" s="1"/>
  <c r="D708"/>
  <c r="D709" s="1"/>
  <c r="J697"/>
  <c r="L697" s="1"/>
  <c r="J690"/>
  <c r="L690" s="1"/>
  <c r="D679"/>
  <c r="D680" s="1"/>
  <c r="D681" s="1"/>
  <c r="E679"/>
  <c r="E680" s="1"/>
  <c r="E681" s="1"/>
  <c r="F679"/>
  <c r="F680" s="1"/>
  <c r="F681" s="1"/>
  <c r="G679"/>
  <c r="G680" s="1"/>
  <c r="G681" s="1"/>
  <c r="H679"/>
  <c r="H680" s="1"/>
  <c r="H681" s="1"/>
  <c r="I679"/>
  <c r="I680" s="1"/>
  <c r="I681" s="1"/>
  <c r="K679"/>
  <c r="K680" s="1"/>
  <c r="K681" s="1"/>
  <c r="J679"/>
  <c r="J680" s="1"/>
  <c r="J681" s="1"/>
  <c r="J668"/>
  <c r="L668" s="1"/>
  <c r="J667"/>
  <c r="L667" s="1"/>
  <c r="J666"/>
  <c r="L666" s="1"/>
  <c r="E661"/>
  <c r="F661"/>
  <c r="G661"/>
  <c r="H661"/>
  <c r="I661"/>
  <c r="K661"/>
  <c r="D661"/>
  <c r="J659"/>
  <c r="J661" s="1"/>
  <c r="J559"/>
  <c r="L559" s="1"/>
  <c r="E532"/>
  <c r="F532"/>
  <c r="G532"/>
  <c r="H532"/>
  <c r="I532"/>
  <c r="K532"/>
  <c r="D532"/>
  <c r="J530"/>
  <c r="J532" s="1"/>
  <c r="E476"/>
  <c r="F476"/>
  <c r="G476"/>
  <c r="H476"/>
  <c r="I476"/>
  <c r="K476"/>
  <c r="D476"/>
  <c r="J472"/>
  <c r="L472" s="1"/>
  <c r="J471"/>
  <c r="L471" s="1"/>
  <c r="J319"/>
  <c r="L319" s="1"/>
  <c r="E251"/>
  <c r="F251"/>
  <c r="G251"/>
  <c r="H251"/>
  <c r="I251"/>
  <c r="K251"/>
  <c r="D251"/>
  <c r="J247"/>
  <c r="J251" s="1"/>
  <c r="E186"/>
  <c r="F186"/>
  <c r="G186"/>
  <c r="H186"/>
  <c r="I186"/>
  <c r="K186"/>
  <c r="D186"/>
  <c r="J183"/>
  <c r="L183" s="1"/>
  <c r="J193"/>
  <c r="L193" s="1"/>
  <c r="J190"/>
  <c r="L190" s="1"/>
  <c r="J181"/>
  <c r="L181" s="1"/>
  <c r="J172"/>
  <c r="L172" s="1"/>
  <c r="J169"/>
  <c r="L169" s="1"/>
  <c r="J163"/>
  <c r="L163" s="1"/>
  <c r="J140"/>
  <c r="L140" s="1"/>
  <c r="J139"/>
  <c r="L139" s="1"/>
  <c r="J125"/>
  <c r="L125" s="1"/>
  <c r="J118"/>
  <c r="L118" s="1"/>
  <c r="J114"/>
  <c r="L114" s="1"/>
  <c r="J76"/>
  <c r="L76" s="1"/>
  <c r="L247" l="1"/>
  <c r="L530"/>
  <c r="L659"/>
  <c r="J186"/>
  <c r="J476"/>
  <c r="L679"/>
  <c r="L680" s="1"/>
  <c r="L681" s="1"/>
  <c r="J314" l="1"/>
  <c r="L314" s="1"/>
  <c r="D670" l="1"/>
  <c r="E670"/>
  <c r="F670"/>
  <c r="G670"/>
  <c r="H670"/>
  <c r="I670"/>
  <c r="K670"/>
  <c r="J670"/>
  <c r="E150"/>
  <c r="F150"/>
  <c r="G150"/>
  <c r="H150"/>
  <c r="I150"/>
  <c r="J150"/>
  <c r="K150"/>
  <c r="D150"/>
  <c r="E194" l="1"/>
  <c r="F194"/>
  <c r="G194"/>
  <c r="H194"/>
  <c r="I194"/>
  <c r="J194"/>
  <c r="K194"/>
  <c r="D194"/>
  <c r="K746"/>
  <c r="K741"/>
  <c r="K735"/>
  <c r="K734"/>
  <c r="K733"/>
  <c r="K729"/>
  <c r="K723"/>
  <c r="K722"/>
  <c r="K721"/>
  <c r="K717"/>
  <c r="K703"/>
  <c r="K691"/>
  <c r="K692" s="1"/>
  <c r="K651"/>
  <c r="K647"/>
  <c r="K639"/>
  <c r="K635"/>
  <c r="K629"/>
  <c r="K625"/>
  <c r="K619"/>
  <c r="K617"/>
  <c r="K613"/>
  <c r="K605"/>
  <c r="K604"/>
  <c r="K593"/>
  <c r="K597"/>
  <c r="K586"/>
  <c r="K581"/>
  <c r="K572"/>
  <c r="K573" s="1"/>
  <c r="K574" s="1"/>
  <c r="K562"/>
  <c r="K563" s="1"/>
  <c r="K551"/>
  <c r="K552" s="1"/>
  <c r="K533"/>
  <c r="K521"/>
  <c r="K517"/>
  <c r="K511"/>
  <c r="K512" s="1"/>
  <c r="K504"/>
  <c r="K505" s="1"/>
  <c r="K499"/>
  <c r="K492"/>
  <c r="K488"/>
  <c r="K480"/>
  <c r="K463"/>
  <c r="K458"/>
  <c r="K453"/>
  <c r="K447"/>
  <c r="K441"/>
  <c r="K435"/>
  <c r="K429"/>
  <c r="K424"/>
  <c r="K420"/>
  <c r="K414"/>
  <c r="K407"/>
  <c r="K401"/>
  <c r="K395"/>
  <c r="K389"/>
  <c r="K383"/>
  <c r="K377"/>
  <c r="K371"/>
  <c r="K364"/>
  <c r="K356"/>
  <c r="K351"/>
  <c r="K345"/>
  <c r="K338"/>
  <c r="K331"/>
  <c r="K324"/>
  <c r="K320"/>
  <c r="K311"/>
  <c r="K304"/>
  <c r="K298"/>
  <c r="K292"/>
  <c r="K286"/>
  <c r="K280"/>
  <c r="K274"/>
  <c r="K268"/>
  <c r="K261"/>
  <c r="K252"/>
  <c r="K239"/>
  <c r="K233"/>
  <c r="K227"/>
  <c r="K206"/>
  <c r="K202"/>
  <c r="K198"/>
  <c r="K156"/>
  <c r="K143"/>
  <c r="K132"/>
  <c r="K133" s="1"/>
  <c r="K126"/>
  <c r="K127" s="1"/>
  <c r="K119"/>
  <c r="K115"/>
  <c r="K109"/>
  <c r="K110" s="1"/>
  <c r="K105"/>
  <c r="K98"/>
  <c r="K92"/>
  <c r="K86"/>
  <c r="K77"/>
  <c r="K72"/>
  <c r="K73" s="1"/>
  <c r="K65"/>
  <c r="K59"/>
  <c r="K53"/>
  <c r="K42"/>
  <c r="K38"/>
  <c r="I746"/>
  <c r="H746"/>
  <c r="G746"/>
  <c r="F746"/>
  <c r="E746"/>
  <c r="D746"/>
  <c r="I741"/>
  <c r="H741"/>
  <c r="G741"/>
  <c r="F741"/>
  <c r="E741"/>
  <c r="D741"/>
  <c r="I735"/>
  <c r="H735"/>
  <c r="G735"/>
  <c r="F735"/>
  <c r="E735"/>
  <c r="D735"/>
  <c r="I734"/>
  <c r="H734"/>
  <c r="G734"/>
  <c r="F734"/>
  <c r="E734"/>
  <c r="D734"/>
  <c r="I733"/>
  <c r="H733"/>
  <c r="G733"/>
  <c r="F733"/>
  <c r="E733"/>
  <c r="D733"/>
  <c r="I729"/>
  <c r="H729"/>
  <c r="G729"/>
  <c r="F729"/>
  <c r="E729"/>
  <c r="D729"/>
  <c r="I723"/>
  <c r="H723"/>
  <c r="G723"/>
  <c r="F723"/>
  <c r="E723"/>
  <c r="D723"/>
  <c r="I722"/>
  <c r="H722"/>
  <c r="G722"/>
  <c r="F722"/>
  <c r="E722"/>
  <c r="D722"/>
  <c r="I721"/>
  <c r="H721"/>
  <c r="G721"/>
  <c r="F721"/>
  <c r="E721"/>
  <c r="D721"/>
  <c r="I717"/>
  <c r="H717"/>
  <c r="G717"/>
  <c r="F717"/>
  <c r="E717"/>
  <c r="D717"/>
  <c r="I703"/>
  <c r="H703"/>
  <c r="G703"/>
  <c r="F703"/>
  <c r="E703"/>
  <c r="D703"/>
  <c r="I691"/>
  <c r="I692" s="1"/>
  <c r="H691"/>
  <c r="H692" s="1"/>
  <c r="G691"/>
  <c r="G692" s="1"/>
  <c r="F691"/>
  <c r="F692" s="1"/>
  <c r="E691"/>
  <c r="E692" s="1"/>
  <c r="D691"/>
  <c r="D692" s="1"/>
  <c r="I651"/>
  <c r="H651"/>
  <c r="G651"/>
  <c r="F651"/>
  <c r="E651"/>
  <c r="D651"/>
  <c r="I647"/>
  <c r="H647"/>
  <c r="G647"/>
  <c r="F647"/>
  <c r="E647"/>
  <c r="D647"/>
  <c r="I639"/>
  <c r="H639"/>
  <c r="G639"/>
  <c r="F639"/>
  <c r="E639"/>
  <c r="D639"/>
  <c r="I635"/>
  <c r="H635"/>
  <c r="G635"/>
  <c r="F635"/>
  <c r="E635"/>
  <c r="D635"/>
  <c r="I629"/>
  <c r="H629"/>
  <c r="G629"/>
  <c r="F629"/>
  <c r="E629"/>
  <c r="D629"/>
  <c r="I625"/>
  <c r="H625"/>
  <c r="G625"/>
  <c r="F625"/>
  <c r="E625"/>
  <c r="D625"/>
  <c r="I619"/>
  <c r="H619"/>
  <c r="G619"/>
  <c r="F619"/>
  <c r="E619"/>
  <c r="D619"/>
  <c r="I617"/>
  <c r="H617"/>
  <c r="G617"/>
  <c r="F617"/>
  <c r="E617"/>
  <c r="D617"/>
  <c r="I613"/>
  <c r="H613"/>
  <c r="G613"/>
  <c r="F613"/>
  <c r="E613"/>
  <c r="D613"/>
  <c r="I605"/>
  <c r="H605"/>
  <c r="G605"/>
  <c r="F605"/>
  <c r="E605"/>
  <c r="D605"/>
  <c r="I604"/>
  <c r="H604"/>
  <c r="G604"/>
  <c r="F604"/>
  <c r="E604"/>
  <c r="D604"/>
  <c r="I593"/>
  <c r="H593"/>
  <c r="G593"/>
  <c r="F593"/>
  <c r="E593"/>
  <c r="D593"/>
  <c r="I597"/>
  <c r="H597"/>
  <c r="G597"/>
  <c r="F597"/>
  <c r="E597"/>
  <c r="D597"/>
  <c r="I586"/>
  <c r="H586"/>
  <c r="G586"/>
  <c r="F586"/>
  <c r="E586"/>
  <c r="D586"/>
  <c r="I581"/>
  <c r="H581"/>
  <c r="G581"/>
  <c r="F581"/>
  <c r="E581"/>
  <c r="D581"/>
  <c r="I572"/>
  <c r="I573" s="1"/>
  <c r="I574" s="1"/>
  <c r="H572"/>
  <c r="H573" s="1"/>
  <c r="H574" s="1"/>
  <c r="G572"/>
  <c r="G573" s="1"/>
  <c r="G574" s="1"/>
  <c r="F572"/>
  <c r="F573" s="1"/>
  <c r="F574" s="1"/>
  <c r="E572"/>
  <c r="E573" s="1"/>
  <c r="E574" s="1"/>
  <c r="D572"/>
  <c r="D573" s="1"/>
  <c r="D574" s="1"/>
  <c r="I562"/>
  <c r="I563" s="1"/>
  <c r="H562"/>
  <c r="H563" s="1"/>
  <c r="G562"/>
  <c r="G563" s="1"/>
  <c r="F562"/>
  <c r="F563" s="1"/>
  <c r="E562"/>
  <c r="E563" s="1"/>
  <c r="D562"/>
  <c r="D563" s="1"/>
  <c r="I551"/>
  <c r="I552" s="1"/>
  <c r="H551"/>
  <c r="H552" s="1"/>
  <c r="G551"/>
  <c r="G552" s="1"/>
  <c r="F551"/>
  <c r="F552" s="1"/>
  <c r="E551"/>
  <c r="E552" s="1"/>
  <c r="D551"/>
  <c r="D552" s="1"/>
  <c r="I533"/>
  <c r="H533"/>
  <c r="G533"/>
  <c r="F533"/>
  <c r="E533"/>
  <c r="D533"/>
  <c r="I521"/>
  <c r="H521"/>
  <c r="G521"/>
  <c r="F521"/>
  <c r="E521"/>
  <c r="D521"/>
  <c r="I517"/>
  <c r="H517"/>
  <c r="G517"/>
  <c r="F517"/>
  <c r="E517"/>
  <c r="D517"/>
  <c r="I511"/>
  <c r="I512" s="1"/>
  <c r="H511"/>
  <c r="H512" s="1"/>
  <c r="G511"/>
  <c r="G512" s="1"/>
  <c r="F511"/>
  <c r="F512" s="1"/>
  <c r="E511"/>
  <c r="E512" s="1"/>
  <c r="D511"/>
  <c r="D512" s="1"/>
  <c r="I504"/>
  <c r="I505" s="1"/>
  <c r="H504"/>
  <c r="H505" s="1"/>
  <c r="G504"/>
  <c r="G505" s="1"/>
  <c r="F504"/>
  <c r="F505" s="1"/>
  <c r="E504"/>
  <c r="E505" s="1"/>
  <c r="D504"/>
  <c r="D505" s="1"/>
  <c r="I499"/>
  <c r="H499"/>
  <c r="G499"/>
  <c r="F499"/>
  <c r="E499"/>
  <c r="D499"/>
  <c r="I492"/>
  <c r="H492"/>
  <c r="G492"/>
  <c r="F492"/>
  <c r="E492"/>
  <c r="D492"/>
  <c r="I488"/>
  <c r="H488"/>
  <c r="G488"/>
  <c r="F488"/>
  <c r="E488"/>
  <c r="D488"/>
  <c r="I480"/>
  <c r="H480"/>
  <c r="G480"/>
  <c r="F480"/>
  <c r="E480"/>
  <c r="D480"/>
  <c r="I463"/>
  <c r="H463"/>
  <c r="G463"/>
  <c r="F463"/>
  <c r="E463"/>
  <c r="D463"/>
  <c r="I458"/>
  <c r="H458"/>
  <c r="G458"/>
  <c r="F458"/>
  <c r="E458"/>
  <c r="D458"/>
  <c r="I453"/>
  <c r="H453"/>
  <c r="G453"/>
  <c r="F453"/>
  <c r="E453"/>
  <c r="D453"/>
  <c r="I447"/>
  <c r="H447"/>
  <c r="G447"/>
  <c r="F447"/>
  <c r="E447"/>
  <c r="D447"/>
  <c r="I441"/>
  <c r="H441"/>
  <c r="G441"/>
  <c r="F441"/>
  <c r="E441"/>
  <c r="D441"/>
  <c r="I435"/>
  <c r="H435"/>
  <c r="G435"/>
  <c r="F435"/>
  <c r="E435"/>
  <c r="D435"/>
  <c r="I429"/>
  <c r="H429"/>
  <c r="G429"/>
  <c r="F429"/>
  <c r="E429"/>
  <c r="D429"/>
  <c r="I424"/>
  <c r="H424"/>
  <c r="G424"/>
  <c r="F424"/>
  <c r="E424"/>
  <c r="D424"/>
  <c r="I420"/>
  <c r="H420"/>
  <c r="G420"/>
  <c r="F420"/>
  <c r="E420"/>
  <c r="D420"/>
  <c r="I414"/>
  <c r="H414"/>
  <c r="G414"/>
  <c r="F414"/>
  <c r="E414"/>
  <c r="D414"/>
  <c r="I407"/>
  <c r="H407"/>
  <c r="G407"/>
  <c r="F407"/>
  <c r="E407"/>
  <c r="D407"/>
  <c r="I401"/>
  <c r="H401"/>
  <c r="G401"/>
  <c r="F401"/>
  <c r="E401"/>
  <c r="D401"/>
  <c r="I395"/>
  <c r="H395"/>
  <c r="G395"/>
  <c r="F395"/>
  <c r="E395"/>
  <c r="D395"/>
  <c r="I389"/>
  <c r="H389"/>
  <c r="G389"/>
  <c r="F389"/>
  <c r="E389"/>
  <c r="D389"/>
  <c r="I383"/>
  <c r="H383"/>
  <c r="G383"/>
  <c r="F383"/>
  <c r="E383"/>
  <c r="D383"/>
  <c r="I377"/>
  <c r="H377"/>
  <c r="G377"/>
  <c r="F377"/>
  <c r="E377"/>
  <c r="D377"/>
  <c r="I371"/>
  <c r="H371"/>
  <c r="G371"/>
  <c r="F371"/>
  <c r="E371"/>
  <c r="D371"/>
  <c r="I364"/>
  <c r="H364"/>
  <c r="G364"/>
  <c r="F364"/>
  <c r="E364"/>
  <c r="D364"/>
  <c r="I356"/>
  <c r="H356"/>
  <c r="G356"/>
  <c r="F356"/>
  <c r="E356"/>
  <c r="D356"/>
  <c r="I351"/>
  <c r="H351"/>
  <c r="G351"/>
  <c r="F351"/>
  <c r="E351"/>
  <c r="D351"/>
  <c r="I345"/>
  <c r="H345"/>
  <c r="G345"/>
  <c r="F345"/>
  <c r="E345"/>
  <c r="D345"/>
  <c r="I338"/>
  <c r="H338"/>
  <c r="G338"/>
  <c r="F338"/>
  <c r="E338"/>
  <c r="D338"/>
  <c r="I331"/>
  <c r="H331"/>
  <c r="G331"/>
  <c r="F331"/>
  <c r="E331"/>
  <c r="D331"/>
  <c r="I324"/>
  <c r="H324"/>
  <c r="G324"/>
  <c r="F324"/>
  <c r="E324"/>
  <c r="D324"/>
  <c r="I320"/>
  <c r="H320"/>
  <c r="G320"/>
  <c r="F320"/>
  <c r="E320"/>
  <c r="D320"/>
  <c r="I311"/>
  <c r="H311"/>
  <c r="G311"/>
  <c r="F311"/>
  <c r="E311"/>
  <c r="D311"/>
  <c r="I304"/>
  <c r="H304"/>
  <c r="G304"/>
  <c r="F304"/>
  <c r="E304"/>
  <c r="D304"/>
  <c r="I298"/>
  <c r="H298"/>
  <c r="G298"/>
  <c r="F298"/>
  <c r="E298"/>
  <c r="D298"/>
  <c r="I292"/>
  <c r="H292"/>
  <c r="G292"/>
  <c r="F292"/>
  <c r="E292"/>
  <c r="D292"/>
  <c r="I286"/>
  <c r="H286"/>
  <c r="G286"/>
  <c r="F286"/>
  <c r="E286"/>
  <c r="D286"/>
  <c r="I280"/>
  <c r="H280"/>
  <c r="G280"/>
  <c r="F280"/>
  <c r="E280"/>
  <c r="D280"/>
  <c r="I274"/>
  <c r="H274"/>
  <c r="G274"/>
  <c r="F274"/>
  <c r="E274"/>
  <c r="D274"/>
  <c r="I268"/>
  <c r="H268"/>
  <c r="G268"/>
  <c r="F268"/>
  <c r="E268"/>
  <c r="D268"/>
  <c r="I261"/>
  <c r="H261"/>
  <c r="G261"/>
  <c r="F261"/>
  <c r="E261"/>
  <c r="D261"/>
  <c r="I252"/>
  <c r="H252"/>
  <c r="G252"/>
  <c r="F252"/>
  <c r="E252"/>
  <c r="D252"/>
  <c r="I239"/>
  <c r="H239"/>
  <c r="G239"/>
  <c r="F239"/>
  <c r="E239"/>
  <c r="D239"/>
  <c r="I233"/>
  <c r="H233"/>
  <c r="G233"/>
  <c r="F233"/>
  <c r="E233"/>
  <c r="D233"/>
  <c r="I227"/>
  <c r="H227"/>
  <c r="G227"/>
  <c r="F227"/>
  <c r="E227"/>
  <c r="D227"/>
  <c r="I206"/>
  <c r="H206"/>
  <c r="G206"/>
  <c r="F206"/>
  <c r="E206"/>
  <c r="D206"/>
  <c r="I202"/>
  <c r="H202"/>
  <c r="G202"/>
  <c r="F202"/>
  <c r="E202"/>
  <c r="D202"/>
  <c r="I198"/>
  <c r="H198"/>
  <c r="G198"/>
  <c r="F198"/>
  <c r="E198"/>
  <c r="D198"/>
  <c r="I156"/>
  <c r="H156"/>
  <c r="G156"/>
  <c r="F156"/>
  <c r="E156"/>
  <c r="D156"/>
  <c r="I143"/>
  <c r="H143"/>
  <c r="G143"/>
  <c r="F143"/>
  <c r="E143"/>
  <c r="D143"/>
  <c r="I132"/>
  <c r="I133" s="1"/>
  <c r="H132"/>
  <c r="H133" s="1"/>
  <c r="G132"/>
  <c r="G133" s="1"/>
  <c r="F132"/>
  <c r="F133" s="1"/>
  <c r="E132"/>
  <c r="E133" s="1"/>
  <c r="D132"/>
  <c r="D133" s="1"/>
  <c r="I126"/>
  <c r="I127" s="1"/>
  <c r="H126"/>
  <c r="H127" s="1"/>
  <c r="G126"/>
  <c r="G127" s="1"/>
  <c r="F126"/>
  <c r="F127" s="1"/>
  <c r="E126"/>
  <c r="E127" s="1"/>
  <c r="D126"/>
  <c r="D127" s="1"/>
  <c r="I119"/>
  <c r="H119"/>
  <c r="G119"/>
  <c r="F119"/>
  <c r="E119"/>
  <c r="D119"/>
  <c r="I115"/>
  <c r="H115"/>
  <c r="G115"/>
  <c r="F115"/>
  <c r="E115"/>
  <c r="D115"/>
  <c r="I109"/>
  <c r="I110" s="1"/>
  <c r="H109"/>
  <c r="H110" s="1"/>
  <c r="G109"/>
  <c r="G110" s="1"/>
  <c r="F109"/>
  <c r="F110" s="1"/>
  <c r="E109"/>
  <c r="E110" s="1"/>
  <c r="D109"/>
  <c r="D110" s="1"/>
  <c r="I105"/>
  <c r="H105"/>
  <c r="G105"/>
  <c r="F105"/>
  <c r="E105"/>
  <c r="D105"/>
  <c r="I98"/>
  <c r="H98"/>
  <c r="G98"/>
  <c r="F98"/>
  <c r="E98"/>
  <c r="D98"/>
  <c r="I92"/>
  <c r="H92"/>
  <c r="G92"/>
  <c r="F92"/>
  <c r="E92"/>
  <c r="D92"/>
  <c r="I86"/>
  <c r="H86"/>
  <c r="G86"/>
  <c r="F86"/>
  <c r="E86"/>
  <c r="D86"/>
  <c r="I77"/>
  <c r="H77"/>
  <c r="G77"/>
  <c r="F77"/>
  <c r="E77"/>
  <c r="D77"/>
  <c r="I72"/>
  <c r="I73" s="1"/>
  <c r="H72"/>
  <c r="H73" s="1"/>
  <c r="G72"/>
  <c r="G73" s="1"/>
  <c r="F72"/>
  <c r="F73" s="1"/>
  <c r="E72"/>
  <c r="E73" s="1"/>
  <c r="D72"/>
  <c r="D73" s="1"/>
  <c r="I65"/>
  <c r="H65"/>
  <c r="G65"/>
  <c r="F65"/>
  <c r="E65"/>
  <c r="D65"/>
  <c r="I59"/>
  <c r="H59"/>
  <c r="G59"/>
  <c r="F59"/>
  <c r="E59"/>
  <c r="D59"/>
  <c r="I53"/>
  <c r="H53"/>
  <c r="G53"/>
  <c r="F53"/>
  <c r="E53"/>
  <c r="D53"/>
  <c r="I42"/>
  <c r="H42"/>
  <c r="G42"/>
  <c r="F42"/>
  <c r="E42"/>
  <c r="D42"/>
  <c r="I38"/>
  <c r="H38"/>
  <c r="G38"/>
  <c r="F38"/>
  <c r="E38"/>
  <c r="D38"/>
  <c r="K710" l="1"/>
  <c r="K711" s="1"/>
  <c r="E240"/>
  <c r="E241" s="1"/>
  <c r="E522"/>
  <c r="E598"/>
  <c r="I598"/>
  <c r="D710"/>
  <c r="D711" s="1"/>
  <c r="F710"/>
  <c r="H710"/>
  <c r="H711" s="1"/>
  <c r="E710"/>
  <c r="E711" s="1"/>
  <c r="G710"/>
  <c r="G711" s="1"/>
  <c r="I710"/>
  <c r="I711" s="1"/>
  <c r="F66"/>
  <c r="F67" s="1"/>
  <c r="D120"/>
  <c r="F598"/>
  <c r="D630"/>
  <c r="D99"/>
  <c r="D100" s="1"/>
  <c r="E43"/>
  <c r="E44" s="1"/>
  <c r="I43"/>
  <c r="I44" s="1"/>
  <c r="G66"/>
  <c r="G67" s="1"/>
  <c r="G78" s="1"/>
  <c r="E99"/>
  <c r="E100" s="1"/>
  <c r="I99"/>
  <c r="I100" s="1"/>
  <c r="D240"/>
  <c r="D241" s="1"/>
  <c r="D448"/>
  <c r="E543"/>
  <c r="G543"/>
  <c r="I543"/>
  <c r="E544"/>
  <c r="G544"/>
  <c r="I544"/>
  <c r="K544"/>
  <c r="D543"/>
  <c r="F543"/>
  <c r="H543"/>
  <c r="D544"/>
  <c r="F544"/>
  <c r="H544"/>
  <c r="K543"/>
  <c r="K671"/>
  <c r="K672" s="1"/>
  <c r="K682" s="1"/>
  <c r="K747"/>
  <c r="K748" s="1"/>
  <c r="E66"/>
  <c r="E67" s="1"/>
  <c r="E78" s="1"/>
  <c r="F43"/>
  <c r="F44" s="1"/>
  <c r="D66"/>
  <c r="D67" s="1"/>
  <c r="D78" s="1"/>
  <c r="H66"/>
  <c r="H67" s="1"/>
  <c r="H78" s="1"/>
  <c r="F99"/>
  <c r="F100" s="1"/>
  <c r="D522"/>
  <c r="D587"/>
  <c r="D599"/>
  <c r="H598"/>
  <c r="D618"/>
  <c r="D653"/>
  <c r="K43"/>
  <c r="K44" s="1"/>
  <c r="K120"/>
  <c r="K151"/>
  <c r="K157" s="1"/>
  <c r="K177" s="1"/>
  <c r="K213" s="1"/>
  <c r="G598"/>
  <c r="K598"/>
  <c r="K630"/>
  <c r="G43"/>
  <c r="G44" s="1"/>
  <c r="G99"/>
  <c r="G100" s="1"/>
  <c r="H99"/>
  <c r="H100" s="1"/>
  <c r="I66"/>
  <c r="I67" s="1"/>
  <c r="I78" s="1"/>
  <c r="H43"/>
  <c r="H44" s="1"/>
  <c r="K640"/>
  <c r="K575"/>
  <c r="K587"/>
  <c r="K599"/>
  <c r="K618"/>
  <c r="K240"/>
  <c r="K241" s="1"/>
  <c r="K99"/>
  <c r="K100" s="1"/>
  <c r="K448"/>
  <c r="K352"/>
  <c r="K522"/>
  <c r="K653"/>
  <c r="K66"/>
  <c r="K67" s="1"/>
  <c r="K78" s="1"/>
  <c r="E120"/>
  <c r="G120"/>
  <c r="I120"/>
  <c r="G151"/>
  <c r="G157" s="1"/>
  <c r="G177" s="1"/>
  <c r="G213" s="1"/>
  <c r="I151"/>
  <c r="I157" s="1"/>
  <c r="I177" s="1"/>
  <c r="I213" s="1"/>
  <c r="G240"/>
  <c r="G241" s="1"/>
  <c r="I240"/>
  <c r="I241" s="1"/>
  <c r="E352"/>
  <c r="G352"/>
  <c r="I352"/>
  <c r="E448"/>
  <c r="G448"/>
  <c r="I448"/>
  <c r="G522"/>
  <c r="I522"/>
  <c r="E587"/>
  <c r="G587"/>
  <c r="I587"/>
  <c r="E599"/>
  <c r="G599"/>
  <c r="I599"/>
  <c r="E618"/>
  <c r="G618"/>
  <c r="I618"/>
  <c r="E630"/>
  <c r="G630"/>
  <c r="I630"/>
  <c r="E640"/>
  <c r="G640"/>
  <c r="I640"/>
  <c r="E653"/>
  <c r="G653"/>
  <c r="I653"/>
  <c r="E671"/>
  <c r="E672" s="1"/>
  <c r="E682" s="1"/>
  <c r="G671"/>
  <c r="G672" s="1"/>
  <c r="G682" s="1"/>
  <c r="I671"/>
  <c r="I672" s="1"/>
  <c r="I682" s="1"/>
  <c r="E747"/>
  <c r="E748" s="1"/>
  <c r="G747"/>
  <c r="G748" s="1"/>
  <c r="I747"/>
  <c r="I748" s="1"/>
  <c r="F120"/>
  <c r="H120"/>
  <c r="F151"/>
  <c r="F157" s="1"/>
  <c r="F177" s="1"/>
  <c r="F213" s="1"/>
  <c r="H151"/>
  <c r="H157" s="1"/>
  <c r="H177" s="1"/>
  <c r="H213" s="1"/>
  <c r="F240"/>
  <c r="F241" s="1"/>
  <c r="H240"/>
  <c r="H241" s="1"/>
  <c r="D352"/>
  <c r="F352"/>
  <c r="H352"/>
  <c r="F448"/>
  <c r="H448"/>
  <c r="F522"/>
  <c r="H522"/>
  <c r="F587"/>
  <c r="H587"/>
  <c r="F599"/>
  <c r="H599"/>
  <c r="F618"/>
  <c r="H618"/>
  <c r="F630"/>
  <c r="H630"/>
  <c r="F640"/>
  <c r="H640"/>
  <c r="F653"/>
  <c r="H653"/>
  <c r="F671"/>
  <c r="F672" s="1"/>
  <c r="F682" s="1"/>
  <c r="H671"/>
  <c r="H672" s="1"/>
  <c r="H682" s="1"/>
  <c r="F747"/>
  <c r="F748" s="1"/>
  <c r="H747"/>
  <c r="H748" s="1"/>
  <c r="G575"/>
  <c r="I575"/>
  <c r="F78"/>
  <c r="F575"/>
  <c r="H575"/>
  <c r="F711"/>
  <c r="D151"/>
  <c r="D157" s="1"/>
  <c r="D177" s="1"/>
  <c r="D671"/>
  <c r="D672" s="1"/>
  <c r="D682" s="1"/>
  <c r="E151"/>
  <c r="E157" s="1"/>
  <c r="E177" s="1"/>
  <c r="E213" s="1"/>
  <c r="E575"/>
  <c r="D640"/>
  <c r="D747"/>
  <c r="D748" s="1"/>
  <c r="D598"/>
  <c r="D575"/>
  <c r="D43"/>
  <c r="D44" s="1"/>
  <c r="D641" l="1"/>
  <c r="D749" s="1"/>
  <c r="I134"/>
  <c r="E641"/>
  <c r="E749" s="1"/>
  <c r="H641"/>
  <c r="H749" s="1"/>
  <c r="K641"/>
  <c r="K749" s="1"/>
  <c r="I641"/>
  <c r="I749" s="1"/>
  <c r="F641"/>
  <c r="F749" s="1"/>
  <c r="G641"/>
  <c r="G749" s="1"/>
  <c r="H214"/>
  <c r="E214"/>
  <c r="I214"/>
  <c r="F214"/>
  <c r="G214"/>
  <c r="K214"/>
  <c r="D213"/>
  <c r="D214" s="1"/>
  <c r="D134"/>
  <c r="H134"/>
  <c r="E134"/>
  <c r="F134"/>
  <c r="D464"/>
  <c r="D493" s="1"/>
  <c r="D523" s="1"/>
  <c r="G134"/>
  <c r="F464"/>
  <c r="F493"/>
  <c r="G464"/>
  <c r="G493" s="1"/>
  <c r="G523" s="1"/>
  <c r="E464"/>
  <c r="E493" s="1"/>
  <c r="E523" s="1"/>
  <c r="K134"/>
  <c r="K464"/>
  <c r="H464"/>
  <c r="I464"/>
  <c r="J647"/>
  <c r="L661"/>
  <c r="L647"/>
  <c r="L498"/>
  <c r="L194"/>
  <c r="J604"/>
  <c r="J613"/>
  <c r="J617"/>
  <c r="F215" l="1"/>
  <c r="I215"/>
  <c r="K215"/>
  <c r="E215"/>
  <c r="D215"/>
  <c r="H215"/>
  <c r="G215"/>
  <c r="L251"/>
  <c r="L476"/>
  <c r="L186"/>
  <c r="L532"/>
  <c r="F523"/>
  <c r="L150"/>
  <c r="L670"/>
  <c r="H493"/>
  <c r="H523" s="1"/>
  <c r="K493"/>
  <c r="K523" s="1"/>
  <c r="G545"/>
  <c r="G553" s="1"/>
  <c r="D545"/>
  <c r="D553" s="1"/>
  <c r="I493"/>
  <c r="I523" s="1"/>
  <c r="E545"/>
  <c r="E553" s="1"/>
  <c r="F545"/>
  <c r="J618"/>
  <c r="D606" l="1"/>
  <c r="D750" s="1"/>
  <c r="I545"/>
  <c r="K545"/>
  <c r="H545"/>
  <c r="E606"/>
  <c r="E750" s="1"/>
  <c r="G606"/>
  <c r="G750" s="1"/>
  <c r="F553"/>
  <c r="F606" s="1"/>
  <c r="F750" s="1"/>
  <c r="J721"/>
  <c r="J717"/>
  <c r="J733"/>
  <c r="J729"/>
  <c r="J741"/>
  <c r="J746"/>
  <c r="L741"/>
  <c r="L733"/>
  <c r="L729"/>
  <c r="L721"/>
  <c r="L717"/>
  <c r="L617"/>
  <c r="L613"/>
  <c r="L604"/>
  <c r="H553" l="1"/>
  <c r="H606" s="1"/>
  <c r="H750" s="1"/>
  <c r="K553"/>
  <c r="K606" s="1"/>
  <c r="K750" s="1"/>
  <c r="I553"/>
  <c r="I606" s="1"/>
  <c r="I750" s="1"/>
  <c r="J747"/>
  <c r="J748" s="1"/>
  <c r="L618"/>
  <c r="L746"/>
  <c r="L747" s="1"/>
  <c r="L748" s="1"/>
  <c r="J735" l="1"/>
  <c r="J734"/>
  <c r="J651"/>
  <c r="J653" s="1"/>
  <c r="J126"/>
  <c r="J345" l="1"/>
  <c r="J351"/>
  <c r="J338"/>
  <c r="J331"/>
  <c r="J324"/>
  <c r="J320"/>
  <c r="J311"/>
  <c r="J304"/>
  <c r="J298"/>
  <c r="J292"/>
  <c r="J286"/>
  <c r="J280"/>
  <c r="J274"/>
  <c r="J268"/>
  <c r="J261"/>
  <c r="J352" l="1"/>
  <c r="J227"/>
  <c r="J143"/>
  <c r="L356"/>
  <c r="L126"/>
  <c r="L105"/>
  <c r="J356"/>
  <c r="J105"/>
  <c r="L143" l="1"/>
  <c r="L261"/>
  <c r="L268"/>
  <c r="L286"/>
  <c r="L298"/>
  <c r="L304"/>
  <c r="L311"/>
  <c r="L320"/>
  <c r="L351"/>
  <c r="L280"/>
  <c r="L274"/>
  <c r="L292"/>
  <c r="L331"/>
  <c r="L338"/>
  <c r="L345"/>
  <c r="L324"/>
  <c r="J691"/>
  <c r="J692" s="1"/>
  <c r="J252"/>
  <c r="J511"/>
  <c r="J512" s="1"/>
  <c r="J504"/>
  <c r="J505" s="1"/>
  <c r="J499"/>
  <c r="J488"/>
  <c r="J480"/>
  <c r="J492"/>
  <c r="J151"/>
  <c r="L156"/>
  <c r="L691"/>
  <c r="L692" s="1"/>
  <c r="L651"/>
  <c r="L653" s="1"/>
  <c r="L639"/>
  <c r="L625"/>
  <c r="L593"/>
  <c r="L597"/>
  <c r="L586"/>
  <c r="L517"/>
  <c r="L463"/>
  <c r="L458"/>
  <c r="L206"/>
  <c r="L132"/>
  <c r="L133" s="1"/>
  <c r="L115"/>
  <c r="L109"/>
  <c r="L110" s="1"/>
  <c r="L72"/>
  <c r="L73" s="1"/>
  <c r="J597"/>
  <c r="J233"/>
  <c r="J239"/>
  <c r="J132"/>
  <c r="J133" s="1"/>
  <c r="J703"/>
  <c r="J463"/>
  <c r="J639"/>
  <c r="J635"/>
  <c r="J383"/>
  <c r="J420"/>
  <c r="J424"/>
  <c r="J429"/>
  <c r="J414"/>
  <c r="J407"/>
  <c r="J401"/>
  <c r="J395"/>
  <c r="J389"/>
  <c r="J435"/>
  <c r="J377"/>
  <c r="J371"/>
  <c r="J364"/>
  <c r="J441"/>
  <c r="J447"/>
  <c r="J98"/>
  <c r="J77"/>
  <c r="J59"/>
  <c r="J65"/>
  <c r="J72"/>
  <c r="J73" s="1"/>
  <c r="J198"/>
  <c r="J202"/>
  <c r="J206"/>
  <c r="J156"/>
  <c r="J119"/>
  <c r="J115"/>
  <c r="J109"/>
  <c r="J110" s="1"/>
  <c r="J92"/>
  <c r="J127"/>
  <c r="J605"/>
  <c r="J593"/>
  <c r="J586"/>
  <c r="J581"/>
  <c r="J572"/>
  <c r="J573" s="1"/>
  <c r="J574" s="1"/>
  <c r="J562"/>
  <c r="J563" s="1"/>
  <c r="J551"/>
  <c r="J521"/>
  <c r="J517"/>
  <c r="J453"/>
  <c r="J458"/>
  <c r="J38"/>
  <c r="J42"/>
  <c r="J619"/>
  <c r="J629"/>
  <c r="J625"/>
  <c r="J723"/>
  <c r="J722"/>
  <c r="J53"/>
  <c r="J86"/>
  <c r="J710" l="1"/>
  <c r="J711" s="1"/>
  <c r="J533"/>
  <c r="L533" s="1"/>
  <c r="J543"/>
  <c r="J544"/>
  <c r="J522"/>
  <c r="L352"/>
  <c r="L227"/>
  <c r="L202"/>
  <c r="L59"/>
  <c r="L92"/>
  <c r="J671"/>
  <c r="J672" s="1"/>
  <c r="J682" s="1"/>
  <c r="L551"/>
  <c r="L552" s="1"/>
  <c r="J66"/>
  <c r="J67" s="1"/>
  <c r="J78" s="1"/>
  <c r="L521"/>
  <c r="L522" s="1"/>
  <c r="L629"/>
  <c r="L630" s="1"/>
  <c r="L98"/>
  <c r="L723"/>
  <c r="L605"/>
  <c r="L77"/>
  <c r="L424"/>
  <c r="J43"/>
  <c r="J44" s="1"/>
  <c r="J587"/>
  <c r="L42"/>
  <c r="L151"/>
  <c r="L157" s="1"/>
  <c r="L177" s="1"/>
  <c r="L233"/>
  <c r="L364"/>
  <c r="L429"/>
  <c r="J552"/>
  <c r="J120"/>
  <c r="L38"/>
  <c r="L703"/>
  <c r="L572"/>
  <c r="L573" s="1"/>
  <c r="L574" s="1"/>
  <c r="L735"/>
  <c r="L492"/>
  <c r="L252"/>
  <c r="L371"/>
  <c r="L377"/>
  <c r="L414"/>
  <c r="J630"/>
  <c r="J640"/>
  <c r="L488"/>
  <c r="L53"/>
  <c r="L127"/>
  <c r="L239"/>
  <c r="L401"/>
  <c r="L407"/>
  <c r="L435"/>
  <c r="L441"/>
  <c r="L453"/>
  <c r="L562"/>
  <c r="L563" s="1"/>
  <c r="L581"/>
  <c r="L587" s="1"/>
  <c r="L619"/>
  <c r="L635"/>
  <c r="L640" s="1"/>
  <c r="J448"/>
  <c r="L505"/>
  <c r="L734"/>
  <c r="L119"/>
  <c r="L120" s="1"/>
  <c r="L198"/>
  <c r="L420"/>
  <c r="J598"/>
  <c r="L389"/>
  <c r="L511"/>
  <c r="L722"/>
  <c r="L499"/>
  <c r="L395"/>
  <c r="J599"/>
  <c r="J240"/>
  <c r="J241" s="1"/>
  <c r="L447"/>
  <c r="L480"/>
  <c r="J575"/>
  <c r="J99"/>
  <c r="J100" s="1"/>
  <c r="L383"/>
  <c r="L504"/>
  <c r="L86"/>
  <c r="J157"/>
  <c r="J177" s="1"/>
  <c r="L512"/>
  <c r="L599"/>
  <c r="L598"/>
  <c r="L213" l="1"/>
  <c r="J641"/>
  <c r="J749" s="1"/>
  <c r="L641"/>
  <c r="J213"/>
  <c r="J214" s="1"/>
  <c r="L214" s="1"/>
  <c r="L710"/>
  <c r="L711" s="1"/>
  <c r="L543"/>
  <c r="L544"/>
  <c r="J464"/>
  <c r="L99"/>
  <c r="L65"/>
  <c r="L671"/>
  <c r="L672" s="1"/>
  <c r="L682" s="1"/>
  <c r="L43"/>
  <c r="L44" s="1"/>
  <c r="L575"/>
  <c r="L240"/>
  <c r="L241" s="1"/>
  <c r="J134"/>
  <c r="L448"/>
  <c r="L464" s="1"/>
  <c r="L493" s="1"/>
  <c r="L100"/>
  <c r="L134" s="1"/>
  <c r="J215" l="1"/>
  <c r="L749"/>
  <c r="E27" s="1"/>
  <c r="L523"/>
  <c r="L66"/>
  <c r="L67" s="1"/>
  <c r="L78" s="1"/>
  <c r="L215" s="1"/>
  <c r="L545" l="1"/>
  <c r="L553" s="1"/>
  <c r="L606" s="1"/>
  <c r="D27" l="1"/>
  <c r="L750"/>
  <c r="J493"/>
  <c r="F27" l="1"/>
  <c r="J523"/>
  <c r="J545" l="1"/>
  <c r="J553" s="1"/>
  <c r="J606" l="1"/>
  <c r="J750" s="1"/>
</calcChain>
</file>

<file path=xl/sharedStrings.xml><?xml version="1.0" encoding="utf-8"?>
<sst xmlns="http://schemas.openxmlformats.org/spreadsheetml/2006/main" count="1109" uniqueCount="475">
  <si>
    <t>Social Security &amp; Welfare</t>
  </si>
  <si>
    <t>Nutrition</t>
  </si>
  <si>
    <t>Capital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</si>
  <si>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</si>
  <si>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</si>
  <si>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</si>
  <si>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</si>
  <si>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</si>
  <si>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</si>
  <si>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</si>
  <si>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</si>
  <si>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</si>
  <si>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</si>
  <si>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Welfare of Scheduled Caste, Scheduled Tribes &amp;  Other Backward Classes</t>
  </si>
  <si>
    <t>Welfare of Scheduled Caste</t>
  </si>
  <si>
    <t>Direction &amp; Administration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</si>
  <si>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</si>
  <si>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</si>
  <si>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</si>
  <si>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</si>
  <si>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</si>
  <si>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</si>
  <si>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</si>
  <si>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Other Charges</t>
  </si>
  <si>
    <t>Education</t>
  </si>
  <si>
    <t>Educational Support</t>
  </si>
  <si>
    <t>61.00.71</t>
  </si>
  <si>
    <t>61.00.81</t>
  </si>
  <si>
    <t>00.00.72</t>
  </si>
  <si>
    <t>Other Expenditure</t>
  </si>
  <si>
    <t>00.00.73</t>
  </si>
  <si>
    <t>Welfare of Scheduled Castes</t>
  </si>
  <si>
    <t>Welfare of Scheduled Tribes</t>
  </si>
  <si>
    <t>61.00.72</t>
  </si>
  <si>
    <t>61.00.73</t>
  </si>
  <si>
    <t>62.00.50</t>
  </si>
  <si>
    <t>Tribal Sub Plan State Plan Schemes</t>
  </si>
  <si>
    <t>63.00.50</t>
  </si>
  <si>
    <t>64.00.71</t>
  </si>
  <si>
    <t>Welfare of Backward Classes</t>
  </si>
  <si>
    <t>General</t>
  </si>
  <si>
    <t>Scholarship and Stipend</t>
  </si>
  <si>
    <t>Welfare Board</t>
  </si>
  <si>
    <t>66.00.13</t>
  </si>
  <si>
    <t>Other Social Welfare Programmes</t>
  </si>
  <si>
    <t>69.00.34</t>
  </si>
  <si>
    <t>Social Welfare</t>
  </si>
  <si>
    <t>Social Welfare Department</t>
  </si>
  <si>
    <t>Social Welfare Division</t>
  </si>
  <si>
    <t>39.60.01</t>
  </si>
  <si>
    <t>39.60.11</t>
  </si>
  <si>
    <t>39.60.13</t>
  </si>
  <si>
    <t>39.60.50</t>
  </si>
  <si>
    <t>Women &amp; Child Welfare Division</t>
  </si>
  <si>
    <t>39.61.01</t>
  </si>
  <si>
    <t>39.61.11</t>
  </si>
  <si>
    <t>39.61.13</t>
  </si>
  <si>
    <t>Welfare of Handicapped</t>
  </si>
  <si>
    <t>Welfare Activities</t>
  </si>
  <si>
    <t>60.00.34</t>
  </si>
  <si>
    <t>60.00.71</t>
  </si>
  <si>
    <t>60.00.72</t>
  </si>
  <si>
    <t>Subsistence Allowance</t>
  </si>
  <si>
    <t>Child Welfare</t>
  </si>
  <si>
    <t>Project</t>
  </si>
  <si>
    <t>61.62.01</t>
  </si>
  <si>
    <t>61.62.11</t>
  </si>
  <si>
    <t>61.62.13</t>
  </si>
  <si>
    <t>Rent,Rates &amp; Taxes</t>
  </si>
  <si>
    <t>Kishori Shakti Yojana</t>
  </si>
  <si>
    <t>Training</t>
  </si>
  <si>
    <t>61.63.50</t>
  </si>
  <si>
    <t>Other Child Welfare Programme</t>
  </si>
  <si>
    <t>Women's Welfare</t>
  </si>
  <si>
    <t>Working Women's Hostel, Deorali</t>
  </si>
  <si>
    <t>63.00.13</t>
  </si>
  <si>
    <t>Other Women's Welfare Programme</t>
  </si>
  <si>
    <t>Incentive for Widow Remarriage</t>
  </si>
  <si>
    <t>State Women Commission</t>
  </si>
  <si>
    <t>Welfare of Aged, Infirm &amp; Destitute</t>
  </si>
  <si>
    <t>66.00.31</t>
  </si>
  <si>
    <t>Correctional Services</t>
  </si>
  <si>
    <t>67.00.01</t>
  </si>
  <si>
    <t>Assistance to Voluntary Organisation</t>
  </si>
  <si>
    <t>Voluntary Organisation</t>
  </si>
  <si>
    <t>68.00.31</t>
  </si>
  <si>
    <t>Social Defence</t>
  </si>
  <si>
    <t>70.00.31</t>
  </si>
  <si>
    <t>Social Welfare Board</t>
  </si>
  <si>
    <t>National Social Assistance Programme</t>
  </si>
  <si>
    <t>National Old Age Pension Scheme</t>
  </si>
  <si>
    <t>Pension Schemes</t>
  </si>
  <si>
    <t>Family Pension to widows of Ex-Servicemen (Women &amp; Child Welfare)</t>
  </si>
  <si>
    <t>State Special Nutrition Programme</t>
  </si>
  <si>
    <t>60.00.14</t>
  </si>
  <si>
    <t>CAPITAL SECTION</t>
  </si>
  <si>
    <t>Capital Outlay on Welfare of Scheduled Castes, Scheduled  Tribes &amp; Other Backward Classes</t>
  </si>
  <si>
    <t>60.00.73</t>
  </si>
  <si>
    <t>Welfare of Scheduled Castes, Scheduled  Tribes &amp; Other Backward Classes</t>
  </si>
  <si>
    <t>Construction of Anganwadi Centre</t>
  </si>
  <si>
    <t>39.66.53</t>
  </si>
  <si>
    <t>65.00.31</t>
  </si>
  <si>
    <t>DEMAND NO. 38</t>
  </si>
  <si>
    <t>61.00.74</t>
  </si>
  <si>
    <t>Special Nutritions Programmes</t>
  </si>
  <si>
    <t>West District</t>
  </si>
  <si>
    <t>60.46.01</t>
  </si>
  <si>
    <t>60.46.11</t>
  </si>
  <si>
    <t>60.46.13</t>
  </si>
  <si>
    <t>South District</t>
  </si>
  <si>
    <t>60.48.01</t>
  </si>
  <si>
    <t>60.48.11</t>
  </si>
  <si>
    <t>60.48.13</t>
  </si>
  <si>
    <t>East District</t>
  </si>
  <si>
    <t>60.45.01</t>
  </si>
  <si>
    <t>60.45.11</t>
  </si>
  <si>
    <t>60.45.13</t>
  </si>
  <si>
    <t>North District</t>
  </si>
  <si>
    <t>60.47.01</t>
  </si>
  <si>
    <t>60.47.11</t>
  </si>
  <si>
    <t>60.47.13</t>
  </si>
  <si>
    <t>Gangtok Sub-Division</t>
  </si>
  <si>
    <t>61.49.01</t>
  </si>
  <si>
    <t>61.49.11</t>
  </si>
  <si>
    <t>61.49.13</t>
  </si>
  <si>
    <t>Rent, Rates and Taxes</t>
  </si>
  <si>
    <t>61.49.14</t>
  </si>
  <si>
    <t>Pakyong Sub-Division</t>
  </si>
  <si>
    <t>61.50.01</t>
  </si>
  <si>
    <t>61.50.11</t>
  </si>
  <si>
    <t>61.50.13</t>
  </si>
  <si>
    <t>61.50.14</t>
  </si>
  <si>
    <t>Rongli Sub-Division</t>
  </si>
  <si>
    <t>61.51.01</t>
  </si>
  <si>
    <t>61.51.11</t>
  </si>
  <si>
    <t>61.51.13</t>
  </si>
  <si>
    <t>Singtam Sub-Division</t>
  </si>
  <si>
    <t>61.52.01</t>
  </si>
  <si>
    <t>61.52.11</t>
  </si>
  <si>
    <t>61.52.13</t>
  </si>
  <si>
    <t>61.67.01</t>
  </si>
  <si>
    <t>61.67.11</t>
  </si>
  <si>
    <t>61.67.13</t>
  </si>
  <si>
    <t>Soreng Sub-Division</t>
  </si>
  <si>
    <t>Gyalshing Sub-Division</t>
  </si>
  <si>
    <t>61.53.01</t>
  </si>
  <si>
    <t>61.53.11</t>
  </si>
  <si>
    <t>61.53.13</t>
  </si>
  <si>
    <t>Mangan Sub-Division</t>
  </si>
  <si>
    <t>61.54.01</t>
  </si>
  <si>
    <t>61.54.11</t>
  </si>
  <si>
    <t>61.54.13</t>
  </si>
  <si>
    <t>61.55.01</t>
  </si>
  <si>
    <t>61.55.11</t>
  </si>
  <si>
    <t>61.55.13</t>
  </si>
  <si>
    <t>Chungthang Sub-Division</t>
  </si>
  <si>
    <t>61.56.01</t>
  </si>
  <si>
    <t>61.56.11</t>
  </si>
  <si>
    <t>61.56.13</t>
  </si>
  <si>
    <t>Ravongla Sub-Division</t>
  </si>
  <si>
    <t>61.57.01</t>
  </si>
  <si>
    <t>61.57.11</t>
  </si>
  <si>
    <t>61.57.13</t>
  </si>
  <si>
    <t>61.57.14</t>
  </si>
  <si>
    <t>Jorethang Sub-Division</t>
  </si>
  <si>
    <t>61.66.01</t>
  </si>
  <si>
    <t>61.66.11</t>
  </si>
  <si>
    <t>00.00.50</t>
  </si>
  <si>
    <t>Tribal Area Sub- Plan</t>
  </si>
  <si>
    <t>64.00.50</t>
  </si>
  <si>
    <t>Major Works</t>
  </si>
  <si>
    <t>Crop Husbandry</t>
  </si>
  <si>
    <t>Horticulture Department</t>
  </si>
  <si>
    <t>16.00.50</t>
  </si>
  <si>
    <t>Other Rural Development Programme</t>
  </si>
  <si>
    <t>District &amp; Other Roads</t>
  </si>
  <si>
    <t>Hydel Generation</t>
  </si>
  <si>
    <t>Tourist Infrastructure</t>
  </si>
  <si>
    <t>General Education</t>
  </si>
  <si>
    <t>Art and Culture</t>
  </si>
  <si>
    <t>Water Supply &amp; Sanitation</t>
  </si>
  <si>
    <t>Schemes under SCP for SC</t>
  </si>
  <si>
    <t>Schemes under TSP</t>
  </si>
  <si>
    <t>00.00.60</t>
  </si>
  <si>
    <t>Capital Outlay on Power Projects</t>
  </si>
  <si>
    <t>Capital Outlay on Tourism</t>
  </si>
  <si>
    <t>Capital Outlay on Education, Sports, Art  and Culture</t>
  </si>
  <si>
    <t>Water Supply</t>
  </si>
  <si>
    <t>Capital Outlay on Urban Development</t>
  </si>
  <si>
    <t>Integrated Development of Small and Medium Towns</t>
  </si>
  <si>
    <t>Capital Outlay on Public Works</t>
  </si>
  <si>
    <t>Food, Storage &amp; Warehousing</t>
  </si>
  <si>
    <t>Other Rural Development  Programmes</t>
  </si>
  <si>
    <t>Capital Outlay on Public  Works</t>
  </si>
  <si>
    <t>Capital Outlay on Education,  Sports, Art &amp; Culture</t>
  </si>
  <si>
    <t>Capital Outlay on Urban  Development</t>
  </si>
  <si>
    <t>Capital Outlay on Social Security &amp; Welfare</t>
  </si>
  <si>
    <t>Capital Outlay on Roads  and Bridges</t>
  </si>
  <si>
    <t>61.00.75</t>
  </si>
  <si>
    <t>Urban Water Supply</t>
  </si>
  <si>
    <t>00.00.51</t>
  </si>
  <si>
    <t>II. Details of the estimates and the heads under which this grant will be accounted for:</t>
  </si>
  <si>
    <t>Capital Outlay on Roads &amp; Bridges</t>
  </si>
  <si>
    <t>SOCIAL JUSTICE, EMPOWERMENT AND WELFARE</t>
  </si>
  <si>
    <t>I.C.D.S. Programme (100% CSS)</t>
  </si>
  <si>
    <t>Juvenile Social Maladjustment (50:50% CSS)</t>
  </si>
  <si>
    <t>Social Welfare Board (W &amp; C)</t>
  </si>
  <si>
    <t>Capital Account of Welfare of  Scheduled Castes, Scheduled  Tribes &amp; Other Backward  Classes</t>
  </si>
  <si>
    <t>69.00.31</t>
  </si>
  <si>
    <t>64.00.76</t>
  </si>
  <si>
    <t>62.00.73</t>
  </si>
  <si>
    <t>39.68.53</t>
  </si>
  <si>
    <t>00.00.74</t>
  </si>
  <si>
    <t>Malnutrition Free Sikkim</t>
  </si>
  <si>
    <t>00.00.63</t>
  </si>
  <si>
    <t>(c) Water Supply, Sanitation, Housing &amp; Urban Development</t>
  </si>
  <si>
    <t>(g) Social Welfare &amp; Nutrition</t>
  </si>
  <si>
    <t>(a) Agriculture &amp;Allied Activities</t>
  </si>
  <si>
    <t>(b) Rural Development</t>
  </si>
  <si>
    <t>(a) Capital Account of Education, Sports, Art &amp; Culture</t>
  </si>
  <si>
    <t>(g) Capital Account of Social  Welfare &amp; Nutrition</t>
  </si>
  <si>
    <t>(e) Capital Account of Energy</t>
  </si>
  <si>
    <t>(g) Capital Account of Transport</t>
  </si>
  <si>
    <t>(j) Capital Account of General Economic Services</t>
  </si>
  <si>
    <t>(e) Welfare of Scheduled Castes, Scheduled 
Tribes &amp; Other Backward Classes</t>
  </si>
  <si>
    <t>Special Central Assistance for Scheduled 
Castes Component Plan 
(Central Plan Schemes)</t>
  </si>
  <si>
    <t>Pre-Matric Scholarship to OBC Students 
(State share)</t>
  </si>
  <si>
    <t>B - Social Services</t>
  </si>
  <si>
    <t>C - Economic Services</t>
  </si>
  <si>
    <t>A - Capital Account on General Services</t>
  </si>
  <si>
    <t>C - Capital Account on Economic Services</t>
  </si>
  <si>
    <t>Welfare of Scheduled Castes, Scheduled Tribes and 
Other  Backward Classes</t>
  </si>
  <si>
    <t>Food, Storage and Warehousing</t>
  </si>
  <si>
    <t>Food</t>
  </si>
  <si>
    <t>71.00.34</t>
  </si>
  <si>
    <t>72.00.34</t>
  </si>
  <si>
    <t>73.00.50</t>
  </si>
  <si>
    <t>Revenue</t>
  </si>
  <si>
    <t>Destitute Homes</t>
  </si>
  <si>
    <t>Construction</t>
  </si>
  <si>
    <t>National Family Benefit Scheme</t>
  </si>
  <si>
    <t>00.00.75</t>
  </si>
  <si>
    <t>Mukhya Mantri Antodaya Pustahar Yojana</t>
  </si>
  <si>
    <t>39.60.31</t>
  </si>
  <si>
    <t>63.63.50</t>
  </si>
  <si>
    <t>Other ICDS Programmes</t>
  </si>
  <si>
    <t>Pre-Matric Scholarship to OBC Students (Central Share)</t>
  </si>
  <si>
    <t>Distribution of Nutritious Food and 
Beverages</t>
  </si>
  <si>
    <t>Special Nutritions Programmes 
(Central Share)</t>
  </si>
  <si>
    <t>Capital Outlay on Social Security and 
Welfare</t>
  </si>
  <si>
    <t xml:space="preserve">Other Charges </t>
  </si>
  <si>
    <t>64.00.82</t>
  </si>
  <si>
    <t>Conditional Maternity Benefit Scheme (100% CSS)</t>
  </si>
  <si>
    <t>Gangtok Rural Project</t>
  </si>
  <si>
    <t>Dzongu Rural Project</t>
  </si>
  <si>
    <t>64.00.31</t>
  </si>
  <si>
    <t>Integrated Child Protection Scheme (ICPS) (90:10 % CSS)</t>
  </si>
  <si>
    <t>Major Works (100% CSS)</t>
  </si>
  <si>
    <t>Merit cum Means based scholarship to Minority Students (100% CSS)</t>
  </si>
  <si>
    <t>71.72.50</t>
  </si>
  <si>
    <t>Construction of Statue of Sleeping Buddha at Singhik</t>
  </si>
  <si>
    <t>(i) Capital Account of Science, Technology and Environment</t>
  </si>
  <si>
    <t>Special Central Assistance for Tribal Sub-
Plan</t>
  </si>
  <si>
    <t>Sikkim Commission for Backward 
Classes</t>
  </si>
  <si>
    <t>61.68.01</t>
  </si>
  <si>
    <t>61.68.11</t>
  </si>
  <si>
    <t>61.68.13</t>
  </si>
  <si>
    <t>61.69.01</t>
  </si>
  <si>
    <t>61.69.11</t>
  </si>
  <si>
    <t>61.69.13</t>
  </si>
  <si>
    <t>Parliamentary Secretary</t>
  </si>
  <si>
    <t>39.62.01</t>
  </si>
  <si>
    <t>39.62.11</t>
  </si>
  <si>
    <t>39.62.13</t>
  </si>
  <si>
    <t>Indira Gandhi National Widow  Pension 
Scheme (ACA)</t>
  </si>
  <si>
    <t>Indira Gandhi National Widow  Pension 
Scheme (State Plan)</t>
  </si>
  <si>
    <t>00.00.70</t>
  </si>
  <si>
    <t>(In Thousands of Rupees)</t>
  </si>
  <si>
    <t>60.00.75</t>
  </si>
  <si>
    <t>Old Age Pension (ACA)</t>
  </si>
  <si>
    <t>Setting up of State Resource Centre for Women (SRCW) under National Mission for Empowerment of Women (NMEW) (100%CSS)</t>
  </si>
  <si>
    <t>68.00.32</t>
  </si>
  <si>
    <t>39.66.56</t>
  </si>
  <si>
    <t>Old Age Home &amp; Composite centre</t>
  </si>
  <si>
    <t>62.00.74</t>
  </si>
  <si>
    <t>Anganwadi Training Centre</t>
  </si>
  <si>
    <t>60.00.76</t>
  </si>
  <si>
    <t>(c) Capital Account of Water Supply, Sanitation, Housing</t>
  </si>
  <si>
    <t>and Urban Development</t>
  </si>
  <si>
    <t>I.C.D.S. Programme (State Share)</t>
  </si>
  <si>
    <t>Post Matric Scholarship to Minority Students (100% CSS)</t>
  </si>
  <si>
    <t>Other Social Security &amp; Welfare 
Programme</t>
  </si>
  <si>
    <t>Construction of Samaj Kalyan Bhawan</t>
  </si>
  <si>
    <t>Old Age Pension (Social Welfare) 
(State Plan)</t>
  </si>
  <si>
    <t>Protection of Civil Rights (Atrocities)</t>
  </si>
  <si>
    <t>Rec</t>
  </si>
  <si>
    <t>2013-14</t>
  </si>
  <si>
    <t>60.00.77</t>
  </si>
  <si>
    <t>60.00.78</t>
  </si>
  <si>
    <t>60.00.79</t>
  </si>
  <si>
    <t>Construction of  Lepcha Primitive Tribal Girls' Hostel Near Helipad Burtuk, East Sikkim (100% CSS)</t>
  </si>
  <si>
    <t>Construction of  Lepcha Primitive Tribal Girls' Hostel Lingdong, Near Mangan, North  Sikkim (100% CSS)</t>
  </si>
  <si>
    <t>Protection of Women from Domestic Violence (75:25% CSS)</t>
  </si>
  <si>
    <t>64.00.78</t>
  </si>
  <si>
    <t>Juvenile Social Maladjustment (50:50% 
CSS)</t>
  </si>
  <si>
    <t>Construction of Bal Bhawan</t>
  </si>
  <si>
    <t>39.69.53</t>
  </si>
  <si>
    <t>64.00.79</t>
  </si>
  <si>
    <t>61.00.76</t>
  </si>
  <si>
    <t>Trans Gender Pension Scheme (State Plan)</t>
  </si>
  <si>
    <t>Unmarried Women Pension Scheme (State Plan)</t>
  </si>
  <si>
    <t>Grant-in-Aid</t>
  </si>
  <si>
    <t>Lepcha Primitive Tribe Group Welfare 
Board</t>
  </si>
  <si>
    <t>Tribal Sub Plan Central Plan Schemes</t>
  </si>
  <si>
    <t>Construction of  Lepcha Primitive Tribal Girls' Hostel Namchi, South  Sikkim 
(100% CSS)</t>
  </si>
  <si>
    <t>2014-15</t>
  </si>
  <si>
    <t>60.00.81</t>
  </si>
  <si>
    <t>39.66.81</t>
  </si>
  <si>
    <t>Scheme for Development of OBC and DNT and Semi nomadic tribes</t>
  </si>
  <si>
    <t>43.00.81</t>
  </si>
  <si>
    <t>43.00.82</t>
  </si>
  <si>
    <t>42.68.72</t>
  </si>
  <si>
    <t xml:space="preserve">Multi Sectoral Development Programme for Minority </t>
  </si>
  <si>
    <t>32.70.34</t>
  </si>
  <si>
    <t>32.71.34</t>
  </si>
  <si>
    <t>32.72.34</t>
  </si>
  <si>
    <t>32.73.50</t>
  </si>
  <si>
    <t>42.74.34</t>
  </si>
  <si>
    <t>52.49.01</t>
  </si>
  <si>
    <t>52.49.11</t>
  </si>
  <si>
    <t>52.49.13</t>
  </si>
  <si>
    <t>52.49.14</t>
  </si>
  <si>
    <t>52.50.01</t>
  </si>
  <si>
    <t>52.50.11</t>
  </si>
  <si>
    <t>52.50.13</t>
  </si>
  <si>
    <t>52.50.14</t>
  </si>
  <si>
    <t>52.51.01</t>
  </si>
  <si>
    <t>52.51.11</t>
  </si>
  <si>
    <t>52.51.13</t>
  </si>
  <si>
    <t>52.52.01</t>
  </si>
  <si>
    <t>52.52.11</t>
  </si>
  <si>
    <t>52.52.13</t>
  </si>
  <si>
    <t>52.53.01</t>
  </si>
  <si>
    <t>52.53.11</t>
  </si>
  <si>
    <t>52.53.13</t>
  </si>
  <si>
    <t>52.54.01</t>
  </si>
  <si>
    <t>52.54.11</t>
  </si>
  <si>
    <t>52.54.13</t>
  </si>
  <si>
    <t>52.55.01</t>
  </si>
  <si>
    <t>52.55.11</t>
  </si>
  <si>
    <t>52.55.13</t>
  </si>
  <si>
    <t>52.56.01</t>
  </si>
  <si>
    <t>52.56.11</t>
  </si>
  <si>
    <t>52.56.13</t>
  </si>
  <si>
    <t>52.57.01</t>
  </si>
  <si>
    <t>52.57.11</t>
  </si>
  <si>
    <t>52.57.13</t>
  </si>
  <si>
    <t>52.57.14</t>
  </si>
  <si>
    <t>52.62.01</t>
  </si>
  <si>
    <t>52.62.11</t>
  </si>
  <si>
    <t>52.62.13</t>
  </si>
  <si>
    <t>52.62.50</t>
  </si>
  <si>
    <t>52.62.71</t>
  </si>
  <si>
    <t>52.63.50</t>
  </si>
  <si>
    <t>52.66.01</t>
  </si>
  <si>
    <t>52.66.11</t>
  </si>
  <si>
    <t>52.66.13</t>
  </si>
  <si>
    <t>52.66.14</t>
  </si>
  <si>
    <t>52.67.01</t>
  </si>
  <si>
    <t>52.67.11</t>
  </si>
  <si>
    <t>52.67.13</t>
  </si>
  <si>
    <t>52.67.14</t>
  </si>
  <si>
    <t>52.68.01</t>
  </si>
  <si>
    <t>52.68.11</t>
  </si>
  <si>
    <t>52.68.13</t>
  </si>
  <si>
    <t>52.68.14</t>
  </si>
  <si>
    <t>52.69.01</t>
  </si>
  <si>
    <t>52.69.11</t>
  </si>
  <si>
    <t>52.69.13</t>
  </si>
  <si>
    <t>53.00.76</t>
  </si>
  <si>
    <t>53.00.77</t>
  </si>
  <si>
    <t>53.00.78</t>
  </si>
  <si>
    <t>53.00.79</t>
  </si>
  <si>
    <t>53.00.80</t>
  </si>
  <si>
    <t>43.00.83</t>
  </si>
  <si>
    <t>43.00.84</t>
  </si>
  <si>
    <t>32.73.81</t>
  </si>
  <si>
    <t>53.00.81</t>
  </si>
  <si>
    <t>Protection of Women from Domestic Violence (75% CSS)</t>
  </si>
  <si>
    <t>Protection of Women from Domestic Violence (State Share)</t>
  </si>
  <si>
    <t>53.00.82</t>
  </si>
  <si>
    <t>Construction of Schedule Tribal School at Jushingthang (100% CSS)</t>
  </si>
  <si>
    <t>Construction of Schedule Tribal School at Jushingthang (State Share)</t>
  </si>
  <si>
    <t>Swadhar Greh (75% CSS)</t>
  </si>
  <si>
    <t>51.00.80</t>
  </si>
  <si>
    <t>Protection of Civil Right and Prevention of Atrocities on SC/ST (50% CSS)</t>
  </si>
  <si>
    <t>Construction of Ashram School at Jushingthang  (100% CSS)</t>
  </si>
  <si>
    <t>32.74.34</t>
  </si>
  <si>
    <t>51.00.81</t>
  </si>
  <si>
    <t>51.75.34</t>
  </si>
  <si>
    <t>54.00.50</t>
  </si>
  <si>
    <t>60.00.82</t>
  </si>
  <si>
    <t>60.00.83</t>
  </si>
  <si>
    <t>District Disability Rehabilitation Centre</t>
  </si>
  <si>
    <t>National Family Benefit Schemes (ACA)</t>
  </si>
  <si>
    <t>National Social Assistance 
Programme</t>
  </si>
  <si>
    <t>Mukhya Mantri Khadya Suraksha Abhiyan</t>
  </si>
  <si>
    <t>Special Component Plan for Scheduled Castes</t>
  </si>
  <si>
    <t>Upgradation of Merit of SC Student 
(100% CSS)</t>
  </si>
  <si>
    <t>State Share  for Centrally Sponsored 
Schemes</t>
  </si>
  <si>
    <t>Pre-Matric Scholarship to Minority Students (State share)</t>
  </si>
  <si>
    <t>Pre-Matric Scholarship to students belonging to SC Community (100% CSS)</t>
  </si>
  <si>
    <t>Multi Sectoral Development Programme for Minority Concentration Districts 
(100% CSS)</t>
  </si>
  <si>
    <t>Welfare of Scheduled Caste, Scheduled Tribes &amp; Other Backward Classes</t>
  </si>
  <si>
    <t>Grant-in-Aid to Sikkim Welfare 
Commission</t>
  </si>
  <si>
    <t>Jawaharlal Nehru Memorial Institute for Handicapped, Namchi</t>
  </si>
  <si>
    <t>Namchi Sub-Division</t>
  </si>
  <si>
    <t>Grant-in-Aid to Juvenile Justice 
Board</t>
  </si>
  <si>
    <t>Grant-in-Aid to State Commission for Protection of Rights of Children</t>
  </si>
  <si>
    <t>Grant-in-Aid under the Scheme of upgra-
dation of Merit of ST Students (100% CSS)</t>
  </si>
  <si>
    <t>Grant-in-Aid under 1st proviso to Article 275(1) of the Constitution of India</t>
  </si>
  <si>
    <t>Grant-in-Aid under 1st proviso to Article 275(1) of the Constitution of India (ACA)</t>
  </si>
  <si>
    <t xml:space="preserve">(e) Capital Account of Welfare of Scheduled Castes, </t>
  </si>
  <si>
    <t>Scheduled Tribes and Other Backward Classes</t>
  </si>
  <si>
    <t>B - Capital Account on Social Services</t>
  </si>
  <si>
    <t>Scheme for Development of Scheduled 
Caste</t>
  </si>
  <si>
    <t>Umbrella Scheme for Education of ST 
Student</t>
  </si>
  <si>
    <t>Indira Gandhi National Disability Pension 
Scheme (State Plan)</t>
  </si>
  <si>
    <t>Indira Gandhi National Disability Pension 
Scheme (ACA)</t>
  </si>
  <si>
    <t>National Mission for Empowerment of women including Indira Gandhi Mattritav Sahyog Yojana (IGMSY)</t>
  </si>
  <si>
    <t>Construction of Tribal Bhawan at 
Jawbari</t>
  </si>
  <si>
    <t>Multi Sectoral Development Programme 
for Minority Concentration Districts 
(100% CSS)</t>
  </si>
  <si>
    <t>Pension under Social security 
Schemes</t>
  </si>
  <si>
    <t>Creation of Barrier-free Environment for Persons with Disabilities under the Implementation of Persons with Disability Act, 1995 ( 100%CSS)</t>
  </si>
  <si>
    <t xml:space="preserve">Grant-in-Aid to Spastic Society </t>
  </si>
  <si>
    <t>Conditional Maternity Benefit Scheme 
(100% CSS)</t>
  </si>
  <si>
    <t>Restorative Justice to Victims of Rape (50:50% CSS)</t>
  </si>
  <si>
    <t>Restorative Justice to Victims of Rape (State Share)</t>
  </si>
  <si>
    <t>Creation of Barrier-free Environment for Persons with Disabilities under the Implementation of Persons with Disability Act, 1995 (100%CSS)</t>
  </si>
  <si>
    <t>Merit cum Means based Scholarship to Minority Students (100% CSS)</t>
  </si>
  <si>
    <t>Post-Matric Scholarship to Students 
belonging to SC/ST (100% CSS)</t>
  </si>
  <si>
    <t>Grant-in-Aid under the Scheme of Upgra-
dation of Merit of ST Students (100% CSS)</t>
  </si>
  <si>
    <t>Post-Matric Scholarship to students belonging to SC Community (100% CSS)</t>
  </si>
  <si>
    <t>I. Estimate of the amount required in the year ending 31st March, 2016 to defray the charges in respect of Social Justice, Empowerment and Welfare</t>
  </si>
  <si>
    <t>2015-16</t>
  </si>
  <si>
    <t>I.C.D.S. Programme (CSS)</t>
  </si>
  <si>
    <t>Social Security &amp; Welfare,03. 911-Recoveries of overpayment</t>
  </si>
  <si>
    <t>51.76.34</t>
  </si>
  <si>
    <t>Dr. Ambedkar Post Matric Scholarship for Economically Backward Classes (100% CSS)</t>
  </si>
  <si>
    <t>Post- Matric Scholarship to students belonging to ST Community (100% CSS)</t>
  </si>
  <si>
    <t>Pre- Matric Scholarship to students belonging to ST Community (100% CSS)</t>
  </si>
  <si>
    <t>60.00.84</t>
  </si>
  <si>
    <t>Sikkim Grant of Awards for Marriage with Disabled</t>
  </si>
  <si>
    <t>42.73.34</t>
  </si>
  <si>
    <t>52.62.14</t>
  </si>
  <si>
    <t>53.00.83</t>
  </si>
  <si>
    <t>One Stop Crisis Centre at Lumsey  (100% CSS)</t>
  </si>
  <si>
    <t>60.00.74</t>
  </si>
  <si>
    <t>National Family Benefit Schemes (State Share)</t>
  </si>
  <si>
    <t>Construction of New Ashram School at Beythabng, West Sikkim ( 90% CSS)</t>
  </si>
  <si>
    <t>Wefare of Backward Classes</t>
  </si>
  <si>
    <t xml:space="preserve">Scheme for Development of OBC and Denotified Tribes (DNT) and Semi nomadic tribes </t>
  </si>
  <si>
    <t>43.00.71</t>
  </si>
  <si>
    <t>43.00.72</t>
  </si>
  <si>
    <t>43.00.73</t>
  </si>
  <si>
    <t>Construction of Hostels for OBC Boys' and Girls' at Sumbuk, South Sikkim ( 90%CSS)</t>
  </si>
  <si>
    <t>Construction of Hostels for OBC Girls' at Kyongsa , West Sikkim ( 90% CSS)</t>
  </si>
  <si>
    <t>Construction of Hostels for OBC  Girls' at Nandugaon, South Sikkim(  90 % CSS)</t>
  </si>
  <si>
    <t>Post Matric Scholarship to OBC Students (100%CSS)</t>
  </si>
  <si>
    <t xml:space="preserve">Multi Sectoral Development Programme (State Share)
for Minority Concentration Districts 
</t>
  </si>
  <si>
    <t>Pre Matric Scholarship to Minority Students
 (75 % CSS)</t>
  </si>
  <si>
    <t>Rajeev Gandhi Schemes for Empowerment of Adolescent Girls (RGSEAG) SABLA        (100% CSS)</t>
  </si>
  <si>
    <t>Rajeev Gandhi Schemes for Empowerment of Adolescent Girls (RGSEAG) SABLA         (100% CSS)</t>
  </si>
  <si>
    <t>Restorative Justice to Victims of Rape           (50% CSS)</t>
  </si>
  <si>
    <t>Umbrella scheme for Education of ST Student</t>
  </si>
</sst>
</file>

<file path=xl/styles.xml><?xml version="1.0" encoding="utf-8"?>
<styleSheet xmlns="http://schemas.openxmlformats.org/spreadsheetml/2006/main">
  <numFmts count="8">
    <numFmt numFmtId="164" formatCode="_ * #,##0.00_ ;_ * \-#,##0.00_ ;_ * &quot;-&quot;??_ ;_ @_ "/>
    <numFmt numFmtId="165" formatCode="00#"/>
    <numFmt numFmtId="166" formatCode="0#"/>
    <numFmt numFmtId="167" formatCode="0000##"/>
    <numFmt numFmtId="168" formatCode="00000#"/>
    <numFmt numFmtId="169" formatCode="00.###"/>
    <numFmt numFmtId="170" formatCode="00.000"/>
    <numFmt numFmtId="171" formatCode="_-* #,##0.00\ _k_r_-;\-* #,##0.00\ _k_r_-;_-* &quot;-&quot;??\ _k_r_-;_-@_-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92D05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277">
    <xf numFmtId="0" fontId="0" fillId="0" borderId="0" xfId="0"/>
    <xf numFmtId="0" fontId="3" fillId="0" borderId="0" xfId="5" applyFont="1" applyFill="1" applyAlignment="1"/>
    <xf numFmtId="0" fontId="3" fillId="0" borderId="0" xfId="5" applyFont="1" applyFill="1"/>
    <xf numFmtId="0" fontId="4" fillId="2" borderId="0" xfId="6" applyFont="1" applyFill="1" applyAlignment="1"/>
    <xf numFmtId="0" fontId="4" fillId="2" borderId="0" xfId="6" applyNumberFormat="1" applyFont="1" applyFill="1" applyAlignment="1"/>
    <xf numFmtId="0" fontId="3" fillId="3" borderId="0" xfId="5" applyFont="1" applyFill="1"/>
    <xf numFmtId="0" fontId="3" fillId="4" borderId="0" xfId="5" applyFont="1" applyFill="1" applyAlignment="1"/>
    <xf numFmtId="0" fontId="3" fillId="4" borderId="0" xfId="5" applyFont="1" applyFill="1"/>
    <xf numFmtId="0" fontId="4" fillId="4" borderId="0" xfId="6" applyFont="1" applyFill="1" applyAlignment="1"/>
    <xf numFmtId="0" fontId="4" fillId="0" borderId="0" xfId="5" applyNumberFormat="1" applyFont="1" applyFill="1" applyBorder="1"/>
    <xf numFmtId="0" fontId="4" fillId="0" borderId="0" xfId="5" applyFont="1" applyFill="1" applyBorder="1"/>
    <xf numFmtId="0" fontId="4" fillId="0" borderId="0" xfId="5" applyNumberFormat="1" applyFont="1" applyFill="1" applyAlignment="1">
      <alignment vertical="top"/>
    </xf>
    <xf numFmtId="0" fontId="6" fillId="0" borderId="0" xfId="5" applyNumberFormat="1" applyFont="1" applyFill="1" applyAlignment="1">
      <alignment horizontal="center" vertical="top"/>
    </xf>
    <xf numFmtId="0" fontId="4" fillId="0" borderId="0" xfId="5" applyFont="1" applyFill="1" applyAlignment="1">
      <alignment vertical="top"/>
    </xf>
    <xf numFmtId="0" fontId="4" fillId="0" borderId="0" xfId="5" applyNumberFormat="1" applyFont="1" applyFill="1"/>
    <xf numFmtId="0" fontId="6" fillId="0" borderId="0" xfId="0" applyNumberFormat="1" applyFont="1" applyFill="1" applyAlignment="1" applyProtection="1">
      <alignment horizontal="center" vertical="top"/>
    </xf>
    <xf numFmtId="0" fontId="4" fillId="0" borderId="0" xfId="0" applyNumberFormat="1" applyFont="1" applyFill="1" applyAlignment="1" applyProtection="1">
      <alignment horizontal="left" vertical="top"/>
    </xf>
    <xf numFmtId="0" fontId="4" fillId="0" borderId="0" xfId="10" applyNumberFormat="1" applyFont="1" applyFill="1" applyAlignment="1" applyProtection="1">
      <alignment horizontal="left" vertical="top"/>
    </xf>
    <xf numFmtId="0" fontId="4" fillId="0" borderId="0" xfId="5" applyNumberFormat="1" applyFont="1" applyFill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0" xfId="10" applyNumberFormat="1" applyFont="1" applyFill="1" applyBorder="1" applyAlignment="1" applyProtection="1">
      <alignment horizontal="left" vertical="top"/>
    </xf>
    <xf numFmtId="0" fontId="4" fillId="0" borderId="0" xfId="5" applyNumberFormat="1" applyFont="1" applyFill="1" applyBorder="1" applyAlignment="1">
      <alignment vertical="top"/>
    </xf>
    <xf numFmtId="0" fontId="4" fillId="0" borderId="0" xfId="5" applyNumberFormat="1" applyFont="1" applyFill="1" applyBorder="1" applyAlignment="1">
      <alignment horizontal="right"/>
    </xf>
    <xf numFmtId="0" fontId="4" fillId="0" borderId="0" xfId="10" applyNumberFormat="1" applyFont="1" applyFill="1" applyAlignment="1">
      <alignment vertical="top"/>
    </xf>
    <xf numFmtId="0" fontId="4" fillId="0" borderId="0" xfId="10" applyNumberFormat="1" applyFont="1" applyFill="1" applyAlignment="1" applyProtection="1">
      <alignment horizontal="right" vertical="top"/>
    </xf>
    <xf numFmtId="0" fontId="6" fillId="0" borderId="0" xfId="10" applyNumberFormat="1" applyFont="1" applyFill="1" applyAlignment="1">
      <alignment horizontal="center" vertical="top"/>
    </xf>
    <xf numFmtId="0" fontId="4" fillId="0" borderId="0" xfId="5" applyNumberFormat="1" applyFont="1" applyFill="1" applyAlignment="1" applyProtection="1">
      <alignment horizontal="left"/>
    </xf>
    <xf numFmtId="0" fontId="4" fillId="0" borderId="0" xfId="5" applyNumberFormat="1" applyFont="1" applyFill="1" applyBorder="1" applyAlignment="1" applyProtection="1">
      <alignment horizontal="left" vertical="top"/>
    </xf>
    <xf numFmtId="0" fontId="4" fillId="0" borderId="0" xfId="5" applyNumberFormat="1" applyFont="1" applyFill="1" applyBorder="1" applyAlignment="1" applyProtection="1">
      <alignment horizontal="left"/>
    </xf>
    <xf numFmtId="0" fontId="6" fillId="0" borderId="0" xfId="5" applyNumberFormat="1" applyFont="1" applyFill="1" applyAlignment="1" applyProtection="1">
      <alignment horizontal="center" vertical="top"/>
    </xf>
    <xf numFmtId="0" fontId="4" fillId="0" borderId="0" xfId="5" applyNumberFormat="1" applyFont="1" applyFill="1" applyAlignment="1">
      <alignment horizontal="left" vertical="top"/>
    </xf>
    <xf numFmtId="0" fontId="4" fillId="0" borderId="0" xfId="5" applyNumberFormat="1" applyFont="1" applyFill="1" applyBorder="1" applyAlignment="1" applyProtection="1">
      <alignment horizontal="center"/>
    </xf>
    <xf numFmtId="0" fontId="6" fillId="0" borderId="0" xfId="5" applyNumberFormat="1" applyFont="1" applyFill="1" applyBorder="1"/>
    <xf numFmtId="0" fontId="6" fillId="0" borderId="0" xfId="5" applyNumberFormat="1" applyFont="1" applyFill="1" applyBorder="1" applyAlignment="1" applyProtection="1">
      <alignment horizontal="center"/>
    </xf>
    <xf numFmtId="0" fontId="6" fillId="0" borderId="0" xfId="5" applyNumberFormat="1" applyFont="1" applyFill="1" applyBorder="1" applyAlignment="1" applyProtection="1">
      <alignment horizontal="right"/>
    </xf>
    <xf numFmtId="0" fontId="4" fillId="0" borderId="1" xfId="5" applyNumberFormat="1" applyFont="1" applyFill="1" applyBorder="1"/>
    <xf numFmtId="0" fontId="7" fillId="0" borderId="1" xfId="8" applyNumberFormat="1" applyFont="1" applyFill="1" applyBorder="1" applyAlignment="1" applyProtection="1">
      <alignment horizontal="right"/>
    </xf>
    <xf numFmtId="0" fontId="4" fillId="0" borderId="1" xfId="8" applyNumberFormat="1" applyFont="1" applyFill="1" applyBorder="1" applyAlignment="1" applyProtection="1">
      <alignment horizontal="right"/>
    </xf>
    <xf numFmtId="0" fontId="4" fillId="0" borderId="0" xfId="5" applyNumberFormat="1" applyFont="1" applyFill="1" applyBorder="1" applyAlignment="1" applyProtection="1">
      <alignment horizontal="right"/>
    </xf>
    <xf numFmtId="0" fontId="4" fillId="0" borderId="1" xfId="5" applyNumberFormat="1" applyFont="1" applyFill="1" applyBorder="1" applyAlignment="1" applyProtection="1">
      <alignment horizontal="right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Alignment="1" applyProtection="1">
      <alignment horizontal="right"/>
    </xf>
    <xf numFmtId="164" fontId="4" fillId="0" borderId="1" xfId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>
      <alignment horizontal="right" wrapText="1"/>
    </xf>
    <xf numFmtId="164" fontId="4" fillId="0" borderId="0" xfId="1" applyFont="1" applyFill="1" applyBorder="1" applyAlignment="1">
      <alignment horizontal="right" wrapText="1"/>
    </xf>
    <xf numFmtId="0" fontId="4" fillId="0" borderId="1" xfId="1" applyNumberFormat="1" applyFont="1" applyFill="1" applyBorder="1" applyAlignment="1">
      <alignment horizontal="right" wrapText="1"/>
    </xf>
    <xf numFmtId="164" fontId="4" fillId="0" borderId="1" xfId="1" applyFont="1" applyFill="1" applyBorder="1" applyAlignment="1">
      <alignment horizontal="right" wrapText="1"/>
    </xf>
    <xf numFmtId="164" fontId="4" fillId="0" borderId="0" xfId="1" applyFont="1" applyFill="1" applyAlignment="1" applyProtection="1">
      <alignment horizontal="right" wrapText="1"/>
    </xf>
    <xf numFmtId="164" fontId="4" fillId="0" borderId="0" xfId="1" applyFont="1" applyFill="1" applyAlignment="1">
      <alignment horizontal="right" wrapText="1"/>
    </xf>
    <xf numFmtId="0" fontId="4" fillId="0" borderId="0" xfId="1" applyNumberFormat="1" applyFont="1" applyFill="1" applyAlignment="1">
      <alignment horizontal="right" wrapText="1"/>
    </xf>
    <xf numFmtId="0" fontId="4" fillId="0" borderId="2" xfId="5" applyNumberFormat="1" applyFont="1" applyFill="1" applyBorder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horizontal="right"/>
    </xf>
    <xf numFmtId="0" fontId="4" fillId="0" borderId="2" xfId="1" applyNumberFormat="1" applyFont="1" applyFill="1" applyBorder="1" applyAlignment="1">
      <alignment horizontal="right" wrapText="1"/>
    </xf>
    <xf numFmtId="0" fontId="4" fillId="0" borderId="2" xfId="5" applyNumberFormat="1" applyFont="1" applyFill="1" applyBorder="1" applyAlignment="1">
      <alignment horizontal="right"/>
    </xf>
    <xf numFmtId="0" fontId="4" fillId="0" borderId="0" xfId="5" applyNumberFormat="1" applyFont="1" applyFill="1" applyAlignment="1">
      <alignment horizontal="right"/>
    </xf>
    <xf numFmtId="171" fontId="4" fillId="0" borderId="0" xfId="1" applyNumberFormat="1" applyFont="1" applyFill="1" applyBorder="1" applyAlignment="1" applyProtection="1">
      <alignment horizontal="right" wrapText="1"/>
    </xf>
    <xf numFmtId="164" fontId="4" fillId="0" borderId="2" xfId="1" applyFont="1" applyFill="1" applyBorder="1" applyAlignment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3" xfId="5" applyNumberFormat="1" applyFont="1" applyFill="1" applyBorder="1" applyAlignment="1" applyProtection="1">
      <alignment horizontal="right"/>
    </xf>
    <xf numFmtId="0" fontId="4" fillId="0" borderId="3" xfId="5" applyNumberFormat="1" applyFont="1" applyFill="1" applyBorder="1" applyAlignment="1">
      <alignment horizontal="right"/>
    </xf>
    <xf numFmtId="164" fontId="4" fillId="0" borderId="3" xfId="1" applyFont="1" applyFill="1" applyBorder="1" applyAlignment="1">
      <alignment horizontal="right" wrapText="1"/>
    </xf>
    <xf numFmtId="0" fontId="4" fillId="0" borderId="3" xfId="1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 applyProtection="1">
      <alignment horizontal="right"/>
    </xf>
    <xf numFmtId="164" fontId="4" fillId="0" borderId="0" xfId="1" applyFont="1" applyFill="1" applyBorder="1" applyAlignment="1" applyProtection="1">
      <alignment horizontal="right"/>
    </xf>
    <xf numFmtId="0" fontId="4" fillId="0" borderId="0" xfId="1" applyNumberFormat="1" applyFont="1" applyFill="1" applyAlignment="1">
      <alignment horizontal="right"/>
    </xf>
    <xf numFmtId="0" fontId="4" fillId="0" borderId="0" xfId="5" applyFont="1" applyFill="1"/>
    <xf numFmtId="0" fontId="4" fillId="0" borderId="0" xfId="1" applyNumberFormat="1" applyFont="1" applyFill="1" applyBorder="1"/>
    <xf numFmtId="0" fontId="6" fillId="0" borderId="0" xfId="0" applyNumberFormat="1" applyFont="1" applyFill="1" applyBorder="1" applyAlignment="1" applyProtection="1">
      <alignment horizontal="center"/>
    </xf>
    <xf numFmtId="0" fontId="4" fillId="0" borderId="0" xfId="9" applyNumberFormat="1" applyFont="1" applyFill="1" applyProtection="1"/>
    <xf numFmtId="0" fontId="4" fillId="0" borderId="0" xfId="9" applyNumberFormat="1" applyFont="1" applyFill="1" applyAlignment="1" applyProtection="1">
      <alignment horizontal="right"/>
    </xf>
    <xf numFmtId="0" fontId="4" fillId="0" borderId="4" xfId="5" applyFont="1" applyFill="1" applyBorder="1"/>
    <xf numFmtId="0" fontId="4" fillId="0" borderId="4" xfId="5" applyNumberFormat="1" applyFont="1" applyFill="1" applyBorder="1"/>
    <xf numFmtId="164" fontId="4" fillId="0" borderId="0" xfId="1" applyFont="1" applyFill="1" applyBorder="1" applyAlignment="1">
      <alignment horizontal="right"/>
    </xf>
    <xf numFmtId="0" fontId="4" fillId="0" borderId="0" xfId="5" applyFont="1" applyFill="1" applyAlignment="1"/>
    <xf numFmtId="0" fontId="4" fillId="0" borderId="0" xfId="5" applyFont="1" applyFill="1" applyAlignment="1">
      <alignment horizontal="left" vertical="top" wrapText="1"/>
    </xf>
    <xf numFmtId="0" fontId="4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>
      <alignment horizontal="right"/>
    </xf>
    <xf numFmtId="0" fontId="6" fillId="0" borderId="0" xfId="0" applyFont="1" applyFill="1" applyAlignment="1" applyProtection="1">
      <alignment horizontal="right" vertical="top"/>
    </xf>
    <xf numFmtId="0" fontId="4" fillId="0" borderId="0" xfId="0" applyFont="1" applyFill="1" applyAlignment="1" applyProtection="1">
      <alignment horizontal="right" vertical="top"/>
    </xf>
    <xf numFmtId="0" fontId="4" fillId="0" borderId="0" xfId="0" applyFont="1" applyFill="1" applyAlignment="1" applyProtection="1">
      <alignment horizontal="right" vertical="top" wrapText="1"/>
    </xf>
    <xf numFmtId="0" fontId="4" fillId="0" borderId="0" xfId="5" applyFont="1" applyFill="1" applyAlignment="1">
      <alignment horizontal="right" vertical="top" wrapText="1"/>
    </xf>
    <xf numFmtId="0" fontId="4" fillId="0" borderId="0" xfId="5" applyFont="1" applyFill="1" applyAlignment="1">
      <alignment horizontal="right" vertical="top"/>
    </xf>
    <xf numFmtId="0" fontId="4" fillId="0" borderId="0" xfId="5" applyFont="1" applyFill="1" applyBorder="1" applyAlignment="1">
      <alignment horizontal="left" vertical="top" wrapText="1"/>
    </xf>
    <xf numFmtId="0" fontId="4" fillId="0" borderId="0" xfId="5" applyFont="1" applyFill="1" applyBorder="1" applyAlignment="1">
      <alignment horizontal="right" vertical="top"/>
    </xf>
    <xf numFmtId="0" fontId="6" fillId="0" borderId="0" xfId="0" applyFont="1" applyFill="1" applyAlignment="1" applyProtection="1">
      <alignment horizontal="right" vertical="top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4" fillId="0" borderId="0" xfId="5" applyFont="1" applyFill="1" applyAlignment="1" applyProtection="1">
      <alignment horizontal="right"/>
    </xf>
    <xf numFmtId="0" fontId="4" fillId="0" borderId="0" xfId="5" applyFont="1" applyFill="1" applyAlignment="1">
      <alignment vertical="top" wrapText="1"/>
    </xf>
    <xf numFmtId="0" fontId="4" fillId="0" borderId="0" xfId="0" applyFont="1" applyFill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4" fillId="0" borderId="0" xfId="5" applyFont="1" applyFill="1" applyAlignment="1">
      <alignment horizontal="right"/>
    </xf>
    <xf numFmtId="0" fontId="4" fillId="0" borderId="0" xfId="2" applyFont="1" applyFill="1" applyBorder="1" applyAlignment="1" applyProtection="1">
      <alignment horizontal="left"/>
    </xf>
    <xf numFmtId="0" fontId="4" fillId="0" borderId="0" xfId="5" applyFont="1" applyFill="1" applyBorder="1" applyAlignment="1" applyProtection="1">
      <alignment horizontal="left"/>
    </xf>
    <xf numFmtId="0" fontId="4" fillId="0" borderId="0" xfId="2" applyFont="1" applyFill="1" applyBorder="1" applyAlignment="1">
      <alignment horizontal="left" vertical="top"/>
    </xf>
    <xf numFmtId="0" fontId="4" fillId="0" borderId="1" xfId="2" applyFont="1" applyFill="1" applyBorder="1" applyAlignment="1" applyProtection="1">
      <alignment horizontal="left"/>
    </xf>
    <xf numFmtId="0" fontId="4" fillId="0" borderId="1" xfId="5" applyFont="1" applyFill="1" applyBorder="1" applyAlignment="1">
      <alignment horizontal="right" vertical="top" wrapText="1"/>
    </xf>
    <xf numFmtId="0" fontId="4" fillId="0" borderId="1" xfId="5" applyFont="1" applyFill="1" applyBorder="1" applyAlignment="1" applyProtection="1">
      <alignment horizontal="left"/>
    </xf>
    <xf numFmtId="0" fontId="4" fillId="0" borderId="0" xfId="9" applyFont="1" applyFill="1" applyBorder="1" applyAlignment="1" applyProtection="1">
      <alignment horizontal="left" vertical="top" wrapText="1"/>
    </xf>
    <xf numFmtId="0" fontId="4" fillId="0" borderId="0" xfId="9" applyFont="1" applyFill="1" applyBorder="1" applyAlignment="1" applyProtection="1">
      <alignment horizontal="right" vertical="top" wrapText="1"/>
    </xf>
    <xf numFmtId="0" fontId="4" fillId="0" borderId="0" xfId="8" applyFont="1" applyFill="1" applyBorder="1" applyAlignment="1" applyProtection="1">
      <alignment horizontal="left"/>
    </xf>
    <xf numFmtId="0" fontId="4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 applyProtection="1">
      <alignment horizontal="right" vertical="top" wrapText="1"/>
    </xf>
    <xf numFmtId="0" fontId="4" fillId="0" borderId="1" xfId="8" applyFont="1" applyFill="1" applyBorder="1" applyAlignment="1" applyProtection="1">
      <alignment horizontal="left"/>
    </xf>
    <xf numFmtId="0" fontId="6" fillId="0" borderId="0" xfId="5" applyFont="1" applyFill="1" applyBorder="1" applyAlignment="1" applyProtection="1">
      <alignment horizontal="left" vertical="top" wrapText="1"/>
    </xf>
    <xf numFmtId="0" fontId="6" fillId="0" borderId="0" xfId="4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166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170" fontId="6" fillId="0" borderId="0" xfId="5" applyNumberFormat="1" applyFont="1" applyFill="1" applyBorder="1" applyAlignment="1">
      <alignment horizontal="right" vertical="top" wrapText="1"/>
    </xf>
    <xf numFmtId="0" fontId="4" fillId="0" borderId="1" xfId="5" applyFont="1" applyFill="1" applyBorder="1" applyAlignment="1">
      <alignment horizontal="left"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168" fontId="4" fillId="0" borderId="0" xfId="5" applyNumberFormat="1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6" fillId="0" borderId="0" xfId="5" applyFont="1" applyFill="1" applyBorder="1" applyAlignment="1">
      <alignment horizontal="right" vertical="top" wrapText="1"/>
    </xf>
    <xf numFmtId="166" fontId="4" fillId="0" borderId="0" xfId="5" applyNumberFormat="1" applyFont="1" applyFill="1" applyBorder="1" applyAlignment="1">
      <alignment horizontal="right" vertical="top" wrapText="1"/>
    </xf>
    <xf numFmtId="0" fontId="4" fillId="0" borderId="0" xfId="5" applyFont="1" applyFill="1" applyBorder="1" applyAlignment="1">
      <alignment horizontal="left"/>
    </xf>
    <xf numFmtId="170" fontId="6" fillId="0" borderId="1" xfId="5" applyNumberFormat="1" applyFont="1" applyFill="1" applyBorder="1" applyAlignment="1">
      <alignment horizontal="right" vertical="top" wrapText="1"/>
    </xf>
    <xf numFmtId="0" fontId="6" fillId="0" borderId="1" xfId="5" applyFont="1" applyFill="1" applyBorder="1" applyAlignment="1" applyProtection="1">
      <alignment horizontal="left" vertical="top" wrapText="1"/>
    </xf>
    <xf numFmtId="170" fontId="6" fillId="0" borderId="0" xfId="5" applyNumberFormat="1" applyFont="1" applyFill="1" applyAlignment="1">
      <alignment horizontal="right" vertical="top" wrapText="1"/>
    </xf>
    <xf numFmtId="0" fontId="6" fillId="0" borderId="0" xfId="5" applyFont="1" applyFill="1" applyAlignment="1" applyProtection="1">
      <alignment horizontal="left" vertical="top" wrapText="1"/>
    </xf>
    <xf numFmtId="166" fontId="4" fillId="0" borderId="0" xfId="5" applyNumberFormat="1" applyFont="1" applyFill="1" applyAlignment="1">
      <alignment horizontal="right" vertical="top" wrapText="1"/>
    </xf>
    <xf numFmtId="0" fontId="4" fillId="0" borderId="0" xfId="5" applyFont="1" applyFill="1" applyAlignment="1" applyProtection="1">
      <alignment horizontal="left" vertical="top" wrapText="1"/>
    </xf>
    <xf numFmtId="168" fontId="4" fillId="0" borderId="0" xfId="5" applyNumberFormat="1" applyFont="1" applyFill="1" applyAlignment="1">
      <alignment horizontal="right" vertical="top" wrapText="1"/>
    </xf>
    <xf numFmtId="165" fontId="6" fillId="0" borderId="0" xfId="5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wrapText="1"/>
    </xf>
    <xf numFmtId="166" fontId="4" fillId="0" borderId="1" xfId="5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0" xfId="5" applyFont="1" applyFill="1" applyBorder="1" applyAlignment="1">
      <alignment vertical="top" wrapText="1"/>
    </xf>
    <xf numFmtId="169" fontId="6" fillId="0" borderId="0" xfId="5" applyNumberFormat="1" applyFont="1" applyFill="1" applyBorder="1" applyAlignment="1">
      <alignment horizontal="right" vertical="top" wrapText="1"/>
    </xf>
    <xf numFmtId="0" fontId="6" fillId="0" borderId="0" xfId="5" applyFont="1" applyFill="1" applyAlignment="1">
      <alignment horizontal="right" vertical="top" wrapText="1"/>
    </xf>
    <xf numFmtId="1" fontId="6" fillId="0" borderId="0" xfId="9" applyNumberFormat="1" applyFont="1" applyFill="1" applyBorder="1" applyAlignment="1" applyProtection="1">
      <alignment horizontal="right" vertical="top" wrapText="1"/>
    </xf>
    <xf numFmtId="0" fontId="6" fillId="0" borderId="0" xfId="9" applyFont="1" applyFill="1" applyBorder="1" applyAlignment="1" applyProtection="1">
      <alignment horizontal="left" vertical="top" wrapText="1"/>
    </xf>
    <xf numFmtId="0" fontId="4" fillId="0" borderId="0" xfId="5" applyNumberFormat="1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right"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4" fillId="0" borderId="0" xfId="2" applyFont="1" applyFill="1" applyAlignment="1">
      <alignment horizontal="left" vertical="top" wrapText="1"/>
    </xf>
    <xf numFmtId="166" fontId="4" fillId="0" borderId="0" xfId="2" applyNumberFormat="1" applyFont="1" applyFill="1" applyAlignment="1">
      <alignment horizontal="right" vertical="top" wrapText="1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6" fontId="4" fillId="0" borderId="0" xfId="2" applyNumberFormat="1" applyFont="1" applyFill="1" applyBorder="1" applyAlignment="1">
      <alignment horizontal="right" vertical="top" wrapText="1"/>
    </xf>
    <xf numFmtId="0" fontId="6" fillId="0" borderId="0" xfId="5" applyFont="1" applyFill="1" applyAlignment="1" applyProtection="1">
      <alignment horizontal="center" vertical="top" wrapText="1"/>
    </xf>
    <xf numFmtId="0" fontId="4" fillId="0" borderId="2" xfId="5" applyFont="1" applyFill="1" applyBorder="1" applyAlignment="1">
      <alignment horizontal="left" vertical="top" wrapText="1"/>
    </xf>
    <xf numFmtId="0" fontId="4" fillId="0" borderId="2" xfId="5" applyFont="1" applyFill="1" applyBorder="1" applyAlignment="1">
      <alignment horizontal="right" vertical="top" wrapText="1"/>
    </xf>
    <xf numFmtId="0" fontId="6" fillId="0" borderId="2" xfId="5" applyFont="1" applyFill="1" applyBorder="1" applyAlignment="1" applyProtection="1">
      <alignment horizontal="left" vertical="top" wrapText="1"/>
    </xf>
    <xf numFmtId="0" fontId="4" fillId="0" borderId="0" xfId="5" applyFont="1" applyFill="1" applyAlignment="1">
      <alignment horizontal="left"/>
    </xf>
    <xf numFmtId="0" fontId="6" fillId="0" borderId="0" xfId="10" applyFont="1" applyFill="1" applyAlignment="1">
      <alignment horizontal="right" vertical="top"/>
    </xf>
    <xf numFmtId="0" fontId="6" fillId="0" borderId="0" xfId="10" applyFont="1" applyFill="1" applyAlignment="1" applyProtection="1">
      <alignment horizontal="left" vertical="top" wrapText="1"/>
    </xf>
    <xf numFmtId="0" fontId="6" fillId="0" borderId="0" xfId="10" applyFont="1" applyFill="1" applyBorder="1" applyAlignment="1">
      <alignment horizontal="right" vertical="top"/>
    </xf>
    <xf numFmtId="0" fontId="6" fillId="0" borderId="0" xfId="10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>
      <alignment horizontal="left" vertical="top"/>
    </xf>
    <xf numFmtId="0" fontId="6" fillId="0" borderId="0" xfId="10" applyFont="1" applyFill="1" applyBorder="1" applyAlignment="1">
      <alignment horizontal="right" vertical="top" wrapText="1"/>
    </xf>
    <xf numFmtId="166" fontId="4" fillId="0" borderId="0" xfId="10" applyNumberFormat="1" applyFont="1" applyFill="1" applyBorder="1" applyAlignment="1">
      <alignment horizontal="right" vertical="top" wrapText="1"/>
    </xf>
    <xf numFmtId="0" fontId="4" fillId="0" borderId="0" xfId="10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>
      <alignment horizontal="lef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0" fontId="6" fillId="0" borderId="0" xfId="2" applyFont="1" applyFill="1" applyAlignment="1">
      <alignment horizontal="right" vertical="top" wrapText="1"/>
    </xf>
    <xf numFmtId="0" fontId="6" fillId="0" borderId="0" xfId="2" applyFont="1" applyFill="1" applyAlignment="1" applyProtection="1">
      <alignment horizontal="left" vertical="top" wrapText="1"/>
    </xf>
    <xf numFmtId="0" fontId="4" fillId="0" borderId="3" xfId="5" applyFont="1" applyFill="1" applyBorder="1" applyAlignment="1">
      <alignment horizontal="left" vertical="top" wrapText="1"/>
    </xf>
    <xf numFmtId="0" fontId="4" fillId="0" borderId="3" xfId="5" applyFont="1" applyFill="1" applyBorder="1" applyAlignment="1">
      <alignment horizontal="right" vertical="top" wrapText="1"/>
    </xf>
    <xf numFmtId="0" fontId="4" fillId="0" borderId="3" xfId="9" applyFont="1" applyFill="1" applyBorder="1" applyAlignment="1" applyProtection="1">
      <alignment vertical="top"/>
    </xf>
    <xf numFmtId="0" fontId="4" fillId="0" borderId="1" xfId="5" applyFont="1" applyFill="1" applyBorder="1"/>
    <xf numFmtId="0" fontId="4" fillId="0" borderId="0" xfId="0" applyFont="1" applyFill="1" applyAlignment="1">
      <alignment horizontal="right" vertical="top"/>
    </xf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0" fontId="4" fillId="0" borderId="0" xfId="5" applyNumberFormat="1" applyFont="1" applyFill="1" applyBorder="1" applyAlignment="1">
      <alignment horizontal="right" vertical="top" wrapText="1"/>
    </xf>
    <xf numFmtId="0" fontId="4" fillId="0" borderId="0" xfId="6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3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right" vertical="top" wrapText="1"/>
    </xf>
    <xf numFmtId="0" fontId="4" fillId="0" borderId="0" xfId="9" applyFont="1" applyFill="1" applyProtection="1"/>
    <xf numFmtId="0" fontId="4" fillId="0" borderId="1" xfId="9" applyFont="1" applyFill="1" applyBorder="1" applyAlignment="1" applyProtection="1">
      <alignment vertical="top"/>
    </xf>
    <xf numFmtId="49" fontId="4" fillId="0" borderId="1" xfId="9" applyNumberFormat="1" applyFont="1" applyFill="1" applyBorder="1" applyAlignment="1" applyProtection="1">
      <alignment horizontal="center" vertical="top"/>
    </xf>
    <xf numFmtId="0" fontId="4" fillId="0" borderId="1" xfId="9" applyFont="1" applyFill="1" applyBorder="1" applyAlignment="1" applyProtection="1"/>
    <xf numFmtId="49" fontId="4" fillId="0" borderId="1" xfId="9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right" vertical="top"/>
    </xf>
    <xf numFmtId="0" fontId="4" fillId="0" borderId="0" xfId="5" applyNumberFormat="1" applyFont="1" applyFill="1" applyAlignment="1"/>
    <xf numFmtId="0" fontId="4" fillId="4" borderId="0" xfId="5" applyFont="1" applyFill="1" applyAlignment="1"/>
    <xf numFmtId="0" fontId="4" fillId="4" borderId="0" xfId="5" applyNumberFormat="1" applyFont="1" applyFill="1" applyAlignment="1"/>
    <xf numFmtId="0" fontId="4" fillId="4" borderId="0" xfId="5" applyFont="1" applyFill="1" applyAlignment="1">
      <alignment horizontal="right"/>
    </xf>
    <xf numFmtId="0" fontId="4" fillId="4" borderId="0" xfId="5" applyFont="1" applyFill="1"/>
    <xf numFmtId="0" fontId="4" fillId="0" borderId="0" xfId="5" applyFont="1" applyFill="1" applyBorder="1" applyAlignment="1"/>
    <xf numFmtId="0" fontId="4" fillId="0" borderId="0" xfId="5" applyNumberFormat="1" applyFont="1" applyFill="1" applyBorder="1" applyAlignment="1"/>
    <xf numFmtId="0" fontId="4" fillId="4" borderId="0" xfId="5" applyFont="1" applyFill="1" applyBorder="1" applyAlignment="1" applyProtection="1">
      <alignment horizontal="left" vertical="top"/>
    </xf>
    <xf numFmtId="0" fontId="4" fillId="4" borderId="0" xfId="5" applyFont="1" applyFill="1" applyBorder="1" applyAlignment="1"/>
    <xf numFmtId="0" fontId="4" fillId="3" borderId="0" xfId="5" applyNumberFormat="1" applyFont="1" applyFill="1" applyAlignment="1"/>
    <xf numFmtId="0" fontId="4" fillId="3" borderId="0" xfId="5" applyFont="1" applyFill="1" applyAlignment="1">
      <alignment horizontal="right"/>
    </xf>
    <xf numFmtId="0" fontId="4" fillId="3" borderId="0" xfId="5" applyFont="1" applyFill="1" applyAlignment="1"/>
    <xf numFmtId="0" fontId="4" fillId="3" borderId="0" xfId="5" applyFont="1" applyFill="1"/>
    <xf numFmtId="0" fontId="4" fillId="3" borderId="0" xfId="0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4" borderId="0" xfId="6" applyNumberFormat="1" applyFont="1" applyFill="1" applyAlignment="1"/>
    <xf numFmtId="0" fontId="4" fillId="4" borderId="0" xfId="6" applyFont="1" applyFill="1" applyAlignment="1">
      <alignment horizontal="right"/>
    </xf>
    <xf numFmtId="0" fontId="4" fillId="4" borderId="0" xfId="5" applyNumberFormat="1" applyFont="1" applyFill="1"/>
    <xf numFmtId="0" fontId="4" fillId="4" borderId="0" xfId="5" applyNumberFormat="1" applyFont="1" applyFill="1" applyAlignment="1">
      <alignment horizontal="right"/>
    </xf>
    <xf numFmtId="0" fontId="5" fillId="0" borderId="0" xfId="5" applyFont="1" applyFill="1" applyAlignment="1"/>
    <xf numFmtId="0" fontId="5" fillId="0" borderId="0" xfId="5" applyNumberFormat="1" applyFont="1" applyFill="1" applyAlignment="1"/>
    <xf numFmtId="0" fontId="5" fillId="0" borderId="0" xfId="5" applyFont="1" applyFill="1" applyAlignment="1">
      <alignment horizontal="right"/>
    </xf>
    <xf numFmtId="0" fontId="4" fillId="3" borderId="0" xfId="5" applyFont="1" applyFill="1" applyBorder="1" applyAlignment="1" applyProtection="1">
      <alignment horizontal="left" vertical="top"/>
    </xf>
    <xf numFmtId="164" fontId="4" fillId="0" borderId="3" xfId="1" applyFont="1" applyFill="1" applyBorder="1" applyAlignment="1" applyProtection="1">
      <alignment horizontal="right" wrapText="1"/>
    </xf>
    <xf numFmtId="0" fontId="8" fillId="0" borderId="0" xfId="5" applyFont="1" applyFill="1" applyAlignment="1"/>
    <xf numFmtId="0" fontId="8" fillId="0" borderId="0" xfId="5" applyNumberFormat="1" applyFont="1" applyFill="1" applyAlignment="1"/>
    <xf numFmtId="0" fontId="4" fillId="0" borderId="1" xfId="5" applyNumberFormat="1" applyFont="1" applyFill="1" applyBorder="1" applyAlignment="1">
      <alignment horizontal="right"/>
    </xf>
    <xf numFmtId="0" fontId="6" fillId="0" borderId="0" xfId="5" applyFont="1" applyFill="1" applyBorder="1" applyAlignment="1" applyProtection="1">
      <alignment horizontal="left" vertical="top"/>
    </xf>
    <xf numFmtId="168" fontId="4" fillId="0" borderId="1" xfId="5" applyNumberFormat="1" applyFont="1" applyFill="1" applyBorder="1" applyAlignment="1">
      <alignment horizontal="right" vertical="top" wrapText="1"/>
    </xf>
    <xf numFmtId="167" fontId="4" fillId="0" borderId="0" xfId="5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/>
    </xf>
    <xf numFmtId="170" fontId="4" fillId="0" borderId="0" xfId="5" applyNumberFormat="1" applyFont="1" applyFill="1" applyBorder="1" applyAlignment="1">
      <alignment horizontal="right" vertical="top" wrapText="1"/>
    </xf>
    <xf numFmtId="4" fontId="4" fillId="0" borderId="0" xfId="5" applyNumberFormat="1" applyFont="1" applyFill="1" applyBorder="1" applyAlignment="1">
      <alignment horizontal="right" vertical="top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1" applyNumberFormat="1" applyFont="1" applyFill="1" applyBorder="1"/>
    <xf numFmtId="0" fontId="6" fillId="0" borderId="0" xfId="5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left" vertical="top" wrapText="1"/>
    </xf>
    <xf numFmtId="0" fontId="4" fillId="0" borderId="1" xfId="1" applyNumberFormat="1" applyFont="1" applyFill="1" applyBorder="1" applyAlignment="1">
      <alignment horizontal="right"/>
    </xf>
    <xf numFmtId="0" fontId="4" fillId="0" borderId="0" xfId="5" applyFont="1" applyFill="1" applyBorder="1" applyAlignment="1" applyProtection="1">
      <alignment horizontal="left" vertical="top"/>
    </xf>
    <xf numFmtId="0" fontId="6" fillId="0" borderId="0" xfId="5" applyFont="1" applyFill="1" applyBorder="1" applyAlignment="1" applyProtection="1">
      <alignment horizontal="center" vertical="top" wrapText="1"/>
    </xf>
    <xf numFmtId="0" fontId="4" fillId="0" borderId="1" xfId="7" applyFont="1" applyFill="1" applyBorder="1" applyAlignment="1" applyProtection="1">
      <alignment horizontal="left" vertical="top" wrapText="1"/>
    </xf>
    <xf numFmtId="164" fontId="4" fillId="0" borderId="0" xfId="1" applyFont="1" applyFill="1" applyBorder="1"/>
    <xf numFmtId="0" fontId="4" fillId="0" borderId="0" xfId="2" applyFont="1" applyFill="1" applyBorder="1" applyAlignment="1" applyProtection="1">
      <alignment horizontal="left" vertical="top"/>
    </xf>
    <xf numFmtId="0" fontId="8" fillId="0" borderId="0" xfId="5" applyFont="1" applyFill="1" applyAlignment="1">
      <alignment horizontal="right"/>
    </xf>
    <xf numFmtId="0" fontId="8" fillId="0" borderId="0" xfId="5" applyFont="1" applyFill="1" applyAlignment="1" applyProtection="1">
      <alignment horizontal="left" vertical="top"/>
    </xf>
    <xf numFmtId="0" fontId="5" fillId="3" borderId="0" xfId="5" applyFont="1" applyFill="1" applyAlignment="1">
      <alignment horizontal="right"/>
    </xf>
    <xf numFmtId="0" fontId="5" fillId="4" borderId="0" xfId="5" applyFont="1" applyFill="1" applyAlignment="1">
      <alignment horizontal="right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5" fillId="3" borderId="0" xfId="5" applyNumberFormat="1" applyFont="1" applyFill="1" applyAlignment="1">
      <alignment vertical="center"/>
    </xf>
    <xf numFmtId="0" fontId="5" fillId="4" borderId="0" xfId="5" applyFont="1" applyFill="1" applyAlignment="1">
      <alignment vertical="center"/>
    </xf>
    <xf numFmtId="0" fontId="5" fillId="4" borderId="0" xfId="5" applyFont="1" applyFill="1" applyBorder="1" applyAlignment="1" applyProtection="1">
      <alignment horizontal="left" vertical="center"/>
    </xf>
    <xf numFmtId="0" fontId="5" fillId="3" borderId="0" xfId="5" applyFont="1" applyFill="1" applyAlignment="1">
      <alignment vertical="center"/>
    </xf>
    <xf numFmtId="0" fontId="8" fillId="5" borderId="0" xfId="6" applyFont="1" applyFill="1" applyBorder="1" applyAlignment="1" applyProtection="1">
      <alignment horizontal="left" vertical="top"/>
    </xf>
    <xf numFmtId="0" fontId="8" fillId="4" borderId="0" xfId="5" applyNumberFormat="1" applyFont="1" applyFill="1" applyAlignment="1"/>
    <xf numFmtId="0" fontId="8" fillId="4" borderId="0" xfId="5" applyFont="1" applyFill="1" applyAlignment="1">
      <alignment horizontal="right"/>
    </xf>
    <xf numFmtId="0" fontId="5" fillId="4" borderId="0" xfId="5" applyFont="1" applyFill="1" applyBorder="1" applyAlignment="1" applyProtection="1">
      <alignment vertical="center"/>
    </xf>
    <xf numFmtId="49" fontId="5" fillId="3" borderId="0" xfId="5" applyNumberFormat="1" applyFont="1" applyFill="1" applyBorder="1" applyAlignment="1" applyProtection="1">
      <alignment vertical="center"/>
    </xf>
    <xf numFmtId="0" fontId="8" fillId="4" borderId="0" xfId="5" applyFont="1" applyFill="1" applyAlignment="1"/>
    <xf numFmtId="0" fontId="8" fillId="3" borderId="0" xfId="0" applyFont="1" applyFill="1" applyBorder="1" applyAlignment="1">
      <alignment horizontal="left" vertical="top"/>
    </xf>
    <xf numFmtId="0" fontId="8" fillId="4" borderId="0" xfId="5" applyFont="1" applyFill="1" applyBorder="1" applyAlignment="1" applyProtection="1">
      <alignment horizontal="left" vertical="top"/>
    </xf>
    <xf numFmtId="0" fontId="8" fillId="4" borderId="0" xfId="5" applyFont="1" applyFill="1" applyBorder="1" applyAlignment="1"/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vertical="top"/>
    </xf>
    <xf numFmtId="0" fontId="8" fillId="4" borderId="0" xfId="5" applyFont="1" applyFill="1" applyBorder="1" applyAlignment="1">
      <alignment vertical="center"/>
    </xf>
    <xf numFmtId="0" fontId="8" fillId="4" borderId="0" xfId="5" applyFont="1" applyFill="1" applyBorder="1" applyAlignment="1" applyProtection="1">
      <alignment horizontal="left" vertical="center"/>
    </xf>
    <xf numFmtId="0" fontId="8" fillId="4" borderId="0" xfId="5" applyNumberFormat="1" applyFont="1" applyFill="1" applyAlignment="1">
      <alignment vertical="center"/>
    </xf>
    <xf numFmtId="0" fontId="8" fillId="4" borderId="0" xfId="5" applyFont="1" applyFill="1" applyAlignment="1">
      <alignment vertical="center"/>
    </xf>
    <xf numFmtId="0" fontId="8" fillId="4" borderId="0" xfId="5" applyFont="1" applyFill="1" applyAlignment="1">
      <alignment horizontal="right" vertical="center"/>
    </xf>
    <xf numFmtId="0" fontId="8" fillId="0" borderId="0" xfId="7" applyFont="1" applyFill="1" applyBorder="1" applyAlignment="1" applyProtection="1">
      <alignment horizontal="left" vertical="top"/>
    </xf>
    <xf numFmtId="0" fontId="8" fillId="0" borderId="0" xfId="5" applyFont="1" applyFill="1" applyBorder="1" applyAlignment="1"/>
    <xf numFmtId="0" fontId="8" fillId="0" borderId="0" xfId="5" applyFont="1" applyFill="1"/>
    <xf numFmtId="0" fontId="8" fillId="0" borderId="0" xfId="5" applyNumberFormat="1" applyFont="1" applyFill="1"/>
    <xf numFmtId="2" fontId="8" fillId="0" borderId="0" xfId="5" applyNumberFormat="1" applyFont="1" applyFill="1" applyAlignment="1"/>
    <xf numFmtId="0" fontId="8" fillId="4" borderId="0" xfId="5" applyFont="1" applyFill="1"/>
    <xf numFmtId="0" fontId="8" fillId="4" borderId="0" xfId="5" applyNumberFormat="1" applyFont="1" applyFill="1"/>
    <xf numFmtId="0" fontId="6" fillId="0" borderId="0" xfId="5" applyFont="1" applyFill="1" applyBorder="1" applyAlignment="1">
      <alignment horizontal="center"/>
    </xf>
    <xf numFmtId="0" fontId="1" fillId="0" borderId="0" xfId="0" applyFont="1" applyFill="1" applyAlignment="1"/>
    <xf numFmtId="0" fontId="6" fillId="0" borderId="0" xfId="5" applyNumberFormat="1" applyFont="1" applyFill="1" applyBorder="1" applyAlignment="1">
      <alignment horizontal="center"/>
    </xf>
    <xf numFmtId="0" fontId="4" fillId="0" borderId="0" xfId="8" applyNumberFormat="1" applyFont="1" applyFill="1" applyBorder="1" applyAlignment="1" applyProtection="1">
      <alignment horizontal="center"/>
    </xf>
    <xf numFmtId="0" fontId="4" fillId="0" borderId="0" xfId="0" applyNumberFormat="1" applyFont="1" applyFill="1" applyAlignment="1" applyProtection="1">
      <alignment horizontal="left" vertical="top" wrapText="1"/>
    </xf>
    <xf numFmtId="0" fontId="4" fillId="0" borderId="3" xfId="8" applyNumberFormat="1" applyFont="1" applyFill="1" applyBorder="1" applyAlignment="1" applyProtection="1">
      <alignment horizontal="center"/>
    </xf>
    <xf numFmtId="0" fontId="4" fillId="0" borderId="3" xfId="9" applyFont="1" applyFill="1" applyBorder="1" applyAlignment="1" applyProtection="1">
      <alignment horizontal="center" vertical="top"/>
    </xf>
    <xf numFmtId="49" fontId="4" fillId="0" borderId="3" xfId="9" applyNumberFormat="1" applyFont="1" applyFill="1" applyBorder="1" applyAlignment="1" applyProtection="1">
      <alignment horizontal="center" vertical="top"/>
    </xf>
    <xf numFmtId="0" fontId="4" fillId="0" borderId="3" xfId="9" applyFont="1" applyFill="1" applyBorder="1" applyAlignment="1" applyProtection="1">
      <alignment horizontal="center"/>
    </xf>
    <xf numFmtId="0" fontId="4" fillId="0" borderId="0" xfId="9" applyFont="1" applyFill="1" applyBorder="1" applyAlignment="1" applyProtection="1">
      <alignment horizontal="center" vertical="top"/>
    </xf>
    <xf numFmtId="49" fontId="4" fillId="0" borderId="0" xfId="9" applyNumberFormat="1" applyFont="1" applyFill="1" applyBorder="1" applyAlignment="1" applyProtection="1">
      <alignment horizontal="center" vertical="top"/>
    </xf>
    <xf numFmtId="0" fontId="4" fillId="0" borderId="0" xfId="9" applyFont="1" applyFill="1" applyBorder="1" applyAlignment="1" applyProtection="1">
      <alignment horizontal="center"/>
    </xf>
  </cellXfs>
  <cellStyles count="11">
    <cellStyle name="Comma" xfId="1" builtinId="3"/>
    <cellStyle name="Normal" xfId="0" builtinId="0"/>
    <cellStyle name="Normal_budget 2004-05_2.6.04" xfId="2"/>
    <cellStyle name="Normal_budget 2004-05_27.5.04" xfId="3"/>
    <cellStyle name="Normal_BUDGET FOR  03-04 10-02-03" xfId="4"/>
    <cellStyle name="Normal_budget for 03-04" xfId="5"/>
    <cellStyle name="Normal_budget for 03-04 2" xfId="6"/>
    <cellStyle name="Normal_budget for 03-04_1st supp. vol.IV" xfId="7"/>
    <cellStyle name="Normal_BUDGET-2000" xfId="8"/>
    <cellStyle name="Normal_budgetDocNIC02-03" xfId="9"/>
    <cellStyle name="Normal_DEMAND17" xfId="10"/>
  </cellStyles>
  <dxfs count="0"/>
  <tableStyles count="0" defaultTableStyle="TableStyleMedium9" defaultPivotStyle="PivotStyleLight16"/>
  <colors>
    <mruColors>
      <color rgb="FF6158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9" transitionEvaluation="1" codeName="Sheet1"/>
  <dimension ref="A1:AN911"/>
  <sheetViews>
    <sheetView tabSelected="1" view="pageBreakPreview" topLeftCell="A9" zoomScaleSheetLayoutView="100" workbookViewId="0">
      <selection activeCell="W24" sqref="W24:AG907"/>
    </sheetView>
  </sheetViews>
  <sheetFormatPr defaultColWidth="12.42578125" defaultRowHeight="12.75"/>
  <cols>
    <col min="1" max="1" width="6.42578125" style="81" customWidth="1"/>
    <col min="2" max="2" width="8.140625" style="87" customWidth="1"/>
    <col min="3" max="3" width="34.5703125" style="72" customWidth="1"/>
    <col min="4" max="4" width="8.5703125" style="14" customWidth="1"/>
    <col min="5" max="5" width="9.42578125" style="14" customWidth="1"/>
    <col min="6" max="6" width="8.42578125" style="72" customWidth="1"/>
    <col min="7" max="8" width="8.5703125" style="72" customWidth="1"/>
    <col min="9" max="9" width="8.42578125" style="72" customWidth="1"/>
    <col min="10" max="10" width="8.5703125" style="14" customWidth="1"/>
    <col min="11" max="11" width="9.140625" style="14" customWidth="1"/>
    <col min="12" max="12" width="8.42578125" style="14" customWidth="1"/>
    <col min="13" max="13" width="8.7109375" style="80" customWidth="1"/>
    <col min="14" max="14" width="11.85546875" style="80" customWidth="1"/>
    <col min="15" max="15" width="14.42578125" style="80" customWidth="1"/>
    <col min="16" max="16" width="9.140625" style="189" customWidth="1"/>
    <col min="17" max="17" width="13" style="97" customWidth="1"/>
    <col min="18" max="18" width="6.5703125" style="80" customWidth="1"/>
    <col min="19" max="19" width="8.85546875" style="80" customWidth="1"/>
    <col min="20" max="20" width="5.7109375" style="80" customWidth="1"/>
    <col min="21" max="21" width="10.28515625" style="189" customWidth="1"/>
    <col min="22" max="22" width="11" style="189" bestFit="1" customWidth="1"/>
    <col min="23" max="25" width="5.7109375" style="80" customWidth="1"/>
    <col min="26" max="26" width="8.42578125" style="80" customWidth="1"/>
    <col min="27" max="27" width="10.85546875" style="80" customWidth="1"/>
    <col min="28" max="30" width="5.7109375" style="80" customWidth="1"/>
    <col min="31" max="31" width="8.28515625" style="189" customWidth="1"/>
    <col min="32" max="32" width="13" style="80" customWidth="1"/>
    <col min="33" max="34" width="12.42578125" style="80" customWidth="1"/>
    <col min="35" max="40" width="12.42578125" style="1"/>
    <col min="41" max="16384" width="12.42578125" style="2"/>
  </cols>
  <sheetData>
    <row r="1" spans="1:31">
      <c r="A1" s="265" t="s">
        <v>102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31">
      <c r="A2" s="267" t="s">
        <v>203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AE2" s="80"/>
    </row>
    <row r="3" spans="1:31" ht="3" customHeight="1">
      <c r="B3" s="82"/>
      <c r="C3" s="83"/>
      <c r="D3" s="9"/>
      <c r="E3" s="224"/>
      <c r="F3" s="10"/>
      <c r="G3" s="10"/>
      <c r="H3" s="10"/>
      <c r="I3" s="10"/>
      <c r="J3" s="9"/>
      <c r="K3" s="9"/>
      <c r="L3" s="9"/>
      <c r="AE3" s="80"/>
    </row>
    <row r="4" spans="1:31">
      <c r="B4" s="84"/>
      <c r="C4" s="85" t="s">
        <v>227</v>
      </c>
      <c r="D4" s="11"/>
      <c r="E4" s="12"/>
      <c r="F4" s="13"/>
      <c r="G4" s="13"/>
      <c r="H4" s="13"/>
      <c r="I4" s="13"/>
      <c r="AE4" s="80"/>
    </row>
    <row r="5" spans="1:31">
      <c r="B5" s="86"/>
      <c r="C5" s="85" t="s">
        <v>215</v>
      </c>
      <c r="D5" s="15">
        <v>2215</v>
      </c>
      <c r="E5" s="16" t="s">
        <v>180</v>
      </c>
      <c r="F5" s="17"/>
      <c r="G5" s="11"/>
      <c r="H5" s="11"/>
      <c r="I5" s="11"/>
      <c r="AE5" s="80"/>
    </row>
    <row r="6" spans="1:31" ht="26.1" customHeight="1">
      <c r="B6" s="86"/>
      <c r="C6" s="86" t="s">
        <v>224</v>
      </c>
      <c r="D6" s="15">
        <v>2225</v>
      </c>
      <c r="E6" s="269" t="s">
        <v>231</v>
      </c>
      <c r="F6" s="269"/>
      <c r="G6" s="269"/>
      <c r="H6" s="269"/>
      <c r="I6" s="269"/>
      <c r="AE6" s="80"/>
    </row>
    <row r="7" spans="1:31">
      <c r="B7" s="85"/>
      <c r="C7" s="85" t="s">
        <v>216</v>
      </c>
      <c r="D7" s="15">
        <v>2235</v>
      </c>
      <c r="E7" s="16" t="s">
        <v>0</v>
      </c>
      <c r="F7" s="18"/>
      <c r="G7" s="11"/>
      <c r="H7" s="11"/>
      <c r="I7" s="11"/>
      <c r="AE7" s="80"/>
    </row>
    <row r="8" spans="1:31">
      <c r="C8" s="88"/>
      <c r="D8" s="15">
        <v>2236</v>
      </c>
      <c r="E8" s="16" t="s">
        <v>1</v>
      </c>
      <c r="F8" s="18"/>
      <c r="G8" s="11"/>
      <c r="H8" s="11"/>
      <c r="I8" s="11"/>
      <c r="AE8" s="80"/>
    </row>
    <row r="9" spans="1:31">
      <c r="B9" s="84"/>
      <c r="C9" s="85" t="s">
        <v>228</v>
      </c>
      <c r="D9" s="15">
        <v>2401</v>
      </c>
      <c r="E9" s="16" t="s">
        <v>171</v>
      </c>
      <c r="F9" s="18"/>
      <c r="G9" s="11"/>
      <c r="H9" s="11"/>
      <c r="I9" s="11"/>
      <c r="AE9" s="80"/>
    </row>
    <row r="10" spans="1:31">
      <c r="C10" s="85" t="s">
        <v>217</v>
      </c>
      <c r="D10" s="15">
        <v>2408</v>
      </c>
      <c r="E10" s="16" t="s">
        <v>191</v>
      </c>
      <c r="F10" s="17"/>
      <c r="G10" s="11"/>
      <c r="H10" s="11"/>
      <c r="I10" s="11"/>
      <c r="AE10" s="80"/>
    </row>
    <row r="11" spans="1:31">
      <c r="A11" s="89"/>
      <c r="B11" s="90"/>
      <c r="C11" s="85" t="s">
        <v>218</v>
      </c>
      <c r="D11" s="19">
        <v>2515</v>
      </c>
      <c r="E11" s="20" t="s">
        <v>192</v>
      </c>
      <c r="F11" s="21"/>
      <c r="G11" s="22"/>
      <c r="H11" s="22"/>
      <c r="I11" s="22"/>
      <c r="J11" s="9"/>
      <c r="K11" s="9"/>
      <c r="L11" s="23"/>
      <c r="AE11" s="80"/>
    </row>
    <row r="12" spans="1:31">
      <c r="B12" s="91"/>
      <c r="C12" s="85" t="s">
        <v>229</v>
      </c>
      <c r="D12" s="15">
        <v>4059</v>
      </c>
      <c r="E12" s="16" t="s">
        <v>193</v>
      </c>
      <c r="F12" s="24"/>
      <c r="G12" s="11"/>
      <c r="H12" s="11"/>
      <c r="I12" s="11"/>
      <c r="AE12" s="80"/>
    </row>
    <row r="13" spans="1:31">
      <c r="B13" s="91"/>
      <c r="C13" s="85" t="s">
        <v>424</v>
      </c>
      <c r="D13" s="25"/>
      <c r="E13" s="26"/>
      <c r="F13" s="17"/>
      <c r="G13" s="11"/>
      <c r="H13" s="11"/>
      <c r="I13" s="11"/>
      <c r="AE13" s="80"/>
    </row>
    <row r="14" spans="1:31">
      <c r="B14" s="86"/>
      <c r="C14" s="85" t="s">
        <v>219</v>
      </c>
      <c r="D14" s="15">
        <v>4202</v>
      </c>
      <c r="E14" s="16" t="s">
        <v>194</v>
      </c>
      <c r="F14" s="11"/>
      <c r="G14" s="11"/>
      <c r="H14" s="11"/>
      <c r="I14" s="11"/>
      <c r="AE14" s="80"/>
    </row>
    <row r="15" spans="1:31">
      <c r="A15" s="89"/>
      <c r="B15" s="92"/>
      <c r="C15" s="45" t="s">
        <v>287</v>
      </c>
      <c r="D15" s="15">
        <v>4217</v>
      </c>
      <c r="E15" s="16" t="s">
        <v>195</v>
      </c>
      <c r="F15" s="22"/>
      <c r="G15" s="28"/>
      <c r="H15" s="28"/>
      <c r="I15" s="28"/>
      <c r="J15" s="29"/>
      <c r="K15" s="29"/>
      <c r="L15" s="29"/>
      <c r="AE15" s="80"/>
    </row>
    <row r="16" spans="1:31">
      <c r="A16" s="89"/>
      <c r="B16" s="92"/>
      <c r="C16" s="93" t="s">
        <v>288</v>
      </c>
      <c r="D16" s="15"/>
      <c r="E16" s="16"/>
      <c r="F16" s="22"/>
      <c r="G16" s="28"/>
      <c r="H16" s="28"/>
      <c r="I16" s="28"/>
      <c r="J16" s="29"/>
      <c r="K16" s="29"/>
      <c r="L16" s="29"/>
      <c r="AE16" s="80"/>
    </row>
    <row r="17" spans="1:32" ht="26.25" customHeight="1">
      <c r="A17" s="94"/>
      <c r="B17" s="72"/>
      <c r="C17" s="85" t="s">
        <v>422</v>
      </c>
      <c r="D17" s="15">
        <v>4225</v>
      </c>
      <c r="E17" s="269" t="s">
        <v>207</v>
      </c>
      <c r="F17" s="269"/>
      <c r="G17" s="269"/>
      <c r="H17" s="269"/>
      <c r="I17" s="269"/>
      <c r="J17" s="27"/>
      <c r="K17" s="27"/>
      <c r="L17" s="27"/>
      <c r="AE17" s="80"/>
    </row>
    <row r="18" spans="1:32">
      <c r="A18" s="94"/>
      <c r="B18" s="95"/>
      <c r="C18" s="85" t="s">
        <v>423</v>
      </c>
      <c r="D18" s="15"/>
      <c r="E18" s="225"/>
      <c r="F18" s="225"/>
      <c r="G18" s="225"/>
      <c r="H18" s="225"/>
      <c r="I18" s="225"/>
      <c r="J18" s="27"/>
      <c r="K18" s="27"/>
      <c r="L18" s="27"/>
      <c r="AE18" s="80"/>
    </row>
    <row r="19" spans="1:32">
      <c r="B19" s="86"/>
      <c r="C19" s="85" t="s">
        <v>220</v>
      </c>
      <c r="D19" s="15">
        <v>4235</v>
      </c>
      <c r="E19" s="16" t="s">
        <v>196</v>
      </c>
      <c r="F19" s="18"/>
      <c r="G19" s="18"/>
      <c r="H19" s="18"/>
      <c r="I19" s="18"/>
      <c r="J19" s="27"/>
      <c r="K19" s="27"/>
      <c r="L19" s="27"/>
      <c r="AE19" s="80"/>
    </row>
    <row r="20" spans="1:32">
      <c r="B20" s="91"/>
      <c r="C20" s="85" t="s">
        <v>230</v>
      </c>
      <c r="D20" s="11"/>
      <c r="E20" s="11"/>
      <c r="F20" s="11"/>
      <c r="G20" s="11"/>
      <c r="H20" s="18"/>
      <c r="I20" s="18"/>
      <c r="J20" s="27"/>
      <c r="K20" s="27"/>
      <c r="L20" s="27"/>
      <c r="AE20" s="80"/>
    </row>
    <row r="21" spans="1:32">
      <c r="B21" s="85"/>
      <c r="C21" s="85" t="s">
        <v>221</v>
      </c>
      <c r="D21" s="15">
        <v>4801</v>
      </c>
      <c r="E21" s="16" t="s">
        <v>184</v>
      </c>
      <c r="F21" s="18"/>
      <c r="G21" s="18"/>
      <c r="H21" s="18"/>
      <c r="I21" s="18"/>
      <c r="J21" s="27"/>
      <c r="K21" s="27"/>
      <c r="L21" s="27"/>
      <c r="AE21" s="80"/>
    </row>
    <row r="22" spans="1:32">
      <c r="A22" s="89"/>
      <c r="B22" s="96"/>
      <c r="C22" s="96" t="s">
        <v>222</v>
      </c>
      <c r="D22" s="19">
        <v>5054</v>
      </c>
      <c r="E22" s="20" t="s">
        <v>197</v>
      </c>
      <c r="F22" s="28"/>
      <c r="G22" s="28"/>
      <c r="H22" s="28"/>
      <c r="I22" s="28"/>
      <c r="J22" s="29"/>
      <c r="K22" s="29"/>
      <c r="L22" s="29"/>
      <c r="AE22" s="80"/>
    </row>
    <row r="23" spans="1:32">
      <c r="A23" s="80"/>
      <c r="B23" s="72"/>
      <c r="C23" s="97" t="s">
        <v>261</v>
      </c>
      <c r="D23" s="30"/>
      <c r="E23" s="31"/>
      <c r="F23" s="18"/>
      <c r="G23" s="18"/>
      <c r="H23" s="18"/>
      <c r="I23" s="18"/>
      <c r="J23" s="27"/>
      <c r="K23" s="27"/>
      <c r="L23" s="27"/>
      <c r="AE23" s="80"/>
    </row>
    <row r="24" spans="1:32">
      <c r="B24" s="97"/>
      <c r="C24" s="96" t="s">
        <v>223</v>
      </c>
      <c r="D24" s="19">
        <v>5452</v>
      </c>
      <c r="E24" s="20" t="s">
        <v>185</v>
      </c>
      <c r="F24" s="28"/>
      <c r="G24" s="27"/>
      <c r="H24" s="27"/>
      <c r="I24" s="27"/>
      <c r="J24" s="27"/>
      <c r="K24" s="27"/>
      <c r="L24" s="27"/>
      <c r="AE24" s="80"/>
    </row>
    <row r="25" spans="1:32">
      <c r="A25" s="98" t="s">
        <v>443</v>
      </c>
      <c r="B25" s="82"/>
      <c r="C25" s="99"/>
      <c r="D25" s="29"/>
      <c r="E25" s="32"/>
      <c r="F25" s="29"/>
      <c r="G25" s="29"/>
      <c r="H25" s="29"/>
      <c r="I25" s="29"/>
      <c r="J25" s="29"/>
      <c r="K25" s="29"/>
      <c r="L25" s="29"/>
      <c r="AE25" s="80"/>
    </row>
    <row r="26" spans="1:32">
      <c r="A26" s="100"/>
      <c r="B26" s="82"/>
      <c r="C26" s="33"/>
      <c r="D26" s="34" t="s">
        <v>237</v>
      </c>
      <c r="E26" s="34" t="s">
        <v>2</v>
      </c>
      <c r="F26" s="34" t="s">
        <v>10</v>
      </c>
      <c r="H26" s="9"/>
      <c r="I26" s="9"/>
      <c r="J26" s="9"/>
      <c r="K26" s="9"/>
      <c r="L26" s="9"/>
      <c r="AE26" s="80"/>
    </row>
    <row r="27" spans="1:32">
      <c r="A27" s="100"/>
      <c r="B27" s="82"/>
      <c r="C27" s="35" t="s">
        <v>3</v>
      </c>
      <c r="D27" s="34">
        <f>L606</f>
        <v>1699033</v>
      </c>
      <c r="E27" s="34">
        <f>L749</f>
        <v>407103</v>
      </c>
      <c r="F27" s="34">
        <f>E27+D27</f>
        <v>2106136</v>
      </c>
      <c r="H27" s="9"/>
      <c r="I27" s="9"/>
      <c r="J27" s="9"/>
      <c r="K27" s="9"/>
      <c r="L27" s="9"/>
      <c r="AE27" s="80"/>
    </row>
    <row r="28" spans="1:32">
      <c r="A28" s="98" t="s">
        <v>201</v>
      </c>
      <c r="B28" s="82"/>
      <c r="C28" s="99"/>
      <c r="D28" s="9"/>
      <c r="E28" s="9"/>
      <c r="F28" s="9"/>
      <c r="G28" s="9"/>
      <c r="H28" s="9"/>
      <c r="I28" s="9"/>
      <c r="J28" s="9"/>
      <c r="K28" s="9"/>
      <c r="L28" s="9"/>
      <c r="AE28" s="80"/>
    </row>
    <row r="29" spans="1:32">
      <c r="A29" s="101"/>
      <c r="B29" s="102"/>
      <c r="C29" s="103"/>
      <c r="D29" s="36"/>
      <c r="E29" s="36"/>
      <c r="F29" s="36"/>
      <c r="G29" s="36"/>
      <c r="H29" s="36"/>
      <c r="I29" s="36"/>
      <c r="J29" s="36"/>
      <c r="K29" s="36"/>
      <c r="L29" s="37" t="s">
        <v>277</v>
      </c>
    </row>
    <row r="30" spans="1:32" s="183" customFormat="1">
      <c r="A30" s="181"/>
      <c r="B30" s="182"/>
      <c r="C30" s="106"/>
      <c r="D30" s="270" t="s">
        <v>4</v>
      </c>
      <c r="E30" s="270"/>
      <c r="F30" s="268" t="s">
        <v>5</v>
      </c>
      <c r="G30" s="268"/>
      <c r="H30" s="268" t="s">
        <v>6</v>
      </c>
      <c r="I30" s="268"/>
      <c r="J30" s="268" t="s">
        <v>5</v>
      </c>
      <c r="K30" s="268"/>
      <c r="L30" s="268"/>
      <c r="M30" s="271"/>
      <c r="N30" s="271"/>
      <c r="O30" s="271"/>
      <c r="P30" s="271"/>
      <c r="Q30" s="272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3"/>
      <c r="AC30" s="273"/>
      <c r="AD30" s="273"/>
      <c r="AE30" s="273"/>
      <c r="AF30" s="273"/>
    </row>
    <row r="31" spans="1:32" s="183" customFormat="1">
      <c r="A31" s="104"/>
      <c r="B31" s="105"/>
      <c r="C31" s="106" t="s">
        <v>7</v>
      </c>
      <c r="D31" s="268" t="s">
        <v>296</v>
      </c>
      <c r="E31" s="268"/>
      <c r="F31" s="268" t="s">
        <v>315</v>
      </c>
      <c r="G31" s="268"/>
      <c r="H31" s="268" t="s">
        <v>315</v>
      </c>
      <c r="I31" s="268"/>
      <c r="J31" s="268" t="s">
        <v>444</v>
      </c>
      <c r="K31" s="268"/>
      <c r="L31" s="268"/>
      <c r="M31" s="274"/>
      <c r="N31" s="274"/>
      <c r="O31" s="274"/>
      <c r="P31" s="274"/>
      <c r="Q31" s="275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6"/>
      <c r="AC31" s="276"/>
      <c r="AD31" s="276"/>
      <c r="AE31" s="276"/>
      <c r="AF31" s="276"/>
    </row>
    <row r="32" spans="1:32" s="183" customFormat="1">
      <c r="A32" s="107"/>
      <c r="B32" s="108"/>
      <c r="C32" s="109"/>
      <c r="D32" s="38" t="s">
        <v>8</v>
      </c>
      <c r="E32" s="38" t="s">
        <v>9</v>
      </c>
      <c r="F32" s="38" t="s">
        <v>8</v>
      </c>
      <c r="G32" s="38" t="s">
        <v>9</v>
      </c>
      <c r="H32" s="38" t="s">
        <v>8</v>
      </c>
      <c r="I32" s="38" t="s">
        <v>9</v>
      </c>
      <c r="J32" s="38" t="s">
        <v>8</v>
      </c>
      <c r="K32" s="38" t="s">
        <v>9</v>
      </c>
      <c r="L32" s="38" t="s">
        <v>10</v>
      </c>
      <c r="M32" s="184"/>
      <c r="N32" s="184"/>
      <c r="O32" s="184"/>
      <c r="P32" s="184"/>
      <c r="Q32" s="185"/>
      <c r="R32" s="184"/>
      <c r="S32" s="184"/>
      <c r="T32" s="184"/>
      <c r="U32" s="184"/>
      <c r="V32" s="185"/>
      <c r="W32" s="184"/>
      <c r="X32" s="184"/>
      <c r="Y32" s="184"/>
      <c r="Z32" s="184"/>
      <c r="AA32" s="185"/>
      <c r="AB32" s="186"/>
      <c r="AC32" s="186"/>
      <c r="AD32" s="186"/>
      <c r="AE32" s="186"/>
      <c r="AF32" s="187"/>
    </row>
    <row r="33" spans="1:40">
      <c r="A33" s="89"/>
      <c r="B33" s="82"/>
      <c r="C33" s="110" t="s">
        <v>11</v>
      </c>
      <c r="D33" s="39"/>
      <c r="E33" s="39"/>
      <c r="F33" s="39"/>
      <c r="G33" s="39"/>
      <c r="H33" s="39"/>
      <c r="I33" s="39"/>
      <c r="J33" s="39"/>
      <c r="K33" s="39"/>
      <c r="L33" s="39"/>
      <c r="AE33" s="80"/>
    </row>
    <row r="34" spans="1:40">
      <c r="A34" s="89" t="s">
        <v>12</v>
      </c>
      <c r="B34" s="111">
        <v>2215</v>
      </c>
      <c r="C34" s="112" t="s">
        <v>180</v>
      </c>
      <c r="D34" s="39"/>
      <c r="E34" s="39"/>
      <c r="F34" s="39"/>
      <c r="G34" s="39"/>
      <c r="H34" s="39"/>
      <c r="I34" s="39"/>
      <c r="J34" s="39"/>
      <c r="K34" s="39"/>
      <c r="L34" s="39"/>
      <c r="S34" s="189"/>
      <c r="AE34" s="80"/>
    </row>
    <row r="35" spans="1:40">
      <c r="A35" s="89"/>
      <c r="B35" s="113">
        <v>1</v>
      </c>
      <c r="C35" s="114" t="s">
        <v>187</v>
      </c>
      <c r="D35" s="39"/>
      <c r="E35" s="39"/>
      <c r="F35" s="39"/>
      <c r="G35" s="39"/>
      <c r="H35" s="39"/>
      <c r="I35" s="39"/>
      <c r="J35" s="39"/>
      <c r="K35" s="39"/>
      <c r="L35" s="39"/>
      <c r="S35" s="189"/>
      <c r="AB35" s="72"/>
      <c r="AC35" s="72"/>
      <c r="AD35" s="72"/>
      <c r="AE35" s="72"/>
      <c r="AF35" s="72"/>
      <c r="AG35" s="72"/>
      <c r="AH35" s="72"/>
      <c r="AI35" s="2"/>
      <c r="AJ35" s="2"/>
      <c r="AK35" s="2"/>
      <c r="AL35" s="2"/>
      <c r="AM35" s="2"/>
      <c r="AN35" s="2"/>
    </row>
    <row r="36" spans="1:40">
      <c r="A36" s="89"/>
      <c r="B36" s="115">
        <v>1.7889999999999999</v>
      </c>
      <c r="C36" s="216" t="s">
        <v>407</v>
      </c>
      <c r="D36" s="39"/>
      <c r="E36" s="39"/>
      <c r="F36" s="39"/>
      <c r="G36" s="39"/>
      <c r="H36" s="39"/>
      <c r="I36" s="39"/>
      <c r="J36" s="39"/>
      <c r="K36" s="39"/>
      <c r="L36" s="39"/>
      <c r="S36" s="189"/>
      <c r="AB36" s="72"/>
      <c r="AC36" s="72"/>
      <c r="AD36" s="72"/>
      <c r="AE36" s="72"/>
      <c r="AF36" s="72"/>
      <c r="AG36" s="72"/>
      <c r="AH36" s="72"/>
      <c r="AI36" s="2"/>
      <c r="AJ36" s="2"/>
      <c r="AK36" s="2"/>
      <c r="AL36" s="2"/>
      <c r="AM36" s="2"/>
      <c r="AN36" s="2"/>
    </row>
    <row r="37" spans="1:40">
      <c r="A37" s="116"/>
      <c r="B37" s="217" t="s">
        <v>200</v>
      </c>
      <c r="C37" s="117" t="s">
        <v>199</v>
      </c>
      <c r="D37" s="47">
        <v>2000</v>
      </c>
      <c r="E37" s="46">
        <v>0</v>
      </c>
      <c r="F37" s="47">
        <v>2000</v>
      </c>
      <c r="G37" s="46">
        <v>0</v>
      </c>
      <c r="H37" s="47">
        <v>2000</v>
      </c>
      <c r="I37" s="46">
        <v>0</v>
      </c>
      <c r="J37" s="46">
        <v>0</v>
      </c>
      <c r="K37" s="46">
        <v>0</v>
      </c>
      <c r="L37" s="46">
        <f>SUM(J37:K37)</f>
        <v>0</v>
      </c>
      <c r="S37" s="189"/>
      <c r="W37" s="213"/>
      <c r="X37" s="213"/>
      <c r="Y37" s="213"/>
      <c r="Z37" s="213"/>
      <c r="AA37" s="213"/>
      <c r="AB37" s="260"/>
      <c r="AC37" s="260"/>
      <c r="AD37" s="260"/>
      <c r="AE37" s="261"/>
      <c r="AF37" s="72"/>
      <c r="AG37" s="72"/>
      <c r="AH37" s="72"/>
      <c r="AI37" s="2"/>
      <c r="AJ37" s="2"/>
      <c r="AK37" s="2"/>
      <c r="AL37" s="2"/>
      <c r="AM37" s="2"/>
      <c r="AN37" s="2"/>
    </row>
    <row r="38" spans="1:40" ht="25.5">
      <c r="A38" s="89" t="s">
        <v>10</v>
      </c>
      <c r="B38" s="115">
        <v>1.7889999999999999</v>
      </c>
      <c r="C38" s="110" t="s">
        <v>407</v>
      </c>
      <c r="D38" s="47">
        <f t="shared" ref="D38:L38" si="0">SUM(D37:D37)</f>
        <v>2000</v>
      </c>
      <c r="E38" s="46">
        <f t="shared" si="0"/>
        <v>0</v>
      </c>
      <c r="F38" s="47">
        <f t="shared" si="0"/>
        <v>2000</v>
      </c>
      <c r="G38" s="46">
        <f t="shared" si="0"/>
        <v>0</v>
      </c>
      <c r="H38" s="47">
        <f t="shared" si="0"/>
        <v>2000</v>
      </c>
      <c r="I38" s="46">
        <f t="shared" si="0"/>
        <v>0</v>
      </c>
      <c r="J38" s="46">
        <f t="shared" si="0"/>
        <v>0</v>
      </c>
      <c r="K38" s="46">
        <f t="shared" si="0"/>
        <v>0</v>
      </c>
      <c r="L38" s="46">
        <f t="shared" si="0"/>
        <v>0</v>
      </c>
      <c r="S38" s="189"/>
      <c r="AB38" s="72"/>
      <c r="AC38" s="72"/>
      <c r="AD38" s="72"/>
      <c r="AE38" s="72"/>
      <c r="AF38" s="72"/>
      <c r="AG38" s="72"/>
      <c r="AH38" s="72"/>
      <c r="AI38" s="2"/>
      <c r="AJ38" s="2"/>
      <c r="AK38" s="2"/>
      <c r="AL38" s="2"/>
      <c r="AM38" s="2"/>
      <c r="AN38" s="2"/>
    </row>
    <row r="39" spans="1:40" ht="13.5" customHeight="1">
      <c r="A39" s="89"/>
      <c r="B39" s="118"/>
      <c r="C39" s="119"/>
      <c r="D39" s="45"/>
      <c r="E39" s="45"/>
      <c r="F39" s="39"/>
      <c r="G39" s="45"/>
      <c r="H39" s="45"/>
      <c r="I39" s="45"/>
      <c r="J39" s="39"/>
      <c r="K39" s="45"/>
      <c r="L39" s="45"/>
      <c r="S39" s="189"/>
      <c r="AB39" s="72"/>
      <c r="AC39" s="72"/>
      <c r="AD39" s="72"/>
      <c r="AE39" s="72"/>
      <c r="AF39" s="72"/>
      <c r="AG39" s="72"/>
      <c r="AH39" s="72"/>
      <c r="AI39" s="2"/>
      <c r="AJ39" s="2"/>
      <c r="AK39" s="2"/>
      <c r="AL39" s="2"/>
      <c r="AM39" s="2"/>
      <c r="AN39" s="2"/>
    </row>
    <row r="40" spans="1:40" ht="13.5" customHeight="1">
      <c r="A40" s="89"/>
      <c r="B40" s="115">
        <v>1.796</v>
      </c>
      <c r="C40" s="110" t="s">
        <v>168</v>
      </c>
      <c r="D40" s="39"/>
      <c r="E40" s="39"/>
      <c r="F40" s="39"/>
      <c r="G40" s="39"/>
      <c r="H40" s="39"/>
      <c r="I40" s="39"/>
      <c r="J40" s="39"/>
      <c r="K40" s="39"/>
      <c r="L40" s="39"/>
      <c r="S40" s="189"/>
      <c r="AB40" s="72"/>
      <c r="AC40" s="72"/>
      <c r="AD40" s="72"/>
      <c r="AE40" s="72"/>
      <c r="AF40" s="72"/>
      <c r="AG40" s="72"/>
      <c r="AH40" s="72"/>
      <c r="AI40" s="2"/>
      <c r="AJ40" s="2"/>
      <c r="AK40" s="2"/>
      <c r="AL40" s="2"/>
      <c r="AM40" s="2"/>
      <c r="AN40" s="2"/>
    </row>
    <row r="41" spans="1:40" ht="13.5" customHeight="1">
      <c r="A41" s="89"/>
      <c r="B41" s="118" t="s">
        <v>200</v>
      </c>
      <c r="C41" s="119" t="s">
        <v>199</v>
      </c>
      <c r="D41" s="42">
        <v>6000</v>
      </c>
      <c r="E41" s="41">
        <v>0</v>
      </c>
      <c r="F41" s="42">
        <v>6000</v>
      </c>
      <c r="G41" s="41">
        <v>0</v>
      </c>
      <c r="H41" s="42">
        <v>6000</v>
      </c>
      <c r="I41" s="41">
        <v>0</v>
      </c>
      <c r="J41" s="41">
        <v>0</v>
      </c>
      <c r="K41" s="41">
        <v>0</v>
      </c>
      <c r="L41" s="41">
        <f>SUM(J41:K41)</f>
        <v>0</v>
      </c>
      <c r="S41" s="189"/>
      <c r="W41" s="213"/>
      <c r="X41" s="213"/>
      <c r="Y41" s="213"/>
      <c r="Z41" s="213"/>
      <c r="AA41" s="213"/>
      <c r="AB41" s="260"/>
      <c r="AC41" s="260"/>
      <c r="AD41" s="260"/>
      <c r="AE41" s="261"/>
      <c r="AF41" s="72"/>
      <c r="AG41" s="72"/>
      <c r="AH41" s="72"/>
      <c r="AI41" s="2"/>
      <c r="AJ41" s="2"/>
      <c r="AK41" s="2"/>
      <c r="AL41" s="2"/>
      <c r="AM41" s="2"/>
      <c r="AN41" s="2"/>
    </row>
    <row r="42" spans="1:40" ht="13.5" customHeight="1">
      <c r="A42" s="89" t="s">
        <v>10</v>
      </c>
      <c r="B42" s="115">
        <v>1.796</v>
      </c>
      <c r="C42" s="110" t="s">
        <v>168</v>
      </c>
      <c r="D42" s="44">
        <f t="shared" ref="D42:L42" si="1">SUM(D41:D41)</f>
        <v>6000</v>
      </c>
      <c r="E42" s="43">
        <f t="shared" si="1"/>
        <v>0</v>
      </c>
      <c r="F42" s="44">
        <f t="shared" si="1"/>
        <v>6000</v>
      </c>
      <c r="G42" s="43">
        <f t="shared" si="1"/>
        <v>0</v>
      </c>
      <c r="H42" s="44">
        <f t="shared" si="1"/>
        <v>6000</v>
      </c>
      <c r="I42" s="43">
        <f t="shared" si="1"/>
        <v>0</v>
      </c>
      <c r="J42" s="43">
        <f t="shared" si="1"/>
        <v>0</v>
      </c>
      <c r="K42" s="43">
        <f t="shared" si="1"/>
        <v>0</v>
      </c>
      <c r="L42" s="43">
        <f t="shared" si="1"/>
        <v>0</v>
      </c>
      <c r="S42" s="189"/>
      <c r="AB42" s="72"/>
      <c r="AC42" s="72"/>
      <c r="AD42" s="72"/>
      <c r="AE42" s="72"/>
      <c r="AF42" s="72"/>
      <c r="AG42" s="72"/>
      <c r="AH42" s="72"/>
      <c r="AI42" s="2"/>
      <c r="AJ42" s="2"/>
      <c r="AK42" s="2"/>
      <c r="AL42" s="2"/>
      <c r="AM42" s="2"/>
      <c r="AN42" s="2"/>
    </row>
    <row r="43" spans="1:40" ht="13.5" customHeight="1">
      <c r="A43" s="89" t="s">
        <v>10</v>
      </c>
      <c r="B43" s="113">
        <v>1</v>
      </c>
      <c r="C43" s="114" t="s">
        <v>187</v>
      </c>
      <c r="D43" s="47">
        <f t="shared" ref="D43:L43" si="2">D38+D42</f>
        <v>8000</v>
      </c>
      <c r="E43" s="46">
        <f t="shared" si="2"/>
        <v>0</v>
      </c>
      <c r="F43" s="47">
        <f t="shared" si="2"/>
        <v>8000</v>
      </c>
      <c r="G43" s="46">
        <f t="shared" si="2"/>
        <v>0</v>
      </c>
      <c r="H43" s="47">
        <f t="shared" si="2"/>
        <v>8000</v>
      </c>
      <c r="I43" s="46">
        <f t="shared" si="2"/>
        <v>0</v>
      </c>
      <c r="J43" s="46">
        <f t="shared" si="2"/>
        <v>0</v>
      </c>
      <c r="K43" s="46">
        <f t="shared" si="2"/>
        <v>0</v>
      </c>
      <c r="L43" s="46">
        <f t="shared" si="2"/>
        <v>0</v>
      </c>
      <c r="S43" s="189"/>
      <c r="AB43" s="72"/>
      <c r="AC43" s="72"/>
      <c r="AD43" s="72"/>
      <c r="AE43" s="72"/>
      <c r="AF43" s="72"/>
      <c r="AG43" s="72"/>
      <c r="AH43" s="72"/>
      <c r="AI43" s="2"/>
      <c r="AJ43" s="2"/>
      <c r="AK43" s="2"/>
      <c r="AL43" s="2"/>
      <c r="AM43" s="2"/>
      <c r="AN43" s="2"/>
    </row>
    <row r="44" spans="1:40" ht="13.5" customHeight="1">
      <c r="A44" s="89" t="s">
        <v>10</v>
      </c>
      <c r="B44" s="111">
        <v>2215</v>
      </c>
      <c r="C44" s="112" t="s">
        <v>180</v>
      </c>
      <c r="D44" s="44">
        <f t="shared" ref="D44:L44" si="3">D43</f>
        <v>8000</v>
      </c>
      <c r="E44" s="43">
        <f t="shared" si="3"/>
        <v>0</v>
      </c>
      <c r="F44" s="44">
        <f t="shared" si="3"/>
        <v>8000</v>
      </c>
      <c r="G44" s="43">
        <f t="shared" si="3"/>
        <v>0</v>
      </c>
      <c r="H44" s="44">
        <f t="shared" si="3"/>
        <v>8000</v>
      </c>
      <c r="I44" s="43">
        <f t="shared" si="3"/>
        <v>0</v>
      </c>
      <c r="J44" s="43">
        <f t="shared" si="3"/>
        <v>0</v>
      </c>
      <c r="K44" s="43">
        <f t="shared" si="3"/>
        <v>0</v>
      </c>
      <c r="L44" s="43">
        <f t="shared" si="3"/>
        <v>0</v>
      </c>
      <c r="S44" s="189"/>
      <c r="AB44" s="72"/>
      <c r="AC44" s="72"/>
      <c r="AD44" s="72"/>
      <c r="AE44" s="72"/>
      <c r="AF44" s="72"/>
      <c r="AG44" s="72"/>
      <c r="AH44" s="72"/>
      <c r="AI44" s="2"/>
      <c r="AJ44" s="2"/>
      <c r="AK44" s="2"/>
      <c r="AL44" s="2"/>
      <c r="AM44" s="2"/>
      <c r="AN44" s="2"/>
    </row>
    <row r="45" spans="1:40" ht="13.5" customHeight="1">
      <c r="A45" s="72"/>
      <c r="B45" s="97"/>
      <c r="D45" s="9"/>
      <c r="E45" s="9"/>
      <c r="F45" s="9"/>
      <c r="G45" s="9"/>
      <c r="H45" s="9"/>
      <c r="I45" s="9"/>
      <c r="J45" s="9"/>
      <c r="K45" s="9"/>
      <c r="L45" s="9"/>
      <c r="S45" s="189"/>
      <c r="AB45" s="72"/>
      <c r="AC45" s="72"/>
      <c r="AD45" s="72"/>
      <c r="AE45" s="72"/>
      <c r="AF45" s="72"/>
      <c r="AG45" s="72"/>
      <c r="AH45" s="72"/>
      <c r="AI45" s="2"/>
      <c r="AJ45" s="2"/>
      <c r="AK45" s="2"/>
      <c r="AL45" s="2"/>
      <c r="AM45" s="2"/>
      <c r="AN45" s="2"/>
    </row>
    <row r="46" spans="1:40" ht="25.5">
      <c r="A46" s="89" t="s">
        <v>12</v>
      </c>
      <c r="B46" s="120">
        <v>2225</v>
      </c>
      <c r="C46" s="110" t="s">
        <v>13</v>
      </c>
      <c r="D46" s="23"/>
      <c r="E46" s="23"/>
      <c r="F46" s="23"/>
      <c r="G46" s="23"/>
      <c r="H46" s="23"/>
      <c r="I46" s="23"/>
      <c r="J46" s="23"/>
      <c r="K46" s="23"/>
      <c r="L46" s="23"/>
      <c r="S46" s="189"/>
      <c r="AB46" s="72"/>
      <c r="AC46" s="72"/>
      <c r="AD46" s="72"/>
      <c r="AE46" s="72"/>
      <c r="AF46" s="72"/>
      <c r="AG46" s="72"/>
      <c r="AH46" s="72"/>
      <c r="AI46" s="2"/>
      <c r="AJ46" s="2"/>
      <c r="AK46" s="2"/>
      <c r="AL46" s="2"/>
      <c r="AM46" s="2"/>
      <c r="AN46" s="2"/>
    </row>
    <row r="47" spans="1:40" ht="13.5" customHeight="1">
      <c r="A47" s="89"/>
      <c r="B47" s="121">
        <v>1</v>
      </c>
      <c r="C47" s="119" t="s">
        <v>14</v>
      </c>
      <c r="D47" s="23"/>
      <c r="E47" s="23"/>
      <c r="F47" s="23"/>
      <c r="G47" s="23"/>
      <c r="H47" s="23"/>
      <c r="I47" s="23"/>
      <c r="J47" s="23"/>
      <c r="K47" s="23"/>
      <c r="L47" s="23"/>
      <c r="S47" s="189"/>
      <c r="AB47" s="72"/>
      <c r="AC47" s="72"/>
      <c r="AD47" s="72"/>
      <c r="AE47" s="72"/>
      <c r="AF47" s="72"/>
      <c r="AG47" s="72"/>
      <c r="AH47" s="72"/>
      <c r="AI47" s="2"/>
      <c r="AJ47" s="2"/>
      <c r="AK47" s="2"/>
      <c r="AL47" s="2"/>
      <c r="AM47" s="2"/>
      <c r="AN47" s="2"/>
    </row>
    <row r="48" spans="1:40" ht="13.5" customHeight="1">
      <c r="A48" s="89"/>
      <c r="B48" s="115">
        <v>1.0009999999999999</v>
      </c>
      <c r="C48" s="110" t="s">
        <v>15</v>
      </c>
      <c r="D48" s="23"/>
      <c r="E48" s="23"/>
      <c r="F48" s="23"/>
      <c r="G48" s="23"/>
      <c r="H48" s="23"/>
      <c r="I48" s="23"/>
      <c r="J48" s="23"/>
      <c r="K48" s="23"/>
      <c r="L48" s="23"/>
      <c r="S48" s="189"/>
      <c r="AB48" s="72"/>
      <c r="AC48" s="72"/>
      <c r="AD48" s="72"/>
      <c r="AE48" s="72"/>
      <c r="AF48" s="72"/>
      <c r="AG48" s="72"/>
      <c r="AH48" s="72"/>
      <c r="AI48" s="2"/>
      <c r="AJ48" s="2"/>
      <c r="AK48" s="2"/>
      <c r="AL48" s="2"/>
      <c r="AM48" s="2"/>
      <c r="AN48" s="2"/>
    </row>
    <row r="49" spans="1:40" ht="13.5" customHeight="1">
      <c r="A49" s="89"/>
      <c r="B49" s="121">
        <v>60</v>
      </c>
      <c r="C49" s="119" t="s">
        <v>16</v>
      </c>
      <c r="D49" s="23"/>
      <c r="E49" s="23"/>
      <c r="F49" s="23"/>
      <c r="G49" s="23"/>
      <c r="H49" s="23"/>
      <c r="I49" s="23"/>
      <c r="J49" s="23"/>
      <c r="K49" s="23"/>
      <c r="L49" s="23"/>
      <c r="S49" s="189"/>
      <c r="AB49" s="72"/>
      <c r="AC49" s="72"/>
      <c r="AD49" s="72"/>
      <c r="AE49" s="72"/>
      <c r="AF49" s="72"/>
      <c r="AG49" s="72"/>
      <c r="AH49" s="72"/>
      <c r="AI49" s="2"/>
      <c r="AJ49" s="2"/>
      <c r="AK49" s="2"/>
      <c r="AL49" s="2"/>
      <c r="AM49" s="2"/>
      <c r="AN49" s="2"/>
    </row>
    <row r="50" spans="1:40" ht="13.5" customHeight="1">
      <c r="A50" s="89"/>
      <c r="B50" s="118" t="s">
        <v>17</v>
      </c>
      <c r="C50" s="119" t="s">
        <v>18</v>
      </c>
      <c r="D50" s="23">
        <v>5558</v>
      </c>
      <c r="E50" s="41">
        <v>0</v>
      </c>
      <c r="F50" s="48">
        <v>15000</v>
      </c>
      <c r="G50" s="41">
        <v>0</v>
      </c>
      <c r="H50" s="23">
        <v>15000</v>
      </c>
      <c r="I50" s="49">
        <v>0</v>
      </c>
      <c r="J50" s="48">
        <v>15700</v>
      </c>
      <c r="K50" s="41">
        <v>0</v>
      </c>
      <c r="L50" s="42">
        <f>SUM(J50:K50)</f>
        <v>15700</v>
      </c>
      <c r="M50" s="213"/>
      <c r="N50" s="213"/>
      <c r="O50" s="213"/>
      <c r="P50" s="214"/>
      <c r="Q50" s="232"/>
      <c r="S50" s="189"/>
      <c r="W50" s="213"/>
      <c r="X50" s="213"/>
      <c r="Y50" s="213"/>
      <c r="Z50" s="213"/>
      <c r="AA50" s="213"/>
      <c r="AB50" s="72"/>
      <c r="AC50" s="72"/>
      <c r="AD50" s="72"/>
      <c r="AE50" s="14"/>
      <c r="AF50" s="72"/>
      <c r="AG50" s="72"/>
      <c r="AH50" s="72"/>
      <c r="AI50" s="2"/>
      <c r="AJ50" s="2"/>
      <c r="AK50" s="2"/>
      <c r="AL50" s="2"/>
      <c r="AM50" s="2"/>
      <c r="AN50" s="2"/>
    </row>
    <row r="51" spans="1:40" ht="13.5" customHeight="1">
      <c r="A51" s="89"/>
      <c r="B51" s="118" t="s">
        <v>19</v>
      </c>
      <c r="C51" s="119" t="s">
        <v>20</v>
      </c>
      <c r="D51" s="48">
        <v>200</v>
      </c>
      <c r="E51" s="41">
        <v>0</v>
      </c>
      <c r="F51" s="48">
        <v>1</v>
      </c>
      <c r="G51" s="41">
        <v>0</v>
      </c>
      <c r="H51" s="48">
        <v>1</v>
      </c>
      <c r="I51" s="41">
        <v>0</v>
      </c>
      <c r="J51" s="48">
        <v>500</v>
      </c>
      <c r="K51" s="41">
        <v>0</v>
      </c>
      <c r="L51" s="42">
        <f>SUM(J51:K51)</f>
        <v>500</v>
      </c>
      <c r="M51" s="213"/>
      <c r="N51" s="213"/>
      <c r="O51" s="213"/>
      <c r="P51" s="214"/>
      <c r="Q51" s="232"/>
      <c r="S51" s="189"/>
      <c r="W51" s="213"/>
      <c r="X51" s="213"/>
      <c r="Y51" s="213"/>
      <c r="Z51" s="213"/>
      <c r="AA51" s="213"/>
      <c r="AB51" s="260"/>
      <c r="AC51" s="260"/>
      <c r="AD51" s="260"/>
      <c r="AE51" s="261"/>
      <c r="AF51" s="72"/>
      <c r="AG51" s="72"/>
      <c r="AH51" s="72"/>
      <c r="AI51" s="2"/>
      <c r="AJ51" s="2"/>
      <c r="AK51" s="2"/>
      <c r="AL51" s="2"/>
      <c r="AM51" s="2"/>
      <c r="AN51" s="2"/>
    </row>
    <row r="52" spans="1:40" ht="13.5" customHeight="1">
      <c r="A52" s="89"/>
      <c r="B52" s="118" t="s">
        <v>21</v>
      </c>
      <c r="C52" s="119" t="s">
        <v>22</v>
      </c>
      <c r="D52" s="48">
        <v>1270</v>
      </c>
      <c r="E52" s="41">
        <v>0</v>
      </c>
      <c r="F52" s="48">
        <v>1</v>
      </c>
      <c r="G52" s="41">
        <v>0</v>
      </c>
      <c r="H52" s="48">
        <v>1</v>
      </c>
      <c r="I52" s="49">
        <v>0</v>
      </c>
      <c r="J52" s="48">
        <v>1499</v>
      </c>
      <c r="K52" s="41">
        <v>0</v>
      </c>
      <c r="L52" s="42">
        <f>SUM(J52:K52)</f>
        <v>1499</v>
      </c>
      <c r="M52" s="213"/>
      <c r="N52" s="213"/>
      <c r="O52" s="213"/>
      <c r="P52" s="214"/>
      <c r="Q52" s="232"/>
      <c r="R52" s="213"/>
      <c r="S52" s="213"/>
      <c r="T52" s="213"/>
      <c r="U52" s="214"/>
      <c r="V52" s="232"/>
      <c r="W52" s="213"/>
      <c r="X52" s="213"/>
      <c r="Y52" s="213"/>
      <c r="Z52" s="213"/>
      <c r="AA52" s="213"/>
      <c r="AB52" s="260"/>
      <c r="AC52" s="260"/>
      <c r="AD52" s="260"/>
      <c r="AE52" s="261"/>
      <c r="AF52" s="72"/>
      <c r="AG52" s="72"/>
      <c r="AH52" s="72"/>
      <c r="AI52" s="2"/>
      <c r="AJ52" s="2"/>
      <c r="AK52" s="2"/>
      <c r="AL52" s="2"/>
      <c r="AM52" s="2"/>
      <c r="AN52" s="2"/>
    </row>
    <row r="53" spans="1:40" ht="13.5" customHeight="1">
      <c r="A53" s="122" t="s">
        <v>10</v>
      </c>
      <c r="B53" s="121">
        <v>60</v>
      </c>
      <c r="C53" s="119" t="s">
        <v>16</v>
      </c>
      <c r="D53" s="55">
        <f t="shared" ref="D53:L53" si="4">SUM(D50:D52)</f>
        <v>7028</v>
      </c>
      <c r="E53" s="43">
        <f t="shared" si="4"/>
        <v>0</v>
      </c>
      <c r="F53" s="57">
        <f t="shared" si="4"/>
        <v>15002</v>
      </c>
      <c r="G53" s="61">
        <f t="shared" si="4"/>
        <v>0</v>
      </c>
      <c r="H53" s="58">
        <f t="shared" si="4"/>
        <v>15002</v>
      </c>
      <c r="I53" s="61">
        <f t="shared" si="4"/>
        <v>0</v>
      </c>
      <c r="J53" s="57">
        <f t="shared" si="4"/>
        <v>17699</v>
      </c>
      <c r="K53" s="61">
        <f t="shared" si="4"/>
        <v>0</v>
      </c>
      <c r="L53" s="57">
        <f t="shared" si="4"/>
        <v>17699</v>
      </c>
      <c r="S53" s="189"/>
      <c r="AB53" s="72"/>
      <c r="AC53" s="72"/>
      <c r="AD53" s="72"/>
      <c r="AE53" s="72"/>
      <c r="AF53" s="72"/>
      <c r="AG53" s="72"/>
      <c r="AH53" s="72"/>
      <c r="AI53" s="2"/>
      <c r="AJ53" s="2"/>
      <c r="AK53" s="2"/>
      <c r="AL53" s="2"/>
      <c r="AM53" s="2"/>
      <c r="AN53" s="2"/>
    </row>
    <row r="54" spans="1:40" ht="13.5" customHeight="1">
      <c r="A54" s="122"/>
      <c r="B54" s="121"/>
      <c r="C54" s="119"/>
      <c r="D54" s="39"/>
      <c r="E54" s="39"/>
      <c r="F54" s="23"/>
      <c r="G54" s="39"/>
      <c r="H54" s="23"/>
      <c r="I54" s="39"/>
      <c r="J54" s="23"/>
      <c r="K54" s="39"/>
      <c r="L54" s="39"/>
      <c r="S54" s="189"/>
      <c r="AB54" s="72"/>
      <c r="AC54" s="72"/>
      <c r="AD54" s="72"/>
      <c r="AE54" s="72"/>
      <c r="AF54" s="72"/>
      <c r="AG54" s="72"/>
      <c r="AH54" s="72"/>
      <c r="AI54" s="2"/>
      <c r="AJ54" s="2"/>
      <c r="AK54" s="2"/>
      <c r="AL54" s="2"/>
      <c r="AM54" s="2"/>
      <c r="AN54" s="2"/>
    </row>
    <row r="55" spans="1:40" ht="13.5" customHeight="1">
      <c r="A55" s="89"/>
      <c r="B55" s="121">
        <v>46</v>
      </c>
      <c r="C55" s="119" t="s">
        <v>105</v>
      </c>
      <c r="D55" s="39"/>
      <c r="E55" s="39"/>
      <c r="F55" s="23"/>
      <c r="G55" s="39"/>
      <c r="H55" s="23"/>
      <c r="I55" s="39"/>
      <c r="J55" s="23"/>
      <c r="K55" s="39"/>
      <c r="L55" s="39"/>
      <c r="S55" s="189"/>
      <c r="AB55" s="72"/>
      <c r="AC55" s="72"/>
      <c r="AD55" s="72"/>
      <c r="AE55" s="72"/>
      <c r="AF55" s="72"/>
      <c r="AG55" s="72"/>
      <c r="AH55" s="72"/>
      <c r="AI55" s="2"/>
      <c r="AJ55" s="2"/>
      <c r="AK55" s="2"/>
      <c r="AL55" s="2"/>
      <c r="AM55" s="2"/>
      <c r="AN55" s="2"/>
    </row>
    <row r="56" spans="1:40" ht="13.5" customHeight="1">
      <c r="A56" s="89"/>
      <c r="B56" s="118" t="s">
        <v>106</v>
      </c>
      <c r="C56" s="119" t="s">
        <v>18</v>
      </c>
      <c r="D56" s="41">
        <v>0</v>
      </c>
      <c r="E56" s="39">
        <v>2310</v>
      </c>
      <c r="F56" s="41">
        <v>0</v>
      </c>
      <c r="G56" s="39">
        <v>2285</v>
      </c>
      <c r="H56" s="49">
        <v>0</v>
      </c>
      <c r="I56" s="39">
        <v>2285</v>
      </c>
      <c r="J56" s="41">
        <v>0</v>
      </c>
      <c r="K56" s="39">
        <v>2633</v>
      </c>
      <c r="L56" s="39">
        <f>SUM(J56:K56)</f>
        <v>2633</v>
      </c>
      <c r="M56" s="213"/>
      <c r="N56" s="213"/>
      <c r="O56" s="213"/>
      <c r="P56" s="214"/>
      <c r="Q56" s="232"/>
      <c r="S56" s="189"/>
      <c r="W56" s="213"/>
      <c r="X56" s="213"/>
      <c r="Y56" s="213"/>
      <c r="Z56" s="213"/>
      <c r="AA56" s="213"/>
      <c r="AB56" s="72"/>
      <c r="AC56" s="72"/>
      <c r="AD56" s="72"/>
      <c r="AE56" s="14"/>
      <c r="AF56" s="72"/>
      <c r="AG56" s="72"/>
      <c r="AH56" s="72"/>
      <c r="AI56" s="2"/>
      <c r="AJ56" s="2"/>
      <c r="AK56" s="2"/>
      <c r="AL56" s="2"/>
      <c r="AM56" s="2"/>
      <c r="AN56" s="2"/>
    </row>
    <row r="57" spans="1:40" ht="13.5" customHeight="1">
      <c r="A57" s="89"/>
      <c r="B57" s="118" t="s">
        <v>107</v>
      </c>
      <c r="C57" s="119" t="s">
        <v>20</v>
      </c>
      <c r="D57" s="41">
        <v>0</v>
      </c>
      <c r="E57" s="39">
        <v>49</v>
      </c>
      <c r="F57" s="49">
        <v>0</v>
      </c>
      <c r="G57" s="39">
        <v>49</v>
      </c>
      <c r="H57" s="49">
        <v>0</v>
      </c>
      <c r="I57" s="39">
        <v>49</v>
      </c>
      <c r="J57" s="49">
        <v>0</v>
      </c>
      <c r="K57" s="39">
        <v>49</v>
      </c>
      <c r="L57" s="39">
        <f>SUM(J57:K57)</f>
        <v>49</v>
      </c>
      <c r="M57" s="213"/>
      <c r="N57" s="213"/>
      <c r="O57" s="213"/>
      <c r="P57" s="214"/>
      <c r="Q57" s="232"/>
      <c r="S57" s="189"/>
      <c r="W57" s="213"/>
      <c r="X57" s="213"/>
      <c r="Y57" s="213"/>
      <c r="Z57" s="213"/>
      <c r="AA57" s="213"/>
      <c r="AB57" s="260"/>
      <c r="AC57" s="260"/>
      <c r="AD57" s="260"/>
      <c r="AE57" s="261"/>
      <c r="AF57" s="72"/>
      <c r="AG57" s="72"/>
      <c r="AH57" s="72"/>
      <c r="AI57" s="2"/>
      <c r="AJ57" s="2"/>
      <c r="AK57" s="2"/>
      <c r="AL57" s="2"/>
      <c r="AM57" s="2"/>
      <c r="AN57" s="2"/>
    </row>
    <row r="58" spans="1:40" ht="13.5" customHeight="1">
      <c r="A58" s="89"/>
      <c r="B58" s="118" t="s">
        <v>108</v>
      </c>
      <c r="C58" s="119" t="s">
        <v>22</v>
      </c>
      <c r="D58" s="52">
        <v>0</v>
      </c>
      <c r="E58" s="45">
        <v>111</v>
      </c>
      <c r="F58" s="53">
        <v>0</v>
      </c>
      <c r="G58" s="45">
        <v>108</v>
      </c>
      <c r="H58" s="53">
        <v>0</v>
      </c>
      <c r="I58" s="45">
        <v>108</v>
      </c>
      <c r="J58" s="53">
        <v>0</v>
      </c>
      <c r="K58" s="45">
        <v>108</v>
      </c>
      <c r="L58" s="45">
        <f>SUM(J58:K58)</f>
        <v>108</v>
      </c>
      <c r="M58" s="213"/>
      <c r="N58" s="213"/>
      <c r="O58" s="213"/>
      <c r="P58" s="214"/>
      <c r="Q58" s="232"/>
      <c r="S58" s="189"/>
      <c r="W58" s="213"/>
      <c r="X58" s="213"/>
      <c r="Y58" s="213"/>
      <c r="Z58" s="213"/>
      <c r="AA58" s="213"/>
      <c r="AB58" s="260"/>
      <c r="AC58" s="260"/>
      <c r="AD58" s="260"/>
      <c r="AE58" s="261"/>
      <c r="AF58" s="72"/>
      <c r="AG58" s="72"/>
      <c r="AH58" s="72"/>
      <c r="AI58" s="2"/>
      <c r="AJ58" s="2"/>
      <c r="AK58" s="2"/>
      <c r="AL58" s="2"/>
      <c r="AM58" s="2"/>
      <c r="AN58" s="2"/>
    </row>
    <row r="59" spans="1:40" ht="13.5" customHeight="1">
      <c r="A59" s="89" t="s">
        <v>10</v>
      </c>
      <c r="B59" s="121">
        <v>46</v>
      </c>
      <c r="C59" s="119" t="s">
        <v>105</v>
      </c>
      <c r="D59" s="43">
        <f t="shared" ref="D59:K59" si="5">SUM(D56:D58)</f>
        <v>0</v>
      </c>
      <c r="E59" s="55">
        <f t="shared" si="5"/>
        <v>2470</v>
      </c>
      <c r="F59" s="43">
        <f t="shared" si="5"/>
        <v>0</v>
      </c>
      <c r="G59" s="55">
        <f t="shared" si="5"/>
        <v>2442</v>
      </c>
      <c r="H59" s="43">
        <f t="shared" si="5"/>
        <v>0</v>
      </c>
      <c r="I59" s="55">
        <f t="shared" si="5"/>
        <v>2442</v>
      </c>
      <c r="J59" s="43">
        <f t="shared" si="5"/>
        <v>0</v>
      </c>
      <c r="K59" s="55">
        <f t="shared" si="5"/>
        <v>2790</v>
      </c>
      <c r="L59" s="55">
        <f>SUM(J59:K59)</f>
        <v>2790</v>
      </c>
      <c r="S59" s="189"/>
      <c r="AB59" s="72"/>
      <c r="AC59" s="72"/>
      <c r="AD59" s="72"/>
      <c r="AE59" s="72"/>
      <c r="AF59" s="72"/>
      <c r="AG59" s="72"/>
      <c r="AH59" s="72"/>
      <c r="AI59" s="2"/>
      <c r="AJ59" s="2"/>
      <c r="AK59" s="2"/>
      <c r="AL59" s="2"/>
      <c r="AM59" s="2"/>
      <c r="AN59" s="2"/>
    </row>
    <row r="60" spans="1:40">
      <c r="A60" s="89"/>
      <c r="B60" s="118"/>
      <c r="C60" s="119"/>
      <c r="D60" s="39"/>
      <c r="E60" s="39"/>
      <c r="F60" s="23"/>
      <c r="G60" s="39"/>
      <c r="H60" s="23"/>
      <c r="I60" s="39"/>
      <c r="J60" s="23"/>
      <c r="K60" s="39"/>
      <c r="L60" s="39"/>
      <c r="S60" s="189"/>
      <c r="AB60" s="72"/>
      <c r="AC60" s="72"/>
      <c r="AD60" s="72"/>
      <c r="AE60" s="72"/>
      <c r="AF60" s="72"/>
      <c r="AG60" s="72"/>
      <c r="AH60" s="72"/>
      <c r="AI60" s="2"/>
      <c r="AJ60" s="2"/>
      <c r="AK60" s="2"/>
      <c r="AL60" s="2"/>
      <c r="AM60" s="2"/>
      <c r="AN60" s="2"/>
    </row>
    <row r="61" spans="1:40" ht="13.5" customHeight="1">
      <c r="A61" s="89"/>
      <c r="B61" s="121">
        <v>48</v>
      </c>
      <c r="C61" s="119" t="s">
        <v>109</v>
      </c>
      <c r="D61" s="39"/>
      <c r="E61" s="39"/>
      <c r="F61" s="23"/>
      <c r="G61" s="39"/>
      <c r="H61" s="23"/>
      <c r="I61" s="39"/>
      <c r="J61" s="23"/>
      <c r="K61" s="39"/>
      <c r="L61" s="39"/>
      <c r="S61" s="189"/>
      <c r="AB61" s="72"/>
      <c r="AC61" s="72"/>
      <c r="AD61" s="72"/>
      <c r="AE61" s="72"/>
      <c r="AF61" s="72"/>
      <c r="AG61" s="72"/>
      <c r="AH61" s="72"/>
      <c r="AI61" s="2"/>
      <c r="AJ61" s="2"/>
      <c r="AK61" s="2"/>
      <c r="AL61" s="2"/>
      <c r="AM61" s="2"/>
      <c r="AN61" s="2"/>
    </row>
    <row r="62" spans="1:40" ht="13.5" customHeight="1">
      <c r="A62" s="89"/>
      <c r="B62" s="118" t="s">
        <v>110</v>
      </c>
      <c r="C62" s="119" t="s">
        <v>18</v>
      </c>
      <c r="D62" s="41">
        <v>0</v>
      </c>
      <c r="E62" s="39">
        <v>2172</v>
      </c>
      <c r="F62" s="49">
        <v>0</v>
      </c>
      <c r="G62" s="39">
        <v>1940</v>
      </c>
      <c r="H62" s="49">
        <v>0</v>
      </c>
      <c r="I62" s="39">
        <v>1940</v>
      </c>
      <c r="J62" s="49">
        <v>0</v>
      </c>
      <c r="K62" s="39">
        <v>3030</v>
      </c>
      <c r="L62" s="39">
        <f>SUM(J62:K62)</f>
        <v>3030</v>
      </c>
      <c r="M62" s="213"/>
      <c r="N62" s="213"/>
      <c r="O62" s="213"/>
      <c r="P62" s="214"/>
      <c r="Q62" s="232"/>
      <c r="S62" s="189"/>
      <c r="W62" s="213"/>
      <c r="X62" s="213"/>
      <c r="Y62" s="213"/>
      <c r="Z62" s="213"/>
      <c r="AA62" s="213"/>
      <c r="AB62" s="72"/>
      <c r="AC62" s="72"/>
      <c r="AD62" s="72"/>
      <c r="AE62" s="14"/>
      <c r="AF62" s="72"/>
      <c r="AG62" s="72"/>
      <c r="AH62" s="72"/>
      <c r="AI62" s="2"/>
      <c r="AJ62" s="2"/>
      <c r="AK62" s="2"/>
      <c r="AL62" s="2"/>
      <c r="AM62" s="2"/>
      <c r="AN62" s="2"/>
    </row>
    <row r="63" spans="1:40" ht="13.5" customHeight="1">
      <c r="A63" s="89"/>
      <c r="B63" s="118" t="s">
        <v>111</v>
      </c>
      <c r="C63" s="119" t="s">
        <v>20</v>
      </c>
      <c r="D63" s="41">
        <v>0</v>
      </c>
      <c r="E63" s="39">
        <v>54</v>
      </c>
      <c r="F63" s="49">
        <v>0</v>
      </c>
      <c r="G63" s="39">
        <v>54</v>
      </c>
      <c r="H63" s="49">
        <v>0</v>
      </c>
      <c r="I63" s="39">
        <v>54</v>
      </c>
      <c r="J63" s="49">
        <v>0</v>
      </c>
      <c r="K63" s="39">
        <v>54</v>
      </c>
      <c r="L63" s="39">
        <f>SUM(J63:K63)</f>
        <v>54</v>
      </c>
      <c r="M63" s="213"/>
      <c r="N63" s="213"/>
      <c r="O63" s="213"/>
      <c r="P63" s="214"/>
      <c r="Q63" s="232"/>
      <c r="S63" s="189"/>
      <c r="W63" s="213"/>
      <c r="X63" s="213"/>
      <c r="Y63" s="213"/>
      <c r="Z63" s="213"/>
      <c r="AA63" s="213"/>
      <c r="AB63" s="260"/>
      <c r="AC63" s="260"/>
      <c r="AD63" s="260"/>
      <c r="AE63" s="261"/>
      <c r="AF63" s="72"/>
      <c r="AG63" s="72"/>
      <c r="AH63" s="72"/>
      <c r="AI63" s="2"/>
      <c r="AJ63" s="2"/>
      <c r="AK63" s="2"/>
      <c r="AL63" s="2"/>
      <c r="AM63" s="2"/>
      <c r="AN63" s="2"/>
    </row>
    <row r="64" spans="1:40" ht="13.5" customHeight="1">
      <c r="A64" s="89"/>
      <c r="B64" s="118" t="s">
        <v>112</v>
      </c>
      <c r="C64" s="119" t="s">
        <v>22</v>
      </c>
      <c r="D64" s="41">
        <v>0</v>
      </c>
      <c r="E64" s="39">
        <v>108</v>
      </c>
      <c r="F64" s="49">
        <v>0</v>
      </c>
      <c r="G64" s="39">
        <v>108</v>
      </c>
      <c r="H64" s="49">
        <v>0</v>
      </c>
      <c r="I64" s="39">
        <v>108</v>
      </c>
      <c r="J64" s="49">
        <v>0</v>
      </c>
      <c r="K64" s="39">
        <v>108</v>
      </c>
      <c r="L64" s="39">
        <f>SUM(J64:K64)</f>
        <v>108</v>
      </c>
      <c r="M64" s="213"/>
      <c r="N64" s="213"/>
      <c r="O64" s="213"/>
      <c r="P64" s="214"/>
      <c r="Q64" s="232"/>
      <c r="S64" s="189"/>
      <c r="W64" s="213"/>
      <c r="X64" s="213"/>
      <c r="Y64" s="213"/>
      <c r="Z64" s="213"/>
      <c r="AA64" s="213"/>
      <c r="AB64" s="260"/>
      <c r="AC64" s="260"/>
      <c r="AD64" s="260"/>
      <c r="AE64" s="261"/>
      <c r="AF64" s="72"/>
      <c r="AG64" s="72"/>
      <c r="AH64" s="72"/>
      <c r="AI64" s="2"/>
      <c r="AJ64" s="2"/>
      <c r="AK64" s="2"/>
      <c r="AL64" s="2"/>
      <c r="AM64" s="2"/>
      <c r="AN64" s="2"/>
    </row>
    <row r="65" spans="1:40" ht="13.5" customHeight="1">
      <c r="A65" s="89" t="s">
        <v>10</v>
      </c>
      <c r="B65" s="121">
        <v>48</v>
      </c>
      <c r="C65" s="119" t="s">
        <v>109</v>
      </c>
      <c r="D65" s="43">
        <f t="shared" ref="D65:K65" si="6">SUM(D62:D64)</f>
        <v>0</v>
      </c>
      <c r="E65" s="55">
        <f t="shared" si="6"/>
        <v>2334</v>
      </c>
      <c r="F65" s="43">
        <f t="shared" si="6"/>
        <v>0</v>
      </c>
      <c r="G65" s="55">
        <f t="shared" si="6"/>
        <v>2102</v>
      </c>
      <c r="H65" s="43">
        <f t="shared" si="6"/>
        <v>0</v>
      </c>
      <c r="I65" s="55">
        <f t="shared" si="6"/>
        <v>2102</v>
      </c>
      <c r="J65" s="43">
        <f t="shared" si="6"/>
        <v>0</v>
      </c>
      <c r="K65" s="55">
        <f t="shared" si="6"/>
        <v>3192</v>
      </c>
      <c r="L65" s="55">
        <f>SUM(J65:K65)</f>
        <v>3192</v>
      </c>
      <c r="S65" s="189"/>
      <c r="AB65" s="72"/>
      <c r="AC65" s="72"/>
      <c r="AD65" s="72"/>
      <c r="AE65" s="72"/>
      <c r="AF65" s="72"/>
      <c r="AG65" s="72"/>
      <c r="AH65" s="72"/>
      <c r="AI65" s="2"/>
      <c r="AJ65" s="2"/>
      <c r="AK65" s="2"/>
      <c r="AL65" s="2"/>
      <c r="AM65" s="2"/>
      <c r="AN65" s="2"/>
    </row>
    <row r="66" spans="1:40" ht="13.5" customHeight="1">
      <c r="A66" s="89" t="s">
        <v>10</v>
      </c>
      <c r="B66" s="121">
        <v>60</v>
      </c>
      <c r="C66" s="119" t="s">
        <v>16</v>
      </c>
      <c r="D66" s="55">
        <f t="shared" ref="D66:K66" si="7">SUM(D50:D52)+D59+D65</f>
        <v>7028</v>
      </c>
      <c r="E66" s="55">
        <f t="shared" si="7"/>
        <v>4804</v>
      </c>
      <c r="F66" s="44">
        <f t="shared" si="7"/>
        <v>15002</v>
      </c>
      <c r="G66" s="55">
        <f t="shared" si="7"/>
        <v>4544</v>
      </c>
      <c r="H66" s="55">
        <f t="shared" si="7"/>
        <v>15002</v>
      </c>
      <c r="I66" s="55">
        <f t="shared" si="7"/>
        <v>4544</v>
      </c>
      <c r="J66" s="44">
        <f t="shared" si="7"/>
        <v>17699</v>
      </c>
      <c r="K66" s="55">
        <f t="shared" si="7"/>
        <v>5982</v>
      </c>
      <c r="L66" s="55">
        <f>SUM(J66:K66)</f>
        <v>23681</v>
      </c>
      <c r="S66" s="189"/>
      <c r="AB66" s="72"/>
      <c r="AC66" s="72"/>
      <c r="AD66" s="72"/>
      <c r="AE66" s="72"/>
      <c r="AF66" s="72"/>
      <c r="AG66" s="72"/>
      <c r="AH66" s="72"/>
      <c r="AI66" s="2"/>
      <c r="AJ66" s="2"/>
      <c r="AK66" s="2"/>
      <c r="AL66" s="2"/>
      <c r="AM66" s="2"/>
      <c r="AN66" s="2"/>
    </row>
    <row r="67" spans="1:40" ht="13.5" customHeight="1">
      <c r="A67" s="116" t="s">
        <v>10</v>
      </c>
      <c r="B67" s="123">
        <v>1.0009999999999999</v>
      </c>
      <c r="C67" s="124" t="s">
        <v>15</v>
      </c>
      <c r="D67" s="55">
        <f t="shared" ref="D67:L67" si="8">D66</f>
        <v>7028</v>
      </c>
      <c r="E67" s="55">
        <f t="shared" si="8"/>
        <v>4804</v>
      </c>
      <c r="F67" s="44">
        <f t="shared" si="8"/>
        <v>15002</v>
      </c>
      <c r="G67" s="55">
        <f t="shared" si="8"/>
        <v>4544</v>
      </c>
      <c r="H67" s="55">
        <f t="shared" si="8"/>
        <v>15002</v>
      </c>
      <c r="I67" s="55">
        <f t="shared" si="8"/>
        <v>4544</v>
      </c>
      <c r="J67" s="44">
        <f t="shared" si="8"/>
        <v>17699</v>
      </c>
      <c r="K67" s="55">
        <f t="shared" si="8"/>
        <v>5982</v>
      </c>
      <c r="L67" s="55">
        <f t="shared" si="8"/>
        <v>23681</v>
      </c>
      <c r="S67" s="189"/>
      <c r="AB67" s="72"/>
      <c r="AC67" s="72"/>
      <c r="AD67" s="72"/>
      <c r="AE67" s="72"/>
      <c r="AF67" s="72"/>
      <c r="AG67" s="72"/>
      <c r="AH67" s="72"/>
      <c r="AI67" s="2"/>
      <c r="AJ67" s="2"/>
      <c r="AK67" s="2"/>
      <c r="AL67" s="2"/>
      <c r="AM67" s="2"/>
      <c r="AN67" s="2"/>
    </row>
    <row r="68" spans="1:40" ht="0.75" customHeight="1">
      <c r="B68" s="125"/>
      <c r="C68" s="126"/>
      <c r="D68" s="39"/>
      <c r="E68" s="39"/>
      <c r="F68" s="42"/>
      <c r="G68" s="39"/>
      <c r="H68" s="39"/>
      <c r="I68" s="39"/>
      <c r="J68" s="42"/>
      <c r="K68" s="39"/>
      <c r="L68" s="39"/>
      <c r="S68" s="189"/>
      <c r="AB68" s="72"/>
      <c r="AC68" s="72"/>
      <c r="AD68" s="72"/>
      <c r="AE68" s="72"/>
      <c r="AF68" s="72"/>
      <c r="AG68" s="72"/>
      <c r="AH68" s="72"/>
      <c r="AI68" s="2"/>
      <c r="AJ68" s="2"/>
      <c r="AK68" s="2"/>
      <c r="AL68" s="2"/>
      <c r="AM68" s="2"/>
      <c r="AN68" s="2"/>
    </row>
    <row r="69" spans="1:40">
      <c r="B69" s="125">
        <v>1.2769999999999999</v>
      </c>
      <c r="C69" s="126" t="s">
        <v>24</v>
      </c>
      <c r="D69" s="56"/>
      <c r="E69" s="56"/>
      <c r="F69" s="39"/>
      <c r="G69" s="45"/>
      <c r="H69" s="39"/>
      <c r="I69" s="45"/>
      <c r="J69" s="39"/>
      <c r="K69" s="45"/>
      <c r="L69" s="45"/>
      <c r="S69" s="189"/>
      <c r="AB69" s="72"/>
      <c r="AC69" s="72"/>
      <c r="AD69" s="72"/>
      <c r="AE69" s="72"/>
      <c r="AF69" s="72"/>
      <c r="AG69" s="72"/>
      <c r="AH69" s="72"/>
      <c r="AI69" s="2"/>
      <c r="AJ69" s="2"/>
      <c r="AK69" s="2"/>
      <c r="AL69" s="2"/>
      <c r="AM69" s="2"/>
      <c r="AN69" s="2"/>
    </row>
    <row r="70" spans="1:40">
      <c r="B70" s="121">
        <v>61</v>
      </c>
      <c r="C70" s="119" t="s">
        <v>25</v>
      </c>
      <c r="D70" s="39"/>
      <c r="E70" s="39"/>
      <c r="F70" s="39"/>
      <c r="G70" s="39"/>
      <c r="H70" s="39"/>
      <c r="I70" s="39"/>
      <c r="J70" s="39"/>
      <c r="K70" s="39"/>
      <c r="L70" s="39"/>
      <c r="S70" s="189"/>
      <c r="AB70" s="72"/>
      <c r="AC70" s="72"/>
      <c r="AD70" s="72"/>
      <c r="AE70" s="72"/>
      <c r="AF70" s="72"/>
      <c r="AG70" s="72"/>
      <c r="AH70" s="72"/>
      <c r="AI70" s="2"/>
      <c r="AJ70" s="2"/>
      <c r="AK70" s="2"/>
      <c r="AL70" s="2"/>
      <c r="AM70" s="2"/>
      <c r="AN70" s="2"/>
    </row>
    <row r="71" spans="1:40" s="7" customFormat="1" ht="26.25" customHeight="1">
      <c r="A71" s="89"/>
      <c r="B71" s="82" t="s">
        <v>27</v>
      </c>
      <c r="C71" s="89" t="s">
        <v>408</v>
      </c>
      <c r="D71" s="41">
        <v>0</v>
      </c>
      <c r="E71" s="41">
        <v>0</v>
      </c>
      <c r="F71" s="39">
        <v>300</v>
      </c>
      <c r="G71" s="41">
        <v>0</v>
      </c>
      <c r="H71" s="39">
        <v>3610</v>
      </c>
      <c r="I71" s="41">
        <v>0</v>
      </c>
      <c r="J71" s="42">
        <v>5000</v>
      </c>
      <c r="K71" s="41">
        <v>0</v>
      </c>
      <c r="L71" s="42">
        <f>SUM(J71:K71)</f>
        <v>5000</v>
      </c>
      <c r="M71" s="247"/>
      <c r="N71" s="248"/>
      <c r="O71" s="247"/>
      <c r="P71" s="243"/>
      <c r="Q71" s="244"/>
      <c r="R71" s="190"/>
      <c r="S71" s="191"/>
      <c r="T71" s="190"/>
      <c r="U71" s="191"/>
      <c r="V71" s="191"/>
      <c r="W71" s="190"/>
      <c r="X71" s="190"/>
      <c r="Y71" s="190"/>
      <c r="Z71" s="190"/>
      <c r="AA71" s="190"/>
      <c r="AB71" s="193"/>
      <c r="AC71" s="193"/>
      <c r="AD71" s="193"/>
      <c r="AE71" s="193"/>
      <c r="AF71" s="193"/>
      <c r="AG71" s="193"/>
      <c r="AH71" s="193"/>
    </row>
    <row r="72" spans="1:40">
      <c r="A72" s="89" t="s">
        <v>10</v>
      </c>
      <c r="B72" s="121">
        <v>61</v>
      </c>
      <c r="C72" s="119" t="s">
        <v>25</v>
      </c>
      <c r="D72" s="43">
        <f t="shared" ref="D72:L72" si="9">SUM(D71:D71)</f>
        <v>0</v>
      </c>
      <c r="E72" s="43">
        <f t="shared" si="9"/>
        <v>0</v>
      </c>
      <c r="F72" s="55">
        <f t="shared" si="9"/>
        <v>300</v>
      </c>
      <c r="G72" s="43">
        <f t="shared" si="9"/>
        <v>0</v>
      </c>
      <c r="H72" s="55">
        <f t="shared" si="9"/>
        <v>3610</v>
      </c>
      <c r="I72" s="43">
        <f t="shared" si="9"/>
        <v>0</v>
      </c>
      <c r="J72" s="44">
        <f t="shared" si="9"/>
        <v>5000</v>
      </c>
      <c r="K72" s="43">
        <f t="shared" si="9"/>
        <v>0</v>
      </c>
      <c r="L72" s="44">
        <f t="shared" si="9"/>
        <v>5000</v>
      </c>
      <c r="S72" s="189"/>
      <c r="AB72" s="72"/>
      <c r="AC72" s="72"/>
      <c r="AD72" s="72"/>
      <c r="AE72" s="72"/>
      <c r="AF72" s="72"/>
      <c r="AG72" s="72"/>
      <c r="AH72" s="72"/>
      <c r="AI72" s="2"/>
      <c r="AJ72" s="2"/>
      <c r="AK72" s="2"/>
      <c r="AL72" s="2"/>
      <c r="AM72" s="2"/>
      <c r="AN72" s="2"/>
    </row>
    <row r="73" spans="1:40">
      <c r="A73" s="89" t="s">
        <v>10</v>
      </c>
      <c r="B73" s="115">
        <v>1.2769999999999999</v>
      </c>
      <c r="C73" s="110" t="s">
        <v>24</v>
      </c>
      <c r="D73" s="43">
        <f t="shared" ref="D73:L73" si="10">D72</f>
        <v>0</v>
      </c>
      <c r="E73" s="43">
        <f t="shared" si="10"/>
        <v>0</v>
      </c>
      <c r="F73" s="44">
        <f t="shared" si="10"/>
        <v>300</v>
      </c>
      <c r="G73" s="43">
        <f t="shared" si="10"/>
        <v>0</v>
      </c>
      <c r="H73" s="44">
        <f t="shared" si="10"/>
        <v>3610</v>
      </c>
      <c r="I73" s="43">
        <f t="shared" si="10"/>
        <v>0</v>
      </c>
      <c r="J73" s="44">
        <f t="shared" si="10"/>
        <v>5000</v>
      </c>
      <c r="K73" s="43">
        <f t="shared" si="10"/>
        <v>0</v>
      </c>
      <c r="L73" s="44">
        <f t="shared" si="10"/>
        <v>5000</v>
      </c>
      <c r="S73" s="189"/>
      <c r="AB73" s="72"/>
      <c r="AC73" s="72"/>
      <c r="AD73" s="72"/>
      <c r="AE73" s="72"/>
      <c r="AF73" s="72"/>
      <c r="AG73" s="72"/>
      <c r="AH73" s="72"/>
      <c r="AI73" s="2"/>
      <c r="AJ73" s="2"/>
      <c r="AK73" s="2"/>
      <c r="AL73" s="2"/>
      <c r="AM73" s="2"/>
      <c r="AN73" s="2"/>
    </row>
    <row r="74" spans="1:40" ht="9" customHeight="1">
      <c r="A74" s="89"/>
      <c r="B74" s="120"/>
      <c r="C74" s="110"/>
      <c r="D74" s="39"/>
      <c r="E74" s="39"/>
      <c r="F74" s="39"/>
      <c r="G74" s="39"/>
      <c r="H74" s="39"/>
      <c r="I74" s="39"/>
      <c r="J74" s="39"/>
      <c r="K74" s="39"/>
      <c r="L74" s="39"/>
      <c r="S74" s="189"/>
      <c r="AB74" s="72"/>
      <c r="AC74" s="72"/>
      <c r="AD74" s="72"/>
      <c r="AE74" s="72"/>
      <c r="AF74" s="72"/>
      <c r="AG74" s="72"/>
      <c r="AH74" s="72"/>
      <c r="AI74" s="2"/>
      <c r="AJ74" s="2"/>
      <c r="AK74" s="2"/>
      <c r="AL74" s="2"/>
      <c r="AM74" s="2"/>
      <c r="AN74" s="2"/>
    </row>
    <row r="75" spans="1:40" ht="42" customHeight="1">
      <c r="A75" s="89"/>
      <c r="B75" s="115">
        <v>1.7929999999999999</v>
      </c>
      <c r="C75" s="110" t="s">
        <v>225</v>
      </c>
      <c r="D75" s="23"/>
      <c r="E75" s="23"/>
      <c r="F75" s="23"/>
      <c r="G75" s="23"/>
      <c r="H75" s="23"/>
      <c r="I75" s="23"/>
      <c r="J75" s="23"/>
      <c r="K75" s="23"/>
      <c r="L75" s="23"/>
      <c r="S75" s="189"/>
      <c r="AB75" s="72"/>
      <c r="AC75" s="72"/>
      <c r="AD75" s="72"/>
      <c r="AE75" s="72"/>
      <c r="AF75" s="72"/>
      <c r="AG75" s="72"/>
      <c r="AH75" s="72"/>
      <c r="AI75" s="2"/>
      <c r="AJ75" s="2"/>
      <c r="AK75" s="2"/>
      <c r="AL75" s="2"/>
      <c r="AM75" s="2"/>
      <c r="AN75" s="2"/>
    </row>
    <row r="76" spans="1:40" s="7" customFormat="1">
      <c r="A76" s="89"/>
      <c r="B76" s="118" t="s">
        <v>28</v>
      </c>
      <c r="C76" s="119" t="s">
        <v>29</v>
      </c>
      <c r="D76" s="40">
        <v>6633</v>
      </c>
      <c r="E76" s="46">
        <v>0</v>
      </c>
      <c r="F76" s="47">
        <v>16000</v>
      </c>
      <c r="G76" s="46">
        <v>0</v>
      </c>
      <c r="H76" s="40">
        <v>16000</v>
      </c>
      <c r="I76" s="46">
        <v>0</v>
      </c>
      <c r="J76" s="47">
        <f>3977+62719</f>
        <v>66696</v>
      </c>
      <c r="K76" s="46">
        <v>0</v>
      </c>
      <c r="L76" s="47">
        <f>SUM(J76:K76)</f>
        <v>66696</v>
      </c>
      <c r="M76" s="247"/>
      <c r="N76" s="247"/>
      <c r="O76" s="247"/>
      <c r="P76" s="243"/>
      <c r="Q76" s="244"/>
      <c r="R76" s="190"/>
      <c r="S76" s="191"/>
      <c r="T76" s="190"/>
      <c r="U76" s="191"/>
      <c r="V76" s="191"/>
      <c r="W76" s="190"/>
      <c r="X76" s="190"/>
      <c r="Y76" s="190"/>
      <c r="Z76" s="190"/>
      <c r="AA76" s="190"/>
      <c r="AB76" s="193"/>
      <c r="AC76" s="193"/>
      <c r="AD76" s="193"/>
      <c r="AE76" s="193"/>
      <c r="AF76" s="193"/>
      <c r="AG76" s="193"/>
      <c r="AH76" s="193"/>
    </row>
    <row r="77" spans="1:40" ht="42.75" customHeight="1">
      <c r="A77" s="89" t="s">
        <v>10</v>
      </c>
      <c r="B77" s="115">
        <v>1.7929999999999999</v>
      </c>
      <c r="C77" s="110" t="s">
        <v>225</v>
      </c>
      <c r="D77" s="40">
        <f t="shared" ref="D77:K77" si="11">D76</f>
        <v>6633</v>
      </c>
      <c r="E77" s="46">
        <f t="shared" si="11"/>
        <v>0</v>
      </c>
      <c r="F77" s="47">
        <f t="shared" si="11"/>
        <v>16000</v>
      </c>
      <c r="G77" s="46">
        <f t="shared" si="11"/>
        <v>0</v>
      </c>
      <c r="H77" s="40">
        <f t="shared" si="11"/>
        <v>16000</v>
      </c>
      <c r="I77" s="46">
        <f t="shared" si="11"/>
        <v>0</v>
      </c>
      <c r="J77" s="47">
        <f t="shared" si="11"/>
        <v>66696</v>
      </c>
      <c r="K77" s="46">
        <f t="shared" si="11"/>
        <v>0</v>
      </c>
      <c r="L77" s="47">
        <f>SUM(J77:K77)</f>
        <v>66696</v>
      </c>
      <c r="S77" s="189"/>
      <c r="AB77" s="72"/>
      <c r="AC77" s="72"/>
      <c r="AD77" s="72"/>
      <c r="AE77" s="72"/>
      <c r="AF77" s="72"/>
      <c r="AG77" s="72"/>
      <c r="AH77" s="72"/>
      <c r="AI77" s="2"/>
      <c r="AJ77" s="2"/>
      <c r="AK77" s="2"/>
      <c r="AL77" s="2"/>
      <c r="AM77" s="2"/>
      <c r="AN77" s="2"/>
    </row>
    <row r="78" spans="1:40">
      <c r="A78" s="89" t="s">
        <v>10</v>
      </c>
      <c r="B78" s="121">
        <v>1</v>
      </c>
      <c r="C78" s="119" t="s">
        <v>31</v>
      </c>
      <c r="D78" s="55">
        <f t="shared" ref="D78:L78" si="12">D77+D73+D67</f>
        <v>13661</v>
      </c>
      <c r="E78" s="55">
        <f t="shared" si="12"/>
        <v>4804</v>
      </c>
      <c r="F78" s="55">
        <f t="shared" si="12"/>
        <v>31302</v>
      </c>
      <c r="G78" s="55">
        <f t="shared" si="12"/>
        <v>4544</v>
      </c>
      <c r="H78" s="55">
        <f t="shared" si="12"/>
        <v>34612</v>
      </c>
      <c r="I78" s="55">
        <f t="shared" si="12"/>
        <v>4544</v>
      </c>
      <c r="J78" s="44">
        <f t="shared" si="12"/>
        <v>89395</v>
      </c>
      <c r="K78" s="55">
        <f t="shared" si="12"/>
        <v>5982</v>
      </c>
      <c r="L78" s="55">
        <f t="shared" si="12"/>
        <v>95377</v>
      </c>
      <c r="S78" s="189"/>
      <c r="AB78" s="72"/>
      <c r="AC78" s="72"/>
      <c r="AD78" s="72"/>
      <c r="AE78" s="72"/>
      <c r="AF78" s="72"/>
      <c r="AG78" s="72"/>
      <c r="AH78" s="72"/>
      <c r="AI78" s="2"/>
      <c r="AJ78" s="2"/>
      <c r="AK78" s="2"/>
      <c r="AL78" s="2"/>
      <c r="AM78" s="2"/>
      <c r="AN78" s="2"/>
    </row>
    <row r="79" spans="1:40">
      <c r="A79" s="89"/>
      <c r="B79" s="121"/>
      <c r="C79" s="119"/>
      <c r="D79" s="39"/>
      <c r="E79" s="39"/>
      <c r="F79" s="39"/>
      <c r="G79" s="39"/>
      <c r="H79" s="39"/>
      <c r="I79" s="39"/>
      <c r="J79" s="39"/>
      <c r="K79" s="39"/>
      <c r="L79" s="39"/>
      <c r="S79" s="189"/>
      <c r="AB79" s="72"/>
      <c r="AC79" s="72"/>
      <c r="AD79" s="72"/>
      <c r="AE79" s="72"/>
      <c r="AF79" s="72"/>
      <c r="AG79" s="72"/>
      <c r="AH79" s="72"/>
      <c r="AI79" s="2"/>
      <c r="AJ79" s="2"/>
      <c r="AK79" s="2"/>
      <c r="AL79" s="2"/>
      <c r="AM79" s="2"/>
      <c r="AN79" s="2"/>
    </row>
    <row r="80" spans="1:40" ht="14.45" customHeight="1">
      <c r="A80" s="89"/>
      <c r="B80" s="121">
        <v>2</v>
      </c>
      <c r="C80" s="119" t="s">
        <v>32</v>
      </c>
      <c r="D80" s="23"/>
      <c r="E80" s="23"/>
      <c r="F80" s="23"/>
      <c r="G80" s="23"/>
      <c r="H80" s="23"/>
      <c r="I80" s="23"/>
      <c r="J80" s="23"/>
      <c r="K80" s="23"/>
      <c r="L80" s="23"/>
      <c r="S80" s="189"/>
      <c r="AE80" s="80"/>
      <c r="AG80" s="72"/>
      <c r="AH80" s="72"/>
      <c r="AI80" s="2"/>
      <c r="AJ80" s="2"/>
      <c r="AK80" s="2"/>
      <c r="AL80" s="2"/>
      <c r="AM80" s="2"/>
      <c r="AN80" s="2"/>
    </row>
    <row r="81" spans="1:40" ht="14.45" customHeight="1">
      <c r="A81" s="89"/>
      <c r="B81" s="115">
        <v>2.0009999999999999</v>
      </c>
      <c r="C81" s="110" t="s">
        <v>15</v>
      </c>
      <c r="D81" s="23"/>
      <c r="E81" s="23"/>
      <c r="F81" s="23"/>
      <c r="G81" s="23"/>
      <c r="H81" s="23"/>
      <c r="I81" s="23"/>
      <c r="J81" s="23"/>
      <c r="K81" s="23"/>
      <c r="L81" s="23"/>
      <c r="S81" s="189"/>
      <c r="AE81" s="80"/>
      <c r="AG81" s="72"/>
      <c r="AH81" s="72"/>
      <c r="AI81" s="2"/>
      <c r="AJ81" s="2"/>
      <c r="AK81" s="2"/>
      <c r="AL81" s="2"/>
      <c r="AM81" s="2"/>
      <c r="AN81" s="2"/>
    </row>
    <row r="82" spans="1:40" ht="14.45" customHeight="1">
      <c r="A82" s="89"/>
      <c r="B82" s="121">
        <v>60</v>
      </c>
      <c r="C82" s="119" t="s">
        <v>16</v>
      </c>
      <c r="D82" s="23"/>
      <c r="E82" s="23"/>
      <c r="F82" s="23"/>
      <c r="G82" s="23"/>
      <c r="H82" s="23"/>
      <c r="I82" s="23"/>
      <c r="J82" s="23"/>
      <c r="K82" s="23"/>
      <c r="L82" s="23"/>
      <c r="S82" s="189"/>
      <c r="AE82" s="80"/>
      <c r="AG82" s="72"/>
      <c r="AH82" s="72"/>
      <c r="AI82" s="2"/>
      <c r="AJ82" s="2"/>
      <c r="AK82" s="2"/>
      <c r="AL82" s="2"/>
      <c r="AM82" s="2"/>
      <c r="AN82" s="2"/>
    </row>
    <row r="83" spans="1:40" ht="14.45" customHeight="1">
      <c r="A83" s="89"/>
      <c r="B83" s="118" t="s">
        <v>17</v>
      </c>
      <c r="C83" s="119" t="s">
        <v>18</v>
      </c>
      <c r="D83" s="23">
        <v>9451</v>
      </c>
      <c r="E83" s="39">
        <v>4465</v>
      </c>
      <c r="F83" s="48">
        <v>17200</v>
      </c>
      <c r="G83" s="39">
        <v>4384</v>
      </c>
      <c r="H83" s="23">
        <v>17200</v>
      </c>
      <c r="I83" s="39">
        <v>4384</v>
      </c>
      <c r="J83" s="48">
        <v>18100</v>
      </c>
      <c r="K83" s="39">
        <v>4794</v>
      </c>
      <c r="L83" s="39">
        <f>SUM(J83:K83)</f>
        <v>22894</v>
      </c>
      <c r="M83" s="213"/>
      <c r="N83" s="213"/>
      <c r="O83" s="213"/>
      <c r="P83" s="214"/>
      <c r="Q83" s="232"/>
      <c r="S83" s="189"/>
      <c r="W83" s="213"/>
      <c r="X83" s="213"/>
      <c r="Y83" s="213"/>
      <c r="Z83" s="213"/>
      <c r="AA83" s="213"/>
      <c r="AG83" s="72"/>
      <c r="AH83" s="72"/>
      <c r="AI83" s="2"/>
      <c r="AJ83" s="2"/>
      <c r="AK83" s="2"/>
      <c r="AL83" s="2"/>
      <c r="AM83" s="2"/>
      <c r="AN83" s="2"/>
    </row>
    <row r="84" spans="1:40" ht="14.45" customHeight="1">
      <c r="A84" s="89"/>
      <c r="B84" s="118" t="s">
        <v>19</v>
      </c>
      <c r="C84" s="119" t="s">
        <v>20</v>
      </c>
      <c r="D84" s="49">
        <v>0</v>
      </c>
      <c r="E84" s="39">
        <v>22</v>
      </c>
      <c r="F84" s="49">
        <v>0</v>
      </c>
      <c r="G84" s="39">
        <v>22</v>
      </c>
      <c r="H84" s="49">
        <v>0</v>
      </c>
      <c r="I84" s="39">
        <v>22</v>
      </c>
      <c r="J84" s="49">
        <v>0</v>
      </c>
      <c r="K84" s="39">
        <v>22</v>
      </c>
      <c r="L84" s="39">
        <f>SUM(J84:K84)</f>
        <v>22</v>
      </c>
      <c r="M84" s="213"/>
      <c r="N84" s="213"/>
      <c r="O84" s="213"/>
      <c r="P84" s="214"/>
      <c r="Q84" s="232"/>
      <c r="S84" s="189"/>
      <c r="W84" s="213"/>
      <c r="X84" s="213"/>
      <c r="Y84" s="213"/>
      <c r="Z84" s="213"/>
      <c r="AA84" s="213"/>
      <c r="AB84" s="213"/>
      <c r="AC84" s="213"/>
      <c r="AD84" s="213"/>
      <c r="AE84" s="214"/>
      <c r="AG84" s="72"/>
      <c r="AH84" s="72"/>
      <c r="AI84" s="2"/>
      <c r="AJ84" s="2"/>
      <c r="AK84" s="2"/>
      <c r="AL84" s="2"/>
      <c r="AM84" s="2"/>
      <c r="AN84" s="2"/>
    </row>
    <row r="85" spans="1:40" ht="14.45" customHeight="1">
      <c r="A85" s="89"/>
      <c r="B85" s="118" t="s">
        <v>21</v>
      </c>
      <c r="C85" s="119" t="s">
        <v>22</v>
      </c>
      <c r="D85" s="49">
        <v>0</v>
      </c>
      <c r="E85" s="39">
        <v>245</v>
      </c>
      <c r="F85" s="49">
        <v>0</v>
      </c>
      <c r="G85" s="39">
        <v>237</v>
      </c>
      <c r="H85" s="49">
        <v>0</v>
      </c>
      <c r="I85" s="39">
        <v>237</v>
      </c>
      <c r="J85" s="49">
        <v>0</v>
      </c>
      <c r="K85" s="39">
        <v>237</v>
      </c>
      <c r="L85" s="39">
        <f>SUM(J85:K85)</f>
        <v>237</v>
      </c>
      <c r="M85" s="213"/>
      <c r="N85" s="213"/>
      <c r="O85" s="213"/>
      <c r="P85" s="214"/>
      <c r="Q85" s="232"/>
      <c r="W85" s="213"/>
      <c r="X85" s="213"/>
      <c r="Y85" s="213"/>
      <c r="Z85" s="262"/>
      <c r="AA85" s="213"/>
      <c r="AB85" s="259"/>
      <c r="AC85" s="259"/>
      <c r="AD85" s="259"/>
      <c r="AE85" s="262"/>
      <c r="AF85" s="259"/>
      <c r="AG85" s="72"/>
      <c r="AH85" s="72"/>
      <c r="AI85" s="2"/>
      <c r="AJ85" s="2"/>
      <c r="AK85" s="2"/>
      <c r="AL85" s="2"/>
      <c r="AM85" s="2"/>
      <c r="AN85" s="2"/>
    </row>
    <row r="86" spans="1:40" ht="14.45" customHeight="1">
      <c r="A86" s="89" t="s">
        <v>10</v>
      </c>
      <c r="B86" s="121">
        <v>60</v>
      </c>
      <c r="C86" s="119" t="s">
        <v>16</v>
      </c>
      <c r="D86" s="55">
        <f t="shared" ref="D86:L86" si="13">SUM(D83:D85)</f>
        <v>9451</v>
      </c>
      <c r="E86" s="55">
        <f t="shared" si="13"/>
        <v>4732</v>
      </c>
      <c r="F86" s="57">
        <f t="shared" si="13"/>
        <v>17200</v>
      </c>
      <c r="G86" s="58">
        <f t="shared" si="13"/>
        <v>4643</v>
      </c>
      <c r="H86" s="58">
        <f t="shared" si="13"/>
        <v>17200</v>
      </c>
      <c r="I86" s="58">
        <f t="shared" si="13"/>
        <v>4643</v>
      </c>
      <c r="J86" s="57">
        <f t="shared" si="13"/>
        <v>18100</v>
      </c>
      <c r="K86" s="58">
        <f t="shared" si="13"/>
        <v>5053</v>
      </c>
      <c r="L86" s="58">
        <f t="shared" si="13"/>
        <v>23153</v>
      </c>
      <c r="S86" s="189"/>
      <c r="AE86" s="80"/>
      <c r="AG86" s="72"/>
      <c r="AH86" s="72"/>
      <c r="AI86" s="2"/>
      <c r="AJ86" s="2"/>
      <c r="AK86" s="2"/>
      <c r="AL86" s="2"/>
      <c r="AM86" s="2"/>
      <c r="AN86" s="2"/>
    </row>
    <row r="87" spans="1:40">
      <c r="B87" s="129"/>
      <c r="C87" s="128"/>
      <c r="D87" s="39"/>
      <c r="E87" s="39"/>
      <c r="F87" s="23"/>
      <c r="G87" s="39"/>
      <c r="H87" s="23"/>
      <c r="I87" s="39"/>
      <c r="J87" s="23"/>
      <c r="K87" s="39"/>
      <c r="L87" s="39"/>
      <c r="S87" s="189"/>
      <c r="AE87" s="80"/>
      <c r="AG87" s="72"/>
      <c r="AH87" s="72"/>
      <c r="AI87" s="2"/>
      <c r="AJ87" s="2"/>
      <c r="AK87" s="2"/>
      <c r="AL87" s="2"/>
      <c r="AM87" s="2"/>
      <c r="AN87" s="2"/>
    </row>
    <row r="88" spans="1:40" ht="14.45" customHeight="1">
      <c r="B88" s="127">
        <v>45</v>
      </c>
      <c r="C88" s="128" t="s">
        <v>113</v>
      </c>
      <c r="D88" s="39"/>
      <c r="E88" s="39"/>
      <c r="F88" s="23"/>
      <c r="G88" s="39"/>
      <c r="H88" s="59"/>
      <c r="I88" s="39"/>
      <c r="J88" s="23"/>
      <c r="K88" s="39"/>
      <c r="L88" s="39"/>
      <c r="S88" s="189"/>
      <c r="AE88" s="80"/>
      <c r="AG88" s="72"/>
      <c r="AH88" s="72"/>
      <c r="AI88" s="2"/>
      <c r="AJ88" s="2"/>
      <c r="AK88" s="2"/>
      <c r="AL88" s="2"/>
      <c r="AM88" s="2"/>
      <c r="AN88" s="2"/>
    </row>
    <row r="89" spans="1:40" ht="14.45" customHeight="1">
      <c r="B89" s="129" t="s">
        <v>114</v>
      </c>
      <c r="C89" s="128" t="s">
        <v>18</v>
      </c>
      <c r="D89" s="52">
        <v>0</v>
      </c>
      <c r="E89" s="45">
        <v>1100</v>
      </c>
      <c r="F89" s="53">
        <v>0</v>
      </c>
      <c r="G89" s="45">
        <v>1467</v>
      </c>
      <c r="H89" s="53">
        <v>0</v>
      </c>
      <c r="I89" s="45">
        <v>1467</v>
      </c>
      <c r="J89" s="53">
        <v>0</v>
      </c>
      <c r="K89" s="45">
        <v>1474</v>
      </c>
      <c r="L89" s="45">
        <f>SUM(J89:K89)</f>
        <v>1474</v>
      </c>
      <c r="M89" s="213"/>
      <c r="N89" s="213"/>
      <c r="O89" s="213"/>
      <c r="P89" s="214"/>
      <c r="Q89" s="232"/>
      <c r="S89" s="189"/>
      <c r="W89" s="213"/>
      <c r="X89" s="213"/>
      <c r="Y89" s="213"/>
      <c r="Z89" s="213"/>
      <c r="AA89" s="213"/>
      <c r="AG89" s="72"/>
      <c r="AH89" s="72"/>
      <c r="AI89" s="2"/>
      <c r="AJ89" s="2"/>
      <c r="AK89" s="2"/>
      <c r="AL89" s="2"/>
      <c r="AM89" s="2"/>
      <c r="AN89" s="2"/>
    </row>
    <row r="90" spans="1:40" ht="14.45" customHeight="1">
      <c r="B90" s="129" t="s">
        <v>115</v>
      </c>
      <c r="C90" s="128" t="s">
        <v>20</v>
      </c>
      <c r="D90" s="41">
        <v>0</v>
      </c>
      <c r="E90" s="39">
        <v>54</v>
      </c>
      <c r="F90" s="49">
        <v>0</v>
      </c>
      <c r="G90" s="39">
        <v>54</v>
      </c>
      <c r="H90" s="49">
        <v>0</v>
      </c>
      <c r="I90" s="39">
        <v>54</v>
      </c>
      <c r="J90" s="49">
        <v>0</v>
      </c>
      <c r="K90" s="39">
        <v>54</v>
      </c>
      <c r="L90" s="39">
        <f>SUM(J90:K90)</f>
        <v>54</v>
      </c>
      <c r="M90" s="213"/>
      <c r="N90" s="213"/>
      <c r="O90" s="213"/>
      <c r="P90" s="214"/>
      <c r="Q90" s="232"/>
      <c r="S90" s="189"/>
      <c r="W90" s="213"/>
      <c r="X90" s="213"/>
      <c r="Y90" s="213"/>
      <c r="Z90" s="213"/>
      <c r="AA90" s="213"/>
      <c r="AB90" s="213"/>
      <c r="AC90" s="213"/>
      <c r="AD90" s="213"/>
      <c r="AE90" s="214"/>
      <c r="AG90" s="72"/>
      <c r="AH90" s="72"/>
      <c r="AI90" s="2"/>
      <c r="AJ90" s="2"/>
      <c r="AK90" s="2"/>
      <c r="AL90" s="2"/>
      <c r="AM90" s="2"/>
      <c r="AN90" s="2"/>
    </row>
    <row r="91" spans="1:40" ht="14.45" customHeight="1">
      <c r="A91" s="89"/>
      <c r="B91" s="118" t="s">
        <v>116</v>
      </c>
      <c r="C91" s="119" t="s">
        <v>22</v>
      </c>
      <c r="D91" s="46">
        <v>0</v>
      </c>
      <c r="E91" s="40">
        <v>103</v>
      </c>
      <c r="F91" s="51">
        <v>0</v>
      </c>
      <c r="G91" s="40">
        <v>17</v>
      </c>
      <c r="H91" s="51">
        <v>0</v>
      </c>
      <c r="I91" s="40">
        <v>108</v>
      </c>
      <c r="J91" s="51">
        <v>0</v>
      </c>
      <c r="K91" s="40">
        <v>108</v>
      </c>
      <c r="L91" s="40">
        <f>SUM(J91:K91)</f>
        <v>108</v>
      </c>
      <c r="M91" s="213"/>
      <c r="N91" s="213"/>
      <c r="O91" s="213"/>
      <c r="P91" s="214"/>
      <c r="Q91" s="232"/>
      <c r="S91" s="189"/>
      <c r="W91" s="213"/>
      <c r="X91" s="213"/>
      <c r="Y91" s="213"/>
      <c r="Z91" s="213"/>
      <c r="AA91" s="213"/>
      <c r="AB91" s="259"/>
      <c r="AC91" s="259"/>
      <c r="AD91" s="259"/>
      <c r="AE91" s="214"/>
      <c r="AF91" s="194"/>
      <c r="AG91" s="72"/>
      <c r="AH91" s="72"/>
      <c r="AI91" s="2"/>
      <c r="AJ91" s="2"/>
      <c r="AK91" s="2"/>
      <c r="AL91" s="2"/>
      <c r="AM91" s="2"/>
      <c r="AN91" s="2"/>
    </row>
    <row r="92" spans="1:40" ht="14.45" customHeight="1">
      <c r="A92" s="89" t="s">
        <v>10</v>
      </c>
      <c r="B92" s="121">
        <v>45</v>
      </c>
      <c r="C92" s="119" t="s">
        <v>113</v>
      </c>
      <c r="D92" s="46">
        <f t="shared" ref="D92:K92" si="14">SUM(D89:D91)</f>
        <v>0</v>
      </c>
      <c r="E92" s="40">
        <f t="shared" si="14"/>
        <v>1257</v>
      </c>
      <c r="F92" s="46">
        <f t="shared" si="14"/>
        <v>0</v>
      </c>
      <c r="G92" s="40">
        <f t="shared" si="14"/>
        <v>1538</v>
      </c>
      <c r="H92" s="46">
        <f t="shared" si="14"/>
        <v>0</v>
      </c>
      <c r="I92" s="40">
        <f t="shared" si="14"/>
        <v>1629</v>
      </c>
      <c r="J92" s="46">
        <f t="shared" si="14"/>
        <v>0</v>
      </c>
      <c r="K92" s="40">
        <f t="shared" si="14"/>
        <v>1636</v>
      </c>
      <c r="L92" s="40">
        <f>SUM(J92:K92)</f>
        <v>1636</v>
      </c>
      <c r="S92" s="189"/>
      <c r="AE92" s="80"/>
      <c r="AG92" s="72"/>
      <c r="AH92" s="72"/>
      <c r="AI92" s="2"/>
      <c r="AJ92" s="2"/>
      <c r="AK92" s="2"/>
      <c r="AL92" s="2"/>
      <c r="AM92" s="2"/>
      <c r="AN92" s="2"/>
    </row>
    <row r="93" spans="1:40">
      <c r="A93" s="89"/>
      <c r="B93" s="118"/>
      <c r="C93" s="119"/>
      <c r="D93" s="39"/>
      <c r="E93" s="39"/>
      <c r="F93" s="23"/>
      <c r="G93" s="39"/>
      <c r="H93" s="23"/>
      <c r="I93" s="39"/>
      <c r="J93" s="23"/>
      <c r="K93" s="39"/>
      <c r="L93" s="39"/>
      <c r="S93" s="189"/>
      <c r="AE93" s="80"/>
      <c r="AG93" s="72"/>
      <c r="AH93" s="72"/>
      <c r="AI93" s="2"/>
      <c r="AJ93" s="2"/>
      <c r="AK93" s="2"/>
      <c r="AL93" s="2"/>
      <c r="AM93" s="2"/>
      <c r="AN93" s="2"/>
    </row>
    <row r="94" spans="1:40">
      <c r="A94" s="89"/>
      <c r="B94" s="121">
        <v>47</v>
      </c>
      <c r="C94" s="119" t="s">
        <v>117</v>
      </c>
      <c r="D94" s="39"/>
      <c r="E94" s="39"/>
      <c r="F94" s="23"/>
      <c r="G94" s="39"/>
      <c r="H94" s="23"/>
      <c r="I94" s="39"/>
      <c r="J94" s="23"/>
      <c r="K94" s="39"/>
      <c r="L94" s="39"/>
      <c r="S94" s="189"/>
      <c r="AE94" s="80"/>
      <c r="AG94" s="72"/>
      <c r="AH94" s="72"/>
      <c r="AI94" s="2"/>
      <c r="AJ94" s="2"/>
      <c r="AK94" s="2"/>
      <c r="AL94" s="2"/>
      <c r="AM94" s="2"/>
      <c r="AN94" s="2"/>
    </row>
    <row r="95" spans="1:40">
      <c r="A95" s="116"/>
      <c r="B95" s="217" t="s">
        <v>118</v>
      </c>
      <c r="C95" s="117" t="s">
        <v>18</v>
      </c>
      <c r="D95" s="46">
        <v>0</v>
      </c>
      <c r="E95" s="40">
        <v>1983</v>
      </c>
      <c r="F95" s="51">
        <v>0</v>
      </c>
      <c r="G95" s="40">
        <v>2407</v>
      </c>
      <c r="H95" s="51">
        <v>0</v>
      </c>
      <c r="I95" s="40">
        <v>2407</v>
      </c>
      <c r="J95" s="51">
        <v>0</v>
      </c>
      <c r="K95" s="40">
        <v>2300</v>
      </c>
      <c r="L95" s="40">
        <f>SUM(J95:K95)</f>
        <v>2300</v>
      </c>
      <c r="M95" s="213"/>
      <c r="N95" s="213"/>
      <c r="O95" s="213"/>
      <c r="P95" s="214"/>
      <c r="Q95" s="232"/>
      <c r="S95" s="189"/>
      <c r="W95" s="213"/>
      <c r="X95" s="213"/>
      <c r="Y95" s="213"/>
      <c r="Z95" s="213"/>
      <c r="AA95" s="213"/>
      <c r="AG95" s="72"/>
      <c r="AH95" s="72"/>
      <c r="AI95" s="2"/>
      <c r="AJ95" s="2"/>
      <c r="AK95" s="2"/>
      <c r="AL95" s="2"/>
      <c r="AM95" s="2"/>
      <c r="AN95" s="2"/>
    </row>
    <row r="96" spans="1:40" ht="14.1" customHeight="1">
      <c r="A96" s="89"/>
      <c r="B96" s="118" t="s">
        <v>119</v>
      </c>
      <c r="C96" s="119" t="s">
        <v>20</v>
      </c>
      <c r="D96" s="41">
        <v>0</v>
      </c>
      <c r="E96" s="39">
        <v>52</v>
      </c>
      <c r="F96" s="49">
        <v>0</v>
      </c>
      <c r="G96" s="39">
        <v>52</v>
      </c>
      <c r="H96" s="49">
        <v>0</v>
      </c>
      <c r="I96" s="39">
        <v>52</v>
      </c>
      <c r="J96" s="49">
        <v>0</v>
      </c>
      <c r="K96" s="39">
        <v>52</v>
      </c>
      <c r="L96" s="39">
        <f>SUM(J96:K96)</f>
        <v>52</v>
      </c>
      <c r="M96" s="213"/>
      <c r="N96" s="213"/>
      <c r="O96" s="213"/>
      <c r="P96" s="214"/>
      <c r="Q96" s="232"/>
      <c r="S96" s="189"/>
      <c r="W96" s="213"/>
      <c r="X96" s="213"/>
      <c r="Y96" s="213"/>
      <c r="Z96" s="213"/>
      <c r="AA96" s="213"/>
      <c r="AB96" s="213"/>
      <c r="AC96" s="213"/>
      <c r="AD96" s="213"/>
      <c r="AE96" s="214"/>
      <c r="AG96" s="72"/>
      <c r="AH96" s="72"/>
      <c r="AI96" s="2"/>
      <c r="AJ96" s="2"/>
      <c r="AK96" s="2"/>
      <c r="AL96" s="2"/>
      <c r="AM96" s="2"/>
      <c r="AN96" s="2"/>
    </row>
    <row r="97" spans="1:40" ht="14.1" customHeight="1">
      <c r="A97" s="89"/>
      <c r="B97" s="118" t="s">
        <v>120</v>
      </c>
      <c r="C97" s="119" t="s">
        <v>22</v>
      </c>
      <c r="D97" s="41">
        <v>0</v>
      </c>
      <c r="E97" s="39">
        <v>108</v>
      </c>
      <c r="F97" s="49">
        <v>0</v>
      </c>
      <c r="G97" s="39">
        <v>108</v>
      </c>
      <c r="H97" s="49">
        <v>0</v>
      </c>
      <c r="I97" s="39">
        <v>108</v>
      </c>
      <c r="J97" s="49">
        <v>0</v>
      </c>
      <c r="K97" s="39">
        <v>188</v>
      </c>
      <c r="L97" s="39">
        <f>SUM(J97:K97)</f>
        <v>188</v>
      </c>
      <c r="M97" s="213"/>
      <c r="N97" s="213"/>
      <c r="O97" s="213"/>
      <c r="P97" s="214"/>
      <c r="Q97" s="232"/>
      <c r="S97" s="189"/>
      <c r="W97" s="213"/>
      <c r="X97" s="213"/>
      <c r="Y97" s="259"/>
      <c r="Z97" s="213"/>
      <c r="AA97" s="213"/>
      <c r="AB97" s="194"/>
      <c r="AC97" s="194"/>
      <c r="AD97" s="194"/>
      <c r="AE97" s="195"/>
      <c r="AF97" s="194"/>
      <c r="AG97" s="72"/>
      <c r="AH97" s="72"/>
      <c r="AI97" s="2"/>
      <c r="AJ97" s="2"/>
      <c r="AK97" s="2"/>
      <c r="AL97" s="2"/>
      <c r="AM97" s="2"/>
      <c r="AN97" s="2"/>
    </row>
    <row r="98" spans="1:40" ht="14.1" customHeight="1">
      <c r="A98" s="81" t="s">
        <v>10</v>
      </c>
      <c r="B98" s="127">
        <v>47</v>
      </c>
      <c r="C98" s="128" t="s">
        <v>117</v>
      </c>
      <c r="D98" s="43">
        <f t="shared" ref="D98:K98" si="15">SUM(D95:D97)</f>
        <v>0</v>
      </c>
      <c r="E98" s="55">
        <f t="shared" si="15"/>
        <v>2143</v>
      </c>
      <c r="F98" s="43">
        <f t="shared" si="15"/>
        <v>0</v>
      </c>
      <c r="G98" s="55">
        <f t="shared" si="15"/>
        <v>2567</v>
      </c>
      <c r="H98" s="43">
        <f t="shared" si="15"/>
        <v>0</v>
      </c>
      <c r="I98" s="55">
        <f t="shared" si="15"/>
        <v>2567</v>
      </c>
      <c r="J98" s="43">
        <f t="shared" si="15"/>
        <v>0</v>
      </c>
      <c r="K98" s="55">
        <f t="shared" si="15"/>
        <v>2540</v>
      </c>
      <c r="L98" s="55">
        <f>SUM(J98:K98)</f>
        <v>2540</v>
      </c>
      <c r="S98" s="189"/>
      <c r="AE98" s="80"/>
      <c r="AG98" s="72"/>
      <c r="AH98" s="72"/>
      <c r="AI98" s="2"/>
      <c r="AJ98" s="2"/>
      <c r="AK98" s="2"/>
      <c r="AL98" s="2"/>
      <c r="AM98" s="2"/>
      <c r="AN98" s="2"/>
    </row>
    <row r="99" spans="1:40" ht="14.1" customHeight="1">
      <c r="A99" s="89" t="s">
        <v>10</v>
      </c>
      <c r="B99" s="121">
        <v>60</v>
      </c>
      <c r="C99" s="119" t="s">
        <v>16</v>
      </c>
      <c r="D99" s="55">
        <f t="shared" ref="D99:L99" si="16">SUM(D83:D85)+D92+D98</f>
        <v>9451</v>
      </c>
      <c r="E99" s="55">
        <f t="shared" si="16"/>
        <v>8132</v>
      </c>
      <c r="F99" s="44">
        <f t="shared" si="16"/>
        <v>17200</v>
      </c>
      <c r="G99" s="55">
        <f t="shared" si="16"/>
        <v>8748</v>
      </c>
      <c r="H99" s="55">
        <f t="shared" si="16"/>
        <v>17200</v>
      </c>
      <c r="I99" s="55">
        <f t="shared" si="16"/>
        <v>8839</v>
      </c>
      <c r="J99" s="44">
        <f t="shared" si="16"/>
        <v>18100</v>
      </c>
      <c r="K99" s="55">
        <f t="shared" si="16"/>
        <v>9229</v>
      </c>
      <c r="L99" s="55">
        <f t="shared" si="16"/>
        <v>27329</v>
      </c>
      <c r="S99" s="189"/>
      <c r="AE99" s="80"/>
      <c r="AG99" s="72"/>
      <c r="AH99" s="72"/>
      <c r="AI99" s="2"/>
      <c r="AJ99" s="2"/>
      <c r="AK99" s="2"/>
      <c r="AL99" s="2"/>
      <c r="AM99" s="2"/>
      <c r="AN99" s="2"/>
    </row>
    <row r="100" spans="1:40" ht="14.1" customHeight="1">
      <c r="A100" s="89" t="s">
        <v>10</v>
      </c>
      <c r="B100" s="115">
        <v>2.0009999999999999</v>
      </c>
      <c r="C100" s="110" t="s">
        <v>15</v>
      </c>
      <c r="D100" s="55">
        <f t="shared" ref="D100:K100" si="17">D99</f>
        <v>9451</v>
      </c>
      <c r="E100" s="55">
        <f t="shared" si="17"/>
        <v>8132</v>
      </c>
      <c r="F100" s="44">
        <f t="shared" si="17"/>
        <v>17200</v>
      </c>
      <c r="G100" s="55">
        <f t="shared" si="17"/>
        <v>8748</v>
      </c>
      <c r="H100" s="55">
        <f t="shared" si="17"/>
        <v>17200</v>
      </c>
      <c r="I100" s="55">
        <f t="shared" si="17"/>
        <v>8839</v>
      </c>
      <c r="J100" s="44">
        <f t="shared" si="17"/>
        <v>18100</v>
      </c>
      <c r="K100" s="55">
        <f t="shared" si="17"/>
        <v>9229</v>
      </c>
      <c r="L100" s="55">
        <f>SUM(J100:K100)</f>
        <v>27329</v>
      </c>
      <c r="S100" s="189"/>
      <c r="AE100" s="80"/>
      <c r="AG100" s="72"/>
      <c r="AH100" s="72"/>
      <c r="AI100" s="2"/>
      <c r="AJ100" s="2"/>
      <c r="AK100" s="2"/>
      <c r="AL100" s="2"/>
      <c r="AM100" s="2"/>
      <c r="AN100" s="2"/>
    </row>
    <row r="101" spans="1:40" ht="12.95" customHeight="1">
      <c r="A101" s="89"/>
      <c r="B101" s="130"/>
      <c r="C101" s="110"/>
      <c r="D101" s="39"/>
      <c r="E101" s="39"/>
      <c r="F101" s="39"/>
      <c r="G101" s="39"/>
      <c r="H101" s="39"/>
      <c r="I101" s="39"/>
      <c r="J101" s="39"/>
      <c r="K101" s="39"/>
      <c r="L101" s="39"/>
      <c r="S101" s="189"/>
      <c r="AE101" s="80"/>
      <c r="AG101" s="72"/>
      <c r="AH101" s="72"/>
      <c r="AI101" s="2"/>
      <c r="AJ101" s="2"/>
      <c r="AK101" s="2"/>
      <c r="AL101" s="2"/>
      <c r="AM101" s="2"/>
      <c r="AN101" s="2"/>
    </row>
    <row r="102" spans="1:40" ht="14.1" customHeight="1">
      <c r="B102" s="125">
        <v>2.2770000000000001</v>
      </c>
      <c r="C102" s="126" t="s">
        <v>24</v>
      </c>
      <c r="D102" s="39"/>
      <c r="E102" s="39"/>
      <c r="F102" s="39"/>
      <c r="G102" s="39"/>
      <c r="H102" s="39"/>
      <c r="I102" s="39"/>
      <c r="J102" s="39"/>
      <c r="K102" s="39"/>
      <c r="L102" s="39"/>
      <c r="S102" s="189"/>
      <c r="AE102" s="80"/>
      <c r="AG102" s="72"/>
      <c r="AH102" s="72"/>
      <c r="AI102" s="2"/>
      <c r="AJ102" s="2"/>
      <c r="AK102" s="2"/>
      <c r="AL102" s="2"/>
      <c r="AM102" s="2"/>
      <c r="AN102" s="2"/>
    </row>
    <row r="103" spans="1:40" ht="27" customHeight="1">
      <c r="A103" s="89"/>
      <c r="B103" s="121">
        <v>51</v>
      </c>
      <c r="C103" s="119" t="s">
        <v>426</v>
      </c>
      <c r="D103" s="39"/>
      <c r="E103" s="41"/>
      <c r="F103" s="39"/>
      <c r="G103" s="41"/>
      <c r="H103" s="39"/>
      <c r="I103" s="41"/>
      <c r="J103" s="42"/>
      <c r="K103" s="41"/>
      <c r="L103" s="41"/>
      <c r="S103" s="189"/>
      <c r="AE103" s="80"/>
      <c r="AG103" s="72"/>
      <c r="AH103" s="72"/>
      <c r="AI103" s="2"/>
      <c r="AJ103" s="2"/>
      <c r="AK103" s="2"/>
      <c r="AL103" s="2"/>
      <c r="AM103" s="2"/>
      <c r="AN103" s="2"/>
    </row>
    <row r="104" spans="1:40" s="7" customFormat="1" ht="27" customHeight="1">
      <c r="A104" s="89"/>
      <c r="B104" s="218" t="s">
        <v>398</v>
      </c>
      <c r="C104" s="119" t="s">
        <v>419</v>
      </c>
      <c r="D104" s="46">
        <v>0</v>
      </c>
      <c r="E104" s="46">
        <v>0</v>
      </c>
      <c r="F104" s="47">
        <v>300</v>
      </c>
      <c r="G104" s="46">
        <v>0</v>
      </c>
      <c r="H104" s="47">
        <v>312</v>
      </c>
      <c r="I104" s="46">
        <v>0</v>
      </c>
      <c r="J104" s="47">
        <v>300</v>
      </c>
      <c r="K104" s="46">
        <v>0</v>
      </c>
      <c r="L104" s="47">
        <f>SUM(J104:K104)</f>
        <v>300</v>
      </c>
      <c r="M104" s="247"/>
      <c r="N104" s="249"/>
      <c r="O104" s="247"/>
      <c r="P104" s="243"/>
      <c r="Q104" s="244"/>
      <c r="R104" s="190"/>
      <c r="S104" s="191"/>
      <c r="T104" s="190"/>
      <c r="U104" s="191"/>
      <c r="V104" s="191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3"/>
      <c r="AH104" s="193"/>
    </row>
    <row r="105" spans="1:40" ht="27" customHeight="1">
      <c r="A105" s="89" t="s">
        <v>10</v>
      </c>
      <c r="B105" s="121">
        <v>51</v>
      </c>
      <c r="C105" s="119" t="s">
        <v>426</v>
      </c>
      <c r="D105" s="43">
        <f t="shared" ref="D105:L105" si="18">D104</f>
        <v>0</v>
      </c>
      <c r="E105" s="43">
        <f t="shared" si="18"/>
        <v>0</v>
      </c>
      <c r="F105" s="44">
        <f t="shared" si="18"/>
        <v>300</v>
      </c>
      <c r="G105" s="43">
        <f t="shared" si="18"/>
        <v>0</v>
      </c>
      <c r="H105" s="44">
        <f t="shared" si="18"/>
        <v>312</v>
      </c>
      <c r="I105" s="43">
        <f t="shared" si="18"/>
        <v>0</v>
      </c>
      <c r="J105" s="44">
        <f t="shared" si="18"/>
        <v>300</v>
      </c>
      <c r="K105" s="43">
        <f t="shared" si="18"/>
        <v>0</v>
      </c>
      <c r="L105" s="44">
        <f t="shared" si="18"/>
        <v>300</v>
      </c>
      <c r="S105" s="189"/>
      <c r="AE105" s="80"/>
      <c r="AG105" s="72"/>
      <c r="AH105" s="72"/>
      <c r="AI105" s="2"/>
      <c r="AJ105" s="2"/>
      <c r="AK105" s="2"/>
      <c r="AL105" s="2"/>
      <c r="AM105" s="2"/>
      <c r="AN105" s="2"/>
    </row>
    <row r="106" spans="1:40" ht="12.95" customHeight="1">
      <c r="B106" s="125"/>
      <c r="C106" s="126"/>
      <c r="D106" s="39"/>
      <c r="E106" s="39"/>
      <c r="F106" s="39"/>
      <c r="G106" s="39"/>
      <c r="H106" s="39"/>
      <c r="I106" s="39"/>
      <c r="J106" s="39"/>
      <c r="K106" s="39"/>
      <c r="L106" s="39"/>
      <c r="S106" s="189"/>
      <c r="AE106" s="80"/>
      <c r="AG106" s="72"/>
      <c r="AH106" s="72"/>
      <c r="AI106" s="2"/>
      <c r="AJ106" s="2"/>
      <c r="AK106" s="2"/>
      <c r="AL106" s="2"/>
      <c r="AM106" s="2"/>
      <c r="AN106" s="2"/>
    </row>
    <row r="107" spans="1:40" ht="14.1" customHeight="1">
      <c r="B107" s="127">
        <v>61</v>
      </c>
      <c r="C107" s="128" t="s">
        <v>25</v>
      </c>
      <c r="D107" s="39"/>
      <c r="E107" s="39"/>
      <c r="F107" s="39"/>
      <c r="G107" s="39"/>
      <c r="H107" s="39"/>
      <c r="I107" s="39"/>
      <c r="J107" s="39"/>
      <c r="K107" s="39"/>
      <c r="L107" s="39"/>
      <c r="S107" s="189"/>
      <c r="AE107" s="80"/>
      <c r="AG107" s="72"/>
      <c r="AH107" s="72"/>
      <c r="AI107" s="2"/>
      <c r="AJ107" s="2"/>
      <c r="AK107" s="2"/>
      <c r="AL107" s="2"/>
      <c r="AM107" s="2"/>
      <c r="AN107" s="2"/>
    </row>
    <row r="108" spans="1:40" ht="27" customHeight="1">
      <c r="A108" s="89"/>
      <c r="B108" s="218" t="s">
        <v>34</v>
      </c>
      <c r="C108" s="119" t="s">
        <v>441</v>
      </c>
      <c r="D108" s="42">
        <v>312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f>SUM(J108:K108)</f>
        <v>0</v>
      </c>
      <c r="S108" s="189"/>
      <c r="AE108" s="80"/>
      <c r="AG108" s="72"/>
      <c r="AH108" s="72"/>
      <c r="AI108" s="2"/>
      <c r="AJ108" s="2"/>
      <c r="AK108" s="2"/>
      <c r="AL108" s="2"/>
      <c r="AM108" s="2"/>
      <c r="AN108" s="2"/>
    </row>
    <row r="109" spans="1:40" ht="14.1" customHeight="1">
      <c r="A109" s="89" t="s">
        <v>10</v>
      </c>
      <c r="B109" s="121">
        <v>61</v>
      </c>
      <c r="C109" s="119" t="s">
        <v>25</v>
      </c>
      <c r="D109" s="40">
        <f t="shared" ref="D109:L109" si="19">SUM(D108:D108)</f>
        <v>312</v>
      </c>
      <c r="E109" s="46">
        <f t="shared" si="19"/>
        <v>0</v>
      </c>
      <c r="F109" s="46">
        <f t="shared" si="19"/>
        <v>0</v>
      </c>
      <c r="G109" s="46">
        <f t="shared" si="19"/>
        <v>0</v>
      </c>
      <c r="H109" s="46">
        <f t="shared" si="19"/>
        <v>0</v>
      </c>
      <c r="I109" s="46">
        <f t="shared" si="19"/>
        <v>0</v>
      </c>
      <c r="J109" s="46">
        <f t="shared" si="19"/>
        <v>0</v>
      </c>
      <c r="K109" s="46">
        <f t="shared" si="19"/>
        <v>0</v>
      </c>
      <c r="L109" s="46">
        <f t="shared" si="19"/>
        <v>0</v>
      </c>
      <c r="S109" s="189"/>
      <c r="AE109" s="80"/>
      <c r="AG109" s="72"/>
      <c r="AH109" s="72"/>
      <c r="AI109" s="2"/>
      <c r="AJ109" s="2"/>
      <c r="AK109" s="2"/>
      <c r="AL109" s="2"/>
      <c r="AM109" s="2"/>
      <c r="AN109" s="2"/>
    </row>
    <row r="110" spans="1:40" ht="14.1" customHeight="1">
      <c r="A110" s="89" t="s">
        <v>10</v>
      </c>
      <c r="B110" s="115">
        <v>2.2770000000000001</v>
      </c>
      <c r="C110" s="110" t="s">
        <v>24</v>
      </c>
      <c r="D110" s="55">
        <f t="shared" ref="D110:L110" si="20">D109+D104</f>
        <v>312</v>
      </c>
      <c r="E110" s="43">
        <f t="shared" si="20"/>
        <v>0</v>
      </c>
      <c r="F110" s="44">
        <f t="shared" si="20"/>
        <v>300</v>
      </c>
      <c r="G110" s="43">
        <f t="shared" si="20"/>
        <v>0</v>
      </c>
      <c r="H110" s="55">
        <f t="shared" si="20"/>
        <v>312</v>
      </c>
      <c r="I110" s="43">
        <f t="shared" si="20"/>
        <v>0</v>
      </c>
      <c r="J110" s="44">
        <f t="shared" si="20"/>
        <v>300</v>
      </c>
      <c r="K110" s="43">
        <f t="shared" si="20"/>
        <v>0</v>
      </c>
      <c r="L110" s="44">
        <f t="shared" si="20"/>
        <v>300</v>
      </c>
      <c r="S110" s="189"/>
      <c r="AE110" s="80"/>
      <c r="AG110" s="72"/>
      <c r="AH110" s="72"/>
      <c r="AI110" s="2"/>
      <c r="AJ110" s="2"/>
      <c r="AK110" s="2"/>
      <c r="AL110" s="2"/>
      <c r="AM110" s="2"/>
      <c r="AN110" s="2"/>
    </row>
    <row r="111" spans="1:40" ht="12.95" customHeight="1">
      <c r="A111" s="89"/>
      <c r="B111" s="120"/>
      <c r="C111" s="110"/>
      <c r="D111" s="39"/>
      <c r="E111" s="39"/>
      <c r="F111" s="39"/>
      <c r="G111" s="39"/>
      <c r="H111" s="39"/>
      <c r="I111" s="39"/>
      <c r="J111" s="39"/>
      <c r="K111" s="39"/>
      <c r="L111" s="39"/>
      <c r="S111" s="189"/>
      <c r="AE111" s="80"/>
      <c r="AG111" s="72"/>
      <c r="AH111" s="72"/>
      <c r="AI111" s="2"/>
      <c r="AJ111" s="2"/>
      <c r="AK111" s="2"/>
      <c r="AL111" s="2"/>
      <c r="AM111" s="2"/>
      <c r="AN111" s="2"/>
    </row>
    <row r="112" spans="1:40" ht="27" customHeight="1">
      <c r="A112" s="89"/>
      <c r="B112" s="115">
        <v>2.794</v>
      </c>
      <c r="C112" s="110" t="s">
        <v>262</v>
      </c>
      <c r="D112" s="23"/>
      <c r="E112" s="59"/>
      <c r="F112" s="23"/>
      <c r="G112" s="59"/>
      <c r="H112" s="23"/>
      <c r="I112" s="59"/>
      <c r="J112" s="23"/>
      <c r="K112" s="59"/>
      <c r="L112" s="59"/>
      <c r="S112" s="189"/>
      <c r="AE112" s="80"/>
      <c r="AG112" s="72"/>
      <c r="AH112" s="72"/>
      <c r="AI112" s="2"/>
      <c r="AJ112" s="2"/>
      <c r="AK112" s="2"/>
      <c r="AL112" s="2"/>
      <c r="AM112" s="2"/>
      <c r="AN112" s="2"/>
    </row>
    <row r="113" spans="1:40" ht="14.1" customHeight="1">
      <c r="B113" s="127">
        <v>62</v>
      </c>
      <c r="C113" s="128" t="s">
        <v>313</v>
      </c>
      <c r="D113" s="59"/>
      <c r="E113" s="23"/>
      <c r="F113" s="59"/>
      <c r="G113" s="23"/>
      <c r="H113" s="59"/>
      <c r="I113" s="23"/>
      <c r="J113" s="23"/>
      <c r="K113" s="23"/>
      <c r="L113" s="23"/>
      <c r="S113" s="189"/>
      <c r="AE113" s="80"/>
      <c r="AG113" s="72"/>
      <c r="AH113" s="72"/>
      <c r="AI113" s="2"/>
      <c r="AJ113" s="2"/>
      <c r="AK113" s="2"/>
      <c r="AL113" s="2"/>
      <c r="AM113" s="2"/>
      <c r="AN113" s="2"/>
    </row>
    <row r="114" spans="1:40" s="7" customFormat="1" ht="14.1" customHeight="1">
      <c r="A114" s="89"/>
      <c r="B114" s="118" t="s">
        <v>35</v>
      </c>
      <c r="C114" s="119" t="s">
        <v>23</v>
      </c>
      <c r="D114" s="39">
        <v>5239</v>
      </c>
      <c r="E114" s="41">
        <v>0</v>
      </c>
      <c r="F114" s="39">
        <v>50050</v>
      </c>
      <c r="G114" s="41">
        <v>0</v>
      </c>
      <c r="H114" s="39">
        <v>50050</v>
      </c>
      <c r="I114" s="41">
        <v>0</v>
      </c>
      <c r="J114" s="39">
        <f>33196+26804</f>
        <v>60000</v>
      </c>
      <c r="K114" s="41">
        <v>0</v>
      </c>
      <c r="L114" s="42">
        <f>SUM(J114:K114)</f>
        <v>60000</v>
      </c>
      <c r="M114" s="247"/>
      <c r="N114" s="247"/>
      <c r="O114" s="247"/>
      <c r="P114" s="243"/>
      <c r="Q114" s="244"/>
      <c r="R114" s="190"/>
      <c r="S114" s="191"/>
      <c r="T114" s="190"/>
      <c r="U114" s="191"/>
      <c r="V114" s="191"/>
      <c r="W114" s="190"/>
      <c r="X114" s="190"/>
      <c r="Y114" s="190"/>
      <c r="Z114" s="190"/>
      <c r="AA114" s="190"/>
      <c r="AB114" s="193"/>
      <c r="AC114" s="193"/>
      <c r="AD114" s="193"/>
      <c r="AE114" s="193"/>
      <c r="AF114" s="193"/>
      <c r="AG114" s="193"/>
      <c r="AH114" s="193"/>
    </row>
    <row r="115" spans="1:40" ht="14.1" customHeight="1">
      <c r="A115" s="89" t="s">
        <v>10</v>
      </c>
      <c r="B115" s="121">
        <v>62</v>
      </c>
      <c r="C115" s="128" t="s">
        <v>313</v>
      </c>
      <c r="D115" s="55">
        <f t="shared" ref="D115:L115" si="21">SUM(D114:D114)</f>
        <v>5239</v>
      </c>
      <c r="E115" s="43">
        <f t="shared" si="21"/>
        <v>0</v>
      </c>
      <c r="F115" s="55">
        <f t="shared" si="21"/>
        <v>50050</v>
      </c>
      <c r="G115" s="43">
        <f t="shared" si="21"/>
        <v>0</v>
      </c>
      <c r="H115" s="55">
        <f t="shared" si="21"/>
        <v>50050</v>
      </c>
      <c r="I115" s="43">
        <f t="shared" si="21"/>
        <v>0</v>
      </c>
      <c r="J115" s="44">
        <f t="shared" si="21"/>
        <v>60000</v>
      </c>
      <c r="K115" s="43">
        <f t="shared" si="21"/>
        <v>0</v>
      </c>
      <c r="L115" s="44">
        <f t="shared" si="21"/>
        <v>60000</v>
      </c>
      <c r="S115" s="189"/>
      <c r="AB115" s="72"/>
      <c r="AC115" s="72"/>
      <c r="AD115" s="72"/>
      <c r="AE115" s="72"/>
      <c r="AF115" s="72"/>
      <c r="AG115" s="72"/>
      <c r="AH115" s="72"/>
      <c r="AI115" s="2"/>
      <c r="AJ115" s="2"/>
      <c r="AK115" s="2"/>
      <c r="AL115" s="2"/>
      <c r="AM115" s="2"/>
      <c r="AN115" s="2"/>
    </row>
    <row r="116" spans="1:40" ht="12.95" customHeight="1">
      <c r="A116" s="89"/>
      <c r="B116" s="121"/>
      <c r="C116" s="119"/>
      <c r="D116" s="39"/>
      <c r="E116" s="39"/>
      <c r="F116" s="39"/>
      <c r="G116" s="39"/>
      <c r="H116" s="39"/>
      <c r="I116" s="39"/>
      <c r="J116" s="39"/>
      <c r="K116" s="39"/>
      <c r="L116" s="39"/>
      <c r="S116" s="189"/>
      <c r="AB116" s="72"/>
      <c r="AC116" s="72"/>
      <c r="AD116" s="72"/>
      <c r="AE116" s="72"/>
      <c r="AF116" s="72"/>
      <c r="AG116" s="72"/>
      <c r="AH116" s="72"/>
      <c r="AI116" s="2"/>
      <c r="AJ116" s="2"/>
      <c r="AK116" s="2"/>
      <c r="AL116" s="2"/>
      <c r="AM116" s="2"/>
      <c r="AN116" s="2"/>
    </row>
    <row r="117" spans="1:40" ht="14.1" customHeight="1">
      <c r="A117" s="89"/>
      <c r="B117" s="121">
        <v>63</v>
      </c>
      <c r="C117" s="119" t="s">
        <v>36</v>
      </c>
      <c r="D117" s="39"/>
      <c r="E117" s="39"/>
      <c r="F117" s="39"/>
      <c r="G117" s="39"/>
      <c r="H117" s="39"/>
      <c r="I117" s="39"/>
      <c r="J117" s="39"/>
      <c r="K117" s="39"/>
      <c r="L117" s="39"/>
      <c r="S117" s="189"/>
      <c r="AB117" s="72"/>
      <c r="AC117" s="72"/>
      <c r="AD117" s="72"/>
      <c r="AE117" s="72"/>
      <c r="AF117" s="72"/>
      <c r="AG117" s="72"/>
      <c r="AH117" s="72"/>
      <c r="AI117" s="2"/>
      <c r="AJ117" s="2"/>
      <c r="AK117" s="2"/>
      <c r="AL117" s="2"/>
      <c r="AM117" s="2"/>
      <c r="AN117" s="2"/>
    </row>
    <row r="118" spans="1:40" ht="14.1" customHeight="1">
      <c r="A118" s="89"/>
      <c r="B118" s="118" t="s">
        <v>37</v>
      </c>
      <c r="C118" s="119" t="s">
        <v>23</v>
      </c>
      <c r="D118" s="39">
        <v>43529</v>
      </c>
      <c r="E118" s="41">
        <v>0</v>
      </c>
      <c r="F118" s="42">
        <v>47900</v>
      </c>
      <c r="G118" s="41">
        <v>0</v>
      </c>
      <c r="H118" s="39">
        <v>47900</v>
      </c>
      <c r="I118" s="41">
        <v>0</v>
      </c>
      <c r="J118" s="42">
        <f>32297+15603</f>
        <v>47900</v>
      </c>
      <c r="K118" s="41">
        <v>0</v>
      </c>
      <c r="L118" s="42">
        <f>SUM(J118:K118)</f>
        <v>47900</v>
      </c>
      <c r="M118" s="213"/>
      <c r="N118" s="213"/>
      <c r="O118" s="213"/>
      <c r="P118" s="214"/>
      <c r="Q118" s="232"/>
      <c r="S118" s="189"/>
      <c r="AB118" s="72"/>
      <c r="AC118" s="72"/>
      <c r="AD118" s="72"/>
      <c r="AE118" s="72"/>
      <c r="AF118" s="72"/>
      <c r="AG118" s="72"/>
      <c r="AH118" s="72"/>
      <c r="AI118" s="2"/>
      <c r="AJ118" s="2"/>
      <c r="AK118" s="2"/>
      <c r="AL118" s="2"/>
      <c r="AM118" s="2"/>
      <c r="AN118" s="2"/>
    </row>
    <row r="119" spans="1:40" ht="14.1" customHeight="1">
      <c r="A119" s="89" t="s">
        <v>10</v>
      </c>
      <c r="B119" s="121">
        <v>63</v>
      </c>
      <c r="C119" s="119" t="s">
        <v>36</v>
      </c>
      <c r="D119" s="55">
        <f t="shared" ref="D119:K119" si="22">SUM(D118:D118)</f>
        <v>43529</v>
      </c>
      <c r="E119" s="43">
        <f t="shared" si="22"/>
        <v>0</v>
      </c>
      <c r="F119" s="44">
        <f t="shared" si="22"/>
        <v>47900</v>
      </c>
      <c r="G119" s="43">
        <f t="shared" si="22"/>
        <v>0</v>
      </c>
      <c r="H119" s="44">
        <f t="shared" si="22"/>
        <v>47900</v>
      </c>
      <c r="I119" s="43">
        <f t="shared" si="22"/>
        <v>0</v>
      </c>
      <c r="J119" s="44">
        <f t="shared" si="22"/>
        <v>47900</v>
      </c>
      <c r="K119" s="43">
        <f t="shared" si="22"/>
        <v>0</v>
      </c>
      <c r="L119" s="44">
        <f>SUM(J119:K119)</f>
        <v>47900</v>
      </c>
      <c r="S119" s="189"/>
      <c r="AB119" s="72"/>
      <c r="AC119" s="72"/>
      <c r="AD119" s="72"/>
      <c r="AE119" s="72"/>
      <c r="AF119" s="72"/>
      <c r="AG119" s="72"/>
      <c r="AH119" s="72"/>
      <c r="AI119" s="2"/>
      <c r="AJ119" s="2"/>
      <c r="AK119" s="2"/>
      <c r="AL119" s="2"/>
      <c r="AM119" s="2"/>
      <c r="AN119" s="2"/>
    </row>
    <row r="120" spans="1:40" ht="27" customHeight="1">
      <c r="A120" s="116" t="s">
        <v>10</v>
      </c>
      <c r="B120" s="123">
        <v>2.794</v>
      </c>
      <c r="C120" s="124" t="s">
        <v>262</v>
      </c>
      <c r="D120" s="40">
        <f t="shared" ref="D120:L120" si="23">D119+D115</f>
        <v>48768</v>
      </c>
      <c r="E120" s="46">
        <f t="shared" si="23"/>
        <v>0</v>
      </c>
      <c r="F120" s="40">
        <f t="shared" si="23"/>
        <v>97950</v>
      </c>
      <c r="G120" s="46">
        <f t="shared" si="23"/>
        <v>0</v>
      </c>
      <c r="H120" s="40">
        <f t="shared" si="23"/>
        <v>97950</v>
      </c>
      <c r="I120" s="46">
        <f t="shared" si="23"/>
        <v>0</v>
      </c>
      <c r="J120" s="47">
        <f t="shared" si="23"/>
        <v>107900</v>
      </c>
      <c r="K120" s="46">
        <f t="shared" si="23"/>
        <v>0</v>
      </c>
      <c r="L120" s="47">
        <f t="shared" si="23"/>
        <v>107900</v>
      </c>
      <c r="S120" s="189"/>
      <c r="AB120" s="72"/>
      <c r="AC120" s="72"/>
      <c r="AD120" s="72"/>
      <c r="AE120" s="72"/>
      <c r="AF120" s="72"/>
      <c r="AG120" s="72"/>
      <c r="AH120" s="72"/>
      <c r="AI120" s="2"/>
      <c r="AJ120" s="2"/>
      <c r="AK120" s="2"/>
      <c r="AL120" s="2"/>
      <c r="AM120" s="2"/>
      <c r="AN120" s="2"/>
    </row>
    <row r="121" spans="1:40" ht="12.95" customHeight="1">
      <c r="A121" s="89"/>
      <c r="B121" s="115"/>
      <c r="C121" s="110"/>
      <c r="D121" s="39"/>
      <c r="E121" s="39"/>
      <c r="F121" s="39"/>
      <c r="G121" s="39"/>
      <c r="H121" s="39"/>
      <c r="I121" s="39"/>
      <c r="J121" s="39"/>
      <c r="K121" s="39"/>
      <c r="L121" s="39"/>
      <c r="S121" s="189"/>
      <c r="AB121" s="72"/>
      <c r="AC121" s="72"/>
      <c r="AD121" s="72"/>
      <c r="AE121" s="72"/>
      <c r="AF121" s="72"/>
      <c r="AG121" s="72"/>
      <c r="AH121" s="72"/>
      <c r="AI121" s="2"/>
      <c r="AJ121" s="2"/>
      <c r="AK121" s="2"/>
      <c r="AL121" s="2"/>
      <c r="AM121" s="2"/>
      <c r="AN121" s="2"/>
    </row>
    <row r="122" spans="1:40">
      <c r="A122" s="89"/>
      <c r="B122" s="115">
        <v>2.7959999999999998</v>
      </c>
      <c r="C122" s="110" t="s">
        <v>168</v>
      </c>
      <c r="D122" s="39"/>
      <c r="E122" s="39"/>
      <c r="F122" s="39"/>
      <c r="G122" s="39"/>
      <c r="H122" s="39"/>
      <c r="I122" s="39"/>
      <c r="J122" s="39"/>
      <c r="K122" s="39"/>
      <c r="L122" s="39"/>
      <c r="S122" s="189"/>
      <c r="AB122" s="72"/>
      <c r="AC122" s="72"/>
      <c r="AD122" s="72"/>
      <c r="AE122" s="72"/>
      <c r="AF122" s="72"/>
      <c r="AG122" s="72"/>
      <c r="AH122" s="72"/>
      <c r="AI122" s="2"/>
      <c r="AJ122" s="2"/>
      <c r="AK122" s="2"/>
      <c r="AL122" s="2"/>
      <c r="AM122" s="2"/>
      <c r="AN122" s="2"/>
    </row>
    <row r="123" spans="1:40" ht="25.5">
      <c r="A123" s="89"/>
      <c r="B123" s="121">
        <v>71</v>
      </c>
      <c r="C123" s="119" t="s">
        <v>420</v>
      </c>
      <c r="D123" s="39"/>
      <c r="E123" s="42"/>
      <c r="F123" s="42"/>
      <c r="G123" s="60"/>
      <c r="H123" s="39"/>
      <c r="I123" s="60"/>
      <c r="J123" s="42"/>
      <c r="K123" s="60"/>
      <c r="L123" s="42"/>
      <c r="S123" s="189"/>
      <c r="AB123" s="72"/>
      <c r="AC123" s="72"/>
      <c r="AD123" s="72"/>
      <c r="AE123" s="72"/>
      <c r="AF123" s="72"/>
      <c r="AG123" s="72"/>
      <c r="AH123" s="72"/>
      <c r="AI123" s="2"/>
      <c r="AJ123" s="2"/>
      <c r="AK123" s="2"/>
      <c r="AL123" s="2"/>
      <c r="AM123" s="2"/>
      <c r="AN123" s="2"/>
    </row>
    <row r="124" spans="1:40" ht="27.95" customHeight="1">
      <c r="B124" s="127">
        <v>72</v>
      </c>
      <c r="C124" s="128" t="s">
        <v>421</v>
      </c>
      <c r="D124" s="39"/>
      <c r="E124" s="42"/>
      <c r="F124" s="42"/>
      <c r="G124" s="60"/>
      <c r="H124" s="39"/>
      <c r="I124" s="60"/>
      <c r="J124" s="42"/>
      <c r="K124" s="60"/>
      <c r="L124" s="42"/>
      <c r="S124" s="189"/>
      <c r="AB124" s="72"/>
      <c r="AC124" s="72"/>
      <c r="AD124" s="72"/>
      <c r="AE124" s="72"/>
      <c r="AF124" s="72"/>
      <c r="AG124" s="72"/>
      <c r="AH124" s="72"/>
      <c r="AI124" s="2"/>
      <c r="AJ124" s="2"/>
      <c r="AK124" s="2"/>
      <c r="AL124" s="2"/>
      <c r="AM124" s="2"/>
      <c r="AN124" s="2"/>
    </row>
    <row r="125" spans="1:40">
      <c r="B125" s="129" t="s">
        <v>259</v>
      </c>
      <c r="C125" s="128" t="s">
        <v>23</v>
      </c>
      <c r="D125" s="42">
        <v>31600</v>
      </c>
      <c r="E125" s="41">
        <v>0</v>
      </c>
      <c r="F125" s="42">
        <v>31600</v>
      </c>
      <c r="G125" s="41">
        <v>0</v>
      </c>
      <c r="H125" s="42">
        <v>31600</v>
      </c>
      <c r="I125" s="41">
        <v>0</v>
      </c>
      <c r="J125" s="42">
        <f>5413+26187</f>
        <v>31600</v>
      </c>
      <c r="K125" s="41">
        <v>0</v>
      </c>
      <c r="L125" s="42">
        <f>SUM(J125:K125)</f>
        <v>31600</v>
      </c>
      <c r="M125" s="213"/>
      <c r="N125" s="213"/>
      <c r="O125" s="233"/>
      <c r="P125" s="214"/>
      <c r="Q125" s="232"/>
      <c r="S125" s="189"/>
      <c r="AB125" s="72"/>
      <c r="AC125" s="72"/>
      <c r="AD125" s="72"/>
      <c r="AE125" s="72"/>
      <c r="AF125" s="72"/>
      <c r="AG125" s="72"/>
      <c r="AH125" s="72"/>
      <c r="AI125" s="2"/>
      <c r="AJ125" s="2"/>
      <c r="AK125" s="2"/>
      <c r="AL125" s="2"/>
      <c r="AM125" s="2"/>
      <c r="AN125" s="2"/>
    </row>
    <row r="126" spans="1:40" ht="27.95" customHeight="1">
      <c r="A126" s="89" t="s">
        <v>10</v>
      </c>
      <c r="B126" s="127">
        <v>71</v>
      </c>
      <c r="C126" s="128" t="s">
        <v>421</v>
      </c>
      <c r="D126" s="44">
        <f t="shared" ref="D126:L127" si="24">D125</f>
        <v>31600</v>
      </c>
      <c r="E126" s="43">
        <f t="shared" si="24"/>
        <v>0</v>
      </c>
      <c r="F126" s="44">
        <f t="shared" si="24"/>
        <v>31600</v>
      </c>
      <c r="G126" s="43">
        <f t="shared" si="24"/>
        <v>0</v>
      </c>
      <c r="H126" s="44">
        <f t="shared" si="24"/>
        <v>31600</v>
      </c>
      <c r="I126" s="43">
        <f t="shared" si="24"/>
        <v>0</v>
      </c>
      <c r="J126" s="44">
        <f t="shared" si="24"/>
        <v>31600</v>
      </c>
      <c r="K126" s="43">
        <f t="shared" si="24"/>
        <v>0</v>
      </c>
      <c r="L126" s="44">
        <f t="shared" si="24"/>
        <v>31600</v>
      </c>
      <c r="S126" s="189"/>
      <c r="AB126" s="72"/>
      <c r="AC126" s="72"/>
      <c r="AD126" s="72"/>
      <c r="AE126" s="72"/>
      <c r="AF126" s="72"/>
      <c r="AG126" s="72"/>
      <c r="AH126" s="72"/>
      <c r="AI126" s="2"/>
      <c r="AJ126" s="2"/>
      <c r="AK126" s="2"/>
      <c r="AL126" s="2"/>
      <c r="AM126" s="2"/>
      <c r="AN126" s="2"/>
    </row>
    <row r="127" spans="1:40">
      <c r="A127" s="89" t="s">
        <v>10</v>
      </c>
      <c r="B127" s="125">
        <v>2.7959999999999998</v>
      </c>
      <c r="C127" s="126" t="s">
        <v>168</v>
      </c>
      <c r="D127" s="44">
        <f t="shared" si="24"/>
        <v>31600</v>
      </c>
      <c r="E127" s="43">
        <f t="shared" si="24"/>
        <v>0</v>
      </c>
      <c r="F127" s="44">
        <f t="shared" si="24"/>
        <v>31600</v>
      </c>
      <c r="G127" s="43">
        <f t="shared" si="24"/>
        <v>0</v>
      </c>
      <c r="H127" s="44">
        <f t="shared" si="24"/>
        <v>31600</v>
      </c>
      <c r="I127" s="43">
        <f t="shared" si="24"/>
        <v>0</v>
      </c>
      <c r="J127" s="44">
        <f t="shared" si="24"/>
        <v>31600</v>
      </c>
      <c r="K127" s="43">
        <f t="shared" si="24"/>
        <v>0</v>
      </c>
      <c r="L127" s="44">
        <f t="shared" si="24"/>
        <v>31600</v>
      </c>
      <c r="S127" s="189"/>
      <c r="AB127" s="72"/>
      <c r="AC127" s="72"/>
      <c r="AD127" s="72"/>
      <c r="AE127" s="72"/>
      <c r="AF127" s="72"/>
      <c r="AG127" s="72"/>
      <c r="AH127" s="72"/>
      <c r="AI127" s="2"/>
      <c r="AJ127" s="2"/>
      <c r="AK127" s="2"/>
      <c r="AL127" s="2"/>
      <c r="AM127" s="2"/>
      <c r="AN127" s="2"/>
    </row>
    <row r="128" spans="1:40">
      <c r="A128" s="89"/>
      <c r="C128" s="110"/>
      <c r="D128" s="39"/>
      <c r="E128" s="39"/>
      <c r="F128" s="39"/>
      <c r="G128" s="39"/>
      <c r="H128" s="39"/>
      <c r="I128" s="39"/>
      <c r="J128" s="39"/>
      <c r="K128" s="39"/>
      <c r="L128" s="39"/>
      <c r="S128" s="189"/>
      <c r="AB128" s="72"/>
      <c r="AC128" s="72"/>
      <c r="AD128" s="72"/>
      <c r="AE128" s="72"/>
      <c r="AF128" s="72"/>
      <c r="AG128" s="72"/>
      <c r="AH128" s="72"/>
      <c r="AI128" s="2"/>
      <c r="AJ128" s="2"/>
      <c r="AK128" s="2"/>
      <c r="AL128" s="2"/>
      <c r="AM128" s="2"/>
      <c r="AN128" s="2"/>
    </row>
    <row r="129" spans="1:40">
      <c r="B129" s="125">
        <v>2.8</v>
      </c>
      <c r="C129" s="126" t="s">
        <v>29</v>
      </c>
      <c r="D129" s="23"/>
      <c r="E129" s="23"/>
      <c r="F129" s="23"/>
      <c r="G129" s="23"/>
      <c r="H129" s="23"/>
      <c r="I129" s="23"/>
      <c r="J129" s="23"/>
      <c r="K129" s="23"/>
      <c r="L129" s="23"/>
      <c r="S129" s="189"/>
      <c r="AB129" s="72"/>
      <c r="AC129" s="72"/>
      <c r="AD129" s="72"/>
      <c r="AE129" s="72"/>
      <c r="AF129" s="72"/>
      <c r="AG129" s="72"/>
      <c r="AH129" s="72"/>
      <c r="AI129" s="2"/>
      <c r="AJ129" s="2"/>
      <c r="AK129" s="2"/>
      <c r="AL129" s="2"/>
      <c r="AM129" s="2"/>
      <c r="AN129" s="2"/>
    </row>
    <row r="130" spans="1:40" ht="25.5">
      <c r="B130" s="127">
        <v>65</v>
      </c>
      <c r="C130" s="128" t="s">
        <v>312</v>
      </c>
      <c r="D130" s="48"/>
      <c r="E130" s="49"/>
      <c r="F130" s="23"/>
      <c r="G130" s="49"/>
      <c r="H130" s="23"/>
      <c r="I130" s="49"/>
      <c r="J130" s="48"/>
      <c r="K130" s="49"/>
      <c r="L130" s="49"/>
      <c r="S130" s="189"/>
      <c r="AB130" s="72"/>
      <c r="AC130" s="72"/>
      <c r="AD130" s="72"/>
      <c r="AE130" s="72"/>
      <c r="AF130" s="72"/>
      <c r="AG130" s="72"/>
      <c r="AH130" s="72"/>
      <c r="AI130" s="2"/>
      <c r="AJ130" s="2"/>
      <c r="AK130" s="2"/>
      <c r="AL130" s="2"/>
      <c r="AM130" s="2"/>
      <c r="AN130" s="2"/>
    </row>
    <row r="131" spans="1:40">
      <c r="B131" s="127" t="s">
        <v>101</v>
      </c>
      <c r="C131" s="128" t="s">
        <v>311</v>
      </c>
      <c r="D131" s="48">
        <v>1756</v>
      </c>
      <c r="E131" s="49">
        <v>0</v>
      </c>
      <c r="F131" s="48">
        <v>600</v>
      </c>
      <c r="G131" s="49">
        <v>0</v>
      </c>
      <c r="H131" s="48">
        <v>600</v>
      </c>
      <c r="I131" s="49">
        <v>0</v>
      </c>
      <c r="J131" s="42">
        <v>1000</v>
      </c>
      <c r="K131" s="49">
        <v>0</v>
      </c>
      <c r="L131" s="42">
        <f>SUM(J131:K131)</f>
        <v>1000</v>
      </c>
      <c r="M131" s="213"/>
      <c r="N131" s="213"/>
      <c r="O131" s="213"/>
      <c r="P131" s="214"/>
      <c r="Q131" s="232"/>
      <c r="S131" s="189"/>
      <c r="AB131" s="72"/>
      <c r="AC131" s="72"/>
      <c r="AD131" s="72"/>
      <c r="AE131" s="72"/>
      <c r="AF131" s="72"/>
      <c r="AG131" s="72"/>
      <c r="AH131" s="72"/>
      <c r="AI131" s="2"/>
      <c r="AJ131" s="2"/>
      <c r="AK131" s="2"/>
      <c r="AL131" s="2"/>
      <c r="AM131" s="2"/>
      <c r="AN131" s="2"/>
    </row>
    <row r="132" spans="1:40" ht="25.5">
      <c r="A132" s="81" t="s">
        <v>10</v>
      </c>
      <c r="B132" s="127">
        <v>65</v>
      </c>
      <c r="C132" s="128" t="s">
        <v>312</v>
      </c>
      <c r="D132" s="57">
        <f t="shared" ref="D132:L133" si="25">D131</f>
        <v>1756</v>
      </c>
      <c r="E132" s="61">
        <f t="shared" si="25"/>
        <v>0</v>
      </c>
      <c r="F132" s="58">
        <f t="shared" si="25"/>
        <v>600</v>
      </c>
      <c r="G132" s="61">
        <f t="shared" si="25"/>
        <v>0</v>
      </c>
      <c r="H132" s="58">
        <f t="shared" si="25"/>
        <v>600</v>
      </c>
      <c r="I132" s="61">
        <f t="shared" si="25"/>
        <v>0</v>
      </c>
      <c r="J132" s="57">
        <f t="shared" si="25"/>
        <v>1000</v>
      </c>
      <c r="K132" s="61">
        <f t="shared" si="25"/>
        <v>0</v>
      </c>
      <c r="L132" s="57">
        <f t="shared" si="25"/>
        <v>1000</v>
      </c>
      <c r="S132" s="189"/>
      <c r="AB132" s="72"/>
      <c r="AC132" s="72"/>
      <c r="AD132" s="72"/>
      <c r="AE132" s="72"/>
      <c r="AF132" s="72"/>
      <c r="AG132" s="72"/>
      <c r="AH132" s="72"/>
      <c r="AI132" s="2"/>
      <c r="AJ132" s="2"/>
      <c r="AK132" s="2"/>
      <c r="AL132" s="2"/>
      <c r="AM132" s="2"/>
      <c r="AN132" s="2"/>
    </row>
    <row r="133" spans="1:40">
      <c r="A133" s="81" t="s">
        <v>10</v>
      </c>
      <c r="B133" s="125">
        <v>2.8</v>
      </c>
      <c r="C133" s="126" t="s">
        <v>29</v>
      </c>
      <c r="D133" s="44">
        <f t="shared" si="25"/>
        <v>1756</v>
      </c>
      <c r="E133" s="43">
        <f t="shared" si="25"/>
        <v>0</v>
      </c>
      <c r="F133" s="44">
        <f t="shared" si="25"/>
        <v>600</v>
      </c>
      <c r="G133" s="43">
        <f t="shared" si="25"/>
        <v>0</v>
      </c>
      <c r="H133" s="44">
        <f t="shared" si="25"/>
        <v>600</v>
      </c>
      <c r="I133" s="43">
        <f t="shared" si="25"/>
        <v>0</v>
      </c>
      <c r="J133" s="44">
        <f t="shared" si="25"/>
        <v>1000</v>
      </c>
      <c r="K133" s="43">
        <f t="shared" si="25"/>
        <v>0</v>
      </c>
      <c r="L133" s="44">
        <f t="shared" si="25"/>
        <v>1000</v>
      </c>
      <c r="S133" s="189"/>
      <c r="AB133" s="72"/>
      <c r="AC133" s="72"/>
      <c r="AD133" s="72"/>
      <c r="AE133" s="72"/>
      <c r="AF133" s="72"/>
      <c r="AG133" s="72"/>
      <c r="AH133" s="72"/>
      <c r="AI133" s="2"/>
      <c r="AJ133" s="2"/>
      <c r="AK133" s="2"/>
      <c r="AL133" s="2"/>
      <c r="AM133" s="2"/>
      <c r="AN133" s="2"/>
    </row>
    <row r="134" spans="1:40">
      <c r="A134" s="81" t="s">
        <v>10</v>
      </c>
      <c r="B134" s="127">
        <v>2</v>
      </c>
      <c r="C134" s="128" t="s">
        <v>32</v>
      </c>
      <c r="D134" s="55">
        <f t="shared" ref="D134:L134" si="26">D133+D120+D110+D100+D127</f>
        <v>91887</v>
      </c>
      <c r="E134" s="55">
        <f t="shared" si="26"/>
        <v>8132</v>
      </c>
      <c r="F134" s="55">
        <f t="shared" si="26"/>
        <v>147650</v>
      </c>
      <c r="G134" s="55">
        <f t="shared" si="26"/>
        <v>8748</v>
      </c>
      <c r="H134" s="55">
        <f t="shared" si="26"/>
        <v>147662</v>
      </c>
      <c r="I134" s="55">
        <f t="shared" si="26"/>
        <v>8839</v>
      </c>
      <c r="J134" s="44">
        <f t="shared" si="26"/>
        <v>158900</v>
      </c>
      <c r="K134" s="55">
        <f t="shared" si="26"/>
        <v>9229</v>
      </c>
      <c r="L134" s="55">
        <f t="shared" si="26"/>
        <v>168129</v>
      </c>
      <c r="S134" s="189"/>
      <c r="AB134" s="72"/>
      <c r="AC134" s="72"/>
      <c r="AD134" s="72"/>
      <c r="AE134" s="72"/>
      <c r="AF134" s="72"/>
      <c r="AG134" s="72"/>
      <c r="AH134" s="72"/>
      <c r="AI134" s="2"/>
      <c r="AJ134" s="2"/>
      <c r="AK134" s="2"/>
      <c r="AL134" s="2"/>
      <c r="AM134" s="2"/>
      <c r="AN134" s="2"/>
    </row>
    <row r="135" spans="1:40">
      <c r="B135" s="127"/>
      <c r="C135" s="128"/>
      <c r="D135" s="39"/>
      <c r="E135" s="39"/>
      <c r="F135" s="39"/>
      <c r="G135" s="39"/>
      <c r="H135" s="39"/>
      <c r="I135" s="39"/>
      <c r="J135" s="39"/>
      <c r="K135" s="39"/>
      <c r="L135" s="39"/>
      <c r="S135" s="189"/>
      <c r="AB135" s="72"/>
      <c r="AC135" s="72"/>
      <c r="AD135" s="72"/>
      <c r="AE135" s="72"/>
      <c r="AF135" s="72"/>
      <c r="AG135" s="72"/>
      <c r="AH135" s="72"/>
      <c r="AI135" s="2"/>
      <c r="AJ135" s="2"/>
      <c r="AK135" s="2"/>
      <c r="AL135" s="2"/>
      <c r="AM135" s="2"/>
      <c r="AN135" s="2"/>
    </row>
    <row r="136" spans="1:40">
      <c r="A136" s="89"/>
      <c r="B136" s="121">
        <v>3</v>
      </c>
      <c r="C136" s="119" t="s">
        <v>39</v>
      </c>
      <c r="D136" s="23"/>
      <c r="E136" s="23"/>
      <c r="F136" s="23"/>
      <c r="G136" s="23"/>
      <c r="H136" s="23"/>
      <c r="I136" s="23"/>
      <c r="J136" s="23"/>
      <c r="K136" s="23"/>
      <c r="L136" s="23"/>
      <c r="S136" s="189"/>
      <c r="AB136" s="72"/>
      <c r="AC136" s="72"/>
      <c r="AD136" s="72"/>
      <c r="AE136" s="72"/>
      <c r="AF136" s="72"/>
      <c r="AG136" s="72"/>
      <c r="AH136" s="72"/>
      <c r="AI136" s="2"/>
      <c r="AJ136" s="2"/>
      <c r="AK136" s="2"/>
      <c r="AL136" s="2"/>
      <c r="AM136" s="2"/>
      <c r="AN136" s="2"/>
    </row>
    <row r="137" spans="1:40">
      <c r="B137" s="125">
        <v>3.2770000000000001</v>
      </c>
      <c r="C137" s="126" t="s">
        <v>24</v>
      </c>
      <c r="D137" s="39"/>
      <c r="E137" s="39"/>
      <c r="F137" s="39"/>
      <c r="G137" s="39"/>
      <c r="H137" s="39"/>
      <c r="I137" s="39"/>
      <c r="J137" s="39"/>
      <c r="K137" s="39"/>
      <c r="L137" s="39"/>
      <c r="S137" s="189"/>
      <c r="AB137" s="72"/>
      <c r="AC137" s="72"/>
      <c r="AD137" s="72"/>
      <c r="AE137" s="72"/>
      <c r="AF137" s="72"/>
      <c r="AG137" s="72"/>
      <c r="AH137" s="72"/>
      <c r="AI137" s="2"/>
      <c r="AJ137" s="2"/>
      <c r="AK137" s="2"/>
      <c r="AL137" s="2"/>
      <c r="AM137" s="2"/>
      <c r="AN137" s="2"/>
    </row>
    <row r="138" spans="1:40" ht="25.5">
      <c r="A138" s="89"/>
      <c r="B138" s="121">
        <v>43</v>
      </c>
      <c r="C138" s="119" t="s">
        <v>318</v>
      </c>
      <c r="D138" s="39"/>
      <c r="E138" s="41"/>
      <c r="F138" s="39"/>
      <c r="G138" s="41"/>
      <c r="H138" s="39"/>
      <c r="I138" s="41"/>
      <c r="J138" s="39"/>
      <c r="K138" s="41"/>
      <c r="L138" s="39"/>
      <c r="S138" s="189"/>
      <c r="AB138" s="72"/>
      <c r="AC138" s="72"/>
      <c r="AD138" s="72"/>
      <c r="AE138" s="72"/>
      <c r="AF138" s="72"/>
      <c r="AG138" s="72"/>
      <c r="AH138" s="72"/>
      <c r="AI138" s="2"/>
      <c r="AJ138" s="2"/>
      <c r="AK138" s="2"/>
      <c r="AL138" s="2"/>
      <c r="AM138" s="2"/>
      <c r="AN138" s="2"/>
    </row>
    <row r="139" spans="1:40" s="7" customFormat="1" ht="27.95" customHeight="1">
      <c r="A139" s="89"/>
      <c r="B139" s="218" t="s">
        <v>319</v>
      </c>
      <c r="C139" s="119" t="s">
        <v>246</v>
      </c>
      <c r="D139" s="41">
        <v>0</v>
      </c>
      <c r="E139" s="41">
        <v>0</v>
      </c>
      <c r="F139" s="42">
        <v>4800</v>
      </c>
      <c r="G139" s="41">
        <v>0</v>
      </c>
      <c r="H139" s="42">
        <v>4800</v>
      </c>
      <c r="I139" s="41">
        <v>0</v>
      </c>
      <c r="J139" s="42">
        <f>594+8800</f>
        <v>9394</v>
      </c>
      <c r="K139" s="41">
        <v>0</v>
      </c>
      <c r="L139" s="42">
        <f>SUM(J139:K139)</f>
        <v>9394</v>
      </c>
      <c r="M139" s="247"/>
      <c r="N139" s="249"/>
      <c r="O139" s="247"/>
      <c r="P139" s="243"/>
      <c r="Q139" s="244"/>
      <c r="R139" s="190"/>
      <c r="S139" s="191"/>
      <c r="T139" s="190"/>
      <c r="U139" s="191"/>
      <c r="V139" s="191"/>
      <c r="W139" s="190"/>
      <c r="X139" s="190"/>
      <c r="Y139" s="190"/>
      <c r="Z139" s="190"/>
      <c r="AA139" s="190"/>
      <c r="AB139" s="193"/>
      <c r="AC139" s="193"/>
      <c r="AD139" s="193"/>
      <c r="AE139" s="193"/>
      <c r="AF139" s="193"/>
      <c r="AG139" s="193"/>
      <c r="AH139" s="193"/>
    </row>
    <row r="140" spans="1:40" s="7" customFormat="1" ht="27.95" customHeight="1">
      <c r="A140" s="89"/>
      <c r="B140" s="218" t="s">
        <v>320</v>
      </c>
      <c r="C140" s="119" t="s">
        <v>468</v>
      </c>
      <c r="D140" s="41">
        <v>0</v>
      </c>
      <c r="E140" s="41">
        <v>0</v>
      </c>
      <c r="F140" s="42">
        <v>8000</v>
      </c>
      <c r="G140" s="41">
        <v>0</v>
      </c>
      <c r="H140" s="42">
        <v>25200</v>
      </c>
      <c r="I140" s="41">
        <v>0</v>
      </c>
      <c r="J140" s="42">
        <f>2548+25000</f>
        <v>27548</v>
      </c>
      <c r="K140" s="41">
        <v>0</v>
      </c>
      <c r="L140" s="42">
        <f>SUM(J140:K140)</f>
        <v>27548</v>
      </c>
      <c r="M140" s="250"/>
      <c r="N140" s="249"/>
      <c r="O140" s="247"/>
      <c r="P140" s="243"/>
      <c r="Q140" s="244"/>
      <c r="R140" s="190"/>
      <c r="S140" s="191"/>
      <c r="T140" s="190"/>
      <c r="U140" s="191"/>
      <c r="V140" s="191"/>
      <c r="W140" s="190"/>
      <c r="X140" s="190"/>
      <c r="Y140" s="190"/>
      <c r="Z140" s="190"/>
      <c r="AA140" s="190"/>
      <c r="AB140" s="193"/>
      <c r="AC140" s="193"/>
      <c r="AD140" s="193"/>
      <c r="AE140" s="193"/>
      <c r="AF140" s="193"/>
      <c r="AG140" s="193"/>
      <c r="AH140" s="193"/>
    </row>
    <row r="141" spans="1:40" s="5" customFormat="1" ht="27.95" customHeight="1">
      <c r="A141" s="89"/>
      <c r="B141" s="218" t="s">
        <v>384</v>
      </c>
      <c r="C141" s="119" t="s">
        <v>226</v>
      </c>
      <c r="D141" s="41">
        <v>0</v>
      </c>
      <c r="E141" s="41">
        <v>0</v>
      </c>
      <c r="F141" s="42">
        <v>2000</v>
      </c>
      <c r="G141" s="41">
        <v>0</v>
      </c>
      <c r="H141" s="42">
        <v>2000</v>
      </c>
      <c r="I141" s="41">
        <v>0</v>
      </c>
      <c r="J141" s="41">
        <v>0</v>
      </c>
      <c r="K141" s="41">
        <v>0</v>
      </c>
      <c r="L141" s="41">
        <f>SUM(J141:K141)</f>
        <v>0</v>
      </c>
      <c r="M141" s="80"/>
      <c r="N141" s="80"/>
      <c r="O141" s="119"/>
      <c r="P141" s="198"/>
      <c r="Q141" s="199"/>
      <c r="R141" s="200"/>
      <c r="S141" s="198"/>
      <c r="T141" s="200"/>
      <c r="U141" s="198"/>
      <c r="V141" s="198"/>
      <c r="W141" s="200"/>
      <c r="X141" s="200"/>
      <c r="Y141" s="200"/>
      <c r="Z141" s="200"/>
      <c r="AA141" s="200"/>
      <c r="AB141" s="201"/>
      <c r="AC141" s="201"/>
      <c r="AD141" s="201"/>
      <c r="AE141" s="201"/>
      <c r="AF141" s="201"/>
      <c r="AG141" s="201"/>
      <c r="AH141" s="201"/>
    </row>
    <row r="142" spans="1:40" s="5" customFormat="1" ht="28.5" customHeight="1">
      <c r="A142" s="89"/>
      <c r="B142" s="218" t="s">
        <v>385</v>
      </c>
      <c r="C142" s="119" t="s">
        <v>409</v>
      </c>
      <c r="D142" s="46">
        <v>0</v>
      </c>
      <c r="E142" s="46">
        <v>0</v>
      </c>
      <c r="F142" s="47">
        <v>3000</v>
      </c>
      <c r="G142" s="46">
        <v>0</v>
      </c>
      <c r="H142" s="47">
        <v>3000</v>
      </c>
      <c r="I142" s="46">
        <v>0</v>
      </c>
      <c r="J142" s="46">
        <v>0</v>
      </c>
      <c r="K142" s="46">
        <v>0</v>
      </c>
      <c r="L142" s="46">
        <f>SUM(J142:K142)</f>
        <v>0</v>
      </c>
      <c r="M142" s="80"/>
      <c r="N142" s="80"/>
      <c r="O142" s="119"/>
      <c r="P142" s="198"/>
      <c r="Q142" s="199"/>
      <c r="R142" s="200"/>
      <c r="S142" s="198"/>
      <c r="T142" s="200"/>
      <c r="U142" s="198"/>
      <c r="V142" s="198"/>
      <c r="W142" s="200"/>
      <c r="X142" s="200"/>
      <c r="Y142" s="200"/>
      <c r="Z142" s="200"/>
      <c r="AA142" s="200"/>
      <c r="AB142" s="201"/>
      <c r="AC142" s="201"/>
      <c r="AD142" s="201"/>
      <c r="AE142" s="201"/>
      <c r="AF142" s="201"/>
      <c r="AG142" s="201"/>
      <c r="AH142" s="201"/>
    </row>
    <row r="143" spans="1:40" ht="25.5">
      <c r="A143" s="116" t="s">
        <v>10</v>
      </c>
      <c r="B143" s="132">
        <v>43</v>
      </c>
      <c r="C143" s="117" t="s">
        <v>318</v>
      </c>
      <c r="D143" s="46">
        <f t="shared" ref="D143:L143" si="27">D140+D139+D141+D142</f>
        <v>0</v>
      </c>
      <c r="E143" s="46">
        <f t="shared" si="27"/>
        <v>0</v>
      </c>
      <c r="F143" s="47">
        <f t="shared" si="27"/>
        <v>17800</v>
      </c>
      <c r="G143" s="46">
        <f t="shared" si="27"/>
        <v>0</v>
      </c>
      <c r="H143" s="47">
        <f t="shared" si="27"/>
        <v>35000</v>
      </c>
      <c r="I143" s="46">
        <f t="shared" si="27"/>
        <v>0</v>
      </c>
      <c r="J143" s="47">
        <f t="shared" si="27"/>
        <v>36942</v>
      </c>
      <c r="K143" s="46">
        <f t="shared" si="27"/>
        <v>0</v>
      </c>
      <c r="L143" s="47">
        <f t="shared" si="27"/>
        <v>36942</v>
      </c>
      <c r="S143" s="189"/>
      <c r="AB143" s="72"/>
      <c r="AC143" s="72"/>
      <c r="AD143" s="72"/>
      <c r="AE143" s="72"/>
      <c r="AF143" s="72"/>
      <c r="AG143" s="72"/>
      <c r="AH143" s="72"/>
      <c r="AI143" s="2"/>
      <c r="AJ143" s="2"/>
      <c r="AK143" s="2"/>
      <c r="AL143" s="2"/>
      <c r="AM143" s="2"/>
      <c r="AN143" s="2"/>
    </row>
    <row r="144" spans="1:40" ht="1.5" customHeight="1">
      <c r="B144" s="125"/>
      <c r="C144" s="126"/>
      <c r="D144" s="39"/>
      <c r="E144" s="39"/>
      <c r="F144" s="39"/>
      <c r="G144" s="39"/>
      <c r="H144" s="39"/>
      <c r="I144" s="39"/>
      <c r="J144" s="39"/>
      <c r="K144" s="39"/>
      <c r="L144" s="39"/>
      <c r="S144" s="189"/>
      <c r="AB144" s="72"/>
      <c r="AC144" s="72"/>
      <c r="AD144" s="72"/>
      <c r="AE144" s="72"/>
      <c r="AF144" s="72"/>
      <c r="AG144" s="72"/>
      <c r="AH144" s="72"/>
      <c r="AI144" s="2"/>
      <c r="AJ144" s="2"/>
      <c r="AK144" s="2"/>
      <c r="AL144" s="2"/>
      <c r="AM144" s="2"/>
      <c r="AN144" s="2"/>
    </row>
    <row r="145" spans="1:40">
      <c r="B145" s="127">
        <v>61</v>
      </c>
      <c r="C145" s="128" t="s">
        <v>25</v>
      </c>
      <c r="D145" s="39"/>
      <c r="E145" s="39"/>
      <c r="F145" s="39"/>
      <c r="G145" s="39"/>
      <c r="H145" s="39"/>
      <c r="I145" s="39"/>
      <c r="J145" s="39"/>
      <c r="K145" s="39"/>
      <c r="L145" s="39"/>
      <c r="S145" s="189"/>
      <c r="AB145" s="72"/>
      <c r="AC145" s="72"/>
      <c r="AD145" s="72"/>
      <c r="AE145" s="72"/>
      <c r="AF145" s="72"/>
      <c r="AG145" s="72"/>
      <c r="AH145" s="72"/>
      <c r="AI145" s="2"/>
      <c r="AJ145" s="2"/>
      <c r="AK145" s="2"/>
      <c r="AL145" s="2"/>
      <c r="AM145" s="2"/>
      <c r="AN145" s="2"/>
    </row>
    <row r="146" spans="1:40" ht="25.5">
      <c r="A146" s="89"/>
      <c r="B146" s="218" t="s">
        <v>33</v>
      </c>
      <c r="C146" s="119" t="s">
        <v>246</v>
      </c>
      <c r="D146" s="42">
        <v>1900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f>SUM(J146:K146)</f>
        <v>0</v>
      </c>
      <c r="S146" s="189"/>
      <c r="AB146" s="72"/>
      <c r="AC146" s="72"/>
      <c r="AD146" s="72"/>
      <c r="AE146" s="72"/>
      <c r="AF146" s="72"/>
      <c r="AG146" s="72"/>
      <c r="AH146" s="72"/>
      <c r="AI146" s="2"/>
      <c r="AJ146" s="2"/>
      <c r="AK146" s="2"/>
      <c r="AL146" s="2"/>
      <c r="AM146" s="2"/>
      <c r="AN146" s="2"/>
    </row>
    <row r="147" spans="1:40" ht="27" customHeight="1">
      <c r="A147" s="89"/>
      <c r="B147" s="218" t="s">
        <v>34</v>
      </c>
      <c r="C147" s="119" t="s">
        <v>468</v>
      </c>
      <c r="D147" s="42">
        <v>3816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f>SUM(J147:K147)</f>
        <v>0</v>
      </c>
      <c r="M147" s="194"/>
      <c r="S147" s="189"/>
      <c r="AB147" s="72"/>
      <c r="AC147" s="72"/>
      <c r="AD147" s="72"/>
      <c r="AE147" s="72"/>
      <c r="AF147" s="72"/>
      <c r="AG147" s="72"/>
      <c r="AH147" s="72"/>
      <c r="AI147" s="2"/>
      <c r="AJ147" s="2"/>
      <c r="AK147" s="2"/>
      <c r="AL147" s="2"/>
      <c r="AM147" s="2"/>
      <c r="AN147" s="2"/>
    </row>
    <row r="148" spans="1:40" ht="27" customHeight="1">
      <c r="A148" s="89"/>
      <c r="B148" s="218" t="s">
        <v>198</v>
      </c>
      <c r="C148" s="119" t="s">
        <v>226</v>
      </c>
      <c r="D148" s="42">
        <v>1275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f>SUM(J148:K148)</f>
        <v>0</v>
      </c>
      <c r="S148" s="189"/>
      <c r="W148" s="213"/>
      <c r="X148" s="213"/>
      <c r="Y148" s="213"/>
      <c r="Z148" s="213"/>
      <c r="AA148" s="213"/>
      <c r="AB148" s="260"/>
      <c r="AC148" s="260"/>
      <c r="AD148" s="260"/>
      <c r="AE148" s="261"/>
      <c r="AF148" s="72"/>
      <c r="AG148" s="72"/>
      <c r="AH148" s="72"/>
      <c r="AI148" s="2"/>
      <c r="AJ148" s="2"/>
      <c r="AK148" s="2"/>
      <c r="AL148" s="2"/>
      <c r="AM148" s="2"/>
      <c r="AN148" s="2"/>
    </row>
    <row r="149" spans="1:40" ht="27" customHeight="1">
      <c r="A149" s="89"/>
      <c r="B149" s="218" t="s">
        <v>308</v>
      </c>
      <c r="C149" s="119" t="s">
        <v>448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2">
        <v>19000</v>
      </c>
      <c r="K149" s="41">
        <v>0</v>
      </c>
      <c r="L149" s="42">
        <f>SUM(J149:K149)</f>
        <v>19000</v>
      </c>
      <c r="M149" s="236"/>
      <c r="N149" s="237"/>
      <c r="O149" s="237"/>
      <c r="P149" s="238"/>
      <c r="Q149" s="210"/>
      <c r="S149" s="189"/>
      <c r="AB149" s="72"/>
      <c r="AC149" s="72"/>
      <c r="AD149" s="72"/>
      <c r="AE149" s="14"/>
      <c r="AF149" s="72"/>
      <c r="AG149" s="72"/>
      <c r="AH149" s="72"/>
      <c r="AI149" s="2"/>
      <c r="AJ149" s="2"/>
      <c r="AK149" s="2"/>
      <c r="AL149" s="2"/>
      <c r="AM149" s="2"/>
      <c r="AN149" s="2"/>
    </row>
    <row r="150" spans="1:40">
      <c r="A150" s="89" t="s">
        <v>10</v>
      </c>
      <c r="B150" s="121">
        <v>61</v>
      </c>
      <c r="C150" s="119" t="s">
        <v>25</v>
      </c>
      <c r="D150" s="55">
        <f>SUM(D146:D149)</f>
        <v>6991</v>
      </c>
      <c r="E150" s="43">
        <f t="shared" ref="E150:L150" si="28">SUM(E146:E149)</f>
        <v>0</v>
      </c>
      <c r="F150" s="43">
        <f t="shared" si="28"/>
        <v>0</v>
      </c>
      <c r="G150" s="43">
        <f t="shared" si="28"/>
        <v>0</v>
      </c>
      <c r="H150" s="43">
        <f t="shared" si="28"/>
        <v>0</v>
      </c>
      <c r="I150" s="43">
        <f t="shared" si="28"/>
        <v>0</v>
      </c>
      <c r="J150" s="55">
        <f t="shared" si="28"/>
        <v>19000</v>
      </c>
      <c r="K150" s="43">
        <f t="shared" si="28"/>
        <v>0</v>
      </c>
      <c r="L150" s="55">
        <f t="shared" si="28"/>
        <v>19000</v>
      </c>
      <c r="S150" s="189"/>
      <c r="AB150" s="72"/>
      <c r="AC150" s="72"/>
      <c r="AD150" s="72"/>
      <c r="AE150" s="72"/>
      <c r="AF150" s="72"/>
      <c r="AG150" s="72"/>
      <c r="AH150" s="72"/>
      <c r="AI150" s="2"/>
      <c r="AJ150" s="2"/>
      <c r="AK150" s="2"/>
      <c r="AL150" s="2"/>
      <c r="AM150" s="2"/>
      <c r="AN150" s="2"/>
    </row>
    <row r="151" spans="1:40">
      <c r="A151" s="89" t="s">
        <v>10</v>
      </c>
      <c r="B151" s="115">
        <v>3.2770000000000001</v>
      </c>
      <c r="C151" s="110" t="s">
        <v>24</v>
      </c>
      <c r="D151" s="55">
        <f t="shared" ref="D151:L151" si="29">D150+D143</f>
        <v>6991</v>
      </c>
      <c r="E151" s="43">
        <f t="shared" si="29"/>
        <v>0</v>
      </c>
      <c r="F151" s="55">
        <f t="shared" si="29"/>
        <v>17800</v>
      </c>
      <c r="G151" s="43">
        <f t="shared" si="29"/>
        <v>0</v>
      </c>
      <c r="H151" s="55">
        <f t="shared" si="29"/>
        <v>35000</v>
      </c>
      <c r="I151" s="43">
        <f t="shared" si="29"/>
        <v>0</v>
      </c>
      <c r="J151" s="44">
        <f t="shared" si="29"/>
        <v>55942</v>
      </c>
      <c r="K151" s="43">
        <f t="shared" si="29"/>
        <v>0</v>
      </c>
      <c r="L151" s="44">
        <f t="shared" si="29"/>
        <v>55942</v>
      </c>
      <c r="S151" s="189"/>
      <c r="AB151" s="72"/>
      <c r="AC151" s="72"/>
      <c r="AD151" s="72"/>
      <c r="AE151" s="72"/>
      <c r="AF151" s="72"/>
      <c r="AG151" s="72"/>
      <c r="AH151" s="72"/>
      <c r="AI151" s="2"/>
      <c r="AJ151" s="2"/>
      <c r="AK151" s="2"/>
      <c r="AL151" s="2"/>
      <c r="AM151" s="2"/>
      <c r="AN151" s="2"/>
    </row>
    <row r="152" spans="1:40" ht="9" customHeight="1">
      <c r="A152" s="89"/>
      <c r="B152" s="115"/>
      <c r="C152" s="110"/>
      <c r="D152" s="39"/>
      <c r="E152" s="41"/>
      <c r="F152" s="39"/>
      <c r="G152" s="41"/>
      <c r="H152" s="39"/>
      <c r="I152" s="41"/>
      <c r="J152" s="39"/>
      <c r="K152" s="41"/>
      <c r="L152" s="39"/>
      <c r="S152" s="189"/>
      <c r="AB152" s="72"/>
      <c r="AC152" s="72"/>
      <c r="AD152" s="72"/>
      <c r="AE152" s="72"/>
      <c r="AF152" s="72"/>
      <c r="AG152" s="72"/>
      <c r="AH152" s="72"/>
      <c r="AI152" s="2"/>
      <c r="AJ152" s="2"/>
      <c r="AK152" s="2"/>
      <c r="AL152" s="2"/>
      <c r="AM152" s="2"/>
      <c r="AN152" s="2"/>
    </row>
    <row r="153" spans="1:40" ht="13.35" customHeight="1">
      <c r="A153" s="89"/>
      <c r="B153" s="115">
        <v>3.8</v>
      </c>
      <c r="C153" s="110" t="s">
        <v>29</v>
      </c>
      <c r="D153" s="39"/>
      <c r="E153" s="39"/>
      <c r="F153" s="39"/>
      <c r="G153" s="39"/>
      <c r="H153" s="39"/>
      <c r="I153" s="39"/>
      <c r="J153" s="39"/>
      <c r="K153" s="39"/>
      <c r="L153" s="39"/>
      <c r="S153" s="189"/>
      <c r="AB153" s="72"/>
      <c r="AC153" s="72"/>
      <c r="AD153" s="72"/>
      <c r="AE153" s="72"/>
      <c r="AF153" s="72"/>
      <c r="AG153" s="72"/>
      <c r="AH153" s="72"/>
      <c r="AI153" s="2"/>
      <c r="AJ153" s="2"/>
      <c r="AK153" s="2"/>
      <c r="AL153" s="2"/>
      <c r="AM153" s="2"/>
      <c r="AN153" s="2"/>
    </row>
    <row r="154" spans="1:40" ht="27" customHeight="1">
      <c r="B154" s="127">
        <v>65</v>
      </c>
      <c r="C154" s="128" t="s">
        <v>263</v>
      </c>
      <c r="D154" s="39"/>
      <c r="E154" s="42"/>
      <c r="F154" s="42"/>
      <c r="G154" s="60"/>
      <c r="H154" s="39"/>
      <c r="I154" s="60"/>
      <c r="J154" s="42"/>
      <c r="K154" s="60"/>
      <c r="L154" s="42"/>
      <c r="S154" s="189"/>
      <c r="AB154" s="72"/>
      <c r="AC154" s="72"/>
      <c r="AD154" s="72"/>
      <c r="AE154" s="72"/>
      <c r="AF154" s="72"/>
      <c r="AG154" s="72"/>
      <c r="AH154" s="72"/>
      <c r="AI154" s="2"/>
      <c r="AJ154" s="2"/>
      <c r="AK154" s="2"/>
      <c r="AL154" s="2"/>
      <c r="AM154" s="2"/>
      <c r="AN154" s="2"/>
    </row>
    <row r="155" spans="1:40" ht="13.35" customHeight="1">
      <c r="A155" s="89"/>
      <c r="B155" s="121" t="s">
        <v>101</v>
      </c>
      <c r="C155" s="119" t="s">
        <v>311</v>
      </c>
      <c r="D155" s="41">
        <v>0</v>
      </c>
      <c r="E155" s="42">
        <v>11000</v>
      </c>
      <c r="F155" s="41">
        <v>0</v>
      </c>
      <c r="G155" s="42">
        <v>8000</v>
      </c>
      <c r="H155" s="41">
        <v>0</v>
      </c>
      <c r="I155" s="40">
        <v>8000</v>
      </c>
      <c r="J155" s="41">
        <v>0</v>
      </c>
      <c r="K155" s="42">
        <v>11000</v>
      </c>
      <c r="L155" s="42">
        <f>SUM(J155:K155)</f>
        <v>11000</v>
      </c>
      <c r="S155" s="189"/>
      <c r="W155" s="213"/>
      <c r="X155" s="213"/>
      <c r="Y155" s="213"/>
      <c r="Z155" s="213"/>
      <c r="AA155" s="213"/>
      <c r="AB155" s="72"/>
      <c r="AC155" s="72"/>
      <c r="AD155" s="72"/>
      <c r="AE155" s="14"/>
      <c r="AF155" s="72"/>
      <c r="AG155" s="72"/>
      <c r="AH155" s="72"/>
      <c r="AI155" s="2"/>
      <c r="AJ155" s="2"/>
      <c r="AK155" s="2"/>
      <c r="AL155" s="2"/>
      <c r="AM155" s="2"/>
      <c r="AN155" s="2"/>
    </row>
    <row r="156" spans="1:40" ht="13.35" customHeight="1">
      <c r="A156" s="89" t="s">
        <v>10</v>
      </c>
      <c r="B156" s="115">
        <v>3.8</v>
      </c>
      <c r="C156" s="110" t="s">
        <v>29</v>
      </c>
      <c r="D156" s="43">
        <f t="shared" ref="D156:L156" si="30">D155</f>
        <v>0</v>
      </c>
      <c r="E156" s="44">
        <f t="shared" si="30"/>
        <v>11000</v>
      </c>
      <c r="F156" s="43">
        <f t="shared" si="30"/>
        <v>0</v>
      </c>
      <c r="G156" s="44">
        <f t="shared" si="30"/>
        <v>8000</v>
      </c>
      <c r="H156" s="43">
        <f t="shared" si="30"/>
        <v>0</v>
      </c>
      <c r="I156" s="44">
        <f t="shared" si="30"/>
        <v>8000</v>
      </c>
      <c r="J156" s="43">
        <f t="shared" si="30"/>
        <v>0</v>
      </c>
      <c r="K156" s="44">
        <f t="shared" si="30"/>
        <v>11000</v>
      </c>
      <c r="L156" s="44">
        <f t="shared" si="30"/>
        <v>11000</v>
      </c>
      <c r="S156" s="189"/>
      <c r="AB156" s="72"/>
      <c r="AC156" s="72"/>
      <c r="AD156" s="72"/>
      <c r="AE156" s="72"/>
      <c r="AF156" s="72"/>
      <c r="AG156" s="72"/>
      <c r="AH156" s="72"/>
      <c r="AI156" s="2"/>
      <c r="AJ156" s="2"/>
      <c r="AK156" s="2"/>
      <c r="AL156" s="2"/>
      <c r="AM156" s="2"/>
      <c r="AN156" s="2"/>
    </row>
    <row r="157" spans="1:40" ht="13.35" customHeight="1">
      <c r="A157" s="89" t="s">
        <v>10</v>
      </c>
      <c r="B157" s="121">
        <v>3</v>
      </c>
      <c r="C157" s="119" t="s">
        <v>39</v>
      </c>
      <c r="D157" s="40">
        <f t="shared" ref="D157:L157" si="31">D156+D151</f>
        <v>6991</v>
      </c>
      <c r="E157" s="40">
        <f t="shared" si="31"/>
        <v>11000</v>
      </c>
      <c r="F157" s="40">
        <f t="shared" si="31"/>
        <v>17800</v>
      </c>
      <c r="G157" s="40">
        <f t="shared" si="31"/>
        <v>8000</v>
      </c>
      <c r="H157" s="40">
        <f t="shared" si="31"/>
        <v>35000</v>
      </c>
      <c r="I157" s="40">
        <f t="shared" si="31"/>
        <v>8000</v>
      </c>
      <c r="J157" s="47">
        <f t="shared" si="31"/>
        <v>55942</v>
      </c>
      <c r="K157" s="40">
        <f t="shared" si="31"/>
        <v>11000</v>
      </c>
      <c r="L157" s="40">
        <f t="shared" si="31"/>
        <v>66942</v>
      </c>
      <c r="S157" s="189"/>
      <c r="AB157" s="72"/>
      <c r="AC157" s="72"/>
      <c r="AD157" s="72"/>
      <c r="AE157" s="72"/>
      <c r="AF157" s="72"/>
      <c r="AG157" s="72"/>
      <c r="AH157" s="72"/>
      <c r="AI157" s="2"/>
      <c r="AJ157" s="2"/>
      <c r="AK157" s="2"/>
      <c r="AL157" s="2"/>
      <c r="AM157" s="2"/>
      <c r="AN157" s="2"/>
    </row>
    <row r="158" spans="1:40" ht="9" customHeight="1">
      <c r="A158" s="89"/>
      <c r="B158" s="121"/>
      <c r="C158" s="119"/>
      <c r="D158" s="39"/>
      <c r="E158" s="39"/>
      <c r="F158" s="39"/>
      <c r="G158" s="39"/>
      <c r="H158" s="39"/>
      <c r="I158" s="39"/>
      <c r="J158" s="39"/>
      <c r="K158" s="39"/>
      <c r="L158" s="39"/>
      <c r="S158" s="189"/>
      <c r="AB158" s="72"/>
      <c r="AC158" s="72"/>
      <c r="AD158" s="72"/>
      <c r="AE158" s="72"/>
      <c r="AF158" s="72"/>
      <c r="AG158" s="72"/>
      <c r="AH158" s="72"/>
      <c r="AI158" s="2"/>
      <c r="AJ158" s="2"/>
      <c r="AK158" s="2"/>
      <c r="AL158" s="2"/>
      <c r="AM158" s="2"/>
      <c r="AN158" s="2"/>
    </row>
    <row r="159" spans="1:40" ht="13.35" customHeight="1">
      <c r="A159" s="89"/>
      <c r="B159" s="121">
        <v>80</v>
      </c>
      <c r="C159" s="119" t="s">
        <v>40</v>
      </c>
      <c r="D159" s="39"/>
      <c r="E159" s="39"/>
      <c r="F159" s="39"/>
      <c r="G159" s="39"/>
      <c r="H159" s="39"/>
      <c r="I159" s="39"/>
      <c r="J159" s="39"/>
      <c r="K159" s="39"/>
      <c r="L159" s="39"/>
      <c r="S159" s="189"/>
      <c r="AB159" s="72"/>
      <c r="AC159" s="72"/>
      <c r="AD159" s="72"/>
      <c r="AE159" s="72"/>
      <c r="AF159" s="72"/>
      <c r="AG159" s="72"/>
      <c r="AH159" s="72"/>
      <c r="AI159" s="2"/>
      <c r="AJ159" s="2"/>
      <c r="AK159" s="2"/>
      <c r="AL159" s="2"/>
      <c r="AM159" s="2"/>
      <c r="AN159" s="2"/>
    </row>
    <row r="160" spans="1:40" ht="13.35" customHeight="1">
      <c r="A160" s="89"/>
      <c r="B160" s="115">
        <v>80.8</v>
      </c>
      <c r="C160" s="110" t="s">
        <v>29</v>
      </c>
      <c r="D160" s="23"/>
      <c r="E160" s="23"/>
      <c r="F160" s="23"/>
      <c r="G160" s="23"/>
      <c r="H160" s="23"/>
      <c r="I160" s="23"/>
      <c r="J160" s="23"/>
      <c r="K160" s="23"/>
      <c r="L160" s="23"/>
      <c r="S160" s="189"/>
      <c r="AB160" s="72"/>
      <c r="AC160" s="72"/>
      <c r="AD160" s="72"/>
      <c r="AE160" s="72"/>
      <c r="AF160" s="72"/>
      <c r="AG160" s="72"/>
      <c r="AH160" s="72"/>
      <c r="AI160" s="2"/>
      <c r="AJ160" s="2"/>
      <c r="AK160" s="2"/>
      <c r="AL160" s="2"/>
      <c r="AM160" s="2"/>
      <c r="AN160" s="2"/>
    </row>
    <row r="161" spans="1:40" ht="25.5" customHeight="1">
      <c r="A161" s="89"/>
      <c r="B161" s="173">
        <v>32</v>
      </c>
      <c r="C161" s="134" t="s">
        <v>322</v>
      </c>
      <c r="D161" s="48"/>
      <c r="E161" s="49"/>
      <c r="F161" s="49"/>
      <c r="G161" s="49"/>
      <c r="H161" s="49"/>
      <c r="I161" s="49"/>
      <c r="J161" s="48"/>
      <c r="K161" s="49"/>
      <c r="L161" s="48"/>
      <c r="M161" s="194"/>
      <c r="S161" s="189"/>
      <c r="AB161" s="72"/>
      <c r="AC161" s="72"/>
      <c r="AD161" s="72"/>
      <c r="AE161" s="72"/>
      <c r="AF161" s="72"/>
      <c r="AG161" s="72"/>
      <c r="AH161" s="72"/>
      <c r="AI161" s="2"/>
      <c r="AJ161" s="2"/>
      <c r="AK161" s="2"/>
      <c r="AL161" s="2"/>
      <c r="AM161" s="2"/>
      <c r="AN161" s="2"/>
    </row>
    <row r="162" spans="1:40" ht="26.25" customHeight="1">
      <c r="A162" s="89"/>
      <c r="B162" s="121">
        <v>70</v>
      </c>
      <c r="C162" s="133" t="s">
        <v>470</v>
      </c>
      <c r="D162" s="79"/>
      <c r="E162" s="79"/>
      <c r="F162" s="79"/>
      <c r="G162" s="79"/>
      <c r="H162" s="79"/>
      <c r="I162" s="23"/>
      <c r="J162" s="23"/>
      <c r="K162" s="79"/>
      <c r="L162" s="23"/>
      <c r="M162" s="194"/>
      <c r="S162" s="189"/>
      <c r="AB162" s="72"/>
      <c r="AC162" s="72"/>
      <c r="AD162" s="72"/>
      <c r="AE162" s="72"/>
      <c r="AF162" s="72"/>
      <c r="AG162" s="72"/>
      <c r="AH162" s="72"/>
      <c r="AI162" s="2"/>
      <c r="AJ162" s="2"/>
      <c r="AK162" s="2"/>
      <c r="AL162" s="2"/>
      <c r="AM162" s="2"/>
      <c r="AN162" s="2"/>
    </row>
    <row r="163" spans="1:40" s="7" customFormat="1" ht="13.35" customHeight="1">
      <c r="A163" s="89"/>
      <c r="B163" s="174" t="s">
        <v>323</v>
      </c>
      <c r="C163" s="134" t="s">
        <v>41</v>
      </c>
      <c r="D163" s="49">
        <v>0</v>
      </c>
      <c r="E163" s="49">
        <v>0</v>
      </c>
      <c r="F163" s="48">
        <v>2000</v>
      </c>
      <c r="G163" s="49">
        <v>0</v>
      </c>
      <c r="H163" s="48">
        <v>18200</v>
      </c>
      <c r="I163" s="49">
        <v>0</v>
      </c>
      <c r="J163" s="48">
        <f>7103+3000</f>
        <v>10103</v>
      </c>
      <c r="K163" s="49">
        <v>0</v>
      </c>
      <c r="L163" s="48">
        <f>SUM(J163:K163)</f>
        <v>10103</v>
      </c>
      <c r="M163" s="247"/>
      <c r="N163" s="251"/>
      <c r="O163" s="247"/>
      <c r="P163" s="243"/>
      <c r="Q163" s="244"/>
      <c r="R163" s="190"/>
      <c r="S163" s="190"/>
      <c r="T163" s="190"/>
      <c r="U163" s="191"/>
      <c r="V163" s="191"/>
      <c r="W163" s="190"/>
      <c r="X163" s="190"/>
      <c r="Y163" s="190"/>
      <c r="Z163" s="190"/>
      <c r="AA163" s="190"/>
      <c r="AB163" s="193"/>
      <c r="AC163" s="193"/>
      <c r="AD163" s="193"/>
      <c r="AE163" s="193"/>
      <c r="AF163" s="193"/>
      <c r="AG163" s="193"/>
      <c r="AH163" s="193"/>
    </row>
    <row r="164" spans="1:40" ht="9" customHeight="1">
      <c r="A164" s="89"/>
      <c r="B164" s="135"/>
      <c r="C164" s="134"/>
      <c r="D164" s="49"/>
      <c r="E164" s="49"/>
      <c r="F164" s="48"/>
      <c r="G164" s="49"/>
      <c r="H164" s="49"/>
      <c r="I164" s="49"/>
      <c r="J164" s="48"/>
      <c r="K164" s="49"/>
      <c r="L164" s="48"/>
      <c r="M164" s="194"/>
      <c r="S164" s="189"/>
      <c r="AB164" s="72"/>
      <c r="AC164" s="72"/>
      <c r="AD164" s="72"/>
      <c r="AE164" s="72"/>
      <c r="AF164" s="72"/>
      <c r="AG164" s="72"/>
      <c r="AH164" s="72"/>
      <c r="AI164" s="2"/>
      <c r="AJ164" s="2"/>
      <c r="AK164" s="2"/>
      <c r="AL164" s="2"/>
      <c r="AM164" s="2"/>
      <c r="AN164" s="2"/>
    </row>
    <row r="165" spans="1:40" ht="27" customHeight="1">
      <c r="A165" s="89"/>
      <c r="B165" s="121">
        <v>71</v>
      </c>
      <c r="C165" s="134" t="s">
        <v>290</v>
      </c>
      <c r="D165" s="79"/>
      <c r="E165" s="79"/>
      <c r="F165" s="67"/>
      <c r="G165" s="79"/>
      <c r="H165" s="79"/>
      <c r="I165" s="23"/>
      <c r="J165" s="23"/>
      <c r="K165" s="79"/>
      <c r="L165" s="23"/>
      <c r="M165" s="194"/>
      <c r="S165" s="189"/>
      <c r="AB165" s="72"/>
      <c r="AC165" s="72"/>
      <c r="AD165" s="72"/>
      <c r="AE165" s="72"/>
      <c r="AF165" s="72"/>
      <c r="AG165" s="72"/>
      <c r="AH165" s="72"/>
      <c r="AI165" s="2"/>
      <c r="AJ165" s="2"/>
      <c r="AK165" s="2"/>
      <c r="AL165" s="2"/>
      <c r="AM165" s="2"/>
      <c r="AN165" s="2"/>
    </row>
    <row r="166" spans="1:40" s="7" customFormat="1" ht="13.35" customHeight="1">
      <c r="A166" s="89"/>
      <c r="B166" s="174" t="s">
        <v>324</v>
      </c>
      <c r="C166" s="134" t="s">
        <v>41</v>
      </c>
      <c r="D166" s="49">
        <v>0</v>
      </c>
      <c r="E166" s="49">
        <v>0</v>
      </c>
      <c r="F166" s="48">
        <v>9000</v>
      </c>
      <c r="G166" s="49">
        <v>0</v>
      </c>
      <c r="H166" s="48">
        <v>9000</v>
      </c>
      <c r="I166" s="49">
        <v>0</v>
      </c>
      <c r="J166" s="48">
        <v>5073</v>
      </c>
      <c r="K166" s="49">
        <v>0</v>
      </c>
      <c r="L166" s="48">
        <f>SUM(J166:K166)</f>
        <v>5073</v>
      </c>
      <c r="M166" s="250"/>
      <c r="N166" s="251"/>
      <c r="O166" s="247"/>
      <c r="P166" s="243"/>
      <c r="Q166" s="244"/>
      <c r="R166" s="190"/>
      <c r="S166" s="191"/>
      <c r="T166" s="190"/>
      <c r="U166" s="191"/>
      <c r="V166" s="191"/>
      <c r="W166" s="190"/>
      <c r="X166" s="190"/>
      <c r="Y166" s="190"/>
      <c r="Z166" s="190"/>
      <c r="AA166" s="190"/>
      <c r="AB166" s="193"/>
      <c r="AC166" s="193"/>
      <c r="AD166" s="193"/>
      <c r="AE166" s="193"/>
      <c r="AF166" s="193"/>
      <c r="AG166" s="193"/>
      <c r="AH166" s="193"/>
    </row>
    <row r="167" spans="1:40" ht="9" customHeight="1">
      <c r="A167" s="89"/>
      <c r="B167" s="174"/>
      <c r="C167" s="134"/>
      <c r="D167" s="49"/>
      <c r="E167" s="49"/>
      <c r="F167" s="48"/>
      <c r="G167" s="49"/>
      <c r="H167" s="49"/>
      <c r="I167" s="49"/>
      <c r="J167" s="48"/>
      <c r="K167" s="49"/>
      <c r="L167" s="48"/>
      <c r="M167" s="194"/>
      <c r="S167" s="189"/>
      <c r="AB167" s="72"/>
      <c r="AC167" s="72"/>
      <c r="AD167" s="72"/>
      <c r="AE167" s="72"/>
      <c r="AF167" s="72"/>
      <c r="AG167" s="72"/>
      <c r="AH167" s="72"/>
      <c r="AI167" s="2"/>
      <c r="AJ167" s="2"/>
      <c r="AK167" s="2"/>
      <c r="AL167" s="2"/>
      <c r="AM167" s="2"/>
      <c r="AN167" s="2"/>
    </row>
    <row r="168" spans="1:40" ht="27" customHeight="1">
      <c r="A168" s="89"/>
      <c r="B168" s="121">
        <v>72</v>
      </c>
      <c r="C168" s="134" t="s">
        <v>258</v>
      </c>
      <c r="D168" s="79"/>
      <c r="E168" s="79"/>
      <c r="F168" s="67"/>
      <c r="G168" s="79"/>
      <c r="H168" s="79"/>
      <c r="I168" s="23"/>
      <c r="J168" s="23"/>
      <c r="K168" s="79"/>
      <c r="L168" s="23"/>
      <c r="M168" s="194"/>
      <c r="S168" s="189"/>
      <c r="AB168" s="72"/>
      <c r="AC168" s="72"/>
      <c r="AD168" s="72"/>
      <c r="AE168" s="72"/>
      <c r="AF168" s="72"/>
      <c r="AG168" s="72"/>
      <c r="AH168" s="72"/>
      <c r="AI168" s="2"/>
      <c r="AJ168" s="2"/>
      <c r="AK168" s="2"/>
      <c r="AL168" s="2"/>
      <c r="AM168" s="2"/>
      <c r="AN168" s="2"/>
    </row>
    <row r="169" spans="1:40" s="7" customFormat="1">
      <c r="A169" s="116"/>
      <c r="B169" s="219" t="s">
        <v>325</v>
      </c>
      <c r="C169" s="175" t="s">
        <v>41</v>
      </c>
      <c r="D169" s="51">
        <v>0</v>
      </c>
      <c r="E169" s="51">
        <v>0</v>
      </c>
      <c r="F169" s="50">
        <v>6000</v>
      </c>
      <c r="G169" s="51">
        <v>0</v>
      </c>
      <c r="H169" s="50">
        <v>6000</v>
      </c>
      <c r="I169" s="51">
        <v>0</v>
      </c>
      <c r="J169" s="50">
        <f>3571+2000</f>
        <v>5571</v>
      </c>
      <c r="K169" s="51">
        <v>0</v>
      </c>
      <c r="L169" s="50">
        <f>SUM(J169:K169)</f>
        <v>5571</v>
      </c>
      <c r="M169" s="250"/>
      <c r="N169" s="252"/>
      <c r="O169" s="247"/>
      <c r="P169" s="243"/>
      <c r="Q169" s="244"/>
      <c r="R169" s="190"/>
      <c r="S169" s="191"/>
      <c r="T169" s="190"/>
      <c r="U169" s="191"/>
      <c r="V169" s="191"/>
      <c r="W169" s="190"/>
      <c r="X169" s="190"/>
      <c r="Y169" s="190"/>
      <c r="Z169" s="190"/>
      <c r="AA169" s="190"/>
      <c r="AB169" s="193"/>
      <c r="AC169" s="193"/>
      <c r="AD169" s="193"/>
      <c r="AE169" s="193"/>
      <c r="AF169" s="193"/>
      <c r="AG169" s="193"/>
      <c r="AH169" s="193"/>
    </row>
    <row r="170" spans="1:40" ht="0.75" customHeight="1">
      <c r="A170" s="89"/>
      <c r="B170" s="174"/>
      <c r="C170" s="134"/>
      <c r="D170" s="49"/>
      <c r="E170" s="49"/>
      <c r="F170" s="48"/>
      <c r="G170" s="48"/>
      <c r="H170" s="48"/>
      <c r="I170" s="49"/>
      <c r="J170" s="48"/>
      <c r="K170" s="49"/>
      <c r="L170" s="48"/>
      <c r="M170" s="194"/>
      <c r="S170" s="189"/>
      <c r="AB170" s="72"/>
      <c r="AC170" s="72"/>
      <c r="AD170" s="72"/>
      <c r="AE170" s="72"/>
      <c r="AF170" s="72"/>
      <c r="AG170" s="72"/>
      <c r="AH170" s="72"/>
      <c r="AI170" s="2"/>
      <c r="AJ170" s="2"/>
      <c r="AK170" s="2"/>
      <c r="AL170" s="2"/>
      <c r="AM170" s="2"/>
      <c r="AN170" s="2"/>
    </row>
    <row r="171" spans="1:40" ht="38.25">
      <c r="A171" s="89"/>
      <c r="B171" s="121">
        <v>73</v>
      </c>
      <c r="C171" s="133" t="s">
        <v>431</v>
      </c>
      <c r="D171" s="79"/>
      <c r="E171" s="79"/>
      <c r="F171" s="67"/>
      <c r="G171" s="67"/>
      <c r="H171" s="67"/>
      <c r="I171" s="23"/>
      <c r="J171" s="23"/>
      <c r="K171" s="79"/>
      <c r="L171" s="23"/>
      <c r="M171" s="194"/>
      <c r="S171" s="189"/>
      <c r="AB171" s="72"/>
      <c r="AC171" s="72"/>
      <c r="AD171" s="72"/>
      <c r="AE171" s="72"/>
      <c r="AF171" s="72"/>
      <c r="AG171" s="72"/>
      <c r="AH171" s="72"/>
      <c r="AI171" s="2"/>
      <c r="AJ171" s="2"/>
      <c r="AK171" s="2"/>
      <c r="AL171" s="2"/>
      <c r="AM171" s="2"/>
      <c r="AN171" s="2"/>
    </row>
    <row r="172" spans="1:40" s="7" customFormat="1">
      <c r="A172" s="89"/>
      <c r="B172" s="135" t="s">
        <v>326</v>
      </c>
      <c r="C172" s="136" t="s">
        <v>23</v>
      </c>
      <c r="D172" s="49">
        <v>0</v>
      </c>
      <c r="E172" s="49">
        <v>0</v>
      </c>
      <c r="F172" s="48">
        <v>60000</v>
      </c>
      <c r="G172" s="49">
        <v>0</v>
      </c>
      <c r="H172" s="48">
        <v>60000</v>
      </c>
      <c r="I172" s="49">
        <v>0</v>
      </c>
      <c r="J172" s="48">
        <f>54009+23100</f>
        <v>77109</v>
      </c>
      <c r="K172" s="49">
        <v>0</v>
      </c>
      <c r="L172" s="48">
        <f>SUM(J172:K172)</f>
        <v>77109</v>
      </c>
      <c r="M172" s="250"/>
      <c r="N172" s="252"/>
      <c r="O172" s="247"/>
      <c r="P172" s="243"/>
      <c r="Q172" s="244"/>
      <c r="R172" s="190"/>
      <c r="S172" s="191"/>
      <c r="T172" s="190"/>
      <c r="U172" s="191"/>
      <c r="V172" s="191"/>
      <c r="W172" s="190"/>
      <c r="X172" s="190"/>
      <c r="Y172" s="190"/>
      <c r="Z172" s="190"/>
      <c r="AA172" s="190"/>
      <c r="AB172" s="193"/>
      <c r="AC172" s="193"/>
      <c r="AD172" s="193"/>
      <c r="AE172" s="193"/>
      <c r="AF172" s="193"/>
      <c r="AG172" s="193"/>
      <c r="AH172" s="193"/>
    </row>
    <row r="173" spans="1:40" ht="40.5" customHeight="1">
      <c r="A173" s="89"/>
      <c r="B173" s="173" t="s">
        <v>386</v>
      </c>
      <c r="C173" s="133" t="s">
        <v>469</v>
      </c>
      <c r="D173" s="49">
        <v>0</v>
      </c>
      <c r="E173" s="49">
        <v>0</v>
      </c>
      <c r="F173" s="48">
        <v>10000</v>
      </c>
      <c r="G173" s="49">
        <v>0</v>
      </c>
      <c r="H173" s="48">
        <v>10000</v>
      </c>
      <c r="I173" s="49">
        <v>0</v>
      </c>
      <c r="J173" s="49">
        <v>0</v>
      </c>
      <c r="K173" s="49">
        <v>0</v>
      </c>
      <c r="L173" s="49">
        <f>SUM(J173:K173)</f>
        <v>0</v>
      </c>
      <c r="N173" s="202"/>
      <c r="S173" s="189"/>
      <c r="AB173" s="72"/>
      <c r="AC173" s="72"/>
      <c r="AD173" s="72"/>
      <c r="AE173" s="72"/>
      <c r="AF173" s="72"/>
      <c r="AG173" s="72"/>
      <c r="AH173" s="72"/>
      <c r="AI173" s="2"/>
      <c r="AJ173" s="2"/>
      <c r="AK173" s="2"/>
      <c r="AL173" s="2"/>
      <c r="AM173" s="2"/>
      <c r="AN173" s="2"/>
    </row>
    <row r="174" spans="1:40">
      <c r="A174" s="89"/>
      <c r="B174" s="135"/>
      <c r="C174" s="133"/>
      <c r="D174" s="49"/>
      <c r="E174" s="49"/>
      <c r="F174" s="48"/>
      <c r="G174" s="48"/>
      <c r="H174" s="48"/>
      <c r="I174" s="49"/>
      <c r="J174" s="48"/>
      <c r="K174" s="49"/>
      <c r="L174" s="49"/>
      <c r="N174" s="202"/>
      <c r="S174" s="189"/>
      <c r="AB174" s="72"/>
      <c r="AC174" s="72"/>
      <c r="AD174" s="72"/>
      <c r="AE174" s="72"/>
      <c r="AF174" s="72"/>
      <c r="AG174" s="72"/>
      <c r="AH174" s="72"/>
      <c r="AI174" s="2"/>
      <c r="AJ174" s="2"/>
      <c r="AK174" s="2"/>
      <c r="AL174" s="2"/>
      <c r="AM174" s="2"/>
      <c r="AN174" s="2"/>
    </row>
    <row r="175" spans="1:40" ht="25.5">
      <c r="A175" s="89"/>
      <c r="B175" s="121">
        <v>74</v>
      </c>
      <c r="C175" s="133" t="s">
        <v>410</v>
      </c>
      <c r="D175" s="49"/>
      <c r="E175" s="49"/>
      <c r="F175" s="48"/>
      <c r="G175" s="48"/>
      <c r="H175" s="48"/>
      <c r="I175" s="49"/>
      <c r="J175" s="48"/>
      <c r="K175" s="49"/>
      <c r="L175" s="49"/>
      <c r="N175" s="202"/>
      <c r="S175" s="189"/>
      <c r="AB175" s="72"/>
      <c r="AC175" s="72"/>
      <c r="AD175" s="72"/>
      <c r="AE175" s="72"/>
      <c r="AF175" s="72"/>
      <c r="AG175" s="72"/>
      <c r="AH175" s="72"/>
      <c r="AI175" s="2"/>
      <c r="AJ175" s="2"/>
      <c r="AK175" s="2"/>
      <c r="AL175" s="2"/>
      <c r="AM175" s="2"/>
      <c r="AN175" s="2"/>
    </row>
    <row r="176" spans="1:40">
      <c r="A176" s="89"/>
      <c r="B176" s="174" t="s">
        <v>397</v>
      </c>
      <c r="C176" s="134" t="s">
        <v>41</v>
      </c>
      <c r="D176" s="49">
        <v>0</v>
      </c>
      <c r="E176" s="49">
        <v>0</v>
      </c>
      <c r="F176" s="48">
        <v>2000</v>
      </c>
      <c r="G176" s="49">
        <v>0</v>
      </c>
      <c r="H176" s="48">
        <v>2000</v>
      </c>
      <c r="I176" s="49">
        <v>0</v>
      </c>
      <c r="J176" s="49">
        <v>0</v>
      </c>
      <c r="K176" s="49">
        <v>0</v>
      </c>
      <c r="L176" s="49">
        <f>SUM(J176:K176)</f>
        <v>0</v>
      </c>
      <c r="N176" s="202"/>
      <c r="O176" s="203"/>
      <c r="S176" s="189"/>
      <c r="AB176" s="72"/>
      <c r="AC176" s="72"/>
      <c r="AD176" s="72"/>
      <c r="AE176" s="72"/>
      <c r="AF176" s="72"/>
      <c r="AG176" s="72"/>
      <c r="AH176" s="72"/>
      <c r="AI176" s="2"/>
      <c r="AJ176" s="2"/>
      <c r="AK176" s="2"/>
      <c r="AL176" s="2"/>
      <c r="AM176" s="2"/>
      <c r="AN176" s="2"/>
    </row>
    <row r="177" spans="1:40" ht="25.5">
      <c r="A177" s="89" t="s">
        <v>10</v>
      </c>
      <c r="B177" s="188">
        <v>32</v>
      </c>
      <c r="C177" s="134" t="s">
        <v>322</v>
      </c>
      <c r="D177" s="61">
        <f t="shared" ref="D177:L177" si="32">SUM(D162:D176)</f>
        <v>0</v>
      </c>
      <c r="E177" s="61">
        <f t="shared" si="32"/>
        <v>0</v>
      </c>
      <c r="F177" s="57">
        <f t="shared" si="32"/>
        <v>89000</v>
      </c>
      <c r="G177" s="61">
        <f t="shared" si="32"/>
        <v>0</v>
      </c>
      <c r="H177" s="57">
        <f t="shared" si="32"/>
        <v>105200</v>
      </c>
      <c r="I177" s="61">
        <f t="shared" si="32"/>
        <v>0</v>
      </c>
      <c r="J177" s="57">
        <f t="shared" si="32"/>
        <v>97856</v>
      </c>
      <c r="K177" s="61">
        <f t="shared" si="32"/>
        <v>0</v>
      </c>
      <c r="L177" s="57">
        <f t="shared" si="32"/>
        <v>97856</v>
      </c>
      <c r="M177" s="194"/>
      <c r="S177" s="189"/>
      <c r="AB177" s="72"/>
      <c r="AC177" s="72"/>
      <c r="AD177" s="72"/>
      <c r="AE177" s="72"/>
      <c r="AF177" s="72"/>
      <c r="AG177" s="72"/>
      <c r="AH177" s="72"/>
      <c r="AI177" s="2"/>
      <c r="AJ177" s="2"/>
      <c r="AK177" s="2"/>
      <c r="AL177" s="2"/>
      <c r="AM177" s="2"/>
      <c r="AN177" s="2"/>
    </row>
    <row r="178" spans="1:40" ht="13.35" customHeight="1">
      <c r="A178" s="89"/>
      <c r="B178" s="115"/>
      <c r="C178" s="110"/>
      <c r="D178" s="23"/>
      <c r="E178" s="23"/>
      <c r="F178" s="23"/>
      <c r="G178" s="23"/>
      <c r="H178" s="23"/>
      <c r="I178" s="23"/>
      <c r="J178" s="23"/>
      <c r="K178" s="23"/>
      <c r="L178" s="23"/>
      <c r="S178" s="189"/>
      <c r="AB178" s="72"/>
      <c r="AC178" s="72"/>
      <c r="AD178" s="72"/>
      <c r="AE178" s="72"/>
      <c r="AF178" s="72"/>
      <c r="AG178" s="72"/>
      <c r="AH178" s="72"/>
      <c r="AI178" s="2"/>
      <c r="AJ178" s="2"/>
      <c r="AK178" s="2"/>
      <c r="AL178" s="2"/>
      <c r="AM178" s="2"/>
      <c r="AN178" s="2"/>
    </row>
    <row r="179" spans="1:40" ht="25.5">
      <c r="A179" s="89"/>
      <c r="B179" s="176">
        <v>42</v>
      </c>
      <c r="C179" s="119" t="s">
        <v>425</v>
      </c>
      <c r="D179" s="59"/>
      <c r="E179" s="59"/>
      <c r="F179" s="59"/>
      <c r="G179" s="59"/>
      <c r="H179" s="59"/>
      <c r="I179" s="59"/>
      <c r="J179" s="59"/>
      <c r="K179" s="59"/>
      <c r="L179" s="59"/>
      <c r="S179" s="189"/>
      <c r="AB179" s="72"/>
      <c r="AC179" s="72"/>
      <c r="AD179" s="72"/>
      <c r="AE179" s="72"/>
      <c r="AF179" s="72"/>
      <c r="AG179" s="72"/>
      <c r="AH179" s="72"/>
      <c r="AI179" s="2"/>
      <c r="AJ179" s="2"/>
      <c r="AK179" s="2"/>
      <c r="AL179" s="2"/>
      <c r="AM179" s="2"/>
      <c r="AN179" s="2"/>
    </row>
    <row r="180" spans="1:40" ht="13.35" customHeight="1">
      <c r="A180" s="89"/>
      <c r="B180" s="121">
        <v>68</v>
      </c>
      <c r="C180" s="119" t="s">
        <v>44</v>
      </c>
      <c r="D180" s="23"/>
      <c r="E180" s="39"/>
      <c r="F180" s="23"/>
      <c r="G180" s="39"/>
      <c r="H180" s="23"/>
      <c r="I180" s="39"/>
      <c r="J180" s="23"/>
      <c r="K180" s="39"/>
      <c r="L180" s="39"/>
      <c r="S180" s="189"/>
      <c r="AB180" s="72"/>
      <c r="AC180" s="72"/>
      <c r="AD180" s="72"/>
      <c r="AE180" s="72"/>
      <c r="AF180" s="72"/>
      <c r="AG180" s="72"/>
      <c r="AH180" s="72"/>
      <c r="AI180" s="2"/>
      <c r="AJ180" s="2"/>
      <c r="AK180" s="2"/>
      <c r="AL180" s="2"/>
      <c r="AM180" s="2"/>
      <c r="AN180" s="2"/>
    </row>
    <row r="181" spans="1:40" s="7" customFormat="1" ht="25.5">
      <c r="A181" s="89"/>
      <c r="B181" s="118" t="s">
        <v>321</v>
      </c>
      <c r="C181" s="119" t="s">
        <v>395</v>
      </c>
      <c r="D181" s="41">
        <v>0</v>
      </c>
      <c r="E181" s="41">
        <v>0</v>
      </c>
      <c r="F181" s="42">
        <v>700</v>
      </c>
      <c r="G181" s="41">
        <v>0</v>
      </c>
      <c r="H181" s="42">
        <v>700</v>
      </c>
      <c r="I181" s="41">
        <v>0</v>
      </c>
      <c r="J181" s="42">
        <f>95+1905</f>
        <v>2000</v>
      </c>
      <c r="K181" s="41">
        <v>0</v>
      </c>
      <c r="L181" s="42">
        <f>SUM(J181:K181)</f>
        <v>2000</v>
      </c>
      <c r="M181" s="247"/>
      <c r="N181" s="249"/>
      <c r="O181" s="247"/>
      <c r="P181" s="243"/>
      <c r="Q181" s="244"/>
      <c r="R181" s="190"/>
      <c r="S181" s="190"/>
      <c r="T181" s="190"/>
      <c r="U181" s="191"/>
      <c r="V181" s="191"/>
      <c r="W181" s="190"/>
      <c r="X181" s="190"/>
      <c r="Y181" s="190"/>
      <c r="Z181" s="190"/>
      <c r="AA181" s="190"/>
      <c r="AB181" s="193"/>
      <c r="AC181" s="193"/>
      <c r="AD181" s="193"/>
      <c r="AE181" s="193"/>
      <c r="AF181" s="193"/>
      <c r="AG181" s="193"/>
      <c r="AH181" s="193"/>
    </row>
    <row r="182" spans="1:40" s="5" customFormat="1" ht="27.75" customHeight="1">
      <c r="A182" s="89"/>
      <c r="B182" s="121">
        <v>73</v>
      </c>
      <c r="C182" s="131" t="s">
        <v>411</v>
      </c>
      <c r="D182" s="41"/>
      <c r="E182" s="41"/>
      <c r="F182" s="42"/>
      <c r="G182" s="42"/>
      <c r="H182" s="42"/>
      <c r="I182" s="41"/>
      <c r="J182" s="42"/>
      <c r="K182" s="41"/>
      <c r="L182" s="42"/>
      <c r="M182" s="200"/>
      <c r="N182" s="211"/>
      <c r="O182" s="200"/>
      <c r="P182" s="198"/>
      <c r="Q182" s="199"/>
      <c r="R182" s="200"/>
      <c r="S182" s="200"/>
      <c r="T182" s="200"/>
      <c r="U182" s="198"/>
      <c r="V182" s="198"/>
      <c r="W182" s="200"/>
      <c r="X182" s="200"/>
      <c r="Y182" s="200"/>
      <c r="Z182" s="200"/>
      <c r="AA182" s="200"/>
      <c r="AB182" s="201"/>
      <c r="AC182" s="201"/>
      <c r="AD182" s="201"/>
      <c r="AE182" s="201"/>
      <c r="AF182" s="201"/>
      <c r="AG182" s="201"/>
      <c r="AH182" s="201"/>
    </row>
    <row r="183" spans="1:40" s="7" customFormat="1">
      <c r="A183" s="89"/>
      <c r="B183" s="118" t="s">
        <v>453</v>
      </c>
      <c r="C183" s="134" t="s">
        <v>41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2">
        <f>802+4198</f>
        <v>5000</v>
      </c>
      <c r="K183" s="41">
        <v>0</v>
      </c>
      <c r="L183" s="42">
        <f>SUM(J183:K183)</f>
        <v>5000</v>
      </c>
      <c r="M183" s="239"/>
      <c r="N183" s="240"/>
      <c r="O183" s="239"/>
      <c r="P183" s="238"/>
      <c r="Q183" s="235"/>
      <c r="R183" s="190"/>
      <c r="S183" s="190"/>
      <c r="T183" s="190"/>
      <c r="U183" s="191"/>
      <c r="V183" s="191"/>
      <c r="W183" s="190"/>
      <c r="X183" s="190"/>
      <c r="Y183" s="190"/>
      <c r="Z183" s="190"/>
      <c r="AA183" s="190"/>
      <c r="AB183" s="193"/>
      <c r="AC183" s="193"/>
      <c r="AD183" s="193"/>
      <c r="AE183" s="193"/>
      <c r="AF183" s="193"/>
      <c r="AG183" s="193"/>
      <c r="AH183" s="193"/>
    </row>
    <row r="184" spans="1:40" ht="25.5">
      <c r="A184" s="89"/>
      <c r="B184" s="121">
        <v>74</v>
      </c>
      <c r="C184" s="131" t="s">
        <v>442</v>
      </c>
      <c r="D184" s="48"/>
      <c r="E184" s="49"/>
      <c r="F184" s="48"/>
      <c r="G184" s="48"/>
      <c r="H184" s="48"/>
      <c r="I184" s="49"/>
      <c r="J184" s="48"/>
      <c r="K184" s="49"/>
      <c r="L184" s="49"/>
      <c r="M184" s="194"/>
      <c r="S184" s="189"/>
      <c r="AB184" s="72"/>
      <c r="AC184" s="72"/>
      <c r="AD184" s="72"/>
      <c r="AE184" s="72"/>
      <c r="AF184" s="72"/>
      <c r="AG184" s="72"/>
      <c r="AH184" s="72"/>
      <c r="AI184" s="2"/>
      <c r="AJ184" s="2"/>
      <c r="AK184" s="2"/>
      <c r="AL184" s="2"/>
      <c r="AM184" s="2"/>
      <c r="AN184" s="2"/>
    </row>
    <row r="185" spans="1:40" s="7" customFormat="1">
      <c r="A185" s="89"/>
      <c r="B185" s="135" t="s">
        <v>327</v>
      </c>
      <c r="C185" s="134" t="s">
        <v>41</v>
      </c>
      <c r="D185" s="49">
        <v>0</v>
      </c>
      <c r="E185" s="49">
        <v>0</v>
      </c>
      <c r="F185" s="48">
        <v>60000</v>
      </c>
      <c r="G185" s="49">
        <v>0</v>
      </c>
      <c r="H185" s="48">
        <v>60000</v>
      </c>
      <c r="I185" s="49">
        <v>0</v>
      </c>
      <c r="J185" s="48">
        <v>30000</v>
      </c>
      <c r="K185" s="49">
        <v>0</v>
      </c>
      <c r="L185" s="48">
        <f>SUM(J185:K185)</f>
        <v>30000</v>
      </c>
      <c r="M185" s="250"/>
      <c r="N185" s="249"/>
      <c r="O185" s="247"/>
      <c r="P185" s="243"/>
      <c r="Q185" s="244"/>
      <c r="R185" s="190"/>
      <c r="S185" s="191"/>
      <c r="T185" s="190"/>
      <c r="U185" s="191"/>
      <c r="V185" s="191"/>
      <c r="W185" s="190"/>
      <c r="X185" s="190"/>
      <c r="Y185" s="190"/>
      <c r="Z185" s="190"/>
      <c r="AA185" s="190"/>
      <c r="AB185" s="193"/>
      <c r="AC185" s="193"/>
      <c r="AD185" s="193"/>
      <c r="AE185" s="193"/>
      <c r="AF185" s="193"/>
      <c r="AG185" s="193"/>
      <c r="AH185" s="193"/>
    </row>
    <row r="186" spans="1:40" ht="25.5">
      <c r="A186" s="89" t="s">
        <v>10</v>
      </c>
      <c r="B186" s="176">
        <v>42</v>
      </c>
      <c r="C186" s="119" t="s">
        <v>425</v>
      </c>
      <c r="D186" s="61">
        <f>D181+D185+D183</f>
        <v>0</v>
      </c>
      <c r="E186" s="61">
        <f t="shared" ref="E186:L186" si="33">E181+E185+E183</f>
        <v>0</v>
      </c>
      <c r="F186" s="57">
        <f t="shared" si="33"/>
        <v>60700</v>
      </c>
      <c r="G186" s="61">
        <f t="shared" si="33"/>
        <v>0</v>
      </c>
      <c r="H186" s="57">
        <f t="shared" si="33"/>
        <v>60700</v>
      </c>
      <c r="I186" s="61">
        <f t="shared" si="33"/>
        <v>0</v>
      </c>
      <c r="J186" s="57">
        <f t="shared" si="33"/>
        <v>37000</v>
      </c>
      <c r="K186" s="61">
        <f t="shared" si="33"/>
        <v>0</v>
      </c>
      <c r="L186" s="57">
        <f t="shared" si="33"/>
        <v>37000</v>
      </c>
      <c r="S186" s="189"/>
      <c r="AB186" s="72"/>
      <c r="AC186" s="72"/>
      <c r="AD186" s="72"/>
      <c r="AE186" s="72"/>
      <c r="AF186" s="72"/>
      <c r="AG186" s="72"/>
      <c r="AH186" s="72"/>
      <c r="AI186" s="2"/>
      <c r="AJ186" s="2"/>
      <c r="AK186" s="2"/>
      <c r="AL186" s="2"/>
      <c r="AM186" s="2"/>
      <c r="AN186" s="2"/>
    </row>
    <row r="187" spans="1:40" ht="16.5" customHeight="1">
      <c r="A187" s="89"/>
      <c r="B187" s="176"/>
      <c r="C187" s="119"/>
      <c r="D187" s="23"/>
      <c r="E187" s="23"/>
      <c r="F187" s="23"/>
      <c r="G187" s="23"/>
      <c r="H187" s="23"/>
      <c r="I187" s="23"/>
      <c r="J187" s="23"/>
      <c r="K187" s="23"/>
      <c r="L187" s="23"/>
      <c r="S187" s="189"/>
      <c r="AB187" s="72"/>
      <c r="AC187" s="72"/>
      <c r="AD187" s="72"/>
      <c r="AE187" s="72"/>
      <c r="AF187" s="72"/>
      <c r="AG187" s="72"/>
      <c r="AH187" s="72"/>
      <c r="AI187" s="2"/>
      <c r="AJ187" s="2"/>
      <c r="AK187" s="2"/>
      <c r="AL187" s="2"/>
      <c r="AM187" s="2"/>
      <c r="AN187" s="2"/>
    </row>
    <row r="188" spans="1:40" ht="25.5">
      <c r="A188" s="89"/>
      <c r="B188" s="176">
        <v>51</v>
      </c>
      <c r="C188" s="119" t="s">
        <v>426</v>
      </c>
      <c r="D188" s="23"/>
      <c r="E188" s="23"/>
      <c r="F188" s="23"/>
      <c r="G188" s="23"/>
      <c r="H188" s="23"/>
      <c r="I188" s="23"/>
      <c r="J188" s="23"/>
      <c r="K188" s="23"/>
      <c r="L188" s="23"/>
      <c r="S188" s="189"/>
      <c r="AB188" s="72"/>
      <c r="AC188" s="72"/>
      <c r="AD188" s="72"/>
      <c r="AE188" s="72"/>
      <c r="AF188" s="72"/>
      <c r="AG188" s="72"/>
      <c r="AH188" s="72"/>
      <c r="AI188" s="2"/>
      <c r="AJ188" s="2"/>
      <c r="AK188" s="2"/>
      <c r="AL188" s="2"/>
      <c r="AM188" s="2"/>
      <c r="AN188" s="2"/>
    </row>
    <row r="189" spans="1:40" ht="25.5">
      <c r="A189" s="89"/>
      <c r="B189" s="121">
        <v>75</v>
      </c>
      <c r="C189" s="179" t="s">
        <v>450</v>
      </c>
      <c r="D189" s="48"/>
      <c r="E189" s="49"/>
      <c r="F189" s="48"/>
      <c r="G189" s="49"/>
      <c r="H189" s="48"/>
      <c r="I189" s="49"/>
      <c r="J189" s="48"/>
      <c r="K189" s="49"/>
      <c r="L189" s="49"/>
      <c r="M189" s="194"/>
      <c r="S189" s="189"/>
      <c r="AB189" s="72"/>
      <c r="AC189" s="72"/>
      <c r="AD189" s="72"/>
      <c r="AE189" s="72"/>
      <c r="AF189" s="72"/>
      <c r="AG189" s="72"/>
      <c r="AH189" s="72"/>
      <c r="AI189" s="2"/>
      <c r="AJ189" s="2"/>
      <c r="AK189" s="2"/>
      <c r="AL189" s="2"/>
      <c r="AM189" s="2"/>
      <c r="AN189" s="2"/>
    </row>
    <row r="190" spans="1:40" s="7" customFormat="1">
      <c r="A190" s="116"/>
      <c r="B190" s="219" t="s">
        <v>399</v>
      </c>
      <c r="C190" s="175" t="s">
        <v>41</v>
      </c>
      <c r="D190" s="51">
        <v>0</v>
      </c>
      <c r="E190" s="51">
        <v>0</v>
      </c>
      <c r="F190" s="50">
        <v>3000</v>
      </c>
      <c r="G190" s="51">
        <v>0</v>
      </c>
      <c r="H190" s="50">
        <v>3000</v>
      </c>
      <c r="I190" s="51">
        <v>0</v>
      </c>
      <c r="J190" s="50">
        <f>1180+2000</f>
        <v>3180</v>
      </c>
      <c r="K190" s="51">
        <v>0</v>
      </c>
      <c r="L190" s="50">
        <f>SUM(J190:K190)</f>
        <v>3180</v>
      </c>
      <c r="M190" s="250"/>
      <c r="N190" s="249"/>
      <c r="O190" s="247"/>
      <c r="P190" s="243"/>
      <c r="Q190" s="244"/>
      <c r="R190" s="190"/>
      <c r="S190" s="191"/>
      <c r="T190" s="190"/>
      <c r="U190" s="191"/>
      <c r="V190" s="191"/>
      <c r="W190" s="190"/>
      <c r="X190" s="190"/>
      <c r="Y190" s="190"/>
      <c r="Z190" s="190"/>
      <c r="AA190" s="190"/>
      <c r="AB190" s="193"/>
      <c r="AC190" s="193"/>
      <c r="AD190" s="193"/>
      <c r="AE190" s="193"/>
      <c r="AF190" s="193"/>
      <c r="AG190" s="193"/>
      <c r="AH190" s="193"/>
    </row>
    <row r="191" spans="1:40" s="7" customFormat="1" ht="4.5" customHeight="1">
      <c r="A191" s="89"/>
      <c r="B191" s="174"/>
      <c r="C191" s="134"/>
      <c r="D191" s="49"/>
      <c r="E191" s="49"/>
      <c r="F191" s="48"/>
      <c r="G191" s="49"/>
      <c r="H191" s="48"/>
      <c r="I191" s="49"/>
      <c r="J191" s="48"/>
      <c r="K191" s="49"/>
      <c r="L191" s="48"/>
      <c r="M191" s="197"/>
      <c r="N191" s="196"/>
      <c r="O191" s="190"/>
      <c r="P191" s="191"/>
      <c r="Q191" s="192"/>
      <c r="R191" s="190"/>
      <c r="S191" s="191"/>
      <c r="T191" s="190"/>
      <c r="U191" s="191"/>
      <c r="V191" s="191"/>
      <c r="W191" s="190"/>
      <c r="X191" s="190"/>
      <c r="Y191" s="190"/>
      <c r="Z191" s="190"/>
      <c r="AA191" s="190"/>
      <c r="AB191" s="193"/>
      <c r="AC191" s="193"/>
      <c r="AD191" s="193"/>
      <c r="AE191" s="193"/>
      <c r="AF191" s="193"/>
      <c r="AG191" s="193"/>
      <c r="AH191" s="193"/>
    </row>
    <row r="192" spans="1:40" s="7" customFormat="1" ht="25.5">
      <c r="A192" s="89"/>
      <c r="B192" s="121">
        <v>76</v>
      </c>
      <c r="C192" s="179" t="s">
        <v>449</v>
      </c>
      <c r="D192" s="49"/>
      <c r="E192" s="49"/>
      <c r="F192" s="49"/>
      <c r="G192" s="49"/>
      <c r="H192" s="49"/>
      <c r="I192" s="49"/>
      <c r="J192" s="48"/>
      <c r="K192" s="49"/>
      <c r="L192" s="48"/>
      <c r="M192" s="197"/>
      <c r="N192" s="196"/>
      <c r="O192" s="190"/>
      <c r="P192" s="191"/>
      <c r="Q192" s="192"/>
      <c r="R192" s="190"/>
      <c r="S192" s="191"/>
      <c r="T192" s="190"/>
      <c r="U192" s="191"/>
      <c r="V192" s="191"/>
      <c r="W192" s="190"/>
      <c r="X192" s="190"/>
      <c r="Y192" s="190"/>
      <c r="Z192" s="190"/>
      <c r="AA192" s="190"/>
      <c r="AB192" s="193"/>
      <c r="AC192" s="193"/>
      <c r="AD192" s="193"/>
      <c r="AE192" s="193"/>
      <c r="AF192" s="193"/>
      <c r="AG192" s="193"/>
      <c r="AH192" s="193"/>
    </row>
    <row r="193" spans="1:40" s="7" customFormat="1" ht="27" customHeight="1">
      <c r="A193" s="89"/>
      <c r="B193" s="121" t="s">
        <v>447</v>
      </c>
      <c r="C193" s="134" t="s">
        <v>449</v>
      </c>
      <c r="D193" s="49">
        <v>0</v>
      </c>
      <c r="E193" s="49">
        <v>0</v>
      </c>
      <c r="F193" s="49">
        <v>0</v>
      </c>
      <c r="G193" s="49">
        <v>0</v>
      </c>
      <c r="H193" s="48">
        <v>31100</v>
      </c>
      <c r="I193" s="49">
        <v>0</v>
      </c>
      <c r="J193" s="48">
        <f>12709+16752</f>
        <v>29461</v>
      </c>
      <c r="K193" s="49">
        <v>0</v>
      </c>
      <c r="L193" s="48">
        <f>SUM(J193:K193)</f>
        <v>29461</v>
      </c>
      <c r="M193" s="253"/>
      <c r="N193" s="254"/>
      <c r="O193" s="255"/>
      <c r="P193" s="256"/>
      <c r="Q193" s="257"/>
      <c r="R193" s="193"/>
      <c r="S193" s="191"/>
      <c r="T193" s="190"/>
      <c r="U193" s="191"/>
      <c r="V193" s="191"/>
      <c r="W193" s="190"/>
      <c r="X193" s="190"/>
      <c r="Y193" s="190"/>
      <c r="Z193" s="190"/>
      <c r="AA193" s="190"/>
      <c r="AB193" s="193"/>
      <c r="AC193" s="193"/>
      <c r="AD193" s="193"/>
      <c r="AE193" s="193"/>
      <c r="AF193" s="193"/>
      <c r="AG193" s="193"/>
      <c r="AH193" s="193"/>
    </row>
    <row r="194" spans="1:40" ht="25.5">
      <c r="A194" s="89" t="s">
        <v>10</v>
      </c>
      <c r="B194" s="176">
        <v>51</v>
      </c>
      <c r="C194" s="119" t="s">
        <v>426</v>
      </c>
      <c r="D194" s="61">
        <f t="shared" ref="D194:L194" si="34">D190+D193</f>
        <v>0</v>
      </c>
      <c r="E194" s="61">
        <f t="shared" si="34"/>
        <v>0</v>
      </c>
      <c r="F194" s="57">
        <f t="shared" si="34"/>
        <v>3000</v>
      </c>
      <c r="G194" s="61">
        <f t="shared" si="34"/>
        <v>0</v>
      </c>
      <c r="H194" s="57">
        <f t="shared" si="34"/>
        <v>34100</v>
      </c>
      <c r="I194" s="61">
        <f t="shared" si="34"/>
        <v>0</v>
      </c>
      <c r="J194" s="57">
        <f t="shared" si="34"/>
        <v>32641</v>
      </c>
      <c r="K194" s="61">
        <f t="shared" si="34"/>
        <v>0</v>
      </c>
      <c r="L194" s="57">
        <f t="shared" si="34"/>
        <v>32641</v>
      </c>
      <c r="S194" s="189"/>
      <c r="AB194" s="72"/>
      <c r="AC194" s="72"/>
      <c r="AD194" s="72"/>
      <c r="AE194" s="72"/>
      <c r="AF194" s="72"/>
      <c r="AG194" s="72"/>
      <c r="AH194" s="72"/>
      <c r="AI194" s="2"/>
      <c r="AJ194" s="2"/>
      <c r="AK194" s="2"/>
      <c r="AL194" s="2"/>
      <c r="AM194" s="2"/>
      <c r="AN194" s="2"/>
    </row>
    <row r="195" spans="1:40" ht="13.35" customHeight="1">
      <c r="A195" s="89"/>
      <c r="B195" s="176"/>
      <c r="C195" s="119"/>
      <c r="D195" s="23"/>
      <c r="E195" s="23"/>
      <c r="F195" s="23"/>
      <c r="G195" s="23"/>
      <c r="H195" s="23"/>
      <c r="I195" s="23"/>
      <c r="J195" s="23"/>
      <c r="K195" s="23"/>
      <c r="L195" s="23"/>
      <c r="S195" s="189"/>
      <c r="AB195" s="72"/>
      <c r="AC195" s="72"/>
      <c r="AD195" s="72"/>
      <c r="AE195" s="72"/>
      <c r="AF195" s="72"/>
      <c r="AG195" s="72"/>
      <c r="AH195" s="72"/>
      <c r="AI195" s="2"/>
      <c r="AJ195" s="2"/>
      <c r="AK195" s="2"/>
      <c r="AL195" s="2"/>
      <c r="AM195" s="2"/>
      <c r="AN195" s="2"/>
    </row>
    <row r="196" spans="1:40" ht="14.1" customHeight="1">
      <c r="A196" s="89"/>
      <c r="B196" s="121">
        <v>66</v>
      </c>
      <c r="C196" s="119" t="s">
        <v>42</v>
      </c>
      <c r="D196" s="23"/>
      <c r="E196" s="39"/>
      <c r="F196" s="39"/>
      <c r="G196" s="39"/>
      <c r="H196" s="39"/>
      <c r="I196" s="39"/>
      <c r="J196" s="39"/>
      <c r="K196" s="39"/>
      <c r="L196" s="39"/>
      <c r="S196" s="189"/>
      <c r="AB196" s="72"/>
      <c r="AC196" s="72"/>
      <c r="AD196" s="72"/>
      <c r="AE196" s="72"/>
      <c r="AF196" s="72"/>
      <c r="AG196" s="72"/>
      <c r="AH196" s="72"/>
      <c r="AI196" s="2"/>
      <c r="AJ196" s="2"/>
      <c r="AK196" s="2"/>
      <c r="AL196" s="2"/>
      <c r="AM196" s="2"/>
      <c r="AN196" s="2"/>
    </row>
    <row r="197" spans="1:40" ht="14.1" customHeight="1">
      <c r="A197" s="89"/>
      <c r="B197" s="121" t="s">
        <v>43</v>
      </c>
      <c r="C197" s="119" t="s">
        <v>22</v>
      </c>
      <c r="D197" s="40">
        <v>3432</v>
      </c>
      <c r="E197" s="47">
        <v>509</v>
      </c>
      <c r="F197" s="50">
        <v>3698</v>
      </c>
      <c r="G197" s="47">
        <v>732</v>
      </c>
      <c r="H197" s="215">
        <v>3698</v>
      </c>
      <c r="I197" s="47">
        <v>732</v>
      </c>
      <c r="J197" s="50">
        <v>1</v>
      </c>
      <c r="K197" s="47">
        <v>732</v>
      </c>
      <c r="L197" s="47">
        <f>SUM(J197:K197)</f>
        <v>733</v>
      </c>
      <c r="M197" s="213"/>
      <c r="N197" s="213"/>
      <c r="O197" s="213"/>
      <c r="P197" s="214"/>
      <c r="Q197" s="232"/>
      <c r="R197" s="213"/>
      <c r="S197" s="213"/>
      <c r="T197" s="213"/>
      <c r="U197" s="214"/>
      <c r="V197" s="214"/>
      <c r="W197" s="213"/>
      <c r="X197" s="213"/>
      <c r="Y197" s="213"/>
      <c r="Z197" s="213"/>
      <c r="AA197" s="213"/>
      <c r="AB197" s="260"/>
      <c r="AC197" s="260"/>
      <c r="AD197" s="260"/>
      <c r="AE197" s="261"/>
      <c r="AF197" s="72"/>
      <c r="AG197" s="72"/>
      <c r="AH197" s="72"/>
      <c r="AI197" s="2"/>
      <c r="AJ197" s="2"/>
      <c r="AK197" s="2"/>
      <c r="AL197" s="2"/>
      <c r="AM197" s="2"/>
      <c r="AN197" s="2"/>
    </row>
    <row r="198" spans="1:40" ht="14.1" customHeight="1">
      <c r="A198" s="89" t="s">
        <v>10</v>
      </c>
      <c r="B198" s="121">
        <v>66</v>
      </c>
      <c r="C198" s="119" t="s">
        <v>42</v>
      </c>
      <c r="D198" s="215">
        <f t="shared" ref="D198:K198" si="35">SUM(D196:D197)</f>
        <v>3432</v>
      </c>
      <c r="E198" s="50">
        <f t="shared" si="35"/>
        <v>509</v>
      </c>
      <c r="F198" s="50">
        <f t="shared" si="35"/>
        <v>3698</v>
      </c>
      <c r="G198" s="50">
        <f t="shared" si="35"/>
        <v>732</v>
      </c>
      <c r="H198" s="215">
        <f t="shared" si="35"/>
        <v>3698</v>
      </c>
      <c r="I198" s="50">
        <f t="shared" si="35"/>
        <v>732</v>
      </c>
      <c r="J198" s="50">
        <f t="shared" si="35"/>
        <v>1</v>
      </c>
      <c r="K198" s="50">
        <f t="shared" si="35"/>
        <v>732</v>
      </c>
      <c r="L198" s="50">
        <f>SUM(J198:K198)</f>
        <v>733</v>
      </c>
      <c r="S198" s="189"/>
      <c r="AB198" s="72"/>
      <c r="AC198" s="72"/>
      <c r="AD198" s="72"/>
      <c r="AE198" s="72"/>
      <c r="AF198" s="72"/>
      <c r="AG198" s="72"/>
      <c r="AH198" s="72"/>
      <c r="AI198" s="2"/>
      <c r="AJ198" s="2"/>
      <c r="AK198" s="2"/>
      <c r="AL198" s="2"/>
      <c r="AM198" s="2"/>
      <c r="AN198" s="2"/>
    </row>
    <row r="199" spans="1:40" ht="14.1" customHeight="1">
      <c r="A199" s="89"/>
      <c r="B199" s="118"/>
      <c r="C199" s="119"/>
      <c r="D199" s="59"/>
      <c r="E199" s="45"/>
      <c r="F199" s="59"/>
      <c r="G199" s="45"/>
      <c r="H199" s="59"/>
      <c r="I199" s="45"/>
      <c r="J199" s="59"/>
      <c r="K199" s="45"/>
      <c r="L199" s="45"/>
      <c r="S199" s="189"/>
      <c r="AB199" s="72"/>
      <c r="AC199" s="72"/>
      <c r="AD199" s="72"/>
      <c r="AE199" s="72"/>
      <c r="AF199" s="72"/>
      <c r="AG199" s="72"/>
      <c r="AH199" s="72"/>
      <c r="AI199" s="2"/>
      <c r="AJ199" s="2"/>
      <c r="AK199" s="2"/>
      <c r="AL199" s="2"/>
      <c r="AM199" s="2"/>
      <c r="AN199" s="2"/>
    </row>
    <row r="200" spans="1:40" ht="27.95" customHeight="1">
      <c r="A200" s="89"/>
      <c r="B200" s="121">
        <v>69</v>
      </c>
      <c r="C200" s="119" t="s">
        <v>440</v>
      </c>
      <c r="D200" s="23"/>
      <c r="E200" s="39"/>
      <c r="F200" s="23"/>
      <c r="G200" s="23"/>
      <c r="H200" s="23"/>
      <c r="I200" s="23"/>
      <c r="J200" s="23"/>
      <c r="K200" s="23"/>
      <c r="L200" s="23"/>
      <c r="M200" s="194"/>
      <c r="S200" s="189"/>
      <c r="AB200" s="72"/>
      <c r="AC200" s="72"/>
      <c r="AD200" s="72"/>
      <c r="AE200" s="72"/>
      <c r="AF200" s="72"/>
      <c r="AG200" s="72"/>
      <c r="AH200" s="72"/>
      <c r="AI200" s="2"/>
      <c r="AJ200" s="2"/>
      <c r="AK200" s="2"/>
      <c r="AL200" s="2"/>
      <c r="AM200" s="2"/>
      <c r="AN200" s="2"/>
    </row>
    <row r="201" spans="1:40" ht="14.1" customHeight="1">
      <c r="A201" s="89"/>
      <c r="B201" s="121" t="s">
        <v>45</v>
      </c>
      <c r="C201" s="119" t="s">
        <v>41</v>
      </c>
      <c r="D201" s="42">
        <v>57388</v>
      </c>
      <c r="E201" s="41">
        <v>0</v>
      </c>
      <c r="F201" s="49">
        <v>0</v>
      </c>
      <c r="G201" s="49">
        <v>0</v>
      </c>
      <c r="H201" s="49">
        <v>0</v>
      </c>
      <c r="I201" s="49">
        <v>0</v>
      </c>
      <c r="J201" s="49">
        <v>0</v>
      </c>
      <c r="K201" s="49">
        <v>0</v>
      </c>
      <c r="L201" s="49">
        <f>SUM(J201:K201)</f>
        <v>0</v>
      </c>
      <c r="M201" s="194"/>
      <c r="S201" s="189"/>
      <c r="AB201" s="72"/>
      <c r="AC201" s="72"/>
      <c r="AD201" s="72"/>
      <c r="AE201" s="72"/>
      <c r="AF201" s="72"/>
      <c r="AG201" s="72"/>
      <c r="AH201" s="72"/>
      <c r="AI201" s="2"/>
      <c r="AJ201" s="2"/>
      <c r="AK201" s="2"/>
      <c r="AL201" s="2"/>
      <c r="AM201" s="2"/>
      <c r="AN201" s="2"/>
    </row>
    <row r="202" spans="1:40" ht="27.95" customHeight="1">
      <c r="A202" s="89" t="s">
        <v>10</v>
      </c>
      <c r="B202" s="121">
        <v>69</v>
      </c>
      <c r="C202" s="119" t="s">
        <v>440</v>
      </c>
      <c r="D202" s="58">
        <f t="shared" ref="D202:K202" si="36">D201</f>
        <v>57388</v>
      </c>
      <c r="E202" s="61">
        <f t="shared" si="36"/>
        <v>0</v>
      </c>
      <c r="F202" s="61">
        <f t="shared" si="36"/>
        <v>0</v>
      </c>
      <c r="G202" s="61">
        <f t="shared" si="36"/>
        <v>0</v>
      </c>
      <c r="H202" s="61">
        <f t="shared" si="36"/>
        <v>0</v>
      </c>
      <c r="I202" s="61">
        <f t="shared" si="36"/>
        <v>0</v>
      </c>
      <c r="J202" s="61">
        <f t="shared" si="36"/>
        <v>0</v>
      </c>
      <c r="K202" s="61">
        <f t="shared" si="36"/>
        <v>0</v>
      </c>
      <c r="L202" s="61">
        <f>SUM(J202:K202)</f>
        <v>0</v>
      </c>
      <c r="M202" s="194"/>
      <c r="S202" s="189"/>
      <c r="AB202" s="72"/>
      <c r="AC202" s="72"/>
      <c r="AD202" s="72"/>
      <c r="AE202" s="72"/>
      <c r="AF202" s="72"/>
      <c r="AG202" s="72"/>
      <c r="AH202" s="72"/>
      <c r="AI202" s="2"/>
      <c r="AJ202" s="2"/>
      <c r="AK202" s="2"/>
      <c r="AL202" s="2"/>
      <c r="AM202" s="2"/>
      <c r="AN202" s="2"/>
    </row>
    <row r="203" spans="1:40" ht="14.1" customHeight="1">
      <c r="A203" s="89"/>
      <c r="B203" s="121"/>
      <c r="C203" s="119"/>
      <c r="D203" s="23"/>
      <c r="E203" s="23"/>
      <c r="F203" s="79"/>
      <c r="G203" s="79"/>
      <c r="H203" s="79"/>
      <c r="I203" s="23"/>
      <c r="J203" s="23"/>
      <c r="K203" s="23"/>
      <c r="L203" s="23"/>
      <c r="M203" s="194"/>
      <c r="S203" s="189"/>
      <c r="AB203" s="72"/>
      <c r="AC203" s="72"/>
      <c r="AD203" s="72"/>
      <c r="AE203" s="72"/>
      <c r="AF203" s="72"/>
      <c r="AG203" s="72"/>
      <c r="AH203" s="72"/>
      <c r="AI203" s="2"/>
      <c r="AJ203" s="2"/>
      <c r="AK203" s="2"/>
      <c r="AL203" s="2"/>
      <c r="AM203" s="2"/>
      <c r="AN203" s="2"/>
    </row>
    <row r="204" spans="1:40" ht="27.95" customHeight="1">
      <c r="A204" s="89"/>
      <c r="B204" s="121">
        <v>71</v>
      </c>
      <c r="C204" s="134" t="s">
        <v>290</v>
      </c>
      <c r="D204" s="23"/>
      <c r="E204" s="23"/>
      <c r="F204" s="23"/>
      <c r="G204" s="23"/>
      <c r="H204" s="23"/>
      <c r="I204" s="23"/>
      <c r="J204" s="23"/>
      <c r="K204" s="23"/>
      <c r="L204" s="23"/>
      <c r="M204" s="194"/>
      <c r="S204" s="189"/>
      <c r="AB204" s="72"/>
      <c r="AC204" s="72"/>
      <c r="AD204" s="72"/>
      <c r="AE204" s="72"/>
      <c r="AF204" s="72"/>
      <c r="AG204" s="72"/>
      <c r="AH204" s="72"/>
      <c r="AI204" s="2"/>
      <c r="AJ204" s="2"/>
      <c r="AK204" s="2"/>
      <c r="AL204" s="2"/>
      <c r="AM204" s="2"/>
      <c r="AN204" s="2"/>
    </row>
    <row r="205" spans="1:40" ht="14.1" customHeight="1">
      <c r="A205" s="89"/>
      <c r="B205" s="174" t="s">
        <v>234</v>
      </c>
      <c r="C205" s="134" t="s">
        <v>41</v>
      </c>
      <c r="D205" s="50">
        <v>227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f>SUM(J205:K205)</f>
        <v>0</v>
      </c>
      <c r="M205" s="194"/>
      <c r="S205" s="189"/>
      <c r="AB205" s="72"/>
      <c r="AC205" s="72"/>
      <c r="AD205" s="72"/>
      <c r="AE205" s="72"/>
      <c r="AF205" s="72"/>
      <c r="AG205" s="72"/>
      <c r="AH205" s="72"/>
      <c r="AI205" s="2"/>
      <c r="AJ205" s="2"/>
      <c r="AK205" s="2"/>
      <c r="AL205" s="2"/>
      <c r="AM205" s="2"/>
      <c r="AN205" s="2"/>
    </row>
    <row r="206" spans="1:40" ht="27.95" customHeight="1">
      <c r="A206" s="89" t="s">
        <v>10</v>
      </c>
      <c r="B206" s="121">
        <v>71</v>
      </c>
      <c r="C206" s="134" t="s">
        <v>290</v>
      </c>
      <c r="D206" s="50">
        <f t="shared" ref="D206:L206" si="37">D205</f>
        <v>227</v>
      </c>
      <c r="E206" s="51">
        <f t="shared" si="37"/>
        <v>0</v>
      </c>
      <c r="F206" s="51">
        <f t="shared" si="37"/>
        <v>0</v>
      </c>
      <c r="G206" s="51">
        <f t="shared" si="37"/>
        <v>0</v>
      </c>
      <c r="H206" s="51">
        <f t="shared" si="37"/>
        <v>0</v>
      </c>
      <c r="I206" s="51">
        <f t="shared" si="37"/>
        <v>0</v>
      </c>
      <c r="J206" s="51">
        <f t="shared" si="37"/>
        <v>0</v>
      </c>
      <c r="K206" s="51">
        <f t="shared" si="37"/>
        <v>0</v>
      </c>
      <c r="L206" s="51">
        <f t="shared" si="37"/>
        <v>0</v>
      </c>
      <c r="M206" s="194"/>
      <c r="S206" s="189"/>
      <c r="AB206" s="72"/>
      <c r="AC206" s="72"/>
      <c r="AD206" s="72"/>
      <c r="AE206" s="72"/>
      <c r="AF206" s="72"/>
      <c r="AG206" s="72"/>
      <c r="AH206" s="72"/>
      <c r="AI206" s="2"/>
      <c r="AJ206" s="2"/>
      <c r="AK206" s="2"/>
      <c r="AL206" s="2"/>
      <c r="AM206" s="2"/>
      <c r="AN206" s="2"/>
    </row>
    <row r="207" spans="1:40" ht="14.1" customHeight="1">
      <c r="A207" s="89"/>
      <c r="B207" s="121"/>
      <c r="C207" s="119"/>
      <c r="D207" s="23"/>
      <c r="E207" s="23"/>
      <c r="F207" s="79"/>
      <c r="G207" s="79"/>
      <c r="H207" s="79"/>
      <c r="I207" s="23"/>
      <c r="J207" s="23"/>
      <c r="K207" s="23"/>
      <c r="L207" s="23"/>
      <c r="M207" s="194"/>
      <c r="S207" s="189"/>
      <c r="AB207" s="72"/>
      <c r="AC207" s="72"/>
      <c r="AD207" s="72"/>
      <c r="AE207" s="72"/>
      <c r="AF207" s="72"/>
      <c r="AG207" s="72"/>
      <c r="AH207" s="72"/>
      <c r="AI207" s="2"/>
      <c r="AJ207" s="2"/>
      <c r="AK207" s="2"/>
      <c r="AL207" s="2"/>
      <c r="AM207" s="2"/>
      <c r="AN207" s="2"/>
    </row>
    <row r="208" spans="1:40" ht="27.95" customHeight="1">
      <c r="A208" s="89"/>
      <c r="B208" s="121">
        <v>72</v>
      </c>
      <c r="C208" s="134" t="s">
        <v>439</v>
      </c>
      <c r="D208" s="23"/>
      <c r="E208" s="23"/>
      <c r="F208" s="79"/>
      <c r="G208" s="79"/>
      <c r="H208" s="79"/>
      <c r="I208" s="23"/>
      <c r="J208" s="23"/>
      <c r="K208" s="23"/>
      <c r="L208" s="23"/>
      <c r="M208" s="194"/>
      <c r="S208" s="189"/>
      <c r="AB208" s="72"/>
      <c r="AC208" s="72"/>
      <c r="AD208" s="72"/>
      <c r="AE208" s="72"/>
      <c r="AF208" s="72"/>
      <c r="AG208" s="72"/>
      <c r="AH208" s="72"/>
      <c r="AI208" s="2"/>
      <c r="AJ208" s="2"/>
      <c r="AK208" s="2"/>
      <c r="AL208" s="2"/>
      <c r="AM208" s="2"/>
      <c r="AN208" s="2"/>
    </row>
    <row r="209" spans="1:40" ht="14.1" customHeight="1">
      <c r="A209" s="89"/>
      <c r="B209" s="174" t="s">
        <v>235</v>
      </c>
      <c r="C209" s="134" t="s">
        <v>41</v>
      </c>
      <c r="D209" s="48">
        <v>1705</v>
      </c>
      <c r="E209" s="49">
        <v>0</v>
      </c>
      <c r="F209" s="49">
        <v>0</v>
      </c>
      <c r="G209" s="49">
        <v>0</v>
      </c>
      <c r="H209" s="49">
        <v>0</v>
      </c>
      <c r="I209" s="49">
        <v>0</v>
      </c>
      <c r="J209" s="49">
        <v>0</v>
      </c>
      <c r="K209" s="49">
        <v>0</v>
      </c>
      <c r="L209" s="49">
        <f>SUM(J209:K209)</f>
        <v>0</v>
      </c>
      <c r="M209" s="194"/>
      <c r="S209" s="189"/>
      <c r="AB209" s="72"/>
      <c r="AC209" s="72"/>
      <c r="AD209" s="72"/>
      <c r="AE209" s="72"/>
      <c r="AF209" s="72"/>
      <c r="AG209" s="72"/>
      <c r="AH209" s="72"/>
      <c r="AI209" s="2"/>
      <c r="AJ209" s="2"/>
      <c r="AK209" s="2"/>
      <c r="AL209" s="2"/>
      <c r="AM209" s="2"/>
      <c r="AN209" s="2"/>
    </row>
    <row r="210" spans="1:40" ht="11.1" customHeight="1">
      <c r="A210" s="89"/>
      <c r="B210" s="121"/>
      <c r="C210" s="119"/>
      <c r="D210" s="23"/>
      <c r="E210" s="23"/>
      <c r="F210" s="79"/>
      <c r="G210" s="79"/>
      <c r="H210" s="79"/>
      <c r="I210" s="23"/>
      <c r="J210" s="23"/>
      <c r="K210" s="23"/>
      <c r="L210" s="23"/>
      <c r="M210" s="194"/>
      <c r="S210" s="189"/>
      <c r="AB210" s="72"/>
      <c r="AC210" s="72"/>
      <c r="AD210" s="72"/>
      <c r="AE210" s="72"/>
      <c r="AF210" s="72"/>
      <c r="AG210" s="72"/>
      <c r="AH210" s="72"/>
      <c r="AI210" s="2"/>
      <c r="AJ210" s="2"/>
      <c r="AK210" s="2"/>
      <c r="AL210" s="2"/>
      <c r="AM210" s="2"/>
      <c r="AN210" s="2"/>
    </row>
    <row r="211" spans="1:40" ht="38.25">
      <c r="A211" s="89"/>
      <c r="B211" s="121">
        <v>73</v>
      </c>
      <c r="C211" s="134" t="s">
        <v>412</v>
      </c>
      <c r="D211" s="23"/>
      <c r="E211" s="23"/>
      <c r="F211" s="79"/>
      <c r="G211" s="79"/>
      <c r="H211" s="79"/>
      <c r="I211" s="23"/>
      <c r="J211" s="23"/>
      <c r="K211" s="23"/>
      <c r="L211" s="23"/>
      <c r="M211" s="194"/>
      <c r="S211" s="189"/>
      <c r="AB211" s="72"/>
      <c r="AC211" s="72"/>
      <c r="AD211" s="72"/>
      <c r="AE211" s="72"/>
      <c r="AF211" s="72"/>
      <c r="AG211" s="72"/>
      <c r="AH211" s="72"/>
      <c r="AI211" s="2"/>
      <c r="AJ211" s="2"/>
      <c r="AK211" s="2"/>
      <c r="AL211" s="2"/>
      <c r="AM211" s="2"/>
      <c r="AN211" s="2"/>
    </row>
    <row r="212" spans="1:40">
      <c r="A212" s="89"/>
      <c r="B212" s="174" t="s">
        <v>236</v>
      </c>
      <c r="C212" s="180" t="s">
        <v>23</v>
      </c>
      <c r="D212" s="48">
        <v>39698</v>
      </c>
      <c r="E212" s="49">
        <v>0</v>
      </c>
      <c r="F212" s="49">
        <v>0</v>
      </c>
      <c r="G212" s="49">
        <v>0</v>
      </c>
      <c r="H212" s="49">
        <v>0</v>
      </c>
      <c r="I212" s="49">
        <v>0</v>
      </c>
      <c r="J212" s="49">
        <v>0</v>
      </c>
      <c r="K212" s="49">
        <v>0</v>
      </c>
      <c r="L212" s="49">
        <f>SUM(J212:K212)</f>
        <v>0</v>
      </c>
      <c r="M212" s="194"/>
      <c r="S212" s="189"/>
      <c r="AB212" s="72"/>
      <c r="AC212" s="72"/>
      <c r="AD212" s="72"/>
      <c r="AE212" s="72"/>
      <c r="AF212" s="72"/>
      <c r="AG212" s="72"/>
      <c r="AH212" s="72"/>
      <c r="AI212" s="2"/>
      <c r="AJ212" s="2"/>
      <c r="AK212" s="2"/>
      <c r="AL212" s="2"/>
      <c r="AM212" s="2"/>
      <c r="AN212" s="2"/>
    </row>
    <row r="213" spans="1:40">
      <c r="A213" s="116" t="s">
        <v>10</v>
      </c>
      <c r="B213" s="123">
        <v>80.8</v>
      </c>
      <c r="C213" s="124" t="s">
        <v>29</v>
      </c>
      <c r="D213" s="58">
        <f>D198+D202+D206+D209+D212+D177+D186+D194</f>
        <v>102450</v>
      </c>
      <c r="E213" s="58">
        <f t="shared" ref="E213:L213" si="38">E198+E202+E206+E209+E212+E177+E186+E194</f>
        <v>509</v>
      </c>
      <c r="F213" s="58">
        <f t="shared" si="38"/>
        <v>156398</v>
      </c>
      <c r="G213" s="58">
        <f t="shared" si="38"/>
        <v>732</v>
      </c>
      <c r="H213" s="58">
        <f t="shared" si="38"/>
        <v>203698</v>
      </c>
      <c r="I213" s="58">
        <f t="shared" si="38"/>
        <v>732</v>
      </c>
      <c r="J213" s="58">
        <f t="shared" si="38"/>
        <v>167498</v>
      </c>
      <c r="K213" s="58">
        <f t="shared" si="38"/>
        <v>732</v>
      </c>
      <c r="L213" s="58">
        <f t="shared" si="38"/>
        <v>168230</v>
      </c>
      <c r="S213" s="189"/>
      <c r="AB213" s="72"/>
      <c r="AC213" s="72"/>
      <c r="AD213" s="72"/>
      <c r="AE213" s="72"/>
      <c r="AF213" s="72"/>
      <c r="AG213" s="72"/>
      <c r="AH213" s="72"/>
      <c r="AI213" s="2"/>
      <c r="AJ213" s="2"/>
      <c r="AK213" s="2"/>
      <c r="AL213" s="2"/>
      <c r="AM213" s="2"/>
      <c r="AN213" s="2"/>
    </row>
    <row r="214" spans="1:40">
      <c r="A214" s="89" t="s">
        <v>10</v>
      </c>
      <c r="B214" s="82">
        <v>80</v>
      </c>
      <c r="C214" s="119" t="s">
        <v>40</v>
      </c>
      <c r="D214" s="39">
        <f t="shared" ref="D214:K214" si="39">D213</f>
        <v>102450</v>
      </c>
      <c r="E214" s="42">
        <f t="shared" si="39"/>
        <v>509</v>
      </c>
      <c r="F214" s="39">
        <f t="shared" si="39"/>
        <v>156398</v>
      </c>
      <c r="G214" s="42">
        <f t="shared" si="39"/>
        <v>732</v>
      </c>
      <c r="H214" s="39">
        <f t="shared" si="39"/>
        <v>203698</v>
      </c>
      <c r="I214" s="42">
        <f t="shared" si="39"/>
        <v>732</v>
      </c>
      <c r="J214" s="42">
        <f t="shared" si="39"/>
        <v>167498</v>
      </c>
      <c r="K214" s="42">
        <f t="shared" si="39"/>
        <v>732</v>
      </c>
      <c r="L214" s="39">
        <f>SUM(J214:K214)</f>
        <v>168230</v>
      </c>
      <c r="S214" s="189"/>
      <c r="AB214" s="72"/>
      <c r="AC214" s="72"/>
      <c r="AD214" s="72"/>
      <c r="AE214" s="72"/>
      <c r="AF214" s="72"/>
      <c r="AG214" s="72"/>
      <c r="AH214" s="72"/>
      <c r="AI214" s="2"/>
      <c r="AJ214" s="2"/>
      <c r="AK214" s="2"/>
      <c r="AL214" s="2"/>
      <c r="AM214" s="2"/>
      <c r="AN214" s="2"/>
    </row>
    <row r="215" spans="1:40" ht="25.5">
      <c r="A215" s="89" t="s">
        <v>10</v>
      </c>
      <c r="B215" s="120">
        <v>2225</v>
      </c>
      <c r="C215" s="110" t="s">
        <v>413</v>
      </c>
      <c r="D215" s="55">
        <f t="shared" ref="D215:L215" si="40">D214+D157+D134+D78</f>
        <v>214989</v>
      </c>
      <c r="E215" s="55">
        <f t="shared" si="40"/>
        <v>24445</v>
      </c>
      <c r="F215" s="55">
        <f t="shared" si="40"/>
        <v>353150</v>
      </c>
      <c r="G215" s="55">
        <f t="shared" si="40"/>
        <v>22024</v>
      </c>
      <c r="H215" s="55">
        <f t="shared" si="40"/>
        <v>420972</v>
      </c>
      <c r="I215" s="55">
        <f t="shared" si="40"/>
        <v>22115</v>
      </c>
      <c r="J215" s="44">
        <f t="shared" si="40"/>
        <v>471735</v>
      </c>
      <c r="K215" s="55">
        <f t="shared" si="40"/>
        <v>26943</v>
      </c>
      <c r="L215" s="55">
        <f t="shared" si="40"/>
        <v>498678</v>
      </c>
      <c r="S215" s="189"/>
      <c r="AB215" s="72"/>
      <c r="AC215" s="72"/>
      <c r="AD215" s="72"/>
      <c r="AE215" s="72"/>
      <c r="AF215" s="72"/>
      <c r="AG215" s="72"/>
      <c r="AH215" s="72"/>
      <c r="AI215" s="2"/>
      <c r="AJ215" s="2"/>
      <c r="AK215" s="2"/>
      <c r="AL215" s="2"/>
      <c r="AM215" s="2"/>
      <c r="AN215" s="2"/>
    </row>
    <row r="216" spans="1:40">
      <c r="A216" s="10"/>
      <c r="B216" s="83"/>
      <c r="C216" s="10"/>
      <c r="D216" s="9"/>
      <c r="E216" s="9"/>
      <c r="F216" s="9"/>
      <c r="G216" s="9"/>
      <c r="H216" s="9"/>
      <c r="I216" s="9"/>
      <c r="J216" s="9"/>
      <c r="K216" s="9"/>
      <c r="L216" s="9"/>
      <c r="S216" s="189"/>
      <c r="AB216" s="72"/>
      <c r="AC216" s="72"/>
      <c r="AD216" s="72"/>
      <c r="AE216" s="72"/>
      <c r="AF216" s="72"/>
      <c r="AG216" s="72"/>
      <c r="AH216" s="72"/>
      <c r="AI216" s="2"/>
      <c r="AJ216" s="2"/>
      <c r="AK216" s="2"/>
      <c r="AL216" s="2"/>
      <c r="AM216" s="2"/>
      <c r="AN216" s="2"/>
    </row>
    <row r="217" spans="1:40">
      <c r="A217" s="89" t="s">
        <v>12</v>
      </c>
      <c r="B217" s="120">
        <v>2235</v>
      </c>
      <c r="C217" s="110" t="s">
        <v>0</v>
      </c>
      <c r="D217" s="23"/>
      <c r="E217" s="23"/>
      <c r="F217" s="23"/>
      <c r="G217" s="23"/>
      <c r="H217" s="23"/>
      <c r="I217" s="23"/>
      <c r="J217" s="23"/>
      <c r="K217" s="23"/>
      <c r="L217" s="23"/>
      <c r="S217" s="189"/>
      <c r="AB217" s="72"/>
      <c r="AC217" s="72"/>
      <c r="AD217" s="72"/>
      <c r="AE217" s="72"/>
      <c r="AF217" s="72"/>
      <c r="AG217" s="72"/>
      <c r="AH217" s="72"/>
      <c r="AI217" s="2"/>
      <c r="AJ217" s="2"/>
      <c r="AK217" s="2"/>
      <c r="AL217" s="2"/>
      <c r="AM217" s="2"/>
      <c r="AN217" s="2"/>
    </row>
    <row r="218" spans="1:40">
      <c r="A218" s="89"/>
      <c r="B218" s="121">
        <v>2</v>
      </c>
      <c r="C218" s="119" t="s">
        <v>46</v>
      </c>
      <c r="D218" s="23"/>
      <c r="E218" s="23"/>
      <c r="F218" s="23"/>
      <c r="G218" s="23"/>
      <c r="H218" s="23"/>
      <c r="I218" s="23"/>
      <c r="J218" s="23"/>
      <c r="K218" s="23"/>
      <c r="L218" s="23"/>
      <c r="S218" s="189"/>
      <c r="AB218" s="72"/>
      <c r="AC218" s="72"/>
      <c r="AD218" s="72"/>
      <c r="AE218" s="72"/>
      <c r="AF218" s="72"/>
      <c r="AG218" s="72"/>
      <c r="AH218" s="72"/>
      <c r="AI218" s="2"/>
      <c r="AJ218" s="2"/>
      <c r="AK218" s="2"/>
      <c r="AL218" s="2"/>
      <c r="AM218" s="2"/>
      <c r="AN218" s="2"/>
    </row>
    <row r="219" spans="1:40">
      <c r="A219" s="89"/>
      <c r="B219" s="115">
        <v>2.0009999999999999</v>
      </c>
      <c r="C219" s="110" t="s">
        <v>15</v>
      </c>
      <c r="D219" s="23"/>
      <c r="E219" s="23"/>
      <c r="F219" s="23"/>
      <c r="G219" s="23"/>
      <c r="H219" s="23"/>
      <c r="I219" s="23"/>
      <c r="J219" s="23"/>
      <c r="K219" s="23"/>
      <c r="L219" s="23"/>
      <c r="S219" s="189"/>
      <c r="AB219" s="72"/>
      <c r="AC219" s="72"/>
      <c r="AD219" s="72"/>
      <c r="AE219" s="72"/>
      <c r="AF219" s="72"/>
      <c r="AG219" s="72"/>
      <c r="AH219" s="72"/>
      <c r="AI219" s="2"/>
      <c r="AJ219" s="2"/>
      <c r="AK219" s="2"/>
      <c r="AL219" s="2"/>
      <c r="AM219" s="2"/>
      <c r="AN219" s="2"/>
    </row>
    <row r="220" spans="1:40">
      <c r="B220" s="87">
        <v>39</v>
      </c>
      <c r="C220" s="128" t="s">
        <v>47</v>
      </c>
      <c r="D220" s="59"/>
      <c r="E220" s="59"/>
      <c r="F220" s="59"/>
      <c r="G220" s="59"/>
      <c r="H220" s="59"/>
      <c r="I220" s="59"/>
      <c r="J220" s="59"/>
      <c r="K220" s="59"/>
      <c r="L220" s="59"/>
      <c r="S220" s="189"/>
      <c r="AB220" s="72"/>
      <c r="AC220" s="72"/>
      <c r="AD220" s="72"/>
      <c r="AE220" s="72"/>
      <c r="AF220" s="72"/>
      <c r="AG220" s="72"/>
      <c r="AH220" s="72"/>
      <c r="AI220" s="2"/>
      <c r="AJ220" s="2"/>
      <c r="AK220" s="2"/>
      <c r="AL220" s="2"/>
      <c r="AM220" s="2"/>
      <c r="AN220" s="2"/>
    </row>
    <row r="221" spans="1:40">
      <c r="A221" s="89"/>
      <c r="B221" s="82">
        <v>60</v>
      </c>
      <c r="C221" s="119" t="s">
        <v>48</v>
      </c>
      <c r="D221" s="23"/>
      <c r="E221" s="23"/>
      <c r="F221" s="23"/>
      <c r="G221" s="23"/>
      <c r="H221" s="23"/>
      <c r="I221" s="23"/>
      <c r="J221" s="23"/>
      <c r="K221" s="23"/>
      <c r="L221" s="23"/>
      <c r="S221" s="189"/>
      <c r="AB221" s="72"/>
      <c r="AC221" s="72"/>
      <c r="AD221" s="72"/>
      <c r="AE221" s="72"/>
      <c r="AF221" s="72"/>
      <c r="AG221" s="72"/>
      <c r="AH221" s="72"/>
      <c r="AI221" s="2"/>
      <c r="AJ221" s="2"/>
      <c r="AK221" s="2"/>
      <c r="AL221" s="2"/>
      <c r="AM221" s="2"/>
      <c r="AN221" s="2"/>
    </row>
    <row r="222" spans="1:40">
      <c r="A222" s="89"/>
      <c r="B222" s="118" t="s">
        <v>49</v>
      </c>
      <c r="C222" s="119" t="s">
        <v>18</v>
      </c>
      <c r="D222" s="23">
        <v>4979</v>
      </c>
      <c r="E222" s="39">
        <v>7727</v>
      </c>
      <c r="F222" s="48">
        <v>8297</v>
      </c>
      <c r="G222" s="39">
        <v>10167</v>
      </c>
      <c r="H222" s="23">
        <v>8297</v>
      </c>
      <c r="I222" s="39">
        <v>10167</v>
      </c>
      <c r="J222" s="48">
        <v>6400</v>
      </c>
      <c r="K222" s="39">
        <v>10881</v>
      </c>
      <c r="L222" s="39">
        <f>SUM(J222:K222)</f>
        <v>17281</v>
      </c>
      <c r="M222" s="213"/>
      <c r="N222" s="213"/>
      <c r="O222" s="213"/>
      <c r="P222" s="214"/>
      <c r="Q222" s="232"/>
      <c r="S222" s="189"/>
      <c r="W222" s="213"/>
      <c r="X222" s="213"/>
      <c r="Y222" s="213"/>
      <c r="Z222" s="213"/>
      <c r="AA222" s="213"/>
      <c r="AB222" s="72"/>
      <c r="AC222" s="72"/>
      <c r="AD222" s="72"/>
      <c r="AE222" s="14"/>
      <c r="AF222" s="72"/>
      <c r="AG222" s="72"/>
      <c r="AH222" s="72"/>
      <c r="AI222" s="2"/>
      <c r="AJ222" s="2"/>
      <c r="AK222" s="2"/>
      <c r="AL222" s="2"/>
      <c r="AM222" s="2"/>
      <c r="AN222" s="2"/>
    </row>
    <row r="223" spans="1:40">
      <c r="A223" s="89"/>
      <c r="B223" s="118" t="s">
        <v>50</v>
      </c>
      <c r="C223" s="119" t="s">
        <v>20</v>
      </c>
      <c r="D223" s="48">
        <v>300</v>
      </c>
      <c r="E223" s="39">
        <v>60</v>
      </c>
      <c r="F223" s="48">
        <v>300</v>
      </c>
      <c r="G223" s="39">
        <v>62</v>
      </c>
      <c r="H223" s="23">
        <v>300</v>
      </c>
      <c r="I223" s="39">
        <v>62</v>
      </c>
      <c r="J223" s="48">
        <v>300</v>
      </c>
      <c r="K223" s="39">
        <v>62</v>
      </c>
      <c r="L223" s="39">
        <f>SUM(J223:K223)</f>
        <v>362</v>
      </c>
      <c r="M223" s="213"/>
      <c r="N223" s="213"/>
      <c r="O223" s="213"/>
      <c r="P223" s="214"/>
      <c r="Q223" s="232"/>
      <c r="S223" s="189"/>
      <c r="W223" s="213"/>
      <c r="X223" s="213"/>
      <c r="Y223" s="213"/>
      <c r="Z223" s="213"/>
      <c r="AA223" s="213"/>
      <c r="AB223" s="260"/>
      <c r="AC223" s="260"/>
      <c r="AD223" s="260"/>
      <c r="AE223" s="261"/>
      <c r="AF223" s="72"/>
      <c r="AG223" s="72"/>
      <c r="AH223" s="72"/>
      <c r="AI223" s="2"/>
      <c r="AJ223" s="2"/>
      <c r="AK223" s="2"/>
      <c r="AL223" s="2"/>
      <c r="AM223" s="2"/>
      <c r="AN223" s="2"/>
    </row>
    <row r="224" spans="1:40">
      <c r="A224" s="89"/>
      <c r="B224" s="118" t="s">
        <v>51</v>
      </c>
      <c r="C224" s="119" t="s">
        <v>22</v>
      </c>
      <c r="D224" s="23">
        <v>2398</v>
      </c>
      <c r="E224" s="39">
        <v>1178</v>
      </c>
      <c r="F224" s="48">
        <v>2700</v>
      </c>
      <c r="G224" s="39">
        <v>1190</v>
      </c>
      <c r="H224" s="23">
        <v>2700</v>
      </c>
      <c r="I224" s="39">
        <v>1190</v>
      </c>
      <c r="J224" s="48">
        <v>2870</v>
      </c>
      <c r="K224" s="39">
        <v>1190</v>
      </c>
      <c r="L224" s="39">
        <f>SUM(J224:K224)</f>
        <v>4060</v>
      </c>
      <c r="M224" s="213"/>
      <c r="N224" s="213"/>
      <c r="O224" s="213"/>
      <c r="P224" s="214"/>
      <c r="Q224" s="232"/>
      <c r="R224" s="213"/>
      <c r="S224" s="213"/>
      <c r="T224" s="213"/>
      <c r="U224" s="214"/>
      <c r="V224" s="214"/>
      <c r="W224" s="213"/>
      <c r="X224" s="213"/>
      <c r="Y224" s="213"/>
      <c r="Z224" s="213"/>
      <c r="AA224" s="213"/>
      <c r="AB224" s="260"/>
      <c r="AC224" s="260"/>
      <c r="AD224" s="260"/>
      <c r="AE224" s="261"/>
      <c r="AF224" s="72"/>
      <c r="AG224" s="72"/>
      <c r="AH224" s="72"/>
      <c r="AI224" s="2"/>
      <c r="AJ224" s="2"/>
      <c r="AK224" s="2"/>
      <c r="AL224" s="2"/>
      <c r="AM224" s="2"/>
      <c r="AN224" s="2"/>
    </row>
    <row r="225" spans="1:40" ht="25.5">
      <c r="A225" s="89"/>
      <c r="B225" s="118" t="s">
        <v>243</v>
      </c>
      <c r="C225" s="119" t="s">
        <v>414</v>
      </c>
      <c r="D225" s="48">
        <v>2000</v>
      </c>
      <c r="E225" s="41">
        <v>0</v>
      </c>
      <c r="F225" s="48">
        <v>2000</v>
      </c>
      <c r="G225" s="41">
        <v>0</v>
      </c>
      <c r="H225" s="48">
        <v>2000</v>
      </c>
      <c r="I225" s="41">
        <v>0</v>
      </c>
      <c r="J225" s="48">
        <v>2200</v>
      </c>
      <c r="K225" s="41">
        <v>0</v>
      </c>
      <c r="L225" s="42">
        <f>SUM(J225:K225)</f>
        <v>2200</v>
      </c>
      <c r="M225" s="213"/>
      <c r="N225" s="213"/>
      <c r="O225" s="213"/>
      <c r="P225" s="214"/>
      <c r="Q225" s="232"/>
      <c r="S225" s="189"/>
      <c r="W225" s="213"/>
      <c r="X225" s="213"/>
      <c r="Y225" s="213"/>
      <c r="Z225" s="213"/>
      <c r="AA225" s="213"/>
      <c r="AB225" s="260"/>
      <c r="AC225" s="260"/>
      <c r="AD225" s="260"/>
      <c r="AE225" s="261"/>
      <c r="AF225" s="72"/>
      <c r="AG225" s="72"/>
      <c r="AH225" s="72"/>
      <c r="AI225" s="2"/>
      <c r="AJ225" s="2"/>
      <c r="AK225" s="2"/>
      <c r="AL225" s="2"/>
      <c r="AM225" s="2"/>
      <c r="AN225" s="2"/>
    </row>
    <row r="226" spans="1:40">
      <c r="A226" s="89"/>
      <c r="B226" s="118" t="s">
        <v>52</v>
      </c>
      <c r="C226" s="119" t="s">
        <v>23</v>
      </c>
      <c r="D226" s="48">
        <v>37822</v>
      </c>
      <c r="E226" s="42">
        <v>19</v>
      </c>
      <c r="F226" s="48">
        <v>500</v>
      </c>
      <c r="G226" s="39">
        <v>20</v>
      </c>
      <c r="H226" s="48">
        <v>500</v>
      </c>
      <c r="I226" s="42">
        <v>20</v>
      </c>
      <c r="J226" s="49">
        <v>0</v>
      </c>
      <c r="K226" s="39">
        <v>20</v>
      </c>
      <c r="L226" s="39">
        <f>SUM(J226:K226)</f>
        <v>20</v>
      </c>
      <c r="W226" s="213"/>
      <c r="X226" s="213"/>
      <c r="Y226" s="213"/>
      <c r="Z226" s="213"/>
      <c r="AA226" s="213"/>
      <c r="AB226" s="260"/>
      <c r="AC226" s="260"/>
      <c r="AD226" s="260"/>
      <c r="AE226" s="261"/>
      <c r="AF226" s="72"/>
      <c r="AG226" s="72"/>
      <c r="AH226" s="72"/>
      <c r="AI226" s="2"/>
      <c r="AJ226" s="2"/>
      <c r="AK226" s="2"/>
      <c r="AL226" s="2"/>
      <c r="AM226" s="2"/>
      <c r="AN226" s="2"/>
    </row>
    <row r="227" spans="1:40">
      <c r="A227" s="89" t="s">
        <v>10</v>
      </c>
      <c r="B227" s="82">
        <v>60</v>
      </c>
      <c r="C227" s="119" t="s">
        <v>48</v>
      </c>
      <c r="D227" s="58">
        <f t="shared" ref="D227:L227" si="41">SUM(D222:D226)</f>
        <v>47499</v>
      </c>
      <c r="E227" s="58">
        <f t="shared" si="41"/>
        <v>8984</v>
      </c>
      <c r="F227" s="58">
        <f t="shared" si="41"/>
        <v>13797</v>
      </c>
      <c r="G227" s="58">
        <f t="shared" si="41"/>
        <v>11439</v>
      </c>
      <c r="H227" s="58">
        <f t="shared" si="41"/>
        <v>13797</v>
      </c>
      <c r="I227" s="58">
        <f t="shared" si="41"/>
        <v>11439</v>
      </c>
      <c r="J227" s="58">
        <f t="shared" si="41"/>
        <v>11770</v>
      </c>
      <c r="K227" s="58">
        <f t="shared" si="41"/>
        <v>12153</v>
      </c>
      <c r="L227" s="58">
        <f t="shared" si="41"/>
        <v>23923</v>
      </c>
      <c r="S227" s="189"/>
      <c r="AB227" s="72"/>
      <c r="AC227" s="72"/>
      <c r="AD227" s="72"/>
      <c r="AE227" s="72"/>
      <c r="AF227" s="72"/>
      <c r="AG227" s="72"/>
      <c r="AH227" s="72"/>
      <c r="AI227" s="2"/>
      <c r="AJ227" s="2"/>
      <c r="AK227" s="2"/>
      <c r="AL227" s="2"/>
      <c r="AM227" s="2"/>
      <c r="AN227" s="2"/>
    </row>
    <row r="228" spans="1:40" ht="6.75" customHeight="1">
      <c r="A228" s="89"/>
      <c r="B228" s="82"/>
      <c r="C228" s="119"/>
      <c r="D228" s="23"/>
      <c r="E228" s="23"/>
      <c r="F228" s="23"/>
      <c r="G228" s="23"/>
      <c r="H228" s="23"/>
      <c r="I228" s="23"/>
      <c r="J228" s="23"/>
      <c r="K228" s="23"/>
      <c r="L228" s="23"/>
      <c r="S228" s="189"/>
      <c r="AB228" s="72"/>
      <c r="AC228" s="72"/>
      <c r="AD228" s="72"/>
      <c r="AE228" s="72"/>
      <c r="AF228" s="72"/>
      <c r="AG228" s="72"/>
      <c r="AH228" s="72"/>
      <c r="AI228" s="2"/>
      <c r="AJ228" s="2"/>
      <c r="AK228" s="2"/>
      <c r="AL228" s="2"/>
      <c r="AM228" s="2"/>
      <c r="AN228" s="2"/>
    </row>
    <row r="229" spans="1:40">
      <c r="A229" s="89"/>
      <c r="B229" s="82">
        <v>61</v>
      </c>
      <c r="C229" s="119" t="s">
        <v>53</v>
      </c>
      <c r="D229" s="23"/>
      <c r="E229" s="23"/>
      <c r="F229" s="23"/>
      <c r="G229" s="23"/>
      <c r="H229" s="23"/>
      <c r="I229" s="23"/>
      <c r="J229" s="23"/>
      <c r="K229" s="23"/>
      <c r="L229" s="23"/>
      <c r="S229" s="189"/>
      <c r="AB229" s="72"/>
      <c r="AC229" s="72"/>
      <c r="AD229" s="72"/>
      <c r="AE229" s="72"/>
      <c r="AF229" s="72"/>
      <c r="AG229" s="72"/>
      <c r="AH229" s="72"/>
      <c r="AI229" s="2"/>
      <c r="AJ229" s="2"/>
      <c r="AK229" s="2"/>
      <c r="AL229" s="2"/>
      <c r="AM229" s="2"/>
      <c r="AN229" s="2"/>
    </row>
    <row r="230" spans="1:40">
      <c r="A230" s="89"/>
      <c r="B230" s="118" t="s">
        <v>54</v>
      </c>
      <c r="C230" s="119" t="s">
        <v>18</v>
      </c>
      <c r="D230" s="23">
        <v>75565</v>
      </c>
      <c r="E230" s="41">
        <v>0</v>
      </c>
      <c r="F230" s="48">
        <v>111500</v>
      </c>
      <c r="G230" s="41">
        <v>0</v>
      </c>
      <c r="H230" s="23">
        <v>111500</v>
      </c>
      <c r="I230" s="41">
        <v>0</v>
      </c>
      <c r="J230" s="48">
        <v>100000</v>
      </c>
      <c r="K230" s="41">
        <v>0</v>
      </c>
      <c r="L230" s="42">
        <f>SUM(J230:K230)</f>
        <v>100000</v>
      </c>
      <c r="M230" s="213"/>
      <c r="N230" s="213"/>
      <c r="O230" s="213"/>
      <c r="P230" s="214"/>
      <c r="Q230" s="232"/>
      <c r="S230" s="189"/>
      <c r="W230" s="213"/>
      <c r="X230" s="213"/>
      <c r="Y230" s="213"/>
      <c r="Z230" s="213"/>
      <c r="AA230" s="213"/>
      <c r="AB230" s="72"/>
      <c r="AC230" s="72"/>
      <c r="AD230" s="72"/>
      <c r="AE230" s="14"/>
      <c r="AF230" s="72"/>
      <c r="AG230" s="72"/>
      <c r="AH230" s="72"/>
      <c r="AI230" s="2"/>
      <c r="AJ230" s="2"/>
      <c r="AK230" s="2"/>
      <c r="AL230" s="2"/>
      <c r="AM230" s="2"/>
      <c r="AN230" s="2"/>
    </row>
    <row r="231" spans="1:40">
      <c r="A231" s="89"/>
      <c r="B231" s="118" t="s">
        <v>55</v>
      </c>
      <c r="C231" s="119" t="s">
        <v>20</v>
      </c>
      <c r="D231" s="48">
        <v>749</v>
      </c>
      <c r="E231" s="41">
        <v>0</v>
      </c>
      <c r="F231" s="48">
        <v>700</v>
      </c>
      <c r="G231" s="41">
        <v>0</v>
      </c>
      <c r="H231" s="23">
        <v>700</v>
      </c>
      <c r="I231" s="41">
        <v>0</v>
      </c>
      <c r="J231" s="48">
        <v>700</v>
      </c>
      <c r="K231" s="41">
        <v>0</v>
      </c>
      <c r="L231" s="42">
        <f>SUM(J231:K231)</f>
        <v>700</v>
      </c>
      <c r="M231" s="213"/>
      <c r="N231" s="213"/>
      <c r="O231" s="213"/>
      <c r="P231" s="214"/>
      <c r="Q231" s="232"/>
      <c r="S231" s="189"/>
      <c r="W231" s="213"/>
      <c r="X231" s="213"/>
      <c r="Y231" s="213"/>
      <c r="Z231" s="213"/>
      <c r="AA231" s="213"/>
      <c r="AB231" s="260"/>
      <c r="AC231" s="260"/>
      <c r="AD231" s="260"/>
      <c r="AE231" s="261"/>
      <c r="AF231" s="72"/>
      <c r="AG231" s="72"/>
      <c r="AH231" s="72"/>
      <c r="AI231" s="2"/>
      <c r="AJ231" s="2"/>
      <c r="AK231" s="2"/>
      <c r="AL231" s="2"/>
      <c r="AM231" s="2"/>
      <c r="AN231" s="2"/>
    </row>
    <row r="232" spans="1:40">
      <c r="A232" s="89"/>
      <c r="B232" s="118" t="s">
        <v>56</v>
      </c>
      <c r="C232" s="119" t="s">
        <v>22</v>
      </c>
      <c r="D232" s="215">
        <v>3598</v>
      </c>
      <c r="E232" s="46">
        <v>0</v>
      </c>
      <c r="F232" s="50">
        <v>4700</v>
      </c>
      <c r="G232" s="46">
        <v>0</v>
      </c>
      <c r="H232" s="215">
        <v>4700</v>
      </c>
      <c r="I232" s="46">
        <v>0</v>
      </c>
      <c r="J232" s="50">
        <v>5810</v>
      </c>
      <c r="K232" s="46">
        <v>0</v>
      </c>
      <c r="L232" s="47">
        <f>SUM(J232:K232)</f>
        <v>5810</v>
      </c>
      <c r="M232" s="213"/>
      <c r="N232" s="213"/>
      <c r="O232" s="213"/>
      <c r="P232" s="214"/>
      <c r="Q232" s="232"/>
      <c r="R232" s="213"/>
      <c r="S232" s="213"/>
      <c r="T232" s="213"/>
      <c r="U232" s="214"/>
      <c r="V232" s="214"/>
      <c r="W232" s="213"/>
      <c r="X232" s="213"/>
      <c r="Y232" s="213"/>
      <c r="Z232" s="213"/>
      <c r="AA232" s="213"/>
      <c r="AB232" s="260"/>
      <c r="AC232" s="260"/>
      <c r="AD232" s="260"/>
      <c r="AE232" s="261"/>
      <c r="AF232" s="72"/>
      <c r="AG232" s="72"/>
      <c r="AH232" s="72"/>
      <c r="AI232" s="2"/>
      <c r="AJ232" s="2"/>
      <c r="AK232" s="2"/>
      <c r="AL232" s="2"/>
      <c r="AM232" s="2"/>
      <c r="AN232" s="2"/>
    </row>
    <row r="233" spans="1:40">
      <c r="A233" s="89" t="s">
        <v>10</v>
      </c>
      <c r="B233" s="82">
        <v>61</v>
      </c>
      <c r="C233" s="119" t="s">
        <v>53</v>
      </c>
      <c r="D233" s="215">
        <f t="shared" ref="D233:L233" si="42">SUM(D230:D232)</f>
        <v>79912</v>
      </c>
      <c r="E233" s="51">
        <f t="shared" si="42"/>
        <v>0</v>
      </c>
      <c r="F233" s="50">
        <f t="shared" si="42"/>
        <v>116900</v>
      </c>
      <c r="G233" s="51">
        <f t="shared" si="42"/>
        <v>0</v>
      </c>
      <c r="H233" s="215">
        <f t="shared" si="42"/>
        <v>116900</v>
      </c>
      <c r="I233" s="51">
        <f t="shared" si="42"/>
        <v>0</v>
      </c>
      <c r="J233" s="50">
        <f t="shared" si="42"/>
        <v>106510</v>
      </c>
      <c r="K233" s="51">
        <f t="shared" si="42"/>
        <v>0</v>
      </c>
      <c r="L233" s="50">
        <f t="shared" si="42"/>
        <v>106510</v>
      </c>
      <c r="S233" s="189"/>
      <c r="AB233" s="72"/>
      <c r="AC233" s="72"/>
      <c r="AD233" s="72"/>
      <c r="AE233" s="72"/>
      <c r="AF233" s="72"/>
      <c r="AG233" s="72"/>
      <c r="AH233" s="72"/>
      <c r="AI233" s="2"/>
      <c r="AJ233" s="2"/>
      <c r="AK233" s="2"/>
      <c r="AL233" s="2"/>
      <c r="AM233" s="2"/>
      <c r="AN233" s="2"/>
    </row>
    <row r="234" spans="1:40" ht="9.75" customHeight="1">
      <c r="A234" s="89"/>
      <c r="B234" s="82"/>
      <c r="C234" s="119"/>
      <c r="D234" s="64"/>
      <c r="E234" s="65"/>
      <c r="F234" s="66"/>
      <c r="G234" s="65"/>
      <c r="H234" s="64"/>
      <c r="I234" s="65"/>
      <c r="J234" s="66"/>
      <c r="K234" s="65"/>
      <c r="L234" s="66"/>
      <c r="S234" s="189"/>
      <c r="AB234" s="72"/>
      <c r="AC234" s="72"/>
      <c r="AD234" s="72"/>
      <c r="AE234" s="72"/>
      <c r="AF234" s="72"/>
      <c r="AG234" s="72"/>
      <c r="AH234" s="72"/>
      <c r="AI234" s="2"/>
      <c r="AJ234" s="2"/>
      <c r="AK234" s="2"/>
      <c r="AL234" s="2"/>
      <c r="AM234" s="2"/>
      <c r="AN234" s="2"/>
    </row>
    <row r="235" spans="1:40">
      <c r="A235" s="89"/>
      <c r="B235" s="82">
        <v>62</v>
      </c>
      <c r="C235" s="119" t="s">
        <v>270</v>
      </c>
      <c r="D235" s="23"/>
      <c r="E235" s="49"/>
      <c r="F235" s="48"/>
      <c r="G235" s="49"/>
      <c r="H235" s="23"/>
      <c r="I235" s="49"/>
      <c r="J235" s="48"/>
      <c r="K235" s="49"/>
      <c r="L235" s="48"/>
      <c r="S235" s="189"/>
      <c r="AB235" s="72"/>
      <c r="AC235" s="72"/>
      <c r="AD235" s="72"/>
      <c r="AE235" s="72"/>
      <c r="AF235" s="72"/>
      <c r="AG235" s="72"/>
      <c r="AH235" s="72"/>
      <c r="AI235" s="2"/>
      <c r="AJ235" s="2"/>
      <c r="AK235" s="2"/>
      <c r="AL235" s="2"/>
      <c r="AM235" s="2"/>
      <c r="AN235" s="2"/>
    </row>
    <row r="236" spans="1:40">
      <c r="A236" s="89"/>
      <c r="B236" s="82" t="s">
        <v>271</v>
      </c>
      <c r="C236" s="119" t="s">
        <v>18</v>
      </c>
      <c r="D236" s="48">
        <v>1409</v>
      </c>
      <c r="E236" s="49">
        <v>0</v>
      </c>
      <c r="F236" s="49">
        <v>0</v>
      </c>
      <c r="G236" s="49">
        <v>0</v>
      </c>
      <c r="H236" s="49">
        <v>0</v>
      </c>
      <c r="I236" s="49">
        <v>0</v>
      </c>
      <c r="J236" s="49">
        <v>0</v>
      </c>
      <c r="K236" s="49">
        <v>0</v>
      </c>
      <c r="L236" s="49">
        <f>SUM(J236:K236)</f>
        <v>0</v>
      </c>
      <c r="M236" s="213"/>
      <c r="N236" s="213"/>
      <c r="O236" s="213"/>
      <c r="P236" s="214"/>
      <c r="Q236" s="232"/>
      <c r="S236" s="189"/>
      <c r="W236" s="213"/>
      <c r="X236" s="213"/>
      <c r="Y236" s="213"/>
      <c r="Z236" s="213"/>
      <c r="AA236" s="213"/>
      <c r="AB236" s="72"/>
      <c r="AC236" s="72"/>
      <c r="AD236" s="72"/>
      <c r="AE236" s="14"/>
      <c r="AF236" s="72"/>
      <c r="AG236" s="72"/>
      <c r="AH236" s="72"/>
      <c r="AI236" s="2"/>
      <c r="AJ236" s="2"/>
      <c r="AK236" s="2"/>
      <c r="AL236" s="2"/>
      <c r="AM236" s="2"/>
      <c r="AN236" s="2"/>
    </row>
    <row r="237" spans="1:40">
      <c r="A237" s="89"/>
      <c r="B237" s="82" t="s">
        <v>272</v>
      </c>
      <c r="C237" s="119" t="s">
        <v>20</v>
      </c>
      <c r="D237" s="48">
        <v>51</v>
      </c>
      <c r="E237" s="49">
        <v>0</v>
      </c>
      <c r="F237" s="49">
        <v>0</v>
      </c>
      <c r="G237" s="49">
        <v>0</v>
      </c>
      <c r="H237" s="49">
        <v>0</v>
      </c>
      <c r="I237" s="49">
        <v>0</v>
      </c>
      <c r="J237" s="49">
        <v>0</v>
      </c>
      <c r="K237" s="49">
        <v>0</v>
      </c>
      <c r="L237" s="49">
        <f>SUM(J237:K237)</f>
        <v>0</v>
      </c>
      <c r="M237" s="213"/>
      <c r="N237" s="213"/>
      <c r="O237" s="213"/>
      <c r="P237" s="214"/>
      <c r="Q237" s="232"/>
      <c r="S237" s="189"/>
      <c r="W237" s="213"/>
      <c r="X237" s="213"/>
      <c r="Y237" s="213"/>
      <c r="Z237" s="213"/>
      <c r="AA237" s="213"/>
      <c r="AB237" s="260"/>
      <c r="AC237" s="260"/>
      <c r="AD237" s="260"/>
      <c r="AE237" s="261"/>
      <c r="AF237" s="72"/>
      <c r="AG237" s="72"/>
      <c r="AH237" s="72"/>
      <c r="AI237" s="2"/>
      <c r="AJ237" s="2"/>
      <c r="AK237" s="2"/>
      <c r="AL237" s="2"/>
      <c r="AM237" s="2"/>
      <c r="AN237" s="2"/>
    </row>
    <row r="238" spans="1:40">
      <c r="A238" s="89"/>
      <c r="B238" s="82" t="s">
        <v>273</v>
      </c>
      <c r="C238" s="119" t="s">
        <v>22</v>
      </c>
      <c r="D238" s="48">
        <v>767</v>
      </c>
      <c r="E238" s="48">
        <v>799</v>
      </c>
      <c r="F238" s="49">
        <v>0</v>
      </c>
      <c r="G238" s="49">
        <v>0</v>
      </c>
      <c r="H238" s="49">
        <v>0</v>
      </c>
      <c r="I238" s="49">
        <v>0</v>
      </c>
      <c r="J238" s="49">
        <v>0</v>
      </c>
      <c r="K238" s="49">
        <v>0</v>
      </c>
      <c r="L238" s="49">
        <f>SUM(J238:K238)</f>
        <v>0</v>
      </c>
      <c r="M238" s="213"/>
      <c r="N238" s="213"/>
      <c r="O238" s="213"/>
      <c r="P238" s="214"/>
      <c r="Q238" s="232"/>
      <c r="S238" s="189"/>
      <c r="W238" s="213"/>
      <c r="X238" s="213"/>
      <c r="Y238" s="213"/>
      <c r="Z238" s="213"/>
      <c r="AA238" s="213"/>
      <c r="AB238" s="213"/>
      <c r="AC238" s="213"/>
      <c r="AD238" s="213"/>
      <c r="AE238" s="214"/>
      <c r="AG238" s="72"/>
      <c r="AH238" s="72"/>
      <c r="AI238" s="2"/>
      <c r="AJ238" s="2"/>
      <c r="AK238" s="2"/>
      <c r="AL238" s="2"/>
      <c r="AM238" s="2"/>
      <c r="AN238" s="2"/>
    </row>
    <row r="239" spans="1:40">
      <c r="A239" s="89" t="s">
        <v>10</v>
      </c>
      <c r="B239" s="82">
        <v>62</v>
      </c>
      <c r="C239" s="119" t="s">
        <v>270</v>
      </c>
      <c r="D239" s="57">
        <f t="shared" ref="D239:L239" si="43">SUM(D236:D238)</f>
        <v>2227</v>
      </c>
      <c r="E239" s="57">
        <f t="shared" si="43"/>
        <v>799</v>
      </c>
      <c r="F239" s="61">
        <f t="shared" si="43"/>
        <v>0</v>
      </c>
      <c r="G239" s="61">
        <f t="shared" si="43"/>
        <v>0</v>
      </c>
      <c r="H239" s="61">
        <f t="shared" si="43"/>
        <v>0</v>
      </c>
      <c r="I239" s="61">
        <f t="shared" si="43"/>
        <v>0</v>
      </c>
      <c r="J239" s="61">
        <f t="shared" si="43"/>
        <v>0</v>
      </c>
      <c r="K239" s="61">
        <f t="shared" si="43"/>
        <v>0</v>
      </c>
      <c r="L239" s="61">
        <f t="shared" si="43"/>
        <v>0</v>
      </c>
      <c r="S239" s="189"/>
      <c r="AB239" s="72"/>
      <c r="AC239" s="72"/>
      <c r="AD239" s="72"/>
      <c r="AE239" s="72"/>
      <c r="AF239" s="72"/>
      <c r="AG239" s="72"/>
      <c r="AH239" s="72"/>
      <c r="AI239" s="2"/>
      <c r="AJ239" s="2"/>
      <c r="AK239" s="2"/>
      <c r="AL239" s="2"/>
      <c r="AM239" s="2"/>
      <c r="AN239" s="2"/>
    </row>
    <row r="240" spans="1:40">
      <c r="A240" s="89" t="s">
        <v>10</v>
      </c>
      <c r="B240" s="82">
        <v>39</v>
      </c>
      <c r="C240" s="119" t="s">
        <v>47</v>
      </c>
      <c r="D240" s="57">
        <f t="shared" ref="D240:L240" si="44">D233+D227+D239</f>
        <v>129638</v>
      </c>
      <c r="E240" s="57">
        <f t="shared" si="44"/>
        <v>9783</v>
      </c>
      <c r="F240" s="57">
        <f t="shared" si="44"/>
        <v>130697</v>
      </c>
      <c r="G240" s="57">
        <f t="shared" si="44"/>
        <v>11439</v>
      </c>
      <c r="H240" s="57">
        <f t="shared" si="44"/>
        <v>130697</v>
      </c>
      <c r="I240" s="57">
        <f t="shared" si="44"/>
        <v>11439</v>
      </c>
      <c r="J240" s="57">
        <f t="shared" si="44"/>
        <v>118280</v>
      </c>
      <c r="K240" s="57">
        <f t="shared" si="44"/>
        <v>12153</v>
      </c>
      <c r="L240" s="57">
        <f t="shared" si="44"/>
        <v>130433</v>
      </c>
      <c r="S240" s="189"/>
      <c r="AB240" s="72"/>
      <c r="AC240" s="72"/>
      <c r="AD240" s="72"/>
      <c r="AE240" s="72"/>
      <c r="AF240" s="72"/>
      <c r="AG240" s="72"/>
      <c r="AH240" s="72"/>
      <c r="AI240" s="2"/>
      <c r="AJ240" s="2"/>
      <c r="AK240" s="2"/>
      <c r="AL240" s="2"/>
      <c r="AM240" s="2"/>
      <c r="AN240" s="2"/>
    </row>
    <row r="241" spans="1:40">
      <c r="A241" s="89" t="s">
        <v>10</v>
      </c>
      <c r="B241" s="115">
        <v>2.0009999999999999</v>
      </c>
      <c r="C241" s="110" t="s">
        <v>15</v>
      </c>
      <c r="D241" s="63">
        <f t="shared" ref="D241:L241" si="45">D240</f>
        <v>129638</v>
      </c>
      <c r="E241" s="63">
        <f t="shared" si="45"/>
        <v>9783</v>
      </c>
      <c r="F241" s="137">
        <f t="shared" si="45"/>
        <v>130697</v>
      </c>
      <c r="G241" s="63">
        <f t="shared" si="45"/>
        <v>11439</v>
      </c>
      <c r="H241" s="63">
        <f t="shared" si="45"/>
        <v>130697</v>
      </c>
      <c r="I241" s="63">
        <f t="shared" si="45"/>
        <v>11439</v>
      </c>
      <c r="J241" s="137">
        <f t="shared" si="45"/>
        <v>118280</v>
      </c>
      <c r="K241" s="63">
        <f t="shared" si="45"/>
        <v>12153</v>
      </c>
      <c r="L241" s="63">
        <f t="shared" si="45"/>
        <v>130433</v>
      </c>
      <c r="S241" s="189"/>
      <c r="AB241" s="72"/>
      <c r="AC241" s="72"/>
      <c r="AD241" s="72"/>
      <c r="AE241" s="72"/>
      <c r="AF241" s="72"/>
      <c r="AG241" s="72"/>
      <c r="AH241" s="72"/>
      <c r="AI241" s="2"/>
      <c r="AJ241" s="2"/>
      <c r="AK241" s="2"/>
      <c r="AL241" s="2"/>
      <c r="AM241" s="2"/>
      <c r="AN241" s="2"/>
    </row>
    <row r="242" spans="1:40" ht="9" customHeight="1">
      <c r="A242" s="89"/>
      <c r="B242" s="130"/>
      <c r="C242" s="110"/>
      <c r="D242" s="39"/>
      <c r="E242" s="39"/>
      <c r="F242" s="39"/>
      <c r="G242" s="39"/>
      <c r="H242" s="39"/>
      <c r="I242" s="39"/>
      <c r="J242" s="39"/>
      <c r="K242" s="39"/>
      <c r="L242" s="39"/>
      <c r="S242" s="189"/>
      <c r="AB242" s="72"/>
      <c r="AC242" s="72"/>
      <c r="AD242" s="72"/>
      <c r="AE242" s="72"/>
      <c r="AF242" s="72"/>
      <c r="AG242" s="72"/>
      <c r="AH242" s="72"/>
      <c r="AI242" s="2"/>
      <c r="AJ242" s="2"/>
      <c r="AK242" s="2"/>
      <c r="AL242" s="2"/>
      <c r="AM242" s="2"/>
      <c r="AN242" s="2"/>
    </row>
    <row r="243" spans="1:40">
      <c r="B243" s="125">
        <v>2.101</v>
      </c>
      <c r="C243" s="126" t="s">
        <v>57</v>
      </c>
      <c r="D243" s="59"/>
      <c r="E243" s="59"/>
      <c r="F243" s="59"/>
      <c r="G243" s="59"/>
      <c r="H243" s="59"/>
      <c r="I243" s="59"/>
      <c r="J243" s="59"/>
      <c r="K243" s="59"/>
      <c r="L243" s="59"/>
      <c r="S243" s="189"/>
      <c r="AB243" s="72"/>
      <c r="AC243" s="72"/>
      <c r="AD243" s="72"/>
      <c r="AE243" s="72"/>
      <c r="AF243" s="72"/>
      <c r="AG243" s="72"/>
      <c r="AH243" s="72"/>
      <c r="AI243" s="2"/>
      <c r="AJ243" s="2"/>
      <c r="AK243" s="2"/>
      <c r="AL243" s="2"/>
      <c r="AM243" s="2"/>
      <c r="AN243" s="2"/>
    </row>
    <row r="244" spans="1:40">
      <c r="B244" s="87">
        <v>60</v>
      </c>
      <c r="C244" s="128" t="s">
        <v>58</v>
      </c>
      <c r="D244" s="59"/>
      <c r="E244" s="59"/>
      <c r="F244" s="59"/>
      <c r="G244" s="59"/>
      <c r="H244" s="59"/>
      <c r="I244" s="59"/>
      <c r="J244" s="59"/>
      <c r="K244" s="59"/>
      <c r="L244" s="59"/>
      <c r="S244" s="189"/>
      <c r="AB244" s="72"/>
      <c r="AC244" s="72"/>
      <c r="AD244" s="72"/>
      <c r="AE244" s="72"/>
      <c r="AF244" s="72"/>
      <c r="AG244" s="72"/>
      <c r="AH244" s="72"/>
      <c r="AI244" s="2"/>
      <c r="AJ244" s="2"/>
      <c r="AK244" s="2"/>
      <c r="AL244" s="2"/>
      <c r="AM244" s="2"/>
      <c r="AN244" s="2"/>
    </row>
    <row r="245" spans="1:40">
      <c r="A245" s="89"/>
      <c r="B245" s="118" t="s">
        <v>59</v>
      </c>
      <c r="C245" s="119" t="s">
        <v>41</v>
      </c>
      <c r="D245" s="41">
        <v>0</v>
      </c>
      <c r="E245" s="39">
        <v>181</v>
      </c>
      <c r="F245" s="41">
        <v>0</v>
      </c>
      <c r="G245" s="39">
        <v>230</v>
      </c>
      <c r="H245" s="41">
        <v>0</v>
      </c>
      <c r="I245" s="39">
        <v>230</v>
      </c>
      <c r="J245" s="42">
        <v>1</v>
      </c>
      <c r="K245" s="39">
        <v>230</v>
      </c>
      <c r="L245" s="39">
        <f t="shared" ref="L245:L250" si="46">SUM(J245:K245)</f>
        <v>231</v>
      </c>
      <c r="M245" s="213"/>
      <c r="N245" s="213"/>
      <c r="O245" s="213"/>
      <c r="P245" s="214"/>
      <c r="Q245" s="232"/>
      <c r="S245" s="189"/>
      <c r="W245" s="213"/>
      <c r="X245" s="213"/>
      <c r="Y245" s="213"/>
      <c r="Z245" s="213"/>
      <c r="AA245" s="213"/>
      <c r="AB245" s="260"/>
      <c r="AC245" s="260"/>
      <c r="AD245" s="260"/>
      <c r="AE245" s="261"/>
      <c r="AF245" s="72"/>
      <c r="AG245" s="72"/>
      <c r="AH245" s="72"/>
      <c r="AI245" s="2"/>
      <c r="AJ245" s="2"/>
      <c r="AK245" s="2"/>
      <c r="AL245" s="2"/>
      <c r="AM245" s="2"/>
      <c r="AN245" s="2"/>
    </row>
    <row r="246" spans="1:40">
      <c r="A246" s="116"/>
      <c r="B246" s="217" t="s">
        <v>61</v>
      </c>
      <c r="C246" s="117" t="s">
        <v>62</v>
      </c>
      <c r="D246" s="50">
        <v>580</v>
      </c>
      <c r="E246" s="46">
        <v>0</v>
      </c>
      <c r="F246" s="50">
        <v>1</v>
      </c>
      <c r="G246" s="46">
        <v>0</v>
      </c>
      <c r="H246" s="50">
        <v>1</v>
      </c>
      <c r="I246" s="46">
        <v>0</v>
      </c>
      <c r="J246" s="50">
        <v>59536</v>
      </c>
      <c r="K246" s="46">
        <v>0</v>
      </c>
      <c r="L246" s="47">
        <f t="shared" si="46"/>
        <v>59536</v>
      </c>
      <c r="M246" s="208"/>
      <c r="N246" s="208"/>
      <c r="O246" s="208"/>
      <c r="P246" s="209"/>
      <c r="Q246" s="210"/>
      <c r="S246" s="189"/>
      <c r="W246" s="213"/>
      <c r="X246" s="213"/>
      <c r="Y246" s="213"/>
      <c r="Z246" s="213"/>
      <c r="AA246" s="213"/>
      <c r="AB246" s="260"/>
      <c r="AC246" s="260"/>
      <c r="AD246" s="260"/>
      <c r="AE246" s="261"/>
      <c r="AF246" s="72"/>
      <c r="AG246" s="72"/>
      <c r="AH246" s="72"/>
      <c r="AI246" s="2"/>
      <c r="AJ246" s="2"/>
      <c r="AK246" s="2"/>
      <c r="AL246" s="2"/>
      <c r="AM246" s="2"/>
      <c r="AN246" s="2"/>
    </row>
    <row r="247" spans="1:40" s="7" customFormat="1" ht="53.25" customHeight="1">
      <c r="A247" s="89"/>
      <c r="B247" s="118" t="s">
        <v>316</v>
      </c>
      <c r="C247" s="177" t="s">
        <v>438</v>
      </c>
      <c r="D247" s="49">
        <v>0</v>
      </c>
      <c r="E247" s="49">
        <v>0</v>
      </c>
      <c r="F247" s="48">
        <v>1126</v>
      </c>
      <c r="G247" s="49">
        <v>0</v>
      </c>
      <c r="H247" s="48">
        <v>1126</v>
      </c>
      <c r="I247" s="41">
        <v>0</v>
      </c>
      <c r="J247" s="48">
        <f>1126+1145</f>
        <v>2271</v>
      </c>
      <c r="K247" s="49">
        <v>0</v>
      </c>
      <c r="L247" s="42">
        <f t="shared" si="46"/>
        <v>2271</v>
      </c>
      <c r="M247" s="247"/>
      <c r="N247" s="247"/>
      <c r="O247" s="213"/>
      <c r="P247" s="243"/>
      <c r="Q247" s="244"/>
      <c r="R247" s="190"/>
      <c r="S247" s="191"/>
      <c r="T247" s="190"/>
      <c r="U247" s="191"/>
      <c r="V247" s="191"/>
      <c r="W247" s="8"/>
      <c r="X247" s="8"/>
      <c r="Y247" s="8"/>
      <c r="Z247" s="204"/>
      <c r="AA247" s="205"/>
      <c r="AB247" s="8"/>
      <c r="AC247" s="193"/>
      <c r="AD247" s="193"/>
      <c r="AE247" s="206"/>
      <c r="AF247" s="193"/>
      <c r="AG247" s="193"/>
      <c r="AH247" s="193"/>
    </row>
    <row r="248" spans="1:40" s="7" customFormat="1" ht="28.5" customHeight="1">
      <c r="A248" s="89"/>
      <c r="B248" s="118" t="s">
        <v>401</v>
      </c>
      <c r="C248" s="177" t="s">
        <v>415</v>
      </c>
      <c r="D248" s="49">
        <v>0</v>
      </c>
      <c r="E248" s="49">
        <v>0</v>
      </c>
      <c r="F248" s="48">
        <v>1</v>
      </c>
      <c r="G248" s="49">
        <v>0</v>
      </c>
      <c r="H248" s="48">
        <v>1</v>
      </c>
      <c r="I248" s="41">
        <v>0</v>
      </c>
      <c r="J248" s="48">
        <v>1</v>
      </c>
      <c r="K248" s="49">
        <v>0</v>
      </c>
      <c r="L248" s="42">
        <f t="shared" si="46"/>
        <v>1</v>
      </c>
      <c r="M248" s="213"/>
      <c r="N248" s="242"/>
      <c r="O248" s="213"/>
      <c r="P248" s="243"/>
      <c r="Q248" s="244"/>
      <c r="R248" s="190"/>
      <c r="S248" s="191"/>
      <c r="T248" s="190"/>
      <c r="U248" s="191"/>
      <c r="V248" s="191"/>
      <c r="W248" s="8"/>
      <c r="X248" s="8"/>
      <c r="Y248" s="8"/>
      <c r="Z248" s="204"/>
      <c r="AA248" s="205"/>
      <c r="AB248" s="8"/>
      <c r="AC248" s="193"/>
      <c r="AD248" s="193"/>
      <c r="AE248" s="206"/>
      <c r="AF248" s="193"/>
      <c r="AG248" s="193"/>
      <c r="AH248" s="193"/>
    </row>
    <row r="249" spans="1:40" s="7" customFormat="1">
      <c r="A249" s="89"/>
      <c r="B249" s="118" t="s">
        <v>402</v>
      </c>
      <c r="C249" s="177" t="s">
        <v>403</v>
      </c>
      <c r="D249" s="49">
        <v>0</v>
      </c>
      <c r="E249" s="49">
        <v>0</v>
      </c>
      <c r="F249" s="48">
        <v>1</v>
      </c>
      <c r="G249" s="49">
        <v>0</v>
      </c>
      <c r="H249" s="48">
        <v>1</v>
      </c>
      <c r="I249" s="41">
        <v>0</v>
      </c>
      <c r="J249" s="48">
        <v>1</v>
      </c>
      <c r="K249" s="49">
        <v>0</v>
      </c>
      <c r="L249" s="42">
        <f t="shared" si="46"/>
        <v>1</v>
      </c>
      <c r="M249" s="213"/>
      <c r="N249" s="242"/>
      <c r="O249" s="213"/>
      <c r="P249" s="243"/>
      <c r="Q249" s="244"/>
      <c r="R249" s="190"/>
      <c r="S249" s="191"/>
      <c r="T249" s="190"/>
      <c r="U249" s="191"/>
      <c r="V249" s="191"/>
      <c r="W249" s="8"/>
      <c r="X249" s="8"/>
      <c r="Y249" s="8"/>
      <c r="Z249" s="204"/>
      <c r="AA249" s="205"/>
      <c r="AB249" s="8"/>
      <c r="AC249" s="193"/>
      <c r="AD249" s="193"/>
      <c r="AE249" s="206"/>
      <c r="AF249" s="193"/>
      <c r="AG249" s="193"/>
      <c r="AH249" s="193"/>
    </row>
    <row r="250" spans="1:40" s="7" customFormat="1" ht="25.5">
      <c r="A250" s="89"/>
      <c r="B250" s="118" t="s">
        <v>451</v>
      </c>
      <c r="C250" s="177" t="s">
        <v>452</v>
      </c>
      <c r="D250" s="49">
        <v>0</v>
      </c>
      <c r="E250" s="49">
        <v>0</v>
      </c>
      <c r="F250" s="49">
        <v>0</v>
      </c>
      <c r="G250" s="49">
        <v>0</v>
      </c>
      <c r="H250" s="49">
        <v>0</v>
      </c>
      <c r="I250" s="41">
        <v>0</v>
      </c>
      <c r="J250" s="48">
        <v>2000</v>
      </c>
      <c r="K250" s="49">
        <v>0</v>
      </c>
      <c r="L250" s="42">
        <f t="shared" si="46"/>
        <v>2000</v>
      </c>
      <c r="M250" s="208"/>
      <c r="N250" s="208"/>
      <c r="O250" s="208"/>
      <c r="P250" s="209"/>
      <c r="Q250" s="210"/>
      <c r="R250" s="190"/>
      <c r="S250" s="191"/>
      <c r="T250" s="190"/>
      <c r="U250" s="191"/>
      <c r="V250" s="191"/>
      <c r="W250" s="8"/>
      <c r="X250" s="8"/>
      <c r="Y250" s="8"/>
      <c r="Z250" s="204"/>
      <c r="AA250" s="205"/>
      <c r="AB250" s="8"/>
      <c r="AC250" s="193"/>
      <c r="AD250" s="193"/>
      <c r="AE250" s="206"/>
      <c r="AF250" s="193"/>
      <c r="AG250" s="193"/>
      <c r="AH250" s="193"/>
    </row>
    <row r="251" spans="1:40">
      <c r="A251" s="89" t="s">
        <v>10</v>
      </c>
      <c r="B251" s="82">
        <v>60</v>
      </c>
      <c r="C251" s="119" t="s">
        <v>58</v>
      </c>
      <c r="D251" s="57">
        <f>SUM(D245:D250)</f>
        <v>580</v>
      </c>
      <c r="E251" s="57">
        <f t="shared" ref="E251:L251" si="47">SUM(E245:E250)</f>
        <v>181</v>
      </c>
      <c r="F251" s="57">
        <f t="shared" si="47"/>
        <v>1129</v>
      </c>
      <c r="G251" s="57">
        <f t="shared" si="47"/>
        <v>230</v>
      </c>
      <c r="H251" s="57">
        <f t="shared" si="47"/>
        <v>1129</v>
      </c>
      <c r="I251" s="57">
        <f t="shared" si="47"/>
        <v>230</v>
      </c>
      <c r="J251" s="57">
        <f t="shared" si="47"/>
        <v>63810</v>
      </c>
      <c r="K251" s="57">
        <f t="shared" si="47"/>
        <v>230</v>
      </c>
      <c r="L251" s="57">
        <f t="shared" si="47"/>
        <v>64040</v>
      </c>
      <c r="S251" s="189"/>
      <c r="AB251" s="72"/>
      <c r="AC251" s="72"/>
      <c r="AD251" s="72"/>
      <c r="AE251" s="72"/>
      <c r="AF251" s="72"/>
      <c r="AG251" s="72"/>
      <c r="AH251" s="72"/>
      <c r="AI251" s="2"/>
      <c r="AJ251" s="2"/>
      <c r="AK251" s="2"/>
      <c r="AL251" s="2"/>
      <c r="AM251" s="2"/>
      <c r="AN251" s="2"/>
    </row>
    <row r="252" spans="1:40">
      <c r="A252" s="89" t="s">
        <v>10</v>
      </c>
      <c r="B252" s="115">
        <v>2.101</v>
      </c>
      <c r="C252" s="126" t="s">
        <v>57</v>
      </c>
      <c r="D252" s="55">
        <f t="shared" ref="D252:L252" si="48">D251</f>
        <v>580</v>
      </c>
      <c r="E252" s="55">
        <f t="shared" si="48"/>
        <v>181</v>
      </c>
      <c r="F252" s="44">
        <f t="shared" si="48"/>
        <v>1129</v>
      </c>
      <c r="G252" s="55">
        <f t="shared" si="48"/>
        <v>230</v>
      </c>
      <c r="H252" s="55">
        <f t="shared" si="48"/>
        <v>1129</v>
      </c>
      <c r="I252" s="55">
        <f t="shared" si="48"/>
        <v>230</v>
      </c>
      <c r="J252" s="44">
        <f t="shared" si="48"/>
        <v>63810</v>
      </c>
      <c r="K252" s="55">
        <f t="shared" si="48"/>
        <v>230</v>
      </c>
      <c r="L252" s="55">
        <f t="shared" si="48"/>
        <v>64040</v>
      </c>
      <c r="S252" s="189"/>
      <c r="AB252" s="72"/>
      <c r="AC252" s="72"/>
      <c r="AD252" s="72"/>
      <c r="AE252" s="72"/>
      <c r="AF252" s="72"/>
      <c r="AG252" s="72"/>
      <c r="AH252" s="72"/>
      <c r="AI252" s="2"/>
      <c r="AJ252" s="2"/>
      <c r="AK252" s="2"/>
      <c r="AL252" s="2"/>
      <c r="AM252" s="2"/>
      <c r="AN252" s="2"/>
    </row>
    <row r="253" spans="1:40" ht="11.25" customHeight="1">
      <c r="A253" s="89"/>
      <c r="B253" s="115"/>
      <c r="C253" s="110"/>
      <c r="D253" s="39"/>
      <c r="E253" s="39"/>
      <c r="F253" s="42"/>
      <c r="G253" s="39"/>
      <c r="H253" s="39"/>
      <c r="I253" s="39"/>
      <c r="J253" s="42"/>
      <c r="K253" s="39"/>
      <c r="L253" s="39"/>
      <c r="S253" s="189"/>
      <c r="AB253" s="72"/>
      <c r="AC253" s="72"/>
      <c r="AD253" s="72"/>
      <c r="AE253" s="72"/>
      <c r="AF253" s="72"/>
      <c r="AG253" s="72"/>
      <c r="AH253" s="72"/>
      <c r="AI253" s="2"/>
      <c r="AJ253" s="2"/>
      <c r="AK253" s="2"/>
      <c r="AL253" s="2"/>
      <c r="AM253" s="2"/>
      <c r="AN253" s="2"/>
    </row>
    <row r="254" spans="1:40">
      <c r="A254" s="89"/>
      <c r="B254" s="115">
        <v>2.1019999999999999</v>
      </c>
      <c r="C254" s="110" t="s">
        <v>63</v>
      </c>
      <c r="D254" s="23"/>
      <c r="E254" s="23"/>
      <c r="F254" s="23"/>
      <c r="G254" s="23"/>
      <c r="H254" s="23"/>
      <c r="I254" s="23"/>
      <c r="J254" s="59"/>
      <c r="K254" s="23"/>
      <c r="L254" s="23"/>
      <c r="S254" s="189"/>
      <c r="AB254" s="72"/>
      <c r="AC254" s="72"/>
      <c r="AD254" s="72"/>
      <c r="AE254" s="72"/>
      <c r="AF254" s="72"/>
      <c r="AG254" s="72"/>
      <c r="AH254" s="72"/>
      <c r="AI254" s="2"/>
      <c r="AJ254" s="2"/>
      <c r="AK254" s="2"/>
      <c r="AL254" s="2"/>
      <c r="AM254" s="2"/>
      <c r="AN254" s="2"/>
    </row>
    <row r="255" spans="1:40" s="5" customFormat="1">
      <c r="A255" s="81"/>
      <c r="B255" s="87">
        <v>52</v>
      </c>
      <c r="C255" s="128" t="s">
        <v>445</v>
      </c>
      <c r="D255" s="23"/>
      <c r="E255" s="23"/>
      <c r="F255" s="23"/>
      <c r="G255" s="23"/>
      <c r="H255" s="23"/>
      <c r="I255" s="23"/>
      <c r="J255" s="23"/>
      <c r="K255" s="23"/>
      <c r="L255" s="23"/>
      <c r="M255" s="200"/>
      <c r="N255" s="200"/>
      <c r="O255" s="200"/>
      <c r="P255" s="198"/>
      <c r="Q255" s="199"/>
      <c r="R255" s="200"/>
      <c r="S255" s="198"/>
      <c r="T255" s="200"/>
      <c r="U255" s="198"/>
      <c r="V255" s="198"/>
      <c r="W255" s="200"/>
      <c r="X255" s="200"/>
      <c r="Y255" s="200"/>
      <c r="Z255" s="200"/>
      <c r="AA255" s="200"/>
      <c r="AB255" s="201"/>
      <c r="AC255" s="201"/>
      <c r="AD255" s="201"/>
      <c r="AE255" s="201"/>
      <c r="AF255" s="201"/>
      <c r="AG255" s="201"/>
      <c r="AH255" s="201"/>
    </row>
    <row r="256" spans="1:40" s="5" customFormat="1">
      <c r="A256" s="89"/>
      <c r="B256" s="82">
        <v>49</v>
      </c>
      <c r="C256" s="119" t="s">
        <v>121</v>
      </c>
      <c r="D256" s="23"/>
      <c r="E256" s="23"/>
      <c r="F256" s="23"/>
      <c r="G256" s="23"/>
      <c r="H256" s="23"/>
      <c r="I256" s="23"/>
      <c r="J256" s="23"/>
      <c r="K256" s="23"/>
      <c r="L256" s="23"/>
      <c r="M256" s="200"/>
      <c r="N256" s="200"/>
      <c r="O256" s="200"/>
      <c r="P256" s="198"/>
      <c r="Q256" s="199"/>
      <c r="R256" s="200"/>
      <c r="S256" s="198"/>
      <c r="T256" s="200"/>
      <c r="U256" s="198"/>
      <c r="V256" s="198"/>
      <c r="W256" s="200"/>
      <c r="X256" s="200"/>
      <c r="Y256" s="200"/>
      <c r="Z256" s="200"/>
      <c r="AA256" s="200"/>
      <c r="AB256" s="201"/>
      <c r="AC256" s="201"/>
      <c r="AD256" s="201"/>
      <c r="AE256" s="201"/>
      <c r="AF256" s="201"/>
      <c r="AG256" s="201"/>
      <c r="AH256" s="201"/>
    </row>
    <row r="257" spans="1:34" s="7" customFormat="1">
      <c r="A257" s="89"/>
      <c r="B257" s="82" t="s">
        <v>328</v>
      </c>
      <c r="C257" s="119" t="s">
        <v>18</v>
      </c>
      <c r="D257" s="49">
        <v>0</v>
      </c>
      <c r="E257" s="49">
        <v>0</v>
      </c>
      <c r="F257" s="48">
        <v>8300</v>
      </c>
      <c r="G257" s="49">
        <v>0</v>
      </c>
      <c r="H257" s="48">
        <v>8300</v>
      </c>
      <c r="I257" s="49">
        <v>0</v>
      </c>
      <c r="J257" s="49">
        <v>0</v>
      </c>
      <c r="K257" s="49">
        <v>0</v>
      </c>
      <c r="L257" s="49">
        <f>SUM(J257:K257)</f>
        <v>0</v>
      </c>
      <c r="M257" s="190"/>
      <c r="N257" s="190"/>
      <c r="O257" s="190"/>
      <c r="P257" s="191"/>
      <c r="Q257" s="192"/>
      <c r="R257" s="190"/>
      <c r="S257" s="191"/>
      <c r="T257" s="190"/>
      <c r="U257" s="191"/>
      <c r="V257" s="191"/>
      <c r="W257" s="190"/>
      <c r="X257" s="190"/>
      <c r="Y257" s="190"/>
      <c r="Z257" s="190"/>
      <c r="AA257" s="190"/>
      <c r="AB257" s="193"/>
      <c r="AC257" s="193"/>
      <c r="AD257" s="193"/>
      <c r="AE257" s="193"/>
      <c r="AF257" s="193"/>
      <c r="AG257" s="193"/>
      <c r="AH257" s="193"/>
    </row>
    <row r="258" spans="1:34" s="7" customFormat="1">
      <c r="A258" s="89"/>
      <c r="B258" s="82" t="s">
        <v>329</v>
      </c>
      <c r="C258" s="119" t="s">
        <v>20</v>
      </c>
      <c r="D258" s="49">
        <v>0</v>
      </c>
      <c r="E258" s="49">
        <v>0</v>
      </c>
      <c r="F258" s="48">
        <v>330</v>
      </c>
      <c r="G258" s="49">
        <v>0</v>
      </c>
      <c r="H258" s="48">
        <v>330</v>
      </c>
      <c r="I258" s="49">
        <v>0</v>
      </c>
      <c r="J258" s="49">
        <v>0</v>
      </c>
      <c r="K258" s="49">
        <v>0</v>
      </c>
      <c r="L258" s="49">
        <f>SUM(J258:K258)</f>
        <v>0</v>
      </c>
      <c r="M258" s="190"/>
      <c r="N258" s="190"/>
      <c r="O258" s="190"/>
      <c r="P258" s="191"/>
      <c r="Q258" s="192"/>
      <c r="R258" s="190"/>
      <c r="S258" s="191"/>
      <c r="T258" s="190"/>
      <c r="U258" s="191"/>
      <c r="V258" s="191"/>
      <c r="W258" s="190"/>
      <c r="X258" s="190"/>
      <c r="Y258" s="190"/>
      <c r="Z258" s="190"/>
      <c r="AA258" s="190"/>
      <c r="AB258" s="193"/>
      <c r="AC258" s="193"/>
      <c r="AD258" s="193"/>
      <c r="AE258" s="193"/>
      <c r="AF258" s="193"/>
      <c r="AG258" s="193"/>
      <c r="AH258" s="193"/>
    </row>
    <row r="259" spans="1:34" s="7" customFormat="1">
      <c r="A259" s="89"/>
      <c r="B259" s="82" t="s">
        <v>330</v>
      </c>
      <c r="C259" s="119" t="s">
        <v>22</v>
      </c>
      <c r="D259" s="49">
        <v>0</v>
      </c>
      <c r="E259" s="49">
        <v>0</v>
      </c>
      <c r="F259" s="48">
        <v>597</v>
      </c>
      <c r="G259" s="49">
        <v>0</v>
      </c>
      <c r="H259" s="48">
        <v>597</v>
      </c>
      <c r="I259" s="49">
        <v>0</v>
      </c>
      <c r="J259" s="49">
        <v>0</v>
      </c>
      <c r="K259" s="49">
        <v>0</v>
      </c>
      <c r="L259" s="49">
        <f>SUM(J259:K259)</f>
        <v>0</v>
      </c>
      <c r="M259" s="190"/>
      <c r="N259" s="190"/>
      <c r="O259" s="190"/>
      <c r="P259" s="191"/>
      <c r="Q259" s="192"/>
      <c r="R259" s="190"/>
      <c r="S259" s="191"/>
      <c r="T259" s="190"/>
      <c r="U259" s="191"/>
      <c r="V259" s="191"/>
      <c r="W259" s="190"/>
      <c r="X259" s="190"/>
      <c r="Y259" s="190"/>
      <c r="Z259" s="190"/>
      <c r="AA259" s="190"/>
      <c r="AB259" s="193"/>
      <c r="AC259" s="193"/>
      <c r="AD259" s="193"/>
      <c r="AE259" s="193"/>
      <c r="AF259" s="193"/>
      <c r="AG259" s="193"/>
      <c r="AH259" s="193"/>
    </row>
    <row r="260" spans="1:34" s="7" customFormat="1" ht="13.35" customHeight="1">
      <c r="A260" s="89"/>
      <c r="B260" s="82" t="s">
        <v>331</v>
      </c>
      <c r="C260" s="119" t="s">
        <v>125</v>
      </c>
      <c r="D260" s="49">
        <v>0</v>
      </c>
      <c r="E260" s="49">
        <v>0</v>
      </c>
      <c r="F260" s="48">
        <v>397</v>
      </c>
      <c r="G260" s="49">
        <v>0</v>
      </c>
      <c r="H260" s="48">
        <v>397</v>
      </c>
      <c r="I260" s="49">
        <v>0</v>
      </c>
      <c r="J260" s="49">
        <v>0</v>
      </c>
      <c r="K260" s="49">
        <v>0</v>
      </c>
      <c r="L260" s="49">
        <f>SUM(J260:K260)</f>
        <v>0</v>
      </c>
      <c r="M260" s="190"/>
      <c r="N260" s="190"/>
      <c r="O260" s="190"/>
      <c r="P260" s="191"/>
      <c r="Q260" s="192"/>
      <c r="R260" s="190"/>
      <c r="S260" s="191"/>
      <c r="T260" s="190"/>
      <c r="U260" s="191"/>
      <c r="V260" s="191"/>
      <c r="W260" s="190"/>
      <c r="X260" s="190"/>
      <c r="Y260" s="190"/>
      <c r="Z260" s="190"/>
      <c r="AA260" s="190"/>
      <c r="AB260" s="193"/>
      <c r="AC260" s="193"/>
      <c r="AD260" s="193"/>
      <c r="AE260" s="193"/>
      <c r="AF260" s="193"/>
      <c r="AG260" s="193"/>
      <c r="AH260" s="193"/>
    </row>
    <row r="261" spans="1:34" s="5" customFormat="1" ht="13.35" customHeight="1">
      <c r="A261" s="89" t="s">
        <v>10</v>
      </c>
      <c r="B261" s="82">
        <v>49</v>
      </c>
      <c r="C261" s="119" t="s">
        <v>121</v>
      </c>
      <c r="D261" s="61">
        <f t="shared" ref="D261:L261" si="49">SUM(D257:D260)</f>
        <v>0</v>
      </c>
      <c r="E261" s="61">
        <f t="shared" si="49"/>
        <v>0</v>
      </c>
      <c r="F261" s="57">
        <f t="shared" si="49"/>
        <v>9624</v>
      </c>
      <c r="G261" s="61">
        <f t="shared" si="49"/>
        <v>0</v>
      </c>
      <c r="H261" s="57">
        <f t="shared" si="49"/>
        <v>9624</v>
      </c>
      <c r="I261" s="61">
        <f t="shared" si="49"/>
        <v>0</v>
      </c>
      <c r="J261" s="61">
        <f t="shared" si="49"/>
        <v>0</v>
      </c>
      <c r="K261" s="61">
        <f t="shared" si="49"/>
        <v>0</v>
      </c>
      <c r="L261" s="61">
        <f t="shared" si="49"/>
        <v>0</v>
      </c>
      <c r="M261" s="200"/>
      <c r="N261" s="200"/>
      <c r="O261" s="200"/>
      <c r="P261" s="198"/>
      <c r="Q261" s="199"/>
      <c r="R261" s="200"/>
      <c r="S261" s="198"/>
      <c r="T261" s="200"/>
      <c r="U261" s="198"/>
      <c r="V261" s="198"/>
      <c r="W261" s="200"/>
      <c r="X261" s="200"/>
      <c r="Y261" s="200"/>
      <c r="Z261" s="200"/>
      <c r="AA261" s="200"/>
      <c r="AB261" s="201"/>
      <c r="AC261" s="201"/>
      <c r="AD261" s="201"/>
      <c r="AE261" s="201"/>
      <c r="AF261" s="201"/>
      <c r="AG261" s="201"/>
      <c r="AH261" s="201"/>
    </row>
    <row r="262" spans="1:34" s="5" customFormat="1" ht="14.25" customHeight="1">
      <c r="A262" s="89"/>
      <c r="B262" s="82"/>
      <c r="C262" s="119"/>
      <c r="D262" s="23"/>
      <c r="E262" s="23"/>
      <c r="F262" s="23"/>
      <c r="G262" s="23"/>
      <c r="H262" s="23"/>
      <c r="I262" s="23"/>
      <c r="J262" s="23"/>
      <c r="K262" s="23"/>
      <c r="L262" s="23"/>
      <c r="M262" s="200"/>
      <c r="N262" s="200"/>
      <c r="O262" s="200"/>
      <c r="P262" s="198"/>
      <c r="Q262" s="199"/>
      <c r="R262" s="200"/>
      <c r="S262" s="198"/>
      <c r="T262" s="200"/>
      <c r="U262" s="198"/>
      <c r="V262" s="198"/>
      <c r="W262" s="200"/>
      <c r="X262" s="200"/>
      <c r="Y262" s="200"/>
      <c r="Z262" s="200"/>
      <c r="AA262" s="200"/>
      <c r="AB262" s="201"/>
      <c r="AC262" s="201"/>
      <c r="AD262" s="201"/>
      <c r="AE262" s="201"/>
      <c r="AF262" s="201"/>
      <c r="AG262" s="201"/>
      <c r="AH262" s="201"/>
    </row>
    <row r="263" spans="1:34" s="5" customFormat="1" ht="13.35" customHeight="1">
      <c r="A263" s="89"/>
      <c r="B263" s="82">
        <v>50</v>
      </c>
      <c r="C263" s="119" t="s">
        <v>127</v>
      </c>
      <c r="D263" s="23"/>
      <c r="E263" s="23"/>
      <c r="F263" s="23"/>
      <c r="G263" s="23"/>
      <c r="H263" s="23"/>
      <c r="I263" s="23"/>
      <c r="J263" s="23"/>
      <c r="K263" s="23"/>
      <c r="L263" s="23"/>
      <c r="M263" s="200"/>
      <c r="N263" s="200"/>
      <c r="O263" s="200"/>
      <c r="P263" s="198"/>
      <c r="Q263" s="199"/>
      <c r="R263" s="200"/>
      <c r="S263" s="198"/>
      <c r="T263" s="200"/>
      <c r="U263" s="198"/>
      <c r="V263" s="198"/>
      <c r="W263" s="200"/>
      <c r="X263" s="200"/>
      <c r="Y263" s="200"/>
      <c r="Z263" s="200"/>
      <c r="AA263" s="200"/>
      <c r="AB263" s="201"/>
      <c r="AC263" s="201"/>
      <c r="AD263" s="201"/>
      <c r="AE263" s="201"/>
      <c r="AF263" s="201"/>
      <c r="AG263" s="201"/>
      <c r="AH263" s="201"/>
    </row>
    <row r="264" spans="1:34" s="7" customFormat="1" ht="13.35" customHeight="1">
      <c r="A264" s="89"/>
      <c r="B264" s="82" t="s">
        <v>332</v>
      </c>
      <c r="C264" s="119" t="s">
        <v>18</v>
      </c>
      <c r="D264" s="51">
        <v>0</v>
      </c>
      <c r="E264" s="51">
        <v>0</v>
      </c>
      <c r="F264" s="50">
        <v>8850</v>
      </c>
      <c r="G264" s="51">
        <v>0</v>
      </c>
      <c r="H264" s="50">
        <v>8850</v>
      </c>
      <c r="I264" s="51">
        <v>0</v>
      </c>
      <c r="J264" s="51">
        <v>0</v>
      </c>
      <c r="K264" s="51">
        <v>0</v>
      </c>
      <c r="L264" s="51">
        <f>SUM(J264:K264)</f>
        <v>0</v>
      </c>
      <c r="M264" s="190"/>
      <c r="N264" s="190"/>
      <c r="O264" s="190"/>
      <c r="P264" s="191"/>
      <c r="Q264" s="192"/>
      <c r="R264" s="190"/>
      <c r="S264" s="191"/>
      <c r="T264" s="190"/>
      <c r="U264" s="191"/>
      <c r="V264" s="191"/>
      <c r="W264" s="190"/>
      <c r="X264" s="190"/>
      <c r="Y264" s="190"/>
      <c r="Z264" s="190"/>
      <c r="AA264" s="190"/>
      <c r="AB264" s="193"/>
      <c r="AC264" s="193"/>
      <c r="AD264" s="193"/>
      <c r="AE264" s="193"/>
      <c r="AF264" s="193"/>
      <c r="AG264" s="193"/>
      <c r="AH264" s="193"/>
    </row>
    <row r="265" spans="1:34" s="7" customFormat="1" ht="13.35" customHeight="1">
      <c r="A265" s="81"/>
      <c r="B265" s="87" t="s">
        <v>333</v>
      </c>
      <c r="C265" s="128" t="s">
        <v>20</v>
      </c>
      <c r="D265" s="53">
        <v>0</v>
      </c>
      <c r="E265" s="53">
        <v>0</v>
      </c>
      <c r="F265" s="54">
        <v>200</v>
      </c>
      <c r="G265" s="53">
        <v>0</v>
      </c>
      <c r="H265" s="54">
        <v>200</v>
      </c>
      <c r="I265" s="53">
        <v>0</v>
      </c>
      <c r="J265" s="53">
        <v>0</v>
      </c>
      <c r="K265" s="53">
        <v>0</v>
      </c>
      <c r="L265" s="53">
        <f>SUM(J265:K265)</f>
        <v>0</v>
      </c>
      <c r="M265" s="190"/>
      <c r="N265" s="190"/>
      <c r="O265" s="190"/>
      <c r="P265" s="191"/>
      <c r="Q265" s="192"/>
      <c r="R265" s="190"/>
      <c r="S265" s="191"/>
      <c r="T265" s="190"/>
      <c r="U265" s="191"/>
      <c r="V265" s="191"/>
      <c r="W265" s="190"/>
      <c r="X265" s="190"/>
      <c r="Y265" s="190"/>
      <c r="Z265" s="190"/>
      <c r="AA265" s="190"/>
      <c r="AB265" s="193"/>
      <c r="AC265" s="193"/>
      <c r="AD265" s="193"/>
      <c r="AE265" s="193"/>
      <c r="AF265" s="193"/>
      <c r="AG265" s="193"/>
      <c r="AH265" s="193"/>
    </row>
    <row r="266" spans="1:34" s="7" customFormat="1" ht="13.35" customHeight="1">
      <c r="A266" s="89"/>
      <c r="B266" s="82" t="s">
        <v>334</v>
      </c>
      <c r="C266" s="119" t="s">
        <v>22</v>
      </c>
      <c r="D266" s="49">
        <v>0</v>
      </c>
      <c r="E266" s="49">
        <v>0</v>
      </c>
      <c r="F266" s="48">
        <v>309</v>
      </c>
      <c r="G266" s="49">
        <v>0</v>
      </c>
      <c r="H266" s="48">
        <v>309</v>
      </c>
      <c r="I266" s="49">
        <v>0</v>
      </c>
      <c r="J266" s="49">
        <v>0</v>
      </c>
      <c r="K266" s="49">
        <v>0</v>
      </c>
      <c r="L266" s="49">
        <f>SUM(J266:K266)</f>
        <v>0</v>
      </c>
      <c r="M266" s="190"/>
      <c r="N266" s="190"/>
      <c r="O266" s="190"/>
      <c r="P266" s="191"/>
      <c r="Q266" s="192"/>
      <c r="R266" s="190"/>
      <c r="S266" s="191"/>
      <c r="T266" s="190"/>
      <c r="U266" s="191"/>
      <c r="V266" s="191"/>
      <c r="W266" s="190"/>
      <c r="X266" s="190"/>
      <c r="Y266" s="190"/>
      <c r="Z266" s="190"/>
      <c r="AA266" s="190"/>
      <c r="AB266" s="193"/>
      <c r="AC266" s="193"/>
      <c r="AD266" s="193"/>
      <c r="AE266" s="193"/>
      <c r="AF266" s="193"/>
      <c r="AG266" s="193"/>
      <c r="AH266" s="193"/>
    </row>
    <row r="267" spans="1:34" s="7" customFormat="1" ht="13.35" customHeight="1">
      <c r="A267" s="89"/>
      <c r="B267" s="82" t="s">
        <v>335</v>
      </c>
      <c r="C267" s="119" t="s">
        <v>125</v>
      </c>
      <c r="D267" s="49">
        <v>0</v>
      </c>
      <c r="E267" s="49">
        <v>0</v>
      </c>
      <c r="F267" s="48">
        <v>50</v>
      </c>
      <c r="G267" s="49">
        <v>0</v>
      </c>
      <c r="H267" s="48">
        <v>50</v>
      </c>
      <c r="I267" s="49">
        <v>0</v>
      </c>
      <c r="J267" s="49">
        <v>0</v>
      </c>
      <c r="K267" s="49">
        <v>0</v>
      </c>
      <c r="L267" s="49">
        <f>SUM(J267:K267)</f>
        <v>0</v>
      </c>
      <c r="M267" s="190"/>
      <c r="N267" s="190"/>
      <c r="O267" s="190"/>
      <c r="P267" s="191"/>
      <c r="Q267" s="192"/>
      <c r="R267" s="190"/>
      <c r="S267" s="191"/>
      <c r="T267" s="190"/>
      <c r="U267" s="191"/>
      <c r="V267" s="191"/>
      <c r="W267" s="190"/>
      <c r="X267" s="190"/>
      <c r="Y267" s="190"/>
      <c r="Z267" s="190"/>
      <c r="AA267" s="190"/>
      <c r="AB267" s="193"/>
      <c r="AC267" s="193"/>
      <c r="AD267" s="193"/>
      <c r="AE267" s="193"/>
      <c r="AF267" s="193"/>
      <c r="AG267" s="193"/>
      <c r="AH267" s="193"/>
    </row>
    <row r="268" spans="1:34" s="5" customFormat="1" ht="13.35" customHeight="1">
      <c r="A268" s="89" t="s">
        <v>10</v>
      </c>
      <c r="B268" s="82">
        <v>50</v>
      </c>
      <c r="C268" s="119" t="s">
        <v>127</v>
      </c>
      <c r="D268" s="61">
        <f t="shared" ref="D268:L268" si="50">SUM(D264:D267)</f>
        <v>0</v>
      </c>
      <c r="E268" s="61">
        <f t="shared" si="50"/>
        <v>0</v>
      </c>
      <c r="F268" s="57">
        <f t="shared" si="50"/>
        <v>9409</v>
      </c>
      <c r="G268" s="61">
        <f t="shared" si="50"/>
        <v>0</v>
      </c>
      <c r="H268" s="57">
        <f t="shared" si="50"/>
        <v>9409</v>
      </c>
      <c r="I268" s="61">
        <f t="shared" si="50"/>
        <v>0</v>
      </c>
      <c r="J268" s="61">
        <f t="shared" si="50"/>
        <v>0</v>
      </c>
      <c r="K268" s="61">
        <f t="shared" si="50"/>
        <v>0</v>
      </c>
      <c r="L268" s="61">
        <f t="shared" si="50"/>
        <v>0</v>
      </c>
      <c r="M268" s="200"/>
      <c r="N268" s="200"/>
      <c r="O268" s="200"/>
      <c r="P268" s="198"/>
      <c r="Q268" s="199"/>
      <c r="R268" s="200"/>
      <c r="S268" s="198"/>
      <c r="T268" s="200"/>
      <c r="U268" s="198"/>
      <c r="V268" s="198"/>
      <c r="W268" s="200"/>
      <c r="X268" s="200"/>
      <c r="Y268" s="200"/>
      <c r="Z268" s="200"/>
      <c r="AA268" s="200"/>
      <c r="AB268" s="201"/>
      <c r="AC268" s="201"/>
      <c r="AD268" s="201"/>
      <c r="AE268" s="201"/>
      <c r="AF268" s="201"/>
      <c r="AG268" s="201"/>
      <c r="AH268" s="201"/>
    </row>
    <row r="269" spans="1:34" s="5" customFormat="1" ht="14.25" customHeight="1">
      <c r="A269" s="89"/>
      <c r="B269" s="82"/>
      <c r="C269" s="119"/>
      <c r="D269" s="23"/>
      <c r="E269" s="23"/>
      <c r="F269" s="23"/>
      <c r="G269" s="23"/>
      <c r="H269" s="23"/>
      <c r="I269" s="23"/>
      <c r="J269" s="23"/>
      <c r="K269" s="23"/>
      <c r="L269" s="23"/>
      <c r="M269" s="200"/>
      <c r="N269" s="200"/>
      <c r="O269" s="200"/>
      <c r="P269" s="198"/>
      <c r="Q269" s="199"/>
      <c r="R269" s="200"/>
      <c r="S269" s="198"/>
      <c r="T269" s="200"/>
      <c r="U269" s="198"/>
      <c r="V269" s="198"/>
      <c r="W269" s="200"/>
      <c r="X269" s="200"/>
      <c r="Y269" s="200"/>
      <c r="Z269" s="200"/>
      <c r="AA269" s="200"/>
      <c r="AB269" s="201"/>
      <c r="AC269" s="201"/>
      <c r="AD269" s="201"/>
      <c r="AE269" s="201"/>
      <c r="AF269" s="201"/>
      <c r="AG269" s="201"/>
      <c r="AH269" s="201"/>
    </row>
    <row r="270" spans="1:34" s="5" customFormat="1" ht="13.35" customHeight="1">
      <c r="A270" s="89"/>
      <c r="B270" s="82">
        <v>51</v>
      </c>
      <c r="C270" s="119" t="s">
        <v>132</v>
      </c>
      <c r="D270" s="23"/>
      <c r="E270" s="23"/>
      <c r="F270" s="23"/>
      <c r="G270" s="23"/>
      <c r="H270" s="23"/>
      <c r="I270" s="23"/>
      <c r="J270" s="23"/>
      <c r="K270" s="23"/>
      <c r="L270" s="23"/>
      <c r="M270" s="200"/>
      <c r="N270" s="200"/>
      <c r="O270" s="200"/>
      <c r="P270" s="198"/>
      <c r="Q270" s="199"/>
      <c r="R270" s="200"/>
      <c r="S270" s="198"/>
      <c r="T270" s="200"/>
      <c r="U270" s="198"/>
      <c r="V270" s="198"/>
      <c r="W270" s="200"/>
      <c r="X270" s="200"/>
      <c r="Y270" s="200"/>
      <c r="Z270" s="200"/>
      <c r="AA270" s="200"/>
      <c r="AB270" s="201"/>
      <c r="AC270" s="201"/>
      <c r="AD270" s="201"/>
      <c r="AE270" s="201"/>
      <c r="AF270" s="201"/>
      <c r="AG270" s="201"/>
      <c r="AH270" s="201"/>
    </row>
    <row r="271" spans="1:34" s="7" customFormat="1" ht="13.35" customHeight="1">
      <c r="A271" s="89"/>
      <c r="B271" s="82" t="s">
        <v>336</v>
      </c>
      <c r="C271" s="119" t="s">
        <v>18</v>
      </c>
      <c r="D271" s="49">
        <v>0</v>
      </c>
      <c r="E271" s="49">
        <v>0</v>
      </c>
      <c r="F271" s="48">
        <v>7155</v>
      </c>
      <c r="G271" s="49">
        <v>0</v>
      </c>
      <c r="H271" s="48">
        <v>7155</v>
      </c>
      <c r="I271" s="49">
        <v>0</v>
      </c>
      <c r="J271" s="49">
        <v>0</v>
      </c>
      <c r="K271" s="49">
        <v>0</v>
      </c>
      <c r="L271" s="49">
        <f>SUM(J271:K271)</f>
        <v>0</v>
      </c>
      <c r="M271" s="190"/>
      <c r="N271" s="190"/>
      <c r="O271" s="190"/>
      <c r="P271" s="191"/>
      <c r="Q271" s="192"/>
      <c r="R271" s="190"/>
      <c r="S271" s="191"/>
      <c r="T271" s="190"/>
      <c r="U271" s="191"/>
      <c r="V271" s="191"/>
      <c r="W271" s="190"/>
      <c r="X271" s="190"/>
      <c r="Y271" s="190"/>
      <c r="Z271" s="190"/>
      <c r="AA271" s="190"/>
      <c r="AB271" s="193"/>
      <c r="AC271" s="193"/>
      <c r="AD271" s="193"/>
      <c r="AE271" s="193"/>
      <c r="AF271" s="193"/>
      <c r="AG271" s="193"/>
      <c r="AH271" s="193"/>
    </row>
    <row r="272" spans="1:34" s="7" customFormat="1" ht="13.35" customHeight="1">
      <c r="A272" s="89"/>
      <c r="B272" s="82" t="s">
        <v>337</v>
      </c>
      <c r="C272" s="119" t="s">
        <v>20</v>
      </c>
      <c r="D272" s="49">
        <v>0</v>
      </c>
      <c r="E272" s="49">
        <v>0</v>
      </c>
      <c r="F272" s="48">
        <v>330</v>
      </c>
      <c r="G272" s="49">
        <v>0</v>
      </c>
      <c r="H272" s="48">
        <v>330</v>
      </c>
      <c r="I272" s="49">
        <v>0</v>
      </c>
      <c r="J272" s="49">
        <v>0</v>
      </c>
      <c r="K272" s="49">
        <v>0</v>
      </c>
      <c r="L272" s="49">
        <f>SUM(J272:K272)</f>
        <v>0</v>
      </c>
      <c r="M272" s="190"/>
      <c r="N272" s="190"/>
      <c r="O272" s="190"/>
      <c r="P272" s="191"/>
      <c r="Q272" s="192"/>
      <c r="R272" s="190"/>
      <c r="S272" s="191"/>
      <c r="T272" s="190"/>
      <c r="U272" s="191"/>
      <c r="V272" s="191"/>
      <c r="W272" s="190"/>
      <c r="X272" s="190"/>
      <c r="Y272" s="190"/>
      <c r="Z272" s="190"/>
      <c r="AA272" s="190"/>
      <c r="AB272" s="193"/>
      <c r="AC272" s="193"/>
      <c r="AD272" s="193"/>
      <c r="AE272" s="193"/>
      <c r="AF272" s="193"/>
      <c r="AG272" s="193"/>
      <c r="AH272" s="193"/>
    </row>
    <row r="273" spans="1:34" s="7" customFormat="1" ht="13.35" customHeight="1">
      <c r="A273" s="89"/>
      <c r="B273" s="82" t="s">
        <v>338</v>
      </c>
      <c r="C273" s="119" t="s">
        <v>22</v>
      </c>
      <c r="D273" s="49">
        <v>0</v>
      </c>
      <c r="E273" s="49">
        <v>0</v>
      </c>
      <c r="F273" s="48">
        <v>528</v>
      </c>
      <c r="G273" s="49">
        <v>0</v>
      </c>
      <c r="H273" s="48">
        <v>528</v>
      </c>
      <c r="I273" s="49">
        <v>0</v>
      </c>
      <c r="J273" s="49">
        <v>0</v>
      </c>
      <c r="K273" s="49">
        <v>0</v>
      </c>
      <c r="L273" s="49">
        <f>SUM(J273:K273)</f>
        <v>0</v>
      </c>
      <c r="M273" s="190"/>
      <c r="N273" s="190"/>
      <c r="O273" s="190"/>
      <c r="P273" s="191"/>
      <c r="Q273" s="192"/>
      <c r="R273" s="190"/>
      <c r="S273" s="191"/>
      <c r="T273" s="190"/>
      <c r="U273" s="191"/>
      <c r="V273" s="191"/>
      <c r="W273" s="190"/>
      <c r="X273" s="190"/>
      <c r="Y273" s="190"/>
      <c r="Z273" s="190"/>
      <c r="AA273" s="190"/>
      <c r="AB273" s="193"/>
      <c r="AC273" s="193"/>
      <c r="AD273" s="193"/>
      <c r="AE273" s="193"/>
      <c r="AF273" s="193"/>
      <c r="AG273" s="193"/>
      <c r="AH273" s="193"/>
    </row>
    <row r="274" spans="1:34" s="5" customFormat="1" ht="13.35" customHeight="1">
      <c r="A274" s="116" t="s">
        <v>10</v>
      </c>
      <c r="B274" s="102">
        <v>51</v>
      </c>
      <c r="C274" s="117" t="s">
        <v>132</v>
      </c>
      <c r="D274" s="61">
        <f t="shared" ref="D274:L274" si="51">SUM(D271:D273)</f>
        <v>0</v>
      </c>
      <c r="E274" s="61">
        <f t="shared" si="51"/>
        <v>0</v>
      </c>
      <c r="F274" s="57">
        <f t="shared" si="51"/>
        <v>8013</v>
      </c>
      <c r="G274" s="61">
        <f t="shared" si="51"/>
        <v>0</v>
      </c>
      <c r="H274" s="57">
        <f t="shared" si="51"/>
        <v>8013</v>
      </c>
      <c r="I274" s="61">
        <f t="shared" si="51"/>
        <v>0</v>
      </c>
      <c r="J274" s="61">
        <f t="shared" si="51"/>
        <v>0</v>
      </c>
      <c r="K274" s="61">
        <f t="shared" si="51"/>
        <v>0</v>
      </c>
      <c r="L274" s="61">
        <f t="shared" si="51"/>
        <v>0</v>
      </c>
      <c r="M274" s="200"/>
      <c r="N274" s="200"/>
      <c r="O274" s="200"/>
      <c r="P274" s="198"/>
      <c r="Q274" s="199"/>
      <c r="R274" s="200"/>
      <c r="S274" s="198"/>
      <c r="T274" s="200"/>
      <c r="U274" s="198"/>
      <c r="V274" s="198"/>
      <c r="W274" s="200"/>
      <c r="X274" s="200"/>
      <c r="Y274" s="200"/>
      <c r="Z274" s="200"/>
      <c r="AA274" s="200"/>
      <c r="AB274" s="201"/>
      <c r="AC274" s="201"/>
      <c r="AD274" s="201"/>
      <c r="AE274" s="201"/>
      <c r="AF274" s="201"/>
      <c r="AG274" s="201"/>
      <c r="AH274" s="201"/>
    </row>
    <row r="275" spans="1:34" s="5" customFormat="1" ht="4.5" customHeight="1">
      <c r="A275" s="81"/>
      <c r="B275" s="87"/>
      <c r="C275" s="128"/>
      <c r="D275" s="23"/>
      <c r="E275" s="23"/>
      <c r="F275" s="23"/>
      <c r="G275" s="23"/>
      <c r="H275" s="23"/>
      <c r="I275" s="23"/>
      <c r="J275" s="59"/>
      <c r="K275" s="23"/>
      <c r="L275" s="23"/>
      <c r="M275" s="200"/>
      <c r="N275" s="200"/>
      <c r="O275" s="200"/>
      <c r="P275" s="198"/>
      <c r="Q275" s="199"/>
      <c r="R275" s="200"/>
      <c r="S275" s="198"/>
      <c r="T275" s="200"/>
      <c r="U275" s="198"/>
      <c r="V275" s="198"/>
      <c r="W275" s="200"/>
      <c r="X275" s="200"/>
      <c r="Y275" s="200"/>
      <c r="Z275" s="200"/>
      <c r="AA275" s="200"/>
      <c r="AB275" s="201"/>
      <c r="AC275" s="201"/>
      <c r="AD275" s="201"/>
      <c r="AE275" s="201"/>
      <c r="AF275" s="201"/>
      <c r="AG275" s="201"/>
      <c r="AH275" s="201"/>
    </row>
    <row r="276" spans="1:34" s="5" customFormat="1" ht="13.35" customHeight="1">
      <c r="A276" s="81"/>
      <c r="B276" s="87">
        <v>52</v>
      </c>
      <c r="C276" s="128" t="s">
        <v>143</v>
      </c>
      <c r="D276" s="59"/>
      <c r="E276" s="59"/>
      <c r="F276" s="59"/>
      <c r="G276" s="59"/>
      <c r="H276" s="59"/>
      <c r="I276" s="59"/>
      <c r="J276" s="59"/>
      <c r="K276" s="59"/>
      <c r="L276" s="59"/>
      <c r="M276" s="200"/>
      <c r="N276" s="200"/>
      <c r="O276" s="200"/>
      <c r="P276" s="198"/>
      <c r="Q276" s="199"/>
      <c r="R276" s="200"/>
      <c r="S276" s="198"/>
      <c r="T276" s="200"/>
      <c r="U276" s="198"/>
      <c r="V276" s="198"/>
      <c r="W276" s="200"/>
      <c r="X276" s="200"/>
      <c r="Y276" s="200"/>
      <c r="Z276" s="200"/>
      <c r="AA276" s="200"/>
      <c r="AB276" s="201"/>
      <c r="AC276" s="201"/>
      <c r="AD276" s="201"/>
      <c r="AE276" s="201"/>
      <c r="AF276" s="201"/>
      <c r="AG276" s="201"/>
      <c r="AH276" s="201"/>
    </row>
    <row r="277" spans="1:34" s="7" customFormat="1" ht="13.35" customHeight="1">
      <c r="A277" s="89"/>
      <c r="B277" s="82" t="s">
        <v>339</v>
      </c>
      <c r="C277" s="119" t="s">
        <v>18</v>
      </c>
      <c r="D277" s="49">
        <v>0</v>
      </c>
      <c r="E277" s="49">
        <v>0</v>
      </c>
      <c r="F277" s="48">
        <v>12350</v>
      </c>
      <c r="G277" s="49">
        <v>0</v>
      </c>
      <c r="H277" s="48">
        <v>12350</v>
      </c>
      <c r="I277" s="49">
        <v>0</v>
      </c>
      <c r="J277" s="49">
        <v>0</v>
      </c>
      <c r="K277" s="49">
        <v>0</v>
      </c>
      <c r="L277" s="49">
        <f>SUM(J277:K277)</f>
        <v>0</v>
      </c>
      <c r="M277" s="190"/>
      <c r="N277" s="190"/>
      <c r="O277" s="190"/>
      <c r="P277" s="191"/>
      <c r="Q277" s="192"/>
      <c r="R277" s="190"/>
      <c r="S277" s="191"/>
      <c r="T277" s="190"/>
      <c r="U277" s="191"/>
      <c r="V277" s="191"/>
      <c r="W277" s="190"/>
      <c r="X277" s="190"/>
      <c r="Y277" s="190"/>
      <c r="Z277" s="190"/>
      <c r="AA277" s="190"/>
      <c r="AB277" s="193"/>
      <c r="AC277" s="193"/>
      <c r="AD277" s="193"/>
      <c r="AE277" s="193"/>
      <c r="AF277" s="193"/>
      <c r="AG277" s="193"/>
      <c r="AH277" s="193"/>
    </row>
    <row r="278" spans="1:34" s="7" customFormat="1" ht="13.35" customHeight="1">
      <c r="A278" s="89"/>
      <c r="B278" s="82" t="s">
        <v>340</v>
      </c>
      <c r="C278" s="119" t="s">
        <v>20</v>
      </c>
      <c r="D278" s="49">
        <v>0</v>
      </c>
      <c r="E278" s="49">
        <v>0</v>
      </c>
      <c r="F278" s="48">
        <v>536</v>
      </c>
      <c r="G278" s="49">
        <v>0</v>
      </c>
      <c r="H278" s="48">
        <v>536</v>
      </c>
      <c r="I278" s="49">
        <v>0</v>
      </c>
      <c r="J278" s="49">
        <v>0</v>
      </c>
      <c r="K278" s="49">
        <v>0</v>
      </c>
      <c r="L278" s="49">
        <f>SUM(J278:K278)</f>
        <v>0</v>
      </c>
      <c r="M278" s="190"/>
      <c r="N278" s="190"/>
      <c r="O278" s="190"/>
      <c r="P278" s="191"/>
      <c r="Q278" s="192"/>
      <c r="R278" s="190"/>
      <c r="S278" s="191"/>
      <c r="T278" s="190"/>
      <c r="U278" s="191"/>
      <c r="V278" s="191"/>
      <c r="W278" s="190"/>
      <c r="X278" s="190"/>
      <c r="Y278" s="190"/>
      <c r="Z278" s="190"/>
      <c r="AA278" s="190"/>
      <c r="AB278" s="193"/>
      <c r="AC278" s="193"/>
      <c r="AD278" s="193"/>
      <c r="AE278" s="193"/>
      <c r="AF278" s="193"/>
      <c r="AG278" s="193"/>
      <c r="AH278" s="193"/>
    </row>
    <row r="279" spans="1:34" s="7" customFormat="1" ht="13.35" customHeight="1">
      <c r="A279" s="81"/>
      <c r="B279" s="87" t="s">
        <v>341</v>
      </c>
      <c r="C279" s="128" t="s">
        <v>22</v>
      </c>
      <c r="D279" s="49">
        <v>0</v>
      </c>
      <c r="E279" s="49">
        <v>0</v>
      </c>
      <c r="F279" s="48">
        <v>710</v>
      </c>
      <c r="G279" s="49">
        <v>0</v>
      </c>
      <c r="H279" s="48">
        <v>710</v>
      </c>
      <c r="I279" s="49">
        <v>0</v>
      </c>
      <c r="J279" s="49">
        <v>0</v>
      </c>
      <c r="K279" s="49">
        <v>0</v>
      </c>
      <c r="L279" s="49">
        <f>SUM(J279:K279)</f>
        <v>0</v>
      </c>
      <c r="M279" s="190"/>
      <c r="N279" s="190"/>
      <c r="O279" s="190"/>
      <c r="P279" s="191"/>
      <c r="Q279" s="192"/>
      <c r="R279" s="190"/>
      <c r="S279" s="191"/>
      <c r="T279" s="190"/>
      <c r="U279" s="191"/>
      <c r="V279" s="191"/>
      <c r="W279" s="190"/>
      <c r="X279" s="190"/>
      <c r="Y279" s="190"/>
      <c r="Z279" s="190"/>
      <c r="AA279" s="190"/>
      <c r="AB279" s="193"/>
      <c r="AC279" s="193"/>
      <c r="AD279" s="193"/>
      <c r="AE279" s="193"/>
      <c r="AF279" s="193"/>
      <c r="AG279" s="193"/>
      <c r="AH279" s="193"/>
    </row>
    <row r="280" spans="1:34" s="5" customFormat="1" ht="13.35" customHeight="1">
      <c r="A280" s="89" t="s">
        <v>10</v>
      </c>
      <c r="B280" s="82">
        <v>52</v>
      </c>
      <c r="C280" s="119" t="s">
        <v>143</v>
      </c>
      <c r="D280" s="61">
        <f t="shared" ref="D280:L280" si="52">SUM(D277:D279)</f>
        <v>0</v>
      </c>
      <c r="E280" s="61">
        <f t="shared" si="52"/>
        <v>0</v>
      </c>
      <c r="F280" s="57">
        <f t="shared" si="52"/>
        <v>13596</v>
      </c>
      <c r="G280" s="61">
        <f t="shared" si="52"/>
        <v>0</v>
      </c>
      <c r="H280" s="57">
        <f t="shared" si="52"/>
        <v>13596</v>
      </c>
      <c r="I280" s="61">
        <f t="shared" si="52"/>
        <v>0</v>
      </c>
      <c r="J280" s="61">
        <f t="shared" si="52"/>
        <v>0</v>
      </c>
      <c r="K280" s="61">
        <f t="shared" si="52"/>
        <v>0</v>
      </c>
      <c r="L280" s="61">
        <f t="shared" si="52"/>
        <v>0</v>
      </c>
      <c r="M280" s="200"/>
      <c r="N280" s="200"/>
      <c r="O280" s="200"/>
      <c r="P280" s="198"/>
      <c r="Q280" s="199"/>
      <c r="R280" s="200"/>
      <c r="S280" s="198"/>
      <c r="T280" s="200"/>
      <c r="U280" s="198"/>
      <c r="V280" s="198"/>
      <c r="W280" s="200"/>
      <c r="X280" s="200"/>
      <c r="Y280" s="200"/>
      <c r="Z280" s="200"/>
      <c r="AA280" s="200"/>
      <c r="AB280" s="201"/>
      <c r="AC280" s="201"/>
      <c r="AD280" s="201"/>
      <c r="AE280" s="201"/>
      <c r="AF280" s="201"/>
      <c r="AG280" s="201"/>
      <c r="AH280" s="201"/>
    </row>
    <row r="281" spans="1:34" s="5" customFormat="1" ht="13.35" customHeight="1">
      <c r="A281" s="89"/>
      <c r="B281" s="82"/>
      <c r="C281" s="119"/>
      <c r="D281" s="59"/>
      <c r="E281" s="59"/>
      <c r="F281" s="59"/>
      <c r="G281" s="59"/>
      <c r="H281" s="59"/>
      <c r="I281" s="59"/>
      <c r="J281" s="59"/>
      <c r="K281" s="59"/>
      <c r="L281" s="59"/>
      <c r="M281" s="200"/>
      <c r="N281" s="200"/>
      <c r="O281" s="200"/>
      <c r="P281" s="198"/>
      <c r="Q281" s="199"/>
      <c r="R281" s="200"/>
      <c r="S281" s="198"/>
      <c r="T281" s="200"/>
      <c r="U281" s="198"/>
      <c r="V281" s="198"/>
      <c r="W281" s="200"/>
      <c r="X281" s="200"/>
      <c r="Y281" s="200"/>
      <c r="Z281" s="200"/>
      <c r="AA281" s="200"/>
      <c r="AB281" s="201"/>
      <c r="AC281" s="201"/>
      <c r="AD281" s="201"/>
      <c r="AE281" s="201"/>
      <c r="AF281" s="201"/>
      <c r="AG281" s="201"/>
      <c r="AH281" s="201"/>
    </row>
    <row r="282" spans="1:34" s="5" customFormat="1" ht="13.35" customHeight="1">
      <c r="A282" s="81"/>
      <c r="B282" s="87">
        <v>53</v>
      </c>
      <c r="C282" s="128" t="s">
        <v>144</v>
      </c>
      <c r="D282" s="59"/>
      <c r="E282" s="59"/>
      <c r="F282" s="59"/>
      <c r="G282" s="59"/>
      <c r="H282" s="59"/>
      <c r="I282" s="59"/>
      <c r="J282" s="59"/>
      <c r="K282" s="59"/>
      <c r="L282" s="59"/>
      <c r="M282" s="200"/>
      <c r="N282" s="200"/>
      <c r="O282" s="200"/>
      <c r="P282" s="198"/>
      <c r="Q282" s="199"/>
      <c r="R282" s="200"/>
      <c r="S282" s="198"/>
      <c r="T282" s="200"/>
      <c r="U282" s="198"/>
      <c r="V282" s="198"/>
      <c r="W282" s="200"/>
      <c r="X282" s="200"/>
      <c r="Y282" s="200"/>
      <c r="Z282" s="200"/>
      <c r="AA282" s="200"/>
      <c r="AB282" s="201"/>
      <c r="AC282" s="201"/>
      <c r="AD282" s="201"/>
      <c r="AE282" s="201"/>
      <c r="AF282" s="201"/>
      <c r="AG282" s="201"/>
      <c r="AH282" s="201"/>
    </row>
    <row r="283" spans="1:34" s="7" customFormat="1" ht="13.35" customHeight="1">
      <c r="A283" s="81"/>
      <c r="B283" s="87" t="s">
        <v>342</v>
      </c>
      <c r="C283" s="128" t="s">
        <v>18</v>
      </c>
      <c r="D283" s="49">
        <v>0</v>
      </c>
      <c r="E283" s="49">
        <v>0</v>
      </c>
      <c r="F283" s="48">
        <v>13419</v>
      </c>
      <c r="G283" s="49">
        <v>0</v>
      </c>
      <c r="H283" s="48">
        <v>13419</v>
      </c>
      <c r="I283" s="49">
        <v>0</v>
      </c>
      <c r="J283" s="53">
        <v>0</v>
      </c>
      <c r="K283" s="49">
        <v>0</v>
      </c>
      <c r="L283" s="49">
        <f>SUM(J283:K283)</f>
        <v>0</v>
      </c>
      <c r="M283" s="190"/>
      <c r="N283" s="190"/>
      <c r="O283" s="190"/>
      <c r="P283" s="191"/>
      <c r="Q283" s="192"/>
      <c r="R283" s="190"/>
      <c r="S283" s="191"/>
      <c r="T283" s="190"/>
      <c r="U283" s="191"/>
      <c r="V283" s="191"/>
      <c r="W283" s="190"/>
      <c r="X283" s="190"/>
      <c r="Y283" s="190"/>
      <c r="Z283" s="190"/>
      <c r="AA283" s="190"/>
      <c r="AB283" s="193"/>
      <c r="AC283" s="193"/>
      <c r="AD283" s="193"/>
      <c r="AE283" s="193"/>
      <c r="AF283" s="193"/>
      <c r="AG283" s="193"/>
      <c r="AH283" s="193"/>
    </row>
    <row r="284" spans="1:34" s="7" customFormat="1" ht="13.35" customHeight="1">
      <c r="A284" s="89"/>
      <c r="B284" s="82" t="s">
        <v>343</v>
      </c>
      <c r="C284" s="119" t="s">
        <v>20</v>
      </c>
      <c r="D284" s="49">
        <v>0</v>
      </c>
      <c r="E284" s="49">
        <v>0</v>
      </c>
      <c r="F284" s="48">
        <v>653</v>
      </c>
      <c r="G284" s="49">
        <v>0</v>
      </c>
      <c r="H284" s="48">
        <v>653</v>
      </c>
      <c r="I284" s="49">
        <v>0</v>
      </c>
      <c r="J284" s="49">
        <v>0</v>
      </c>
      <c r="K284" s="49">
        <v>0</v>
      </c>
      <c r="L284" s="49">
        <f>SUM(J284:K284)</f>
        <v>0</v>
      </c>
      <c r="M284" s="190"/>
      <c r="N284" s="190"/>
      <c r="O284" s="190"/>
      <c r="P284" s="191"/>
      <c r="Q284" s="192"/>
      <c r="R284" s="190"/>
      <c r="S284" s="191"/>
      <c r="T284" s="190"/>
      <c r="U284" s="191"/>
      <c r="V284" s="191"/>
      <c r="W284" s="190"/>
      <c r="X284" s="190"/>
      <c r="Y284" s="190"/>
      <c r="Z284" s="190"/>
      <c r="AA284" s="190"/>
      <c r="AB284" s="193"/>
      <c r="AC284" s="193"/>
      <c r="AD284" s="193"/>
      <c r="AE284" s="193"/>
      <c r="AF284" s="193"/>
      <c r="AG284" s="193"/>
      <c r="AH284" s="193"/>
    </row>
    <row r="285" spans="1:34" s="7" customFormat="1" ht="13.35" customHeight="1">
      <c r="A285" s="89"/>
      <c r="B285" s="82" t="s">
        <v>344</v>
      </c>
      <c r="C285" s="119" t="s">
        <v>22</v>
      </c>
      <c r="D285" s="49">
        <v>0</v>
      </c>
      <c r="E285" s="49">
        <v>0</v>
      </c>
      <c r="F285" s="48">
        <v>485</v>
      </c>
      <c r="G285" s="49">
        <v>0</v>
      </c>
      <c r="H285" s="48">
        <v>485</v>
      </c>
      <c r="I285" s="49">
        <v>0</v>
      </c>
      <c r="J285" s="49">
        <v>0</v>
      </c>
      <c r="K285" s="49">
        <v>0</v>
      </c>
      <c r="L285" s="49">
        <f>SUM(J285:K285)</f>
        <v>0</v>
      </c>
      <c r="M285" s="190"/>
      <c r="N285" s="190"/>
      <c r="O285" s="190"/>
      <c r="P285" s="191"/>
      <c r="Q285" s="192"/>
      <c r="R285" s="190"/>
      <c r="S285" s="191"/>
      <c r="T285" s="190"/>
      <c r="U285" s="191"/>
      <c r="V285" s="191"/>
      <c r="W285" s="190"/>
      <c r="X285" s="190"/>
      <c r="Y285" s="190"/>
      <c r="Z285" s="190"/>
      <c r="AA285" s="190"/>
      <c r="AB285" s="193"/>
      <c r="AC285" s="193"/>
      <c r="AD285" s="193"/>
      <c r="AE285" s="193"/>
      <c r="AF285" s="193"/>
      <c r="AG285" s="193"/>
      <c r="AH285" s="193"/>
    </row>
    <row r="286" spans="1:34" s="5" customFormat="1" ht="13.35" customHeight="1">
      <c r="A286" s="81" t="s">
        <v>10</v>
      </c>
      <c r="B286" s="87">
        <v>53</v>
      </c>
      <c r="C286" s="128" t="s">
        <v>144</v>
      </c>
      <c r="D286" s="61">
        <f t="shared" ref="D286:L286" si="53">SUM(D283:D285)</f>
        <v>0</v>
      </c>
      <c r="E286" s="61">
        <f t="shared" si="53"/>
        <v>0</v>
      </c>
      <c r="F286" s="57">
        <f t="shared" si="53"/>
        <v>14557</v>
      </c>
      <c r="G286" s="61">
        <f t="shared" si="53"/>
        <v>0</v>
      </c>
      <c r="H286" s="57">
        <f t="shared" si="53"/>
        <v>14557</v>
      </c>
      <c r="I286" s="61">
        <f t="shared" si="53"/>
        <v>0</v>
      </c>
      <c r="J286" s="61">
        <f t="shared" si="53"/>
        <v>0</v>
      </c>
      <c r="K286" s="61">
        <f t="shared" si="53"/>
        <v>0</v>
      </c>
      <c r="L286" s="61">
        <f t="shared" si="53"/>
        <v>0</v>
      </c>
      <c r="M286" s="200"/>
      <c r="N286" s="200"/>
      <c r="O286" s="200"/>
      <c r="P286" s="198"/>
      <c r="Q286" s="199"/>
      <c r="R286" s="200"/>
      <c r="S286" s="198"/>
      <c r="T286" s="200"/>
      <c r="U286" s="198"/>
      <c r="V286" s="198"/>
      <c r="W286" s="200"/>
      <c r="X286" s="200"/>
      <c r="Y286" s="200"/>
      <c r="Z286" s="200"/>
      <c r="AA286" s="200"/>
      <c r="AB286" s="201"/>
      <c r="AC286" s="201"/>
      <c r="AD286" s="201"/>
      <c r="AE286" s="201"/>
      <c r="AF286" s="201"/>
      <c r="AG286" s="201"/>
      <c r="AH286" s="201"/>
    </row>
    <row r="287" spans="1:34" s="5" customFormat="1" ht="13.35" customHeight="1">
      <c r="A287" s="81"/>
      <c r="B287" s="87"/>
      <c r="C287" s="128"/>
      <c r="D287" s="59"/>
      <c r="E287" s="59"/>
      <c r="F287" s="59"/>
      <c r="G287" s="59"/>
      <c r="H287" s="59"/>
      <c r="I287" s="59"/>
      <c r="J287" s="59"/>
      <c r="K287" s="59"/>
      <c r="L287" s="59"/>
      <c r="M287" s="200"/>
      <c r="N287" s="200"/>
      <c r="O287" s="200"/>
      <c r="P287" s="198"/>
      <c r="Q287" s="199"/>
      <c r="R287" s="200"/>
      <c r="S287" s="198"/>
      <c r="T287" s="200"/>
      <c r="U287" s="198"/>
      <c r="V287" s="198"/>
      <c r="W287" s="200"/>
      <c r="X287" s="200"/>
      <c r="Y287" s="200"/>
      <c r="Z287" s="200"/>
      <c r="AA287" s="200"/>
      <c r="AB287" s="201"/>
      <c r="AC287" s="201"/>
      <c r="AD287" s="201"/>
      <c r="AE287" s="201"/>
      <c r="AF287" s="201"/>
      <c r="AG287" s="201"/>
      <c r="AH287" s="201"/>
    </row>
    <row r="288" spans="1:34" s="5" customFormat="1" ht="13.35" customHeight="1">
      <c r="A288" s="81"/>
      <c r="B288" s="87">
        <v>54</v>
      </c>
      <c r="C288" s="128" t="s">
        <v>148</v>
      </c>
      <c r="D288" s="23"/>
      <c r="E288" s="23"/>
      <c r="F288" s="23"/>
      <c r="G288" s="23"/>
      <c r="H288" s="23"/>
      <c r="I288" s="23"/>
      <c r="J288" s="59"/>
      <c r="K288" s="23"/>
      <c r="L288" s="23"/>
      <c r="M288" s="200"/>
      <c r="N288" s="200"/>
      <c r="O288" s="200"/>
      <c r="P288" s="198"/>
      <c r="Q288" s="199"/>
      <c r="R288" s="200"/>
      <c r="S288" s="198"/>
      <c r="T288" s="200"/>
      <c r="U288" s="198"/>
      <c r="V288" s="198"/>
      <c r="W288" s="200"/>
      <c r="X288" s="200"/>
      <c r="Y288" s="200"/>
      <c r="Z288" s="200"/>
      <c r="AA288" s="200"/>
      <c r="AB288" s="201"/>
      <c r="AC288" s="201"/>
      <c r="AD288" s="201"/>
      <c r="AE288" s="201"/>
      <c r="AF288" s="201"/>
      <c r="AG288" s="201"/>
      <c r="AH288" s="201"/>
    </row>
    <row r="289" spans="1:34" s="7" customFormat="1" ht="13.35" customHeight="1">
      <c r="A289" s="81"/>
      <c r="B289" s="87" t="s">
        <v>345</v>
      </c>
      <c r="C289" s="128" t="s">
        <v>18</v>
      </c>
      <c r="D289" s="53">
        <v>0</v>
      </c>
      <c r="E289" s="53">
        <v>0</v>
      </c>
      <c r="F289" s="54">
        <v>8100</v>
      </c>
      <c r="G289" s="53">
        <v>0</v>
      </c>
      <c r="H289" s="54">
        <v>8100</v>
      </c>
      <c r="I289" s="49">
        <v>0</v>
      </c>
      <c r="J289" s="53">
        <v>0</v>
      </c>
      <c r="K289" s="53">
        <v>0</v>
      </c>
      <c r="L289" s="53">
        <f>SUM(J289:K289)</f>
        <v>0</v>
      </c>
      <c r="M289" s="190"/>
      <c r="N289" s="190"/>
      <c r="O289" s="190"/>
      <c r="P289" s="191"/>
      <c r="Q289" s="192"/>
      <c r="R289" s="190"/>
      <c r="S289" s="191"/>
      <c r="T289" s="190"/>
      <c r="U289" s="191"/>
      <c r="V289" s="191"/>
      <c r="W289" s="190"/>
      <c r="X289" s="190"/>
      <c r="Y289" s="190"/>
      <c r="Z289" s="190"/>
      <c r="AA289" s="190"/>
      <c r="AB289" s="193"/>
      <c r="AC289" s="193"/>
      <c r="AD289" s="193"/>
      <c r="AE289" s="193"/>
      <c r="AF289" s="193"/>
      <c r="AG289" s="193"/>
      <c r="AH289" s="193"/>
    </row>
    <row r="290" spans="1:34" s="7" customFormat="1" ht="13.35" customHeight="1">
      <c r="A290" s="89"/>
      <c r="B290" s="82" t="s">
        <v>346</v>
      </c>
      <c r="C290" s="119" t="s">
        <v>20</v>
      </c>
      <c r="D290" s="49">
        <v>0</v>
      </c>
      <c r="E290" s="49">
        <v>0</v>
      </c>
      <c r="F290" s="48">
        <v>388</v>
      </c>
      <c r="G290" s="49">
        <v>0</v>
      </c>
      <c r="H290" s="48">
        <v>388</v>
      </c>
      <c r="I290" s="49">
        <v>0</v>
      </c>
      <c r="J290" s="49">
        <v>0</v>
      </c>
      <c r="K290" s="49">
        <v>0</v>
      </c>
      <c r="L290" s="49">
        <f>SUM(J290:K290)</f>
        <v>0</v>
      </c>
      <c r="M290" s="190"/>
      <c r="N290" s="190"/>
      <c r="O290" s="190"/>
      <c r="P290" s="191"/>
      <c r="Q290" s="192"/>
      <c r="R290" s="190"/>
      <c r="S290" s="191"/>
      <c r="T290" s="190"/>
      <c r="U290" s="191"/>
      <c r="V290" s="191"/>
      <c r="W290" s="190"/>
      <c r="X290" s="190"/>
      <c r="Y290" s="190"/>
      <c r="Z290" s="190"/>
      <c r="AA290" s="190"/>
      <c r="AB290" s="193"/>
      <c r="AC290" s="193"/>
      <c r="AD290" s="193"/>
      <c r="AE290" s="193"/>
      <c r="AF290" s="193"/>
      <c r="AG290" s="193"/>
      <c r="AH290" s="193"/>
    </row>
    <row r="291" spans="1:34" s="7" customFormat="1" ht="13.35" customHeight="1">
      <c r="A291" s="89"/>
      <c r="B291" s="82" t="s">
        <v>347</v>
      </c>
      <c r="C291" s="119" t="s">
        <v>22</v>
      </c>
      <c r="D291" s="49">
        <v>0</v>
      </c>
      <c r="E291" s="49">
        <v>0</v>
      </c>
      <c r="F291" s="48">
        <v>779</v>
      </c>
      <c r="G291" s="49">
        <v>0</v>
      </c>
      <c r="H291" s="48">
        <v>779</v>
      </c>
      <c r="I291" s="49">
        <v>0</v>
      </c>
      <c r="J291" s="49">
        <v>0</v>
      </c>
      <c r="K291" s="49">
        <v>0</v>
      </c>
      <c r="L291" s="49">
        <f>SUM(J291:K291)</f>
        <v>0</v>
      </c>
      <c r="M291" s="190"/>
      <c r="N291" s="190"/>
      <c r="O291" s="190"/>
      <c r="P291" s="191"/>
      <c r="Q291" s="192"/>
      <c r="R291" s="190"/>
      <c r="S291" s="191"/>
      <c r="T291" s="190"/>
      <c r="U291" s="191"/>
      <c r="V291" s="191"/>
      <c r="W291" s="190"/>
      <c r="X291" s="190"/>
      <c r="Y291" s="190"/>
      <c r="Z291" s="190"/>
      <c r="AA291" s="190"/>
      <c r="AB291" s="193"/>
      <c r="AC291" s="193"/>
      <c r="AD291" s="193"/>
      <c r="AE291" s="193"/>
      <c r="AF291" s="193"/>
      <c r="AG291" s="193"/>
      <c r="AH291" s="193"/>
    </row>
    <row r="292" spans="1:34" s="5" customFormat="1" ht="13.35" customHeight="1">
      <c r="A292" s="89" t="s">
        <v>10</v>
      </c>
      <c r="B292" s="82">
        <v>54</v>
      </c>
      <c r="C292" s="119" t="s">
        <v>148</v>
      </c>
      <c r="D292" s="61">
        <f t="shared" ref="D292:L292" si="54">SUM(D289:D291)</f>
        <v>0</v>
      </c>
      <c r="E292" s="61">
        <f t="shared" si="54"/>
        <v>0</v>
      </c>
      <c r="F292" s="57">
        <f t="shared" si="54"/>
        <v>9267</v>
      </c>
      <c r="G292" s="61">
        <f t="shared" si="54"/>
        <v>0</v>
      </c>
      <c r="H292" s="57">
        <f t="shared" si="54"/>
        <v>9267</v>
      </c>
      <c r="I292" s="61">
        <f t="shared" si="54"/>
        <v>0</v>
      </c>
      <c r="J292" s="61">
        <f t="shared" si="54"/>
        <v>0</v>
      </c>
      <c r="K292" s="61">
        <f t="shared" si="54"/>
        <v>0</v>
      </c>
      <c r="L292" s="61">
        <f t="shared" si="54"/>
        <v>0</v>
      </c>
      <c r="M292" s="200"/>
      <c r="N292" s="200"/>
      <c r="O292" s="200"/>
      <c r="P292" s="198"/>
      <c r="Q292" s="199"/>
      <c r="R292" s="200"/>
      <c r="S292" s="198"/>
      <c r="T292" s="200"/>
      <c r="U292" s="198"/>
      <c r="V292" s="198"/>
      <c r="W292" s="200"/>
      <c r="X292" s="200"/>
      <c r="Y292" s="200"/>
      <c r="Z292" s="200"/>
      <c r="AA292" s="200"/>
      <c r="AB292" s="201"/>
      <c r="AC292" s="201"/>
      <c r="AD292" s="201"/>
      <c r="AE292" s="201"/>
      <c r="AF292" s="201"/>
      <c r="AG292" s="201"/>
      <c r="AH292" s="201"/>
    </row>
    <row r="293" spans="1:34" s="5" customFormat="1">
      <c r="A293" s="89"/>
      <c r="B293" s="82"/>
      <c r="C293" s="119"/>
      <c r="D293" s="23"/>
      <c r="E293" s="23"/>
      <c r="F293" s="23"/>
      <c r="G293" s="23"/>
      <c r="H293" s="23"/>
      <c r="I293" s="67"/>
      <c r="J293" s="23"/>
      <c r="K293" s="23"/>
      <c r="L293" s="23"/>
      <c r="M293" s="200"/>
      <c r="N293" s="200"/>
      <c r="O293" s="200"/>
      <c r="P293" s="198"/>
      <c r="Q293" s="199"/>
      <c r="R293" s="200"/>
      <c r="S293" s="198"/>
      <c r="T293" s="200"/>
      <c r="U293" s="198"/>
      <c r="V293" s="198"/>
      <c r="W293" s="200"/>
      <c r="X293" s="200"/>
      <c r="Y293" s="200"/>
      <c r="Z293" s="200"/>
      <c r="AA293" s="200"/>
      <c r="AB293" s="201"/>
      <c r="AC293" s="201"/>
      <c r="AD293" s="201"/>
      <c r="AE293" s="201"/>
      <c r="AF293" s="201"/>
      <c r="AG293" s="201"/>
      <c r="AH293" s="201"/>
    </row>
    <row r="294" spans="1:34" s="5" customFormat="1">
      <c r="A294" s="89"/>
      <c r="B294" s="82">
        <v>55</v>
      </c>
      <c r="C294" s="119" t="s">
        <v>155</v>
      </c>
      <c r="D294" s="59"/>
      <c r="E294" s="59"/>
      <c r="F294" s="59"/>
      <c r="G294" s="59"/>
      <c r="H294" s="59"/>
      <c r="I294" s="59"/>
      <c r="J294" s="59"/>
      <c r="K294" s="59"/>
      <c r="L294" s="59"/>
      <c r="M294" s="200"/>
      <c r="N294" s="200"/>
      <c r="O294" s="200"/>
      <c r="P294" s="198"/>
      <c r="Q294" s="199"/>
      <c r="R294" s="200"/>
      <c r="S294" s="198"/>
      <c r="T294" s="200"/>
      <c r="U294" s="198"/>
      <c r="V294" s="198"/>
      <c r="W294" s="200"/>
      <c r="X294" s="200"/>
      <c r="Y294" s="200"/>
      <c r="Z294" s="200"/>
      <c r="AA294" s="200"/>
      <c r="AB294" s="201"/>
      <c r="AC294" s="201"/>
      <c r="AD294" s="201"/>
      <c r="AE294" s="201"/>
      <c r="AF294" s="201"/>
      <c r="AG294" s="201"/>
      <c r="AH294" s="201"/>
    </row>
    <row r="295" spans="1:34" s="7" customFormat="1">
      <c r="A295" s="89"/>
      <c r="B295" s="82" t="s">
        <v>348</v>
      </c>
      <c r="C295" s="119" t="s">
        <v>18</v>
      </c>
      <c r="D295" s="49">
        <v>0</v>
      </c>
      <c r="E295" s="49">
        <v>0</v>
      </c>
      <c r="F295" s="48">
        <v>4996</v>
      </c>
      <c r="G295" s="49">
        <v>0</v>
      </c>
      <c r="H295" s="48">
        <v>4996</v>
      </c>
      <c r="I295" s="49">
        <v>0</v>
      </c>
      <c r="J295" s="49">
        <v>0</v>
      </c>
      <c r="K295" s="49">
        <v>0</v>
      </c>
      <c r="L295" s="49">
        <f>SUM(J295:K295)</f>
        <v>0</v>
      </c>
      <c r="M295" s="190"/>
      <c r="N295" s="190"/>
      <c r="O295" s="190"/>
      <c r="P295" s="191"/>
      <c r="Q295" s="192"/>
      <c r="R295" s="190"/>
      <c r="S295" s="191"/>
      <c r="T295" s="190"/>
      <c r="U295" s="191"/>
      <c r="V295" s="191"/>
      <c r="W295" s="190"/>
      <c r="X295" s="190"/>
      <c r="Y295" s="190"/>
      <c r="Z295" s="190"/>
      <c r="AA295" s="190"/>
      <c r="AB295" s="193"/>
      <c r="AC295" s="193"/>
      <c r="AD295" s="193"/>
      <c r="AE295" s="193"/>
      <c r="AF295" s="193"/>
      <c r="AG295" s="193"/>
      <c r="AH295" s="193"/>
    </row>
    <row r="296" spans="1:34" s="7" customFormat="1">
      <c r="A296" s="89"/>
      <c r="B296" s="82" t="s">
        <v>349</v>
      </c>
      <c r="C296" s="119" t="s">
        <v>20</v>
      </c>
      <c r="D296" s="49">
        <v>0</v>
      </c>
      <c r="E296" s="49">
        <v>0</v>
      </c>
      <c r="F296" s="48">
        <v>221</v>
      </c>
      <c r="G296" s="49">
        <v>0</v>
      </c>
      <c r="H296" s="48">
        <v>221</v>
      </c>
      <c r="I296" s="49">
        <v>0</v>
      </c>
      <c r="J296" s="49">
        <v>0</v>
      </c>
      <c r="K296" s="49">
        <v>0</v>
      </c>
      <c r="L296" s="49">
        <f>SUM(J296:K296)</f>
        <v>0</v>
      </c>
      <c r="M296" s="190"/>
      <c r="N296" s="190"/>
      <c r="O296" s="190"/>
      <c r="P296" s="191"/>
      <c r="Q296" s="192"/>
      <c r="R296" s="190"/>
      <c r="S296" s="191"/>
      <c r="T296" s="190"/>
      <c r="U296" s="191"/>
      <c r="V296" s="191"/>
      <c r="W296" s="190"/>
      <c r="X296" s="190"/>
      <c r="Y296" s="190"/>
      <c r="Z296" s="190"/>
      <c r="AA296" s="190"/>
      <c r="AB296" s="193"/>
      <c r="AC296" s="193"/>
      <c r="AD296" s="193"/>
      <c r="AE296" s="193"/>
      <c r="AF296" s="193"/>
      <c r="AG296" s="193"/>
      <c r="AH296" s="193"/>
    </row>
    <row r="297" spans="1:34" s="7" customFormat="1">
      <c r="A297" s="89"/>
      <c r="B297" s="82" t="s">
        <v>350</v>
      </c>
      <c r="C297" s="119" t="s">
        <v>22</v>
      </c>
      <c r="D297" s="51">
        <v>0</v>
      </c>
      <c r="E297" s="51">
        <v>0</v>
      </c>
      <c r="F297" s="50">
        <v>719</v>
      </c>
      <c r="G297" s="51">
        <v>0</v>
      </c>
      <c r="H297" s="50">
        <v>719</v>
      </c>
      <c r="I297" s="51">
        <v>0</v>
      </c>
      <c r="J297" s="51">
        <v>0</v>
      </c>
      <c r="K297" s="51">
        <v>0</v>
      </c>
      <c r="L297" s="51">
        <f>SUM(J297:K297)</f>
        <v>0</v>
      </c>
      <c r="M297" s="190"/>
      <c r="N297" s="190"/>
      <c r="O297" s="190"/>
      <c r="P297" s="191"/>
      <c r="Q297" s="192"/>
      <c r="R297" s="190"/>
      <c r="S297" s="191"/>
      <c r="T297" s="190"/>
      <c r="U297" s="191"/>
      <c r="V297" s="191"/>
      <c r="W297" s="190"/>
      <c r="X297" s="190"/>
      <c r="Y297" s="190"/>
      <c r="Z297" s="190"/>
      <c r="AA297" s="190"/>
      <c r="AB297" s="193"/>
      <c r="AC297" s="193"/>
      <c r="AD297" s="193"/>
      <c r="AE297" s="193"/>
      <c r="AF297" s="193"/>
      <c r="AG297" s="193"/>
      <c r="AH297" s="193"/>
    </row>
    <row r="298" spans="1:34" s="5" customFormat="1">
      <c r="A298" s="89" t="s">
        <v>10</v>
      </c>
      <c r="B298" s="82">
        <v>55</v>
      </c>
      <c r="C298" s="119" t="s">
        <v>155</v>
      </c>
      <c r="D298" s="51">
        <f t="shared" ref="D298:L298" si="55">SUM(D295:D297)</f>
        <v>0</v>
      </c>
      <c r="E298" s="51">
        <f t="shared" si="55"/>
        <v>0</v>
      </c>
      <c r="F298" s="50">
        <f t="shared" si="55"/>
        <v>5936</v>
      </c>
      <c r="G298" s="51">
        <f t="shared" si="55"/>
        <v>0</v>
      </c>
      <c r="H298" s="50">
        <f t="shared" si="55"/>
        <v>5936</v>
      </c>
      <c r="I298" s="51">
        <f t="shared" si="55"/>
        <v>0</v>
      </c>
      <c r="J298" s="51">
        <f t="shared" si="55"/>
        <v>0</v>
      </c>
      <c r="K298" s="51">
        <f t="shared" si="55"/>
        <v>0</v>
      </c>
      <c r="L298" s="51">
        <f t="shared" si="55"/>
        <v>0</v>
      </c>
      <c r="M298" s="200"/>
      <c r="N298" s="200"/>
      <c r="O298" s="200"/>
      <c r="P298" s="198"/>
      <c r="Q298" s="199"/>
      <c r="R298" s="200"/>
      <c r="S298" s="198"/>
      <c r="T298" s="200"/>
      <c r="U298" s="198"/>
      <c r="V298" s="198"/>
      <c r="W298" s="200"/>
      <c r="X298" s="200"/>
      <c r="Y298" s="200"/>
      <c r="Z298" s="200"/>
      <c r="AA298" s="200"/>
      <c r="AB298" s="201"/>
      <c r="AC298" s="201"/>
      <c r="AD298" s="201"/>
      <c r="AE298" s="201"/>
      <c r="AF298" s="201"/>
      <c r="AG298" s="201"/>
      <c r="AH298" s="201"/>
    </row>
    <row r="299" spans="1:34" s="5" customFormat="1">
      <c r="A299" s="89"/>
      <c r="B299" s="82"/>
      <c r="C299" s="119"/>
      <c r="D299" s="23"/>
      <c r="E299" s="23"/>
      <c r="F299" s="23"/>
      <c r="G299" s="23"/>
      <c r="H299" s="23"/>
      <c r="I299" s="23"/>
      <c r="J299" s="23"/>
      <c r="K299" s="23"/>
      <c r="L299" s="23"/>
      <c r="M299" s="200"/>
      <c r="N299" s="200"/>
      <c r="O299" s="200"/>
      <c r="P299" s="198"/>
      <c r="Q299" s="199"/>
      <c r="R299" s="200"/>
      <c r="S299" s="198"/>
      <c r="T299" s="200"/>
      <c r="U299" s="198"/>
      <c r="V299" s="198"/>
      <c r="W299" s="200"/>
      <c r="X299" s="200"/>
      <c r="Y299" s="200"/>
      <c r="Z299" s="200"/>
      <c r="AA299" s="200"/>
      <c r="AB299" s="201"/>
      <c r="AC299" s="201"/>
      <c r="AD299" s="201"/>
      <c r="AE299" s="201"/>
      <c r="AF299" s="201"/>
      <c r="AG299" s="201"/>
      <c r="AH299" s="201"/>
    </row>
    <row r="300" spans="1:34" s="5" customFormat="1">
      <c r="A300" s="89"/>
      <c r="B300" s="82">
        <v>56</v>
      </c>
      <c r="C300" s="119" t="s">
        <v>416</v>
      </c>
      <c r="D300" s="23"/>
      <c r="E300" s="23"/>
      <c r="F300" s="23"/>
      <c r="G300" s="23"/>
      <c r="H300" s="23"/>
      <c r="I300" s="23"/>
      <c r="J300" s="23"/>
      <c r="K300" s="23"/>
      <c r="L300" s="23"/>
      <c r="M300" s="200"/>
      <c r="N300" s="200"/>
      <c r="O300" s="200"/>
      <c r="P300" s="198"/>
      <c r="Q300" s="199"/>
      <c r="R300" s="200"/>
      <c r="S300" s="198"/>
      <c r="T300" s="200"/>
      <c r="U300" s="198"/>
      <c r="V300" s="198"/>
      <c r="W300" s="200"/>
      <c r="X300" s="200"/>
      <c r="Y300" s="200"/>
      <c r="Z300" s="200"/>
      <c r="AA300" s="200"/>
      <c r="AB300" s="201"/>
      <c r="AC300" s="201"/>
      <c r="AD300" s="201"/>
      <c r="AE300" s="201"/>
      <c r="AF300" s="201"/>
      <c r="AG300" s="201"/>
      <c r="AH300" s="201"/>
    </row>
    <row r="301" spans="1:34" s="7" customFormat="1">
      <c r="A301" s="89"/>
      <c r="B301" s="82" t="s">
        <v>351</v>
      </c>
      <c r="C301" s="119" t="s">
        <v>18</v>
      </c>
      <c r="D301" s="49">
        <v>0</v>
      </c>
      <c r="E301" s="49">
        <v>0</v>
      </c>
      <c r="F301" s="48">
        <v>10520</v>
      </c>
      <c r="G301" s="49">
        <v>0</v>
      </c>
      <c r="H301" s="48">
        <v>10520</v>
      </c>
      <c r="I301" s="49">
        <v>0</v>
      </c>
      <c r="J301" s="49">
        <v>0</v>
      </c>
      <c r="K301" s="49">
        <v>0</v>
      </c>
      <c r="L301" s="49">
        <f>SUM(J301:K301)</f>
        <v>0</v>
      </c>
      <c r="M301" s="197"/>
      <c r="N301" s="190"/>
      <c r="O301" s="190"/>
      <c r="P301" s="191"/>
      <c r="Q301" s="192"/>
      <c r="R301" s="190"/>
      <c r="S301" s="191"/>
      <c r="T301" s="190"/>
      <c r="U301" s="191"/>
      <c r="V301" s="191"/>
      <c r="W301" s="190"/>
      <c r="X301" s="190"/>
      <c r="Y301" s="190"/>
      <c r="Z301" s="190"/>
      <c r="AA301" s="190"/>
      <c r="AB301" s="193"/>
      <c r="AC301" s="193"/>
      <c r="AD301" s="193"/>
      <c r="AE301" s="193"/>
      <c r="AF301" s="193"/>
      <c r="AG301" s="193"/>
      <c r="AH301" s="193"/>
    </row>
    <row r="302" spans="1:34" s="7" customFormat="1">
      <c r="A302" s="89"/>
      <c r="B302" s="82" t="s">
        <v>352</v>
      </c>
      <c r="C302" s="119" t="s">
        <v>20</v>
      </c>
      <c r="D302" s="49">
        <v>0</v>
      </c>
      <c r="E302" s="49">
        <v>0</v>
      </c>
      <c r="F302" s="48">
        <v>300</v>
      </c>
      <c r="G302" s="49">
        <v>0</v>
      </c>
      <c r="H302" s="48">
        <v>300</v>
      </c>
      <c r="I302" s="49">
        <v>0</v>
      </c>
      <c r="J302" s="49">
        <v>0</v>
      </c>
      <c r="K302" s="49">
        <v>0</v>
      </c>
      <c r="L302" s="49">
        <f>SUM(J302:K302)</f>
        <v>0</v>
      </c>
      <c r="M302" s="190"/>
      <c r="N302" s="190"/>
      <c r="O302" s="190"/>
      <c r="P302" s="191"/>
      <c r="Q302" s="192"/>
      <c r="R302" s="190"/>
      <c r="S302" s="191"/>
      <c r="T302" s="190"/>
      <c r="U302" s="191"/>
      <c r="V302" s="191"/>
      <c r="W302" s="190"/>
      <c r="X302" s="190"/>
      <c r="Y302" s="190"/>
      <c r="Z302" s="190"/>
      <c r="AA302" s="190"/>
      <c r="AB302" s="193"/>
      <c r="AC302" s="193"/>
      <c r="AD302" s="193"/>
      <c r="AE302" s="193"/>
      <c r="AF302" s="193"/>
      <c r="AG302" s="193"/>
      <c r="AH302" s="193"/>
    </row>
    <row r="303" spans="1:34" s="7" customFormat="1">
      <c r="A303" s="89"/>
      <c r="B303" s="82" t="s">
        <v>353</v>
      </c>
      <c r="C303" s="119" t="s">
        <v>22</v>
      </c>
      <c r="D303" s="49">
        <v>0</v>
      </c>
      <c r="E303" s="49">
        <v>0</v>
      </c>
      <c r="F303" s="48">
        <v>300</v>
      </c>
      <c r="G303" s="49">
        <v>0</v>
      </c>
      <c r="H303" s="48">
        <v>300</v>
      </c>
      <c r="I303" s="49">
        <v>0</v>
      </c>
      <c r="J303" s="49">
        <v>0</v>
      </c>
      <c r="K303" s="49">
        <v>0</v>
      </c>
      <c r="L303" s="49">
        <f>SUM(J303:K303)</f>
        <v>0</v>
      </c>
      <c r="M303" s="190"/>
      <c r="N303" s="190"/>
      <c r="O303" s="190"/>
      <c r="P303" s="191"/>
      <c r="Q303" s="192"/>
      <c r="R303" s="190"/>
      <c r="S303" s="191"/>
      <c r="T303" s="190"/>
      <c r="U303" s="191"/>
      <c r="V303" s="191"/>
      <c r="W303" s="190"/>
      <c r="X303" s="190"/>
      <c r="Y303" s="190"/>
      <c r="Z303" s="190"/>
      <c r="AA303" s="190"/>
      <c r="AB303" s="193"/>
      <c r="AC303" s="193"/>
      <c r="AD303" s="193"/>
      <c r="AE303" s="193"/>
      <c r="AF303" s="193"/>
      <c r="AG303" s="193"/>
      <c r="AH303" s="193"/>
    </row>
    <row r="304" spans="1:34" s="5" customFormat="1">
      <c r="A304" s="89" t="s">
        <v>10</v>
      </c>
      <c r="B304" s="82">
        <v>56</v>
      </c>
      <c r="C304" s="119" t="s">
        <v>416</v>
      </c>
      <c r="D304" s="61">
        <f t="shared" ref="D304:L304" si="56">SUM(D301:D303)</f>
        <v>0</v>
      </c>
      <c r="E304" s="61">
        <f t="shared" si="56"/>
        <v>0</v>
      </c>
      <c r="F304" s="57">
        <f t="shared" si="56"/>
        <v>11120</v>
      </c>
      <c r="G304" s="61">
        <f t="shared" si="56"/>
        <v>0</v>
      </c>
      <c r="H304" s="57">
        <f t="shared" si="56"/>
        <v>11120</v>
      </c>
      <c r="I304" s="61">
        <f t="shared" si="56"/>
        <v>0</v>
      </c>
      <c r="J304" s="61">
        <f t="shared" si="56"/>
        <v>0</v>
      </c>
      <c r="K304" s="61">
        <f t="shared" si="56"/>
        <v>0</v>
      </c>
      <c r="L304" s="61">
        <f t="shared" si="56"/>
        <v>0</v>
      </c>
      <c r="M304" s="200"/>
      <c r="N304" s="200"/>
      <c r="O304" s="200"/>
      <c r="P304" s="198"/>
      <c r="Q304" s="199"/>
      <c r="R304" s="200"/>
      <c r="S304" s="198"/>
      <c r="T304" s="200"/>
      <c r="U304" s="198"/>
      <c r="V304" s="198"/>
      <c r="W304" s="200"/>
      <c r="X304" s="200"/>
      <c r="Y304" s="200"/>
      <c r="Z304" s="200"/>
      <c r="AA304" s="200"/>
      <c r="AB304" s="201"/>
      <c r="AC304" s="201"/>
      <c r="AD304" s="201"/>
      <c r="AE304" s="201"/>
      <c r="AF304" s="201"/>
      <c r="AG304" s="201"/>
      <c r="AH304" s="201"/>
    </row>
    <row r="305" spans="1:34" s="5" customFormat="1">
      <c r="A305" s="89"/>
      <c r="B305" s="82"/>
      <c r="C305" s="119"/>
      <c r="D305" s="23"/>
      <c r="E305" s="23"/>
      <c r="F305" s="23"/>
      <c r="G305" s="23"/>
      <c r="H305" s="23"/>
      <c r="I305" s="23"/>
      <c r="J305" s="23"/>
      <c r="K305" s="23"/>
      <c r="L305" s="23"/>
      <c r="M305" s="200"/>
      <c r="N305" s="200"/>
      <c r="O305" s="200"/>
      <c r="P305" s="198"/>
      <c r="Q305" s="199"/>
      <c r="R305" s="200"/>
      <c r="S305" s="198"/>
      <c r="T305" s="200"/>
      <c r="U305" s="198"/>
      <c r="V305" s="198"/>
      <c r="W305" s="200"/>
      <c r="X305" s="200"/>
      <c r="Y305" s="200"/>
      <c r="Z305" s="200"/>
      <c r="AA305" s="200"/>
      <c r="AB305" s="201"/>
      <c r="AC305" s="201"/>
      <c r="AD305" s="201"/>
      <c r="AE305" s="201"/>
      <c r="AF305" s="201"/>
      <c r="AG305" s="201"/>
      <c r="AH305" s="201"/>
    </row>
    <row r="306" spans="1:34" s="5" customFormat="1">
      <c r="A306" s="89"/>
      <c r="B306" s="82">
        <v>57</v>
      </c>
      <c r="C306" s="119" t="s">
        <v>159</v>
      </c>
      <c r="D306" s="23"/>
      <c r="E306" s="23"/>
      <c r="F306" s="23"/>
      <c r="G306" s="23"/>
      <c r="H306" s="23"/>
      <c r="I306" s="23"/>
      <c r="J306" s="23"/>
      <c r="K306" s="23"/>
      <c r="L306" s="23"/>
      <c r="M306" s="200"/>
      <c r="N306" s="200"/>
      <c r="O306" s="200"/>
      <c r="P306" s="198"/>
      <c r="Q306" s="199"/>
      <c r="R306" s="200"/>
      <c r="S306" s="198"/>
      <c r="T306" s="200"/>
      <c r="U306" s="198"/>
      <c r="V306" s="198"/>
      <c r="W306" s="200"/>
      <c r="X306" s="200"/>
      <c r="Y306" s="200"/>
      <c r="Z306" s="200"/>
      <c r="AA306" s="200"/>
      <c r="AB306" s="201"/>
      <c r="AC306" s="201"/>
      <c r="AD306" s="201"/>
      <c r="AE306" s="201"/>
      <c r="AF306" s="201"/>
      <c r="AG306" s="201"/>
      <c r="AH306" s="201"/>
    </row>
    <row r="307" spans="1:34" s="7" customFormat="1">
      <c r="A307" s="89"/>
      <c r="B307" s="82" t="s">
        <v>354</v>
      </c>
      <c r="C307" s="119" t="s">
        <v>18</v>
      </c>
      <c r="D307" s="49">
        <v>0</v>
      </c>
      <c r="E307" s="49">
        <v>0</v>
      </c>
      <c r="F307" s="48">
        <v>9006</v>
      </c>
      <c r="G307" s="49">
        <v>0</v>
      </c>
      <c r="H307" s="48">
        <v>9006</v>
      </c>
      <c r="I307" s="49">
        <v>0</v>
      </c>
      <c r="J307" s="49">
        <v>0</v>
      </c>
      <c r="K307" s="49">
        <v>0</v>
      </c>
      <c r="L307" s="49">
        <f>SUM(J307:K307)</f>
        <v>0</v>
      </c>
      <c r="M307" s="190"/>
      <c r="N307" s="190"/>
      <c r="O307" s="190"/>
      <c r="P307" s="191"/>
      <c r="Q307" s="192"/>
      <c r="R307" s="190"/>
      <c r="S307" s="191"/>
      <c r="T307" s="190"/>
      <c r="U307" s="191"/>
      <c r="V307" s="191"/>
      <c r="W307" s="190"/>
      <c r="X307" s="190"/>
      <c r="Y307" s="190"/>
      <c r="Z307" s="190"/>
      <c r="AA307" s="190"/>
      <c r="AB307" s="193"/>
      <c r="AC307" s="193"/>
      <c r="AD307" s="193"/>
      <c r="AE307" s="193"/>
      <c r="AF307" s="193"/>
      <c r="AG307" s="193"/>
      <c r="AH307" s="193"/>
    </row>
    <row r="308" spans="1:34" s="7" customFormat="1">
      <c r="A308" s="116"/>
      <c r="B308" s="102" t="s">
        <v>355</v>
      </c>
      <c r="C308" s="117" t="s">
        <v>20</v>
      </c>
      <c r="D308" s="51">
        <v>0</v>
      </c>
      <c r="E308" s="51">
        <v>0</v>
      </c>
      <c r="F308" s="50">
        <v>300</v>
      </c>
      <c r="G308" s="51">
        <v>0</v>
      </c>
      <c r="H308" s="50">
        <v>300</v>
      </c>
      <c r="I308" s="51">
        <v>0</v>
      </c>
      <c r="J308" s="51">
        <v>0</v>
      </c>
      <c r="K308" s="51">
        <v>0</v>
      </c>
      <c r="L308" s="51">
        <f>SUM(J308:K308)</f>
        <v>0</v>
      </c>
      <c r="M308" s="190"/>
      <c r="N308" s="190"/>
      <c r="O308" s="190"/>
      <c r="P308" s="191"/>
      <c r="Q308" s="192"/>
      <c r="R308" s="190"/>
      <c r="S308" s="191"/>
      <c r="T308" s="190"/>
      <c r="U308" s="191"/>
      <c r="V308" s="191"/>
      <c r="W308" s="190"/>
      <c r="X308" s="190"/>
      <c r="Y308" s="190"/>
      <c r="Z308" s="190"/>
      <c r="AA308" s="190"/>
      <c r="AB308" s="193"/>
      <c r="AC308" s="193"/>
      <c r="AD308" s="193"/>
      <c r="AE308" s="193"/>
      <c r="AF308" s="193"/>
      <c r="AG308" s="193"/>
      <c r="AH308" s="193"/>
    </row>
    <row r="309" spans="1:34" s="7" customFormat="1">
      <c r="A309" s="89"/>
      <c r="B309" s="82" t="s">
        <v>356</v>
      </c>
      <c r="C309" s="119" t="s">
        <v>22</v>
      </c>
      <c r="D309" s="49">
        <v>0</v>
      </c>
      <c r="E309" s="49">
        <v>0</v>
      </c>
      <c r="F309" s="48">
        <v>420</v>
      </c>
      <c r="G309" s="49">
        <v>0</v>
      </c>
      <c r="H309" s="48">
        <v>420</v>
      </c>
      <c r="I309" s="49">
        <v>0</v>
      </c>
      <c r="J309" s="49">
        <v>0</v>
      </c>
      <c r="K309" s="49">
        <v>0</v>
      </c>
      <c r="L309" s="49">
        <f>SUM(J309:K309)</f>
        <v>0</v>
      </c>
      <c r="M309" s="190"/>
      <c r="N309" s="190"/>
      <c r="O309" s="190"/>
      <c r="P309" s="191"/>
      <c r="Q309" s="192"/>
      <c r="R309" s="190"/>
      <c r="S309" s="191"/>
      <c r="T309" s="190"/>
      <c r="U309" s="191"/>
      <c r="V309" s="191"/>
      <c r="W309" s="190"/>
      <c r="X309" s="190"/>
      <c r="Y309" s="190"/>
      <c r="Z309" s="190"/>
      <c r="AA309" s="190"/>
      <c r="AB309" s="193"/>
      <c r="AC309" s="193"/>
      <c r="AD309" s="193"/>
      <c r="AE309" s="193"/>
      <c r="AF309" s="193"/>
      <c r="AG309" s="193"/>
      <c r="AH309" s="193"/>
    </row>
    <row r="310" spans="1:34" s="7" customFormat="1">
      <c r="A310" s="81"/>
      <c r="B310" s="87" t="s">
        <v>357</v>
      </c>
      <c r="C310" s="128" t="s">
        <v>125</v>
      </c>
      <c r="D310" s="53">
        <v>0</v>
      </c>
      <c r="E310" s="53">
        <v>0</v>
      </c>
      <c r="F310" s="54">
        <v>142</v>
      </c>
      <c r="G310" s="53">
        <v>0</v>
      </c>
      <c r="H310" s="54">
        <v>142</v>
      </c>
      <c r="I310" s="53">
        <v>0</v>
      </c>
      <c r="J310" s="53">
        <v>0</v>
      </c>
      <c r="K310" s="53">
        <v>0</v>
      </c>
      <c r="L310" s="53">
        <f>SUM(J310:K310)</f>
        <v>0</v>
      </c>
      <c r="M310" s="190"/>
      <c r="N310" s="190"/>
      <c r="O310" s="190"/>
      <c r="P310" s="191"/>
      <c r="Q310" s="192"/>
      <c r="R310" s="190"/>
      <c r="S310" s="191"/>
      <c r="T310" s="190"/>
      <c r="U310" s="191"/>
      <c r="V310" s="191"/>
      <c r="W310" s="190"/>
      <c r="X310" s="190"/>
      <c r="Y310" s="190"/>
      <c r="Z310" s="190"/>
      <c r="AA310" s="190"/>
      <c r="AB310" s="193"/>
      <c r="AC310" s="193"/>
      <c r="AD310" s="193"/>
      <c r="AE310" s="193"/>
      <c r="AF310" s="193"/>
      <c r="AG310" s="193"/>
      <c r="AH310" s="193"/>
    </row>
    <row r="311" spans="1:34" s="5" customFormat="1">
      <c r="A311" s="81" t="s">
        <v>10</v>
      </c>
      <c r="B311" s="87">
        <v>57</v>
      </c>
      <c r="C311" s="128" t="s">
        <v>159</v>
      </c>
      <c r="D311" s="61">
        <f t="shared" ref="D311:L311" si="57">SUM(D307:D310)</f>
        <v>0</v>
      </c>
      <c r="E311" s="61">
        <f t="shared" si="57"/>
        <v>0</v>
      </c>
      <c r="F311" s="57">
        <f t="shared" si="57"/>
        <v>9868</v>
      </c>
      <c r="G311" s="61">
        <f t="shared" si="57"/>
        <v>0</v>
      </c>
      <c r="H311" s="57">
        <f t="shared" si="57"/>
        <v>9868</v>
      </c>
      <c r="I311" s="61">
        <f t="shared" si="57"/>
        <v>0</v>
      </c>
      <c r="J311" s="61">
        <f t="shared" si="57"/>
        <v>0</v>
      </c>
      <c r="K311" s="61">
        <f t="shared" si="57"/>
        <v>0</v>
      </c>
      <c r="L311" s="61">
        <f t="shared" si="57"/>
        <v>0</v>
      </c>
      <c r="M311" s="200"/>
      <c r="N311" s="200"/>
      <c r="O311" s="200"/>
      <c r="P311" s="198"/>
      <c r="Q311" s="199"/>
      <c r="R311" s="200"/>
      <c r="S311" s="198"/>
      <c r="T311" s="200"/>
      <c r="U311" s="198"/>
      <c r="V311" s="198"/>
      <c r="W311" s="200"/>
      <c r="X311" s="200"/>
      <c r="Y311" s="200"/>
      <c r="Z311" s="200"/>
      <c r="AA311" s="200"/>
      <c r="AB311" s="201"/>
      <c r="AC311" s="201"/>
      <c r="AD311" s="201"/>
      <c r="AE311" s="201"/>
      <c r="AF311" s="201"/>
      <c r="AG311" s="201"/>
      <c r="AH311" s="201"/>
    </row>
    <row r="312" spans="1:34" s="5" customFormat="1">
      <c r="A312" s="81"/>
      <c r="B312" s="87"/>
      <c r="C312" s="128"/>
      <c r="D312" s="59"/>
      <c r="E312" s="59"/>
      <c r="F312" s="59"/>
      <c r="G312" s="59"/>
      <c r="H312" s="59"/>
      <c r="I312" s="59"/>
      <c r="J312" s="59"/>
      <c r="K312" s="59"/>
      <c r="L312" s="59"/>
      <c r="M312" s="200"/>
      <c r="N312" s="200"/>
      <c r="O312" s="200"/>
      <c r="P312" s="198"/>
      <c r="Q312" s="199"/>
      <c r="R312" s="200"/>
      <c r="S312" s="198"/>
      <c r="T312" s="200"/>
      <c r="U312" s="198"/>
      <c r="V312" s="198"/>
      <c r="W312" s="200"/>
      <c r="X312" s="200"/>
      <c r="Y312" s="200"/>
      <c r="Z312" s="200"/>
      <c r="AA312" s="200"/>
      <c r="AB312" s="201"/>
      <c r="AC312" s="201"/>
      <c r="AD312" s="201"/>
      <c r="AE312" s="201"/>
      <c r="AF312" s="201"/>
      <c r="AG312" s="201"/>
      <c r="AH312" s="201"/>
    </row>
    <row r="313" spans="1:34" s="5" customFormat="1">
      <c r="A313" s="81"/>
      <c r="B313" s="87">
        <v>62</v>
      </c>
      <c r="C313" s="128" t="s">
        <v>64</v>
      </c>
      <c r="D313" s="23"/>
      <c r="E313" s="39"/>
      <c r="F313" s="39"/>
      <c r="G313" s="39"/>
      <c r="H313" s="39"/>
      <c r="I313" s="39"/>
      <c r="J313" s="39"/>
      <c r="K313" s="39"/>
      <c r="L313" s="39"/>
      <c r="M313" s="200"/>
      <c r="N313" s="200"/>
      <c r="O313" s="200"/>
      <c r="P313" s="198"/>
      <c r="Q313" s="199"/>
      <c r="R313" s="200"/>
      <c r="S313" s="198"/>
      <c r="T313" s="200"/>
      <c r="U313" s="198"/>
      <c r="V313" s="198"/>
      <c r="W313" s="200"/>
      <c r="X313" s="200"/>
      <c r="Y313" s="200"/>
      <c r="Z313" s="200"/>
      <c r="AA313" s="200"/>
      <c r="AB313" s="201"/>
      <c r="AC313" s="201"/>
      <c r="AD313" s="201"/>
      <c r="AE313" s="201"/>
      <c r="AF313" s="201"/>
      <c r="AG313" s="201"/>
      <c r="AH313" s="201"/>
    </row>
    <row r="314" spans="1:34" s="7" customFormat="1">
      <c r="A314" s="89"/>
      <c r="B314" s="118" t="s">
        <v>358</v>
      </c>
      <c r="C314" s="119" t="s">
        <v>18</v>
      </c>
      <c r="D314" s="41">
        <v>0</v>
      </c>
      <c r="E314" s="41">
        <v>0</v>
      </c>
      <c r="F314" s="48">
        <v>2875</v>
      </c>
      <c r="G314" s="41">
        <v>0</v>
      </c>
      <c r="H314" s="48">
        <v>2875</v>
      </c>
      <c r="I314" s="49">
        <v>0</v>
      </c>
      <c r="J314" s="23">
        <f>39478+120122</f>
        <v>159600</v>
      </c>
      <c r="K314" s="41">
        <v>0</v>
      </c>
      <c r="L314" s="42">
        <f t="shared" ref="L314:L319" si="58">SUM(J314:K314)</f>
        <v>159600</v>
      </c>
      <c r="M314" s="247"/>
      <c r="N314" s="247"/>
      <c r="O314" s="247"/>
      <c r="P314" s="243"/>
      <c r="Q314" s="244"/>
      <c r="R314" s="190"/>
      <c r="S314" s="191"/>
      <c r="T314" s="190"/>
      <c r="U314" s="191"/>
      <c r="V314" s="191"/>
      <c r="W314" s="190"/>
      <c r="X314" s="190"/>
      <c r="Y314" s="190"/>
      <c r="Z314" s="190"/>
      <c r="AA314" s="190"/>
      <c r="AB314" s="193"/>
      <c r="AC314" s="193"/>
      <c r="AD314" s="193"/>
      <c r="AE314" s="193"/>
      <c r="AF314" s="193"/>
      <c r="AG314" s="193"/>
      <c r="AH314" s="193"/>
    </row>
    <row r="315" spans="1:34" s="7" customFormat="1">
      <c r="A315" s="89"/>
      <c r="B315" s="118" t="s">
        <v>359</v>
      </c>
      <c r="C315" s="119" t="s">
        <v>20</v>
      </c>
      <c r="D315" s="41">
        <v>0</v>
      </c>
      <c r="E315" s="41">
        <v>0</v>
      </c>
      <c r="F315" s="48">
        <v>200</v>
      </c>
      <c r="G315" s="41">
        <v>0</v>
      </c>
      <c r="H315" s="48">
        <v>200</v>
      </c>
      <c r="I315" s="41">
        <v>0</v>
      </c>
      <c r="J315" s="23">
        <v>4500</v>
      </c>
      <c r="K315" s="41">
        <v>0</v>
      </c>
      <c r="L315" s="42">
        <f t="shared" si="58"/>
        <v>4500</v>
      </c>
      <c r="M315" s="247"/>
      <c r="N315" s="247"/>
      <c r="O315" s="247"/>
      <c r="P315" s="243"/>
      <c r="Q315" s="244"/>
      <c r="R315" s="190"/>
      <c r="S315" s="191"/>
      <c r="T315" s="190"/>
      <c r="U315" s="191"/>
      <c r="V315" s="191"/>
      <c r="W315" s="190"/>
      <c r="X315" s="190"/>
      <c r="Y315" s="190"/>
      <c r="Z315" s="190"/>
      <c r="AA315" s="190"/>
      <c r="AB315" s="193"/>
      <c r="AC315" s="193"/>
      <c r="AD315" s="193"/>
      <c r="AE315" s="193"/>
      <c r="AF315" s="193"/>
      <c r="AG315" s="193"/>
      <c r="AH315" s="193"/>
    </row>
    <row r="316" spans="1:34" s="7" customFormat="1">
      <c r="A316" s="89"/>
      <c r="B316" s="118" t="s">
        <v>360</v>
      </c>
      <c r="C316" s="119" t="s">
        <v>22</v>
      </c>
      <c r="D316" s="41">
        <v>0</v>
      </c>
      <c r="E316" s="41">
        <v>0</v>
      </c>
      <c r="F316" s="48">
        <v>300</v>
      </c>
      <c r="G316" s="41">
        <v>0</v>
      </c>
      <c r="H316" s="48">
        <v>300</v>
      </c>
      <c r="I316" s="41">
        <v>0</v>
      </c>
      <c r="J316" s="23">
        <v>6082</v>
      </c>
      <c r="K316" s="41">
        <v>0</v>
      </c>
      <c r="L316" s="42">
        <f t="shared" si="58"/>
        <v>6082</v>
      </c>
      <c r="M316" s="247"/>
      <c r="N316" s="247"/>
      <c r="O316" s="247"/>
      <c r="P316" s="243"/>
      <c r="Q316" s="244"/>
      <c r="R316" s="190"/>
      <c r="S316" s="191"/>
      <c r="T316" s="190"/>
      <c r="U316" s="191"/>
      <c r="V316" s="191"/>
      <c r="W316" s="190"/>
      <c r="X316" s="190"/>
      <c r="Y316" s="190"/>
      <c r="Z316" s="190"/>
      <c r="AA316" s="190"/>
      <c r="AB316" s="193"/>
      <c r="AC316" s="193"/>
      <c r="AD316" s="193"/>
      <c r="AE316" s="193"/>
      <c r="AF316" s="193"/>
      <c r="AG316" s="193"/>
      <c r="AH316" s="193"/>
    </row>
    <row r="317" spans="1:34" s="7" customFormat="1">
      <c r="A317" s="89"/>
      <c r="B317" s="87" t="s">
        <v>454</v>
      </c>
      <c r="C317" s="128" t="s">
        <v>125</v>
      </c>
      <c r="D317" s="41">
        <v>0</v>
      </c>
      <c r="E317" s="41">
        <v>0</v>
      </c>
      <c r="F317" s="41">
        <v>0</v>
      </c>
      <c r="G317" s="41">
        <v>0</v>
      </c>
      <c r="H317" s="41">
        <v>0</v>
      </c>
      <c r="I317" s="41">
        <v>0</v>
      </c>
      <c r="J317" s="23">
        <v>9737</v>
      </c>
      <c r="K317" s="41">
        <v>0</v>
      </c>
      <c r="L317" s="42">
        <f t="shared" si="58"/>
        <v>9737</v>
      </c>
      <c r="M317" s="247"/>
      <c r="N317" s="247"/>
      <c r="O317" s="247"/>
      <c r="P317" s="243"/>
      <c r="Q317" s="244"/>
      <c r="R317" s="190"/>
      <c r="S317" s="191"/>
      <c r="T317" s="190"/>
      <c r="U317" s="191"/>
      <c r="V317" s="191"/>
      <c r="W317" s="190"/>
      <c r="X317" s="190"/>
      <c r="Y317" s="190"/>
      <c r="Z317" s="190"/>
      <c r="AA317" s="190"/>
      <c r="AB317" s="193"/>
      <c r="AC317" s="193"/>
      <c r="AD317" s="193"/>
      <c r="AE317" s="193"/>
      <c r="AF317" s="193"/>
      <c r="AG317" s="193"/>
      <c r="AH317" s="193"/>
    </row>
    <row r="318" spans="1:34" s="7" customFormat="1">
      <c r="A318" s="81"/>
      <c r="B318" s="129" t="s">
        <v>361</v>
      </c>
      <c r="C318" s="128" t="s">
        <v>23</v>
      </c>
      <c r="D318" s="52">
        <v>0</v>
      </c>
      <c r="E318" s="52">
        <v>0</v>
      </c>
      <c r="F318" s="54">
        <v>3000</v>
      </c>
      <c r="G318" s="52">
        <v>0</v>
      </c>
      <c r="H318" s="54">
        <v>3000</v>
      </c>
      <c r="I318" s="52">
        <v>0</v>
      </c>
      <c r="J318" s="59">
        <v>30000</v>
      </c>
      <c r="K318" s="52">
        <v>0</v>
      </c>
      <c r="L318" s="62">
        <f t="shared" si="58"/>
        <v>30000</v>
      </c>
      <c r="M318" s="247"/>
      <c r="N318" s="247"/>
      <c r="O318" s="247"/>
      <c r="P318" s="243"/>
      <c r="Q318" s="244"/>
      <c r="R318" s="190"/>
      <c r="S318" s="191"/>
      <c r="T318" s="190"/>
      <c r="U318" s="191"/>
      <c r="V318" s="191"/>
      <c r="W318" s="190"/>
      <c r="X318" s="190"/>
      <c r="Y318" s="190"/>
      <c r="Z318" s="190"/>
      <c r="AA318" s="190"/>
      <c r="AB318" s="193"/>
      <c r="AC318" s="193"/>
      <c r="AD318" s="193"/>
      <c r="AE318" s="193"/>
      <c r="AF318" s="193"/>
      <c r="AG318" s="193"/>
      <c r="AH318" s="193"/>
    </row>
    <row r="319" spans="1:34" s="7" customFormat="1">
      <c r="A319" s="81"/>
      <c r="B319" s="129" t="s">
        <v>362</v>
      </c>
      <c r="C319" s="128" t="s">
        <v>69</v>
      </c>
      <c r="D319" s="52">
        <v>0</v>
      </c>
      <c r="E319" s="52">
        <v>0</v>
      </c>
      <c r="F319" s="54">
        <v>550</v>
      </c>
      <c r="G319" s="52">
        <v>0</v>
      </c>
      <c r="H319" s="54">
        <v>550</v>
      </c>
      <c r="I319" s="52">
        <v>0</v>
      </c>
      <c r="J319" s="54">
        <f>38+512</f>
        <v>550</v>
      </c>
      <c r="K319" s="52">
        <v>0</v>
      </c>
      <c r="L319" s="62">
        <f t="shared" si="58"/>
        <v>550</v>
      </c>
      <c r="M319" s="247"/>
      <c r="N319" s="247"/>
      <c r="O319" s="247"/>
      <c r="P319" s="243"/>
      <c r="Q319" s="232"/>
      <c r="R319" s="190"/>
      <c r="S319" s="191"/>
      <c r="T319" s="190"/>
      <c r="U319" s="191"/>
      <c r="V319" s="191"/>
      <c r="W319" s="190"/>
      <c r="X319" s="190"/>
      <c r="Y319" s="190"/>
      <c r="Z319" s="190"/>
      <c r="AA319" s="190"/>
      <c r="AB319" s="193"/>
      <c r="AC319" s="193"/>
      <c r="AD319" s="193"/>
      <c r="AE319" s="193"/>
      <c r="AF319" s="193"/>
      <c r="AG319" s="193"/>
      <c r="AH319" s="193"/>
    </row>
    <row r="320" spans="1:34" s="5" customFormat="1">
      <c r="A320" s="81" t="s">
        <v>10</v>
      </c>
      <c r="B320" s="87">
        <v>62</v>
      </c>
      <c r="C320" s="128" t="s">
        <v>64</v>
      </c>
      <c r="D320" s="61">
        <f t="shared" ref="D320:K320" si="59">SUM(D313:D319)</f>
        <v>0</v>
      </c>
      <c r="E320" s="61">
        <f t="shared" si="59"/>
        <v>0</v>
      </c>
      <c r="F320" s="57">
        <f t="shared" si="59"/>
        <v>6925</v>
      </c>
      <c r="G320" s="61">
        <f t="shared" si="59"/>
        <v>0</v>
      </c>
      <c r="H320" s="57">
        <f t="shared" si="59"/>
        <v>6925</v>
      </c>
      <c r="I320" s="61">
        <f t="shared" si="59"/>
        <v>0</v>
      </c>
      <c r="J320" s="58">
        <f t="shared" si="59"/>
        <v>210469</v>
      </c>
      <c r="K320" s="61">
        <f t="shared" si="59"/>
        <v>0</v>
      </c>
      <c r="L320" s="57">
        <f t="shared" ref="L320" si="60">SUM(J320:K320)</f>
        <v>210469</v>
      </c>
      <c r="M320" s="200"/>
      <c r="N320" s="200"/>
      <c r="O320" s="200"/>
      <c r="P320" s="198"/>
      <c r="Q320" s="199"/>
      <c r="R320" s="200"/>
      <c r="S320" s="198"/>
      <c r="T320" s="200"/>
      <c r="U320" s="198"/>
      <c r="V320" s="198"/>
      <c r="W320" s="200"/>
      <c r="X320" s="200"/>
      <c r="Y320" s="200"/>
      <c r="Z320" s="200"/>
      <c r="AA320" s="200"/>
      <c r="AB320" s="201"/>
      <c r="AC320" s="201"/>
      <c r="AD320" s="201"/>
      <c r="AE320" s="201"/>
      <c r="AF320" s="201"/>
      <c r="AG320" s="201"/>
      <c r="AH320" s="201"/>
    </row>
    <row r="321" spans="1:34" s="5" customFormat="1">
      <c r="A321" s="81"/>
      <c r="B321" s="129"/>
      <c r="C321" s="128"/>
      <c r="D321" s="23"/>
      <c r="E321" s="39"/>
      <c r="F321" s="23"/>
      <c r="G321" s="39"/>
      <c r="H321" s="23"/>
      <c r="I321" s="39"/>
      <c r="J321" s="59"/>
      <c r="K321" s="39"/>
      <c r="L321" s="39"/>
      <c r="M321" s="200"/>
      <c r="N321" s="200"/>
      <c r="O321" s="200"/>
      <c r="P321" s="198"/>
      <c r="Q321" s="199"/>
      <c r="R321" s="200"/>
      <c r="S321" s="198"/>
      <c r="T321" s="200"/>
      <c r="U321" s="198"/>
      <c r="V321" s="198"/>
      <c r="W321" s="200"/>
      <c r="X321" s="200"/>
      <c r="Y321" s="200"/>
      <c r="Z321" s="200"/>
      <c r="AA321" s="200"/>
      <c r="AB321" s="201"/>
      <c r="AC321" s="201"/>
      <c r="AD321" s="201"/>
      <c r="AE321" s="201"/>
      <c r="AF321" s="201"/>
      <c r="AG321" s="201"/>
      <c r="AH321" s="201"/>
    </row>
    <row r="322" spans="1:34" s="5" customFormat="1">
      <c r="A322" s="89"/>
      <c r="B322" s="82">
        <v>63</v>
      </c>
      <c r="C322" s="119" t="s">
        <v>70</v>
      </c>
      <c r="D322" s="23"/>
      <c r="E322" s="39"/>
      <c r="F322" s="39"/>
      <c r="G322" s="39"/>
      <c r="H322" s="39"/>
      <c r="I322" s="39"/>
      <c r="J322" s="39"/>
      <c r="K322" s="39"/>
      <c r="L322" s="39"/>
      <c r="M322" s="200"/>
      <c r="N322" s="200"/>
      <c r="O322" s="200"/>
      <c r="P322" s="198"/>
      <c r="Q322" s="199"/>
      <c r="R322" s="200"/>
      <c r="S322" s="198"/>
      <c r="T322" s="200"/>
      <c r="U322" s="198"/>
      <c r="V322" s="198"/>
      <c r="W322" s="200"/>
      <c r="X322" s="200"/>
      <c r="Y322" s="200"/>
      <c r="Z322" s="200"/>
      <c r="AA322" s="200"/>
      <c r="AB322" s="201"/>
      <c r="AC322" s="201"/>
      <c r="AD322" s="201"/>
      <c r="AE322" s="201"/>
      <c r="AF322" s="201"/>
      <c r="AG322" s="201"/>
      <c r="AH322" s="201"/>
    </row>
    <row r="323" spans="1:34" s="7" customFormat="1">
      <c r="A323" s="89"/>
      <c r="B323" s="118" t="s">
        <v>363</v>
      </c>
      <c r="C323" s="119" t="s">
        <v>23</v>
      </c>
      <c r="D323" s="41">
        <v>0</v>
      </c>
      <c r="E323" s="41">
        <v>0</v>
      </c>
      <c r="F323" s="48">
        <v>5058</v>
      </c>
      <c r="G323" s="49">
        <v>0</v>
      </c>
      <c r="H323" s="48">
        <v>5058</v>
      </c>
      <c r="I323" s="41">
        <v>0</v>
      </c>
      <c r="J323" s="23">
        <v>13564</v>
      </c>
      <c r="K323" s="49">
        <v>0</v>
      </c>
      <c r="L323" s="42">
        <f>SUM(J323:K323)</f>
        <v>13564</v>
      </c>
      <c r="M323" s="247"/>
      <c r="N323" s="247"/>
      <c r="O323" s="247"/>
      <c r="P323" s="243"/>
      <c r="Q323" s="232"/>
      <c r="R323" s="190"/>
      <c r="S323" s="191"/>
      <c r="T323" s="190"/>
      <c r="U323" s="191"/>
      <c r="V323" s="191"/>
      <c r="W323" s="190"/>
      <c r="X323" s="190"/>
      <c r="Y323" s="190"/>
      <c r="Z323" s="190"/>
      <c r="AA323" s="190"/>
      <c r="AB323" s="193"/>
      <c r="AC323" s="193"/>
      <c r="AD323" s="193"/>
      <c r="AE323" s="193"/>
      <c r="AF323" s="193"/>
      <c r="AG323" s="193"/>
      <c r="AH323" s="193"/>
    </row>
    <row r="324" spans="1:34" s="5" customFormat="1">
      <c r="A324" s="89" t="s">
        <v>10</v>
      </c>
      <c r="B324" s="82">
        <v>63</v>
      </c>
      <c r="C324" s="119" t="s">
        <v>70</v>
      </c>
      <c r="D324" s="61">
        <f t="shared" ref="D324:K324" si="61">SUM(D322:D323)</f>
        <v>0</v>
      </c>
      <c r="E324" s="61">
        <f t="shared" si="61"/>
        <v>0</v>
      </c>
      <c r="F324" s="57">
        <f t="shared" si="61"/>
        <v>5058</v>
      </c>
      <c r="G324" s="61">
        <f t="shared" si="61"/>
        <v>0</v>
      </c>
      <c r="H324" s="57">
        <f t="shared" si="61"/>
        <v>5058</v>
      </c>
      <c r="I324" s="61">
        <f t="shared" si="61"/>
        <v>0</v>
      </c>
      <c r="J324" s="58">
        <f t="shared" si="61"/>
        <v>13564</v>
      </c>
      <c r="K324" s="61">
        <f t="shared" si="61"/>
        <v>0</v>
      </c>
      <c r="L324" s="57">
        <f>SUM(J324:K324)</f>
        <v>13564</v>
      </c>
      <c r="M324" s="200"/>
      <c r="N324" s="200"/>
      <c r="O324" s="200"/>
      <c r="P324" s="198"/>
      <c r="Q324" s="199"/>
      <c r="R324" s="200"/>
      <c r="S324" s="198"/>
      <c r="T324" s="200"/>
      <c r="U324" s="198"/>
      <c r="V324" s="198"/>
      <c r="W324" s="200"/>
      <c r="X324" s="200"/>
      <c r="Y324" s="200"/>
      <c r="Z324" s="200"/>
      <c r="AA324" s="200"/>
      <c r="AB324" s="201"/>
      <c r="AC324" s="201"/>
      <c r="AD324" s="201"/>
      <c r="AE324" s="201"/>
      <c r="AF324" s="201"/>
      <c r="AG324" s="201"/>
      <c r="AH324" s="201"/>
    </row>
    <row r="325" spans="1:34" s="5" customFormat="1">
      <c r="A325" s="81"/>
      <c r="B325" s="87"/>
      <c r="C325" s="128"/>
      <c r="D325" s="59"/>
      <c r="E325" s="59"/>
      <c r="F325" s="59"/>
      <c r="G325" s="59"/>
      <c r="H325" s="59"/>
      <c r="I325" s="59"/>
      <c r="J325" s="59"/>
      <c r="K325" s="59"/>
      <c r="L325" s="59"/>
      <c r="M325" s="200"/>
      <c r="N325" s="200"/>
      <c r="O325" s="200"/>
      <c r="P325" s="198"/>
      <c r="Q325" s="199"/>
      <c r="R325" s="200"/>
      <c r="S325" s="198"/>
      <c r="T325" s="200"/>
      <c r="U325" s="198"/>
      <c r="V325" s="198"/>
      <c r="W325" s="200"/>
      <c r="X325" s="200"/>
      <c r="Y325" s="200"/>
      <c r="Z325" s="200"/>
      <c r="AA325" s="200"/>
      <c r="AB325" s="201"/>
      <c r="AC325" s="201"/>
      <c r="AD325" s="201"/>
      <c r="AE325" s="201"/>
      <c r="AF325" s="201"/>
      <c r="AG325" s="201"/>
      <c r="AH325" s="201"/>
    </row>
    <row r="326" spans="1:34" s="5" customFormat="1">
      <c r="A326" s="89"/>
      <c r="B326" s="82">
        <v>66</v>
      </c>
      <c r="C326" s="119" t="s">
        <v>164</v>
      </c>
      <c r="D326" s="23"/>
      <c r="E326" s="23"/>
      <c r="F326" s="23"/>
      <c r="G326" s="23"/>
      <c r="H326" s="23"/>
      <c r="I326" s="23"/>
      <c r="J326" s="23"/>
      <c r="K326" s="23"/>
      <c r="L326" s="23"/>
      <c r="M326" s="200"/>
      <c r="N326" s="200"/>
      <c r="O326" s="200"/>
      <c r="P326" s="198"/>
      <c r="Q326" s="199"/>
      <c r="R326" s="200"/>
      <c r="S326" s="198"/>
      <c r="T326" s="200"/>
      <c r="U326" s="198"/>
      <c r="V326" s="198"/>
      <c r="W326" s="200"/>
      <c r="X326" s="200"/>
      <c r="Y326" s="200"/>
      <c r="Z326" s="200"/>
      <c r="AA326" s="200"/>
      <c r="AB326" s="201"/>
      <c r="AC326" s="201"/>
      <c r="AD326" s="201"/>
      <c r="AE326" s="201"/>
      <c r="AF326" s="201"/>
      <c r="AG326" s="201"/>
      <c r="AH326" s="201"/>
    </row>
    <row r="327" spans="1:34" s="7" customFormat="1">
      <c r="A327" s="89"/>
      <c r="B327" s="82" t="s">
        <v>364</v>
      </c>
      <c r="C327" s="119" t="s">
        <v>18</v>
      </c>
      <c r="D327" s="49">
        <v>0</v>
      </c>
      <c r="E327" s="49">
        <v>0</v>
      </c>
      <c r="F327" s="48">
        <v>9374</v>
      </c>
      <c r="G327" s="49">
        <v>0</v>
      </c>
      <c r="H327" s="48">
        <v>9374</v>
      </c>
      <c r="I327" s="49">
        <v>0</v>
      </c>
      <c r="J327" s="49">
        <v>0</v>
      </c>
      <c r="K327" s="49">
        <v>0</v>
      </c>
      <c r="L327" s="49">
        <f>SUM(J327:K327)</f>
        <v>0</v>
      </c>
      <c r="M327" s="190"/>
      <c r="N327" s="190"/>
      <c r="O327" s="190"/>
      <c r="P327" s="191"/>
      <c r="Q327" s="192"/>
      <c r="R327" s="190"/>
      <c r="S327" s="191"/>
      <c r="T327" s="190"/>
      <c r="U327" s="191"/>
      <c r="V327" s="191"/>
      <c r="W327" s="190"/>
      <c r="X327" s="190"/>
      <c r="Y327" s="190"/>
      <c r="Z327" s="190"/>
      <c r="AA327" s="190"/>
      <c r="AB327" s="193"/>
      <c r="AC327" s="193"/>
      <c r="AD327" s="193"/>
      <c r="AE327" s="193"/>
      <c r="AF327" s="193"/>
      <c r="AG327" s="193"/>
      <c r="AH327" s="193"/>
    </row>
    <row r="328" spans="1:34" s="7" customFormat="1">
      <c r="A328" s="89"/>
      <c r="B328" s="82" t="s">
        <v>365</v>
      </c>
      <c r="C328" s="119" t="s">
        <v>20</v>
      </c>
      <c r="D328" s="49">
        <v>0</v>
      </c>
      <c r="E328" s="49">
        <v>0</v>
      </c>
      <c r="F328" s="48">
        <v>400</v>
      </c>
      <c r="G328" s="49">
        <v>0</v>
      </c>
      <c r="H328" s="48">
        <v>400</v>
      </c>
      <c r="I328" s="49">
        <v>0</v>
      </c>
      <c r="J328" s="49">
        <v>0</v>
      </c>
      <c r="K328" s="49">
        <v>0</v>
      </c>
      <c r="L328" s="49">
        <f>SUM(J328:K328)</f>
        <v>0</v>
      </c>
      <c r="M328" s="190"/>
      <c r="N328" s="190"/>
      <c r="O328" s="190"/>
      <c r="P328" s="191"/>
      <c r="Q328" s="192"/>
      <c r="R328" s="190"/>
      <c r="S328" s="191"/>
      <c r="T328" s="190"/>
      <c r="U328" s="191"/>
      <c r="V328" s="191"/>
      <c r="W328" s="190"/>
      <c r="X328" s="190"/>
      <c r="Y328" s="190"/>
      <c r="Z328" s="190"/>
      <c r="AA328" s="190"/>
      <c r="AB328" s="193"/>
      <c r="AC328" s="193"/>
      <c r="AD328" s="193"/>
      <c r="AE328" s="193"/>
      <c r="AF328" s="193"/>
      <c r="AG328" s="193"/>
      <c r="AH328" s="193"/>
    </row>
    <row r="329" spans="1:34" s="7" customFormat="1">
      <c r="A329" s="89"/>
      <c r="B329" s="82" t="s">
        <v>366</v>
      </c>
      <c r="C329" s="119" t="s">
        <v>22</v>
      </c>
      <c r="D329" s="49">
        <v>0</v>
      </c>
      <c r="E329" s="49">
        <v>0</v>
      </c>
      <c r="F329" s="48">
        <v>425</v>
      </c>
      <c r="G329" s="49">
        <v>0</v>
      </c>
      <c r="H329" s="48">
        <v>425</v>
      </c>
      <c r="I329" s="49">
        <v>0</v>
      </c>
      <c r="J329" s="49">
        <v>0</v>
      </c>
      <c r="K329" s="49">
        <v>0</v>
      </c>
      <c r="L329" s="49">
        <f>SUM(J329:K329)</f>
        <v>0</v>
      </c>
      <c r="M329" s="190"/>
      <c r="N329" s="190"/>
      <c r="O329" s="190"/>
      <c r="P329" s="191"/>
      <c r="Q329" s="192"/>
      <c r="R329" s="190"/>
      <c r="S329" s="191"/>
      <c r="T329" s="190"/>
      <c r="U329" s="191"/>
      <c r="V329" s="191"/>
      <c r="W329" s="190"/>
      <c r="X329" s="190"/>
      <c r="Y329" s="190"/>
      <c r="Z329" s="190"/>
      <c r="AA329" s="190"/>
      <c r="AB329" s="193"/>
      <c r="AC329" s="193"/>
      <c r="AD329" s="193"/>
      <c r="AE329" s="193"/>
      <c r="AF329" s="193"/>
      <c r="AG329" s="193"/>
      <c r="AH329" s="193"/>
    </row>
    <row r="330" spans="1:34" s="7" customFormat="1">
      <c r="A330" s="89"/>
      <c r="B330" s="82" t="s">
        <v>367</v>
      </c>
      <c r="C330" s="119" t="s">
        <v>125</v>
      </c>
      <c r="D330" s="51">
        <v>0</v>
      </c>
      <c r="E330" s="51">
        <v>0</v>
      </c>
      <c r="F330" s="50">
        <v>250</v>
      </c>
      <c r="G330" s="51">
        <v>0</v>
      </c>
      <c r="H330" s="50">
        <v>250</v>
      </c>
      <c r="I330" s="51">
        <v>0</v>
      </c>
      <c r="J330" s="51">
        <v>0</v>
      </c>
      <c r="K330" s="51">
        <v>0</v>
      </c>
      <c r="L330" s="51">
        <f>SUM(J330:K330)</f>
        <v>0</v>
      </c>
      <c r="M330" s="190"/>
      <c r="N330" s="190"/>
      <c r="O330" s="190"/>
      <c r="P330" s="191"/>
      <c r="Q330" s="192"/>
      <c r="R330" s="190"/>
      <c r="S330" s="191"/>
      <c r="T330" s="190"/>
      <c r="U330" s="191"/>
      <c r="V330" s="191"/>
      <c r="W330" s="190"/>
      <c r="X330" s="190"/>
      <c r="Y330" s="190"/>
      <c r="Z330" s="190"/>
      <c r="AA330" s="190"/>
      <c r="AB330" s="193"/>
      <c r="AC330" s="193"/>
      <c r="AD330" s="193"/>
      <c r="AE330" s="193"/>
      <c r="AF330" s="193"/>
      <c r="AG330" s="193"/>
      <c r="AH330" s="193"/>
    </row>
    <row r="331" spans="1:34" s="5" customFormat="1">
      <c r="A331" s="89" t="s">
        <v>10</v>
      </c>
      <c r="B331" s="82">
        <v>66</v>
      </c>
      <c r="C331" s="119" t="s">
        <v>164</v>
      </c>
      <c r="D331" s="61">
        <f t="shared" ref="D331:L331" si="62">SUM(D327:D330)</f>
        <v>0</v>
      </c>
      <c r="E331" s="61">
        <f t="shared" si="62"/>
        <v>0</v>
      </c>
      <c r="F331" s="57">
        <f t="shared" si="62"/>
        <v>10449</v>
      </c>
      <c r="G331" s="61">
        <f t="shared" si="62"/>
        <v>0</v>
      </c>
      <c r="H331" s="57">
        <f t="shared" si="62"/>
        <v>10449</v>
      </c>
      <c r="I331" s="61">
        <f t="shared" si="62"/>
        <v>0</v>
      </c>
      <c r="J331" s="61">
        <f t="shared" si="62"/>
        <v>0</v>
      </c>
      <c r="K331" s="61">
        <f t="shared" si="62"/>
        <v>0</v>
      </c>
      <c r="L331" s="61">
        <f t="shared" si="62"/>
        <v>0</v>
      </c>
      <c r="M331" s="200"/>
      <c r="N331" s="200"/>
      <c r="O331" s="200"/>
      <c r="P331" s="198"/>
      <c r="Q331" s="199"/>
      <c r="R331" s="200"/>
      <c r="S331" s="198"/>
      <c r="T331" s="200"/>
      <c r="U331" s="198"/>
      <c r="V331" s="198"/>
      <c r="W331" s="200"/>
      <c r="X331" s="200"/>
      <c r="Y331" s="200"/>
      <c r="Z331" s="200"/>
      <c r="AA331" s="200"/>
      <c r="AB331" s="201"/>
      <c r="AC331" s="201"/>
      <c r="AD331" s="201"/>
      <c r="AE331" s="201"/>
      <c r="AF331" s="201"/>
      <c r="AG331" s="201"/>
      <c r="AH331" s="201"/>
    </row>
    <row r="332" spans="1:34" s="5" customFormat="1" ht="11.1" customHeight="1">
      <c r="A332" s="89"/>
      <c r="B332" s="82"/>
      <c r="C332" s="119"/>
      <c r="D332" s="59"/>
      <c r="E332" s="59"/>
      <c r="F332" s="59"/>
      <c r="G332" s="59"/>
      <c r="H332" s="59"/>
      <c r="I332" s="59"/>
      <c r="J332" s="59"/>
      <c r="K332" s="59"/>
      <c r="L332" s="59"/>
      <c r="M332" s="200"/>
      <c r="N332" s="200"/>
      <c r="O332" s="200"/>
      <c r="P332" s="198"/>
      <c r="Q332" s="199"/>
      <c r="R332" s="200"/>
      <c r="S332" s="198"/>
      <c r="T332" s="200"/>
      <c r="U332" s="198"/>
      <c r="V332" s="198"/>
      <c r="W332" s="200"/>
      <c r="X332" s="200"/>
      <c r="Y332" s="200"/>
      <c r="Z332" s="200"/>
      <c r="AA332" s="200"/>
      <c r="AB332" s="201"/>
      <c r="AC332" s="201"/>
      <c r="AD332" s="201"/>
      <c r="AE332" s="201"/>
      <c r="AF332" s="201"/>
      <c r="AG332" s="201"/>
      <c r="AH332" s="201"/>
    </row>
    <row r="333" spans="1:34" s="5" customFormat="1">
      <c r="A333" s="89"/>
      <c r="B333" s="82">
        <v>67</v>
      </c>
      <c r="C333" s="119" t="s">
        <v>136</v>
      </c>
      <c r="D333" s="23"/>
      <c r="E333" s="23"/>
      <c r="F333" s="23"/>
      <c r="G333" s="23"/>
      <c r="H333" s="23"/>
      <c r="I333" s="23"/>
      <c r="J333" s="23"/>
      <c r="K333" s="23"/>
      <c r="L333" s="23"/>
      <c r="M333" s="200"/>
      <c r="N333" s="200"/>
      <c r="O333" s="200"/>
      <c r="P333" s="198"/>
      <c r="Q333" s="199"/>
      <c r="R333" s="200"/>
      <c r="S333" s="198"/>
      <c r="T333" s="200"/>
      <c r="U333" s="198"/>
      <c r="V333" s="198"/>
      <c r="W333" s="200"/>
      <c r="X333" s="200"/>
      <c r="Y333" s="200"/>
      <c r="Z333" s="200"/>
      <c r="AA333" s="200"/>
      <c r="AB333" s="201"/>
      <c r="AC333" s="201"/>
      <c r="AD333" s="201"/>
      <c r="AE333" s="201"/>
      <c r="AF333" s="201"/>
      <c r="AG333" s="201"/>
      <c r="AH333" s="201"/>
    </row>
    <row r="334" spans="1:34" s="7" customFormat="1">
      <c r="A334" s="89"/>
      <c r="B334" s="82" t="s">
        <v>368</v>
      </c>
      <c r="C334" s="119" t="s">
        <v>18</v>
      </c>
      <c r="D334" s="49">
        <v>0</v>
      </c>
      <c r="E334" s="49">
        <v>0</v>
      </c>
      <c r="F334" s="48">
        <v>13250</v>
      </c>
      <c r="G334" s="49">
        <v>0</v>
      </c>
      <c r="H334" s="48">
        <v>13250</v>
      </c>
      <c r="I334" s="49">
        <v>0</v>
      </c>
      <c r="J334" s="49">
        <v>0</v>
      </c>
      <c r="K334" s="49">
        <v>0</v>
      </c>
      <c r="L334" s="49">
        <f>SUM(J334:K334)</f>
        <v>0</v>
      </c>
      <c r="M334" s="190"/>
      <c r="N334" s="190"/>
      <c r="O334" s="190"/>
      <c r="P334" s="191"/>
      <c r="Q334" s="192"/>
      <c r="R334" s="190"/>
      <c r="S334" s="191"/>
      <c r="T334" s="190"/>
      <c r="U334" s="191"/>
      <c r="V334" s="191"/>
      <c r="W334" s="190"/>
      <c r="X334" s="190"/>
      <c r="Y334" s="190"/>
      <c r="Z334" s="190"/>
      <c r="AA334" s="190"/>
      <c r="AB334" s="193"/>
      <c r="AC334" s="193"/>
      <c r="AD334" s="193"/>
      <c r="AE334" s="193"/>
      <c r="AF334" s="193"/>
      <c r="AG334" s="193"/>
      <c r="AH334" s="193"/>
    </row>
    <row r="335" spans="1:34" s="7" customFormat="1">
      <c r="A335" s="89"/>
      <c r="B335" s="82" t="s">
        <v>369</v>
      </c>
      <c r="C335" s="119" t="s">
        <v>20</v>
      </c>
      <c r="D335" s="49">
        <v>0</v>
      </c>
      <c r="E335" s="49">
        <v>0</v>
      </c>
      <c r="F335" s="48">
        <v>400</v>
      </c>
      <c r="G335" s="49">
        <v>0</v>
      </c>
      <c r="H335" s="48">
        <v>400</v>
      </c>
      <c r="I335" s="49">
        <v>0</v>
      </c>
      <c r="J335" s="49">
        <v>0</v>
      </c>
      <c r="K335" s="49">
        <v>0</v>
      </c>
      <c r="L335" s="49">
        <f>SUM(J335:K335)</f>
        <v>0</v>
      </c>
      <c r="M335" s="190"/>
      <c r="N335" s="190"/>
      <c r="O335" s="190"/>
      <c r="P335" s="191"/>
      <c r="Q335" s="192"/>
      <c r="R335" s="190"/>
      <c r="S335" s="191"/>
      <c r="T335" s="190"/>
      <c r="U335" s="191"/>
      <c r="V335" s="191"/>
      <c r="W335" s="190"/>
      <c r="X335" s="190"/>
      <c r="Y335" s="190"/>
      <c r="Z335" s="190"/>
      <c r="AA335" s="190"/>
      <c r="AB335" s="193"/>
      <c r="AC335" s="193"/>
      <c r="AD335" s="193"/>
      <c r="AE335" s="193"/>
      <c r="AF335" s="193"/>
      <c r="AG335" s="193"/>
      <c r="AH335" s="193"/>
    </row>
    <row r="336" spans="1:34" s="7" customFormat="1">
      <c r="A336" s="89"/>
      <c r="B336" s="82" t="s">
        <v>370</v>
      </c>
      <c r="C336" s="119" t="s">
        <v>22</v>
      </c>
      <c r="D336" s="49">
        <v>0</v>
      </c>
      <c r="E336" s="49">
        <v>0</v>
      </c>
      <c r="F336" s="48">
        <v>500</v>
      </c>
      <c r="G336" s="49">
        <v>0</v>
      </c>
      <c r="H336" s="48">
        <v>500</v>
      </c>
      <c r="I336" s="49">
        <v>0</v>
      </c>
      <c r="J336" s="49">
        <v>0</v>
      </c>
      <c r="K336" s="49">
        <v>0</v>
      </c>
      <c r="L336" s="49">
        <f>SUM(J336:K336)</f>
        <v>0</v>
      </c>
      <c r="M336" s="190"/>
      <c r="N336" s="190"/>
      <c r="O336" s="190"/>
      <c r="P336" s="191"/>
      <c r="Q336" s="192"/>
      <c r="R336" s="190"/>
      <c r="S336" s="191"/>
      <c r="T336" s="190"/>
      <c r="U336" s="191"/>
      <c r="V336" s="191"/>
      <c r="W336" s="190"/>
      <c r="X336" s="190"/>
      <c r="Y336" s="190"/>
      <c r="Z336" s="190"/>
      <c r="AA336" s="190"/>
      <c r="AB336" s="193"/>
      <c r="AC336" s="193"/>
      <c r="AD336" s="193"/>
      <c r="AE336" s="193"/>
      <c r="AF336" s="193"/>
      <c r="AG336" s="193"/>
      <c r="AH336" s="193"/>
    </row>
    <row r="337" spans="1:34" s="7" customFormat="1">
      <c r="A337" s="89"/>
      <c r="B337" s="82" t="s">
        <v>371</v>
      </c>
      <c r="C337" s="119" t="s">
        <v>125</v>
      </c>
      <c r="D337" s="51">
        <v>0</v>
      </c>
      <c r="E337" s="51">
        <v>0</v>
      </c>
      <c r="F337" s="50">
        <v>180</v>
      </c>
      <c r="G337" s="51">
        <v>0</v>
      </c>
      <c r="H337" s="50">
        <v>180</v>
      </c>
      <c r="I337" s="51">
        <v>0</v>
      </c>
      <c r="J337" s="51">
        <v>0</v>
      </c>
      <c r="K337" s="51">
        <v>0</v>
      </c>
      <c r="L337" s="51">
        <f>SUM(J337:K337)</f>
        <v>0</v>
      </c>
      <c r="M337" s="190"/>
      <c r="N337" s="190"/>
      <c r="O337" s="190"/>
      <c r="P337" s="191"/>
      <c r="Q337" s="192"/>
      <c r="R337" s="190"/>
      <c r="S337" s="191"/>
      <c r="T337" s="190"/>
      <c r="U337" s="191"/>
      <c r="V337" s="191"/>
      <c r="W337" s="190"/>
      <c r="X337" s="190"/>
      <c r="Y337" s="190"/>
      <c r="Z337" s="190"/>
      <c r="AA337" s="190"/>
      <c r="AB337" s="193"/>
      <c r="AC337" s="193"/>
      <c r="AD337" s="193"/>
      <c r="AE337" s="193"/>
      <c r="AF337" s="193"/>
      <c r="AG337" s="193"/>
      <c r="AH337" s="193"/>
    </row>
    <row r="338" spans="1:34" s="5" customFormat="1">
      <c r="A338" s="89" t="s">
        <v>10</v>
      </c>
      <c r="B338" s="82">
        <v>67</v>
      </c>
      <c r="C338" s="119" t="s">
        <v>136</v>
      </c>
      <c r="D338" s="51">
        <f t="shared" ref="D338:L338" si="63">SUM(D334:D337)</f>
        <v>0</v>
      </c>
      <c r="E338" s="51">
        <f t="shared" si="63"/>
        <v>0</v>
      </c>
      <c r="F338" s="50">
        <f t="shared" si="63"/>
        <v>14330</v>
      </c>
      <c r="G338" s="51">
        <f t="shared" si="63"/>
        <v>0</v>
      </c>
      <c r="H338" s="50">
        <f t="shared" si="63"/>
        <v>14330</v>
      </c>
      <c r="I338" s="51">
        <f t="shared" si="63"/>
        <v>0</v>
      </c>
      <c r="J338" s="51">
        <f t="shared" si="63"/>
        <v>0</v>
      </c>
      <c r="K338" s="51">
        <f t="shared" si="63"/>
        <v>0</v>
      </c>
      <c r="L338" s="51">
        <f t="shared" si="63"/>
        <v>0</v>
      </c>
      <c r="M338" s="200"/>
      <c r="N338" s="200"/>
      <c r="O338" s="200"/>
      <c r="P338" s="198"/>
      <c r="Q338" s="199"/>
      <c r="R338" s="200"/>
      <c r="S338" s="198"/>
      <c r="T338" s="200"/>
      <c r="U338" s="198"/>
      <c r="V338" s="198"/>
      <c r="W338" s="200"/>
      <c r="X338" s="200"/>
      <c r="Y338" s="200"/>
      <c r="Z338" s="200"/>
      <c r="AA338" s="200"/>
      <c r="AB338" s="201"/>
      <c r="AC338" s="201"/>
      <c r="AD338" s="201"/>
      <c r="AE338" s="201"/>
      <c r="AF338" s="201"/>
      <c r="AG338" s="201"/>
      <c r="AH338" s="201"/>
    </row>
    <row r="339" spans="1:34" s="5" customFormat="1">
      <c r="A339" s="89"/>
      <c r="B339" s="82"/>
      <c r="C339" s="119"/>
      <c r="D339" s="23"/>
      <c r="E339" s="48"/>
      <c r="F339" s="23"/>
      <c r="G339" s="48"/>
      <c r="H339" s="23"/>
      <c r="I339" s="48"/>
      <c r="J339" s="23"/>
      <c r="K339" s="68"/>
      <c r="L339" s="23"/>
      <c r="M339" s="200"/>
      <c r="N339" s="200"/>
      <c r="O339" s="200"/>
      <c r="P339" s="198"/>
      <c r="Q339" s="199"/>
      <c r="R339" s="200"/>
      <c r="S339" s="198"/>
      <c r="T339" s="200"/>
      <c r="U339" s="198"/>
      <c r="V339" s="198"/>
      <c r="W339" s="200"/>
      <c r="X339" s="200"/>
      <c r="Y339" s="200"/>
      <c r="Z339" s="200"/>
      <c r="AA339" s="200"/>
      <c r="AB339" s="201"/>
      <c r="AC339" s="201"/>
      <c r="AD339" s="201"/>
      <c r="AE339" s="201"/>
      <c r="AF339" s="201"/>
      <c r="AG339" s="201"/>
      <c r="AH339" s="201"/>
    </row>
    <row r="340" spans="1:34" s="5" customFormat="1">
      <c r="A340" s="89"/>
      <c r="B340" s="82">
        <v>68</v>
      </c>
      <c r="C340" s="119" t="s">
        <v>253</v>
      </c>
      <c r="D340" s="23"/>
      <c r="E340" s="48"/>
      <c r="F340" s="23"/>
      <c r="G340" s="48"/>
      <c r="H340" s="23"/>
      <c r="I340" s="48"/>
      <c r="J340" s="23"/>
      <c r="K340" s="68"/>
      <c r="L340" s="23"/>
      <c r="M340" s="200"/>
      <c r="N340" s="200"/>
      <c r="O340" s="200"/>
      <c r="P340" s="198"/>
      <c r="Q340" s="199"/>
      <c r="R340" s="200"/>
      <c r="S340" s="198"/>
      <c r="T340" s="200"/>
      <c r="U340" s="198"/>
      <c r="V340" s="198"/>
      <c r="W340" s="200"/>
      <c r="X340" s="200"/>
      <c r="Y340" s="200"/>
      <c r="Z340" s="200"/>
      <c r="AA340" s="200"/>
      <c r="AB340" s="201"/>
      <c r="AC340" s="201"/>
      <c r="AD340" s="201"/>
      <c r="AE340" s="201"/>
      <c r="AF340" s="201"/>
      <c r="AG340" s="201"/>
      <c r="AH340" s="201"/>
    </row>
    <row r="341" spans="1:34" s="7" customFormat="1">
      <c r="A341" s="89"/>
      <c r="B341" s="82" t="s">
        <v>372</v>
      </c>
      <c r="C341" s="119" t="s">
        <v>18</v>
      </c>
      <c r="D341" s="49">
        <v>0</v>
      </c>
      <c r="E341" s="49">
        <v>0</v>
      </c>
      <c r="F341" s="48">
        <v>10400</v>
      </c>
      <c r="G341" s="49">
        <v>0</v>
      </c>
      <c r="H341" s="48">
        <v>10400</v>
      </c>
      <c r="I341" s="49">
        <v>0</v>
      </c>
      <c r="J341" s="49">
        <v>0</v>
      </c>
      <c r="K341" s="49">
        <v>0</v>
      </c>
      <c r="L341" s="49">
        <f>SUM(J341:K341)</f>
        <v>0</v>
      </c>
      <c r="M341" s="190"/>
      <c r="N341" s="190"/>
      <c r="O341" s="190"/>
      <c r="P341" s="191"/>
      <c r="Q341" s="192"/>
      <c r="R341" s="190"/>
      <c r="S341" s="191"/>
      <c r="T341" s="190"/>
      <c r="U341" s="191"/>
      <c r="V341" s="191"/>
      <c r="W341" s="190"/>
      <c r="X341" s="190"/>
      <c r="Y341" s="190"/>
      <c r="Z341" s="190"/>
      <c r="AA341" s="190"/>
      <c r="AB341" s="193"/>
      <c r="AC341" s="193"/>
      <c r="AD341" s="193"/>
      <c r="AE341" s="193"/>
      <c r="AF341" s="193"/>
      <c r="AG341" s="193"/>
      <c r="AH341" s="193"/>
    </row>
    <row r="342" spans="1:34" s="7" customFormat="1">
      <c r="A342" s="116"/>
      <c r="B342" s="102" t="s">
        <v>373</v>
      </c>
      <c r="C342" s="117" t="s">
        <v>20</v>
      </c>
      <c r="D342" s="51">
        <v>0</v>
      </c>
      <c r="E342" s="51">
        <v>0</v>
      </c>
      <c r="F342" s="50">
        <v>150</v>
      </c>
      <c r="G342" s="51">
        <v>0</v>
      </c>
      <c r="H342" s="50">
        <v>150</v>
      </c>
      <c r="I342" s="51">
        <v>0</v>
      </c>
      <c r="J342" s="51">
        <v>0</v>
      </c>
      <c r="K342" s="51">
        <v>0</v>
      </c>
      <c r="L342" s="51">
        <f>SUM(J342:K342)</f>
        <v>0</v>
      </c>
      <c r="M342" s="190"/>
      <c r="N342" s="190"/>
      <c r="O342" s="190"/>
      <c r="P342" s="191"/>
      <c r="Q342" s="192"/>
      <c r="R342" s="190"/>
      <c r="S342" s="191"/>
      <c r="T342" s="190"/>
      <c r="U342" s="191"/>
      <c r="V342" s="191"/>
      <c r="W342" s="190"/>
      <c r="X342" s="190"/>
      <c r="Y342" s="190"/>
      <c r="Z342" s="190"/>
      <c r="AA342" s="190"/>
      <c r="AB342" s="193"/>
      <c r="AC342" s="193"/>
      <c r="AD342" s="193"/>
      <c r="AE342" s="193"/>
      <c r="AF342" s="193"/>
      <c r="AG342" s="193"/>
      <c r="AH342" s="193"/>
    </row>
    <row r="343" spans="1:34" s="7" customFormat="1">
      <c r="A343" s="89"/>
      <c r="B343" s="82" t="s">
        <v>374</v>
      </c>
      <c r="C343" s="119" t="s">
        <v>22</v>
      </c>
      <c r="D343" s="49">
        <v>0</v>
      </c>
      <c r="E343" s="49">
        <v>0</v>
      </c>
      <c r="F343" s="48">
        <v>747</v>
      </c>
      <c r="G343" s="49">
        <v>0</v>
      </c>
      <c r="H343" s="48">
        <v>747</v>
      </c>
      <c r="I343" s="49">
        <v>0</v>
      </c>
      <c r="J343" s="49">
        <v>0</v>
      </c>
      <c r="K343" s="49">
        <v>0</v>
      </c>
      <c r="L343" s="53">
        <f>SUM(J343:K343)</f>
        <v>0</v>
      </c>
      <c r="M343" s="190"/>
      <c r="N343" s="190"/>
      <c r="O343" s="190"/>
      <c r="P343" s="191"/>
      <c r="Q343" s="192"/>
      <c r="R343" s="190"/>
      <c r="S343" s="191"/>
      <c r="T343" s="190"/>
      <c r="U343" s="191"/>
      <c r="V343" s="191"/>
      <c r="W343" s="190"/>
      <c r="X343" s="190"/>
      <c r="Y343" s="190"/>
      <c r="Z343" s="190"/>
      <c r="AA343" s="190"/>
      <c r="AB343" s="193"/>
      <c r="AC343" s="193"/>
      <c r="AD343" s="193"/>
      <c r="AE343" s="193"/>
      <c r="AF343" s="193"/>
      <c r="AG343" s="193"/>
      <c r="AH343" s="193"/>
    </row>
    <row r="344" spans="1:34" s="7" customFormat="1">
      <c r="A344" s="89"/>
      <c r="B344" s="82" t="s">
        <v>375</v>
      </c>
      <c r="C344" s="119" t="s">
        <v>125</v>
      </c>
      <c r="D344" s="49">
        <v>0</v>
      </c>
      <c r="E344" s="49">
        <v>0</v>
      </c>
      <c r="F344" s="48">
        <v>100</v>
      </c>
      <c r="G344" s="49">
        <v>0</v>
      </c>
      <c r="H344" s="48">
        <v>100</v>
      </c>
      <c r="I344" s="49">
        <v>0</v>
      </c>
      <c r="J344" s="49">
        <v>0</v>
      </c>
      <c r="K344" s="49">
        <v>0</v>
      </c>
      <c r="L344" s="49">
        <f>SUM(J344:K344)</f>
        <v>0</v>
      </c>
      <c r="M344" s="190"/>
      <c r="N344" s="190"/>
      <c r="O344" s="190"/>
      <c r="P344" s="191"/>
      <c r="Q344" s="192"/>
      <c r="R344" s="190"/>
      <c r="S344" s="191"/>
      <c r="T344" s="190"/>
      <c r="U344" s="191"/>
      <c r="V344" s="191"/>
      <c r="W344" s="190"/>
      <c r="X344" s="190"/>
      <c r="Y344" s="190"/>
      <c r="Z344" s="190"/>
      <c r="AA344" s="190"/>
      <c r="AB344" s="193"/>
      <c r="AC344" s="193"/>
      <c r="AD344" s="193"/>
      <c r="AE344" s="193"/>
      <c r="AF344" s="193"/>
      <c r="AG344" s="193"/>
      <c r="AH344" s="193"/>
    </row>
    <row r="345" spans="1:34" s="5" customFormat="1">
      <c r="A345" s="89" t="s">
        <v>10</v>
      </c>
      <c r="B345" s="82">
        <v>68</v>
      </c>
      <c r="C345" s="119" t="s">
        <v>253</v>
      </c>
      <c r="D345" s="61">
        <f t="shared" ref="D345:L345" si="64">SUM(D341:D344)</f>
        <v>0</v>
      </c>
      <c r="E345" s="61">
        <f t="shared" si="64"/>
        <v>0</v>
      </c>
      <c r="F345" s="57">
        <f t="shared" si="64"/>
        <v>11397</v>
      </c>
      <c r="G345" s="61">
        <f t="shared" si="64"/>
        <v>0</v>
      </c>
      <c r="H345" s="57">
        <f t="shared" si="64"/>
        <v>11397</v>
      </c>
      <c r="I345" s="61">
        <f t="shared" si="64"/>
        <v>0</v>
      </c>
      <c r="J345" s="61">
        <f t="shared" si="64"/>
        <v>0</v>
      </c>
      <c r="K345" s="61">
        <f t="shared" si="64"/>
        <v>0</v>
      </c>
      <c r="L345" s="61">
        <f t="shared" si="64"/>
        <v>0</v>
      </c>
      <c r="M345" s="200"/>
      <c r="N345" s="200"/>
      <c r="O345" s="200"/>
      <c r="P345" s="198"/>
      <c r="Q345" s="199"/>
      <c r="R345" s="200"/>
      <c r="S345" s="198"/>
      <c r="T345" s="200"/>
      <c r="U345" s="198"/>
      <c r="V345" s="198"/>
      <c r="W345" s="200"/>
      <c r="X345" s="200"/>
      <c r="Y345" s="200"/>
      <c r="Z345" s="200"/>
      <c r="AA345" s="200"/>
      <c r="AB345" s="201"/>
      <c r="AC345" s="201"/>
      <c r="AD345" s="201"/>
      <c r="AE345" s="201"/>
      <c r="AF345" s="201"/>
      <c r="AG345" s="201"/>
      <c r="AH345" s="201"/>
    </row>
    <row r="346" spans="1:34" s="5" customFormat="1">
      <c r="A346" s="89"/>
      <c r="B346" s="82"/>
      <c r="C346" s="119"/>
      <c r="D346" s="23"/>
      <c r="E346" s="48"/>
      <c r="F346" s="23"/>
      <c r="G346" s="48"/>
      <c r="H346" s="23"/>
      <c r="I346" s="48"/>
      <c r="J346" s="23"/>
      <c r="K346" s="68"/>
      <c r="L346" s="23"/>
      <c r="M346" s="200"/>
      <c r="N346" s="200"/>
      <c r="O346" s="200"/>
      <c r="P346" s="198"/>
      <c r="Q346" s="199"/>
      <c r="R346" s="200"/>
      <c r="S346" s="198"/>
      <c r="T346" s="200"/>
      <c r="U346" s="198"/>
      <c r="V346" s="198"/>
      <c r="W346" s="200"/>
      <c r="X346" s="200"/>
      <c r="Y346" s="200"/>
      <c r="Z346" s="200"/>
      <c r="AA346" s="200"/>
      <c r="AB346" s="201"/>
      <c r="AC346" s="201"/>
      <c r="AD346" s="201"/>
      <c r="AE346" s="201"/>
      <c r="AF346" s="201"/>
      <c r="AG346" s="201"/>
      <c r="AH346" s="201"/>
    </row>
    <row r="347" spans="1:34" s="5" customFormat="1">
      <c r="A347" s="89"/>
      <c r="B347" s="82">
        <v>69</v>
      </c>
      <c r="C347" s="119" t="s">
        <v>254</v>
      </c>
      <c r="D347" s="23"/>
      <c r="E347" s="48"/>
      <c r="F347" s="23"/>
      <c r="G347" s="48"/>
      <c r="H347" s="23"/>
      <c r="I347" s="48"/>
      <c r="J347" s="23"/>
      <c r="K347" s="68"/>
      <c r="L347" s="23"/>
      <c r="M347" s="200"/>
      <c r="N347" s="200"/>
      <c r="O347" s="200"/>
      <c r="P347" s="198"/>
      <c r="Q347" s="199"/>
      <c r="R347" s="200"/>
      <c r="S347" s="198"/>
      <c r="T347" s="200"/>
      <c r="U347" s="198"/>
      <c r="V347" s="198"/>
      <c r="W347" s="200"/>
      <c r="X347" s="200"/>
      <c r="Y347" s="200"/>
      <c r="Z347" s="200"/>
      <c r="AA347" s="200"/>
      <c r="AB347" s="201"/>
      <c r="AC347" s="201"/>
      <c r="AD347" s="201"/>
      <c r="AE347" s="201"/>
      <c r="AF347" s="201"/>
      <c r="AG347" s="201"/>
      <c r="AH347" s="201"/>
    </row>
    <row r="348" spans="1:34" s="7" customFormat="1">
      <c r="A348" s="89"/>
      <c r="B348" s="82" t="s">
        <v>376</v>
      </c>
      <c r="C348" s="119" t="s">
        <v>18</v>
      </c>
      <c r="D348" s="49">
        <v>0</v>
      </c>
      <c r="E348" s="49">
        <v>0</v>
      </c>
      <c r="F348" s="48">
        <v>6000</v>
      </c>
      <c r="G348" s="49">
        <v>0</v>
      </c>
      <c r="H348" s="48">
        <v>6000</v>
      </c>
      <c r="I348" s="49">
        <v>0</v>
      </c>
      <c r="J348" s="49">
        <v>0</v>
      </c>
      <c r="K348" s="49">
        <v>0</v>
      </c>
      <c r="L348" s="49">
        <f>SUM(J348:K348)</f>
        <v>0</v>
      </c>
      <c r="M348" s="190"/>
      <c r="N348" s="190"/>
      <c r="O348" s="190"/>
      <c r="P348" s="191"/>
      <c r="Q348" s="192"/>
      <c r="R348" s="190"/>
      <c r="S348" s="191"/>
      <c r="T348" s="190"/>
      <c r="U348" s="191"/>
      <c r="V348" s="191"/>
      <c r="W348" s="190"/>
      <c r="X348" s="190"/>
      <c r="Y348" s="190"/>
      <c r="Z348" s="190"/>
      <c r="AA348" s="190"/>
      <c r="AB348" s="193"/>
      <c r="AC348" s="193"/>
      <c r="AD348" s="193"/>
      <c r="AE348" s="193"/>
      <c r="AF348" s="193"/>
      <c r="AG348" s="193"/>
      <c r="AH348" s="193"/>
    </row>
    <row r="349" spans="1:34" s="7" customFormat="1">
      <c r="A349" s="89"/>
      <c r="B349" s="82" t="s">
        <v>377</v>
      </c>
      <c r="C349" s="119" t="s">
        <v>20</v>
      </c>
      <c r="D349" s="49">
        <v>0</v>
      </c>
      <c r="E349" s="49">
        <v>0</v>
      </c>
      <c r="F349" s="48">
        <v>206</v>
      </c>
      <c r="G349" s="49">
        <v>0</v>
      </c>
      <c r="H349" s="48">
        <v>206</v>
      </c>
      <c r="I349" s="49">
        <v>0</v>
      </c>
      <c r="J349" s="49">
        <v>0</v>
      </c>
      <c r="K349" s="49">
        <v>0</v>
      </c>
      <c r="L349" s="49">
        <f>SUM(J349:K349)</f>
        <v>0</v>
      </c>
      <c r="M349" s="190"/>
      <c r="N349" s="190"/>
      <c r="O349" s="190"/>
      <c r="P349" s="191"/>
      <c r="Q349" s="192"/>
      <c r="R349" s="190"/>
      <c r="S349" s="191"/>
      <c r="T349" s="190"/>
      <c r="U349" s="191"/>
      <c r="V349" s="191"/>
      <c r="W349" s="190"/>
      <c r="X349" s="190"/>
      <c r="Y349" s="190"/>
      <c r="Z349" s="190"/>
      <c r="AA349" s="190"/>
      <c r="AB349" s="193"/>
      <c r="AC349" s="193"/>
      <c r="AD349" s="193"/>
      <c r="AE349" s="193"/>
      <c r="AF349" s="193"/>
      <c r="AG349" s="193"/>
      <c r="AH349" s="193"/>
    </row>
    <row r="350" spans="1:34" s="7" customFormat="1">
      <c r="A350" s="89"/>
      <c r="B350" s="82" t="s">
        <v>378</v>
      </c>
      <c r="C350" s="119" t="s">
        <v>22</v>
      </c>
      <c r="D350" s="49">
        <v>0</v>
      </c>
      <c r="E350" s="49">
        <v>0</v>
      </c>
      <c r="F350" s="48">
        <v>712</v>
      </c>
      <c r="G350" s="49">
        <v>0</v>
      </c>
      <c r="H350" s="48">
        <v>712</v>
      </c>
      <c r="I350" s="49">
        <v>0</v>
      </c>
      <c r="J350" s="49">
        <v>0</v>
      </c>
      <c r="K350" s="49">
        <v>0</v>
      </c>
      <c r="L350" s="49">
        <f>SUM(J350:K350)</f>
        <v>0</v>
      </c>
      <c r="M350" s="190"/>
      <c r="N350" s="190"/>
      <c r="O350" s="190"/>
      <c r="P350" s="191"/>
      <c r="Q350" s="192"/>
      <c r="R350" s="190"/>
      <c r="S350" s="191"/>
      <c r="T350" s="190"/>
      <c r="U350" s="191"/>
      <c r="V350" s="191"/>
      <c r="W350" s="190"/>
      <c r="X350" s="190"/>
      <c r="Y350" s="190"/>
      <c r="Z350" s="190"/>
      <c r="AA350" s="190"/>
      <c r="AB350" s="193"/>
      <c r="AC350" s="193"/>
      <c r="AD350" s="193"/>
      <c r="AE350" s="193"/>
      <c r="AF350" s="193"/>
      <c r="AG350" s="193"/>
      <c r="AH350" s="193"/>
    </row>
    <row r="351" spans="1:34" s="5" customFormat="1">
      <c r="A351" s="89" t="s">
        <v>10</v>
      </c>
      <c r="B351" s="82">
        <v>69</v>
      </c>
      <c r="C351" s="119" t="s">
        <v>254</v>
      </c>
      <c r="D351" s="61">
        <f t="shared" ref="D351:L351" si="65">SUM(D348:D350)</f>
        <v>0</v>
      </c>
      <c r="E351" s="61">
        <f t="shared" si="65"/>
        <v>0</v>
      </c>
      <c r="F351" s="57">
        <f t="shared" si="65"/>
        <v>6918</v>
      </c>
      <c r="G351" s="61">
        <f t="shared" si="65"/>
        <v>0</v>
      </c>
      <c r="H351" s="57">
        <f t="shared" si="65"/>
        <v>6918</v>
      </c>
      <c r="I351" s="61">
        <f t="shared" si="65"/>
        <v>0</v>
      </c>
      <c r="J351" s="61">
        <f t="shared" si="65"/>
        <v>0</v>
      </c>
      <c r="K351" s="61">
        <f t="shared" si="65"/>
        <v>0</v>
      </c>
      <c r="L351" s="61">
        <f t="shared" si="65"/>
        <v>0</v>
      </c>
      <c r="M351" s="200"/>
      <c r="N351" s="200"/>
      <c r="O351" s="200"/>
      <c r="P351" s="198"/>
      <c r="Q351" s="199"/>
      <c r="R351" s="200"/>
      <c r="S351" s="198"/>
      <c r="T351" s="200"/>
      <c r="U351" s="198"/>
      <c r="V351" s="198"/>
      <c r="W351" s="200"/>
      <c r="X351" s="200"/>
      <c r="Y351" s="200"/>
      <c r="Z351" s="200"/>
      <c r="AA351" s="200"/>
      <c r="AB351" s="201"/>
      <c r="AC351" s="201"/>
      <c r="AD351" s="201"/>
      <c r="AE351" s="201"/>
      <c r="AF351" s="201"/>
      <c r="AG351" s="201"/>
      <c r="AH351" s="201"/>
    </row>
    <row r="352" spans="1:34" s="5" customFormat="1">
      <c r="A352" s="89" t="s">
        <v>10</v>
      </c>
      <c r="B352" s="82">
        <v>52</v>
      </c>
      <c r="C352" s="128" t="s">
        <v>445</v>
      </c>
      <c r="D352" s="43">
        <f t="shared" ref="D352:L352" si="66">D324+D320+D331+D311+D304+D298+D292+D286+D280+D338+D274+D268+D261+D345+D351</f>
        <v>0</v>
      </c>
      <c r="E352" s="43">
        <f t="shared" si="66"/>
        <v>0</v>
      </c>
      <c r="F352" s="44">
        <f t="shared" si="66"/>
        <v>146467</v>
      </c>
      <c r="G352" s="43">
        <f t="shared" si="66"/>
        <v>0</v>
      </c>
      <c r="H352" s="44">
        <f t="shared" si="66"/>
        <v>146467</v>
      </c>
      <c r="I352" s="43">
        <f t="shared" si="66"/>
        <v>0</v>
      </c>
      <c r="J352" s="44">
        <f t="shared" si="66"/>
        <v>224033</v>
      </c>
      <c r="K352" s="43">
        <f t="shared" si="66"/>
        <v>0</v>
      </c>
      <c r="L352" s="44">
        <f t="shared" si="66"/>
        <v>224033</v>
      </c>
      <c r="M352" s="200"/>
      <c r="N352" s="200"/>
      <c r="O352" s="200"/>
      <c r="P352" s="198"/>
      <c r="Q352" s="199"/>
      <c r="R352" s="200"/>
      <c r="S352" s="198"/>
      <c r="T352" s="200"/>
      <c r="U352" s="198"/>
      <c r="V352" s="198"/>
      <c r="W352" s="200"/>
      <c r="X352" s="200"/>
      <c r="Y352" s="200"/>
      <c r="Z352" s="200"/>
      <c r="AA352" s="200"/>
      <c r="AB352" s="201"/>
      <c r="AC352" s="201"/>
      <c r="AD352" s="201"/>
      <c r="AE352" s="201"/>
      <c r="AF352" s="201"/>
      <c r="AG352" s="201"/>
      <c r="AH352" s="201"/>
    </row>
    <row r="353" spans="1:40">
      <c r="A353" s="89"/>
      <c r="B353" s="115"/>
      <c r="C353" s="110"/>
      <c r="D353" s="23"/>
      <c r="E353" s="23"/>
      <c r="F353" s="23"/>
      <c r="G353" s="23"/>
      <c r="H353" s="23"/>
      <c r="I353" s="23"/>
      <c r="J353" s="23"/>
      <c r="K353" s="23"/>
      <c r="L353" s="23"/>
      <c r="S353" s="189"/>
      <c r="AB353" s="72"/>
      <c r="AC353" s="72"/>
      <c r="AD353" s="72"/>
      <c r="AE353" s="72"/>
      <c r="AF353" s="72"/>
      <c r="AG353" s="72"/>
      <c r="AH353" s="72"/>
      <c r="AI353" s="2"/>
      <c r="AJ353" s="2"/>
      <c r="AK353" s="2"/>
      <c r="AL353" s="2"/>
      <c r="AM353" s="2"/>
      <c r="AN353" s="2"/>
    </row>
    <row r="354" spans="1:40" s="5" customFormat="1" ht="38.25">
      <c r="A354" s="89"/>
      <c r="B354" s="82">
        <v>54</v>
      </c>
      <c r="C354" s="119" t="s">
        <v>471</v>
      </c>
      <c r="D354" s="42"/>
      <c r="E354" s="42"/>
      <c r="F354" s="48"/>
      <c r="G354" s="42"/>
      <c r="H354" s="23"/>
      <c r="I354" s="60"/>
      <c r="J354" s="48"/>
      <c r="K354" s="60"/>
      <c r="L354" s="48"/>
      <c r="M354" s="200"/>
      <c r="N354" s="200"/>
      <c r="O354" s="200"/>
      <c r="P354" s="198"/>
      <c r="Q354" s="199"/>
      <c r="R354" s="200"/>
      <c r="S354" s="198"/>
      <c r="T354" s="200"/>
      <c r="U354" s="198"/>
      <c r="V354" s="198"/>
      <c r="W354" s="200"/>
      <c r="X354" s="200"/>
      <c r="Y354" s="200"/>
      <c r="Z354" s="200"/>
      <c r="AA354" s="200"/>
      <c r="AB354" s="201"/>
      <c r="AC354" s="201"/>
      <c r="AD354" s="201"/>
      <c r="AE354" s="201"/>
      <c r="AF354" s="201"/>
      <c r="AG354" s="201"/>
      <c r="AH354" s="201"/>
    </row>
    <row r="355" spans="1:40" s="7" customFormat="1">
      <c r="A355" s="89"/>
      <c r="B355" s="118" t="s">
        <v>400</v>
      </c>
      <c r="C355" s="119" t="s">
        <v>250</v>
      </c>
      <c r="D355" s="51">
        <v>0</v>
      </c>
      <c r="E355" s="51">
        <v>0</v>
      </c>
      <c r="F355" s="50">
        <v>19000</v>
      </c>
      <c r="G355" s="46">
        <v>0</v>
      </c>
      <c r="H355" s="50">
        <v>19000</v>
      </c>
      <c r="I355" s="51">
        <v>0</v>
      </c>
      <c r="J355" s="50">
        <v>19000</v>
      </c>
      <c r="K355" s="46">
        <v>0</v>
      </c>
      <c r="L355" s="50">
        <f>SUM(J355:K355)</f>
        <v>19000</v>
      </c>
      <c r="M355" s="247"/>
      <c r="N355" s="249"/>
      <c r="O355" s="247"/>
      <c r="P355" s="243"/>
      <c r="Q355" s="244"/>
      <c r="R355" s="190"/>
      <c r="S355" s="191"/>
      <c r="T355" s="190"/>
      <c r="U355" s="191"/>
      <c r="V355" s="191"/>
      <c r="W355" s="190"/>
      <c r="X355" s="190"/>
      <c r="Y355" s="190"/>
      <c r="Z355" s="190"/>
      <c r="AA355" s="190"/>
      <c r="AB355" s="193"/>
      <c r="AC355" s="193"/>
      <c r="AD355" s="193"/>
      <c r="AE355" s="193"/>
      <c r="AF355" s="193"/>
      <c r="AG355" s="193"/>
      <c r="AH355" s="193"/>
    </row>
    <row r="356" spans="1:40" ht="38.25">
      <c r="A356" s="89" t="s">
        <v>10</v>
      </c>
      <c r="B356" s="82">
        <v>54</v>
      </c>
      <c r="C356" s="119" t="s">
        <v>472</v>
      </c>
      <c r="D356" s="61">
        <f t="shared" ref="D356:L356" si="67">D355</f>
        <v>0</v>
      </c>
      <c r="E356" s="61">
        <f t="shared" si="67"/>
        <v>0</v>
      </c>
      <c r="F356" s="57">
        <f t="shared" si="67"/>
        <v>19000</v>
      </c>
      <c r="G356" s="61">
        <f t="shared" si="67"/>
        <v>0</v>
      </c>
      <c r="H356" s="57">
        <f t="shared" si="67"/>
        <v>19000</v>
      </c>
      <c r="I356" s="61">
        <f t="shared" si="67"/>
        <v>0</v>
      </c>
      <c r="J356" s="57">
        <f t="shared" si="67"/>
        <v>19000</v>
      </c>
      <c r="K356" s="61">
        <f t="shared" si="67"/>
        <v>0</v>
      </c>
      <c r="L356" s="57">
        <f t="shared" si="67"/>
        <v>19000</v>
      </c>
      <c r="S356" s="189"/>
      <c r="AB356" s="72"/>
      <c r="AC356" s="72"/>
      <c r="AD356" s="72"/>
      <c r="AE356" s="72"/>
      <c r="AF356" s="72"/>
      <c r="AG356" s="72"/>
      <c r="AH356" s="72"/>
      <c r="AI356" s="2"/>
      <c r="AJ356" s="2"/>
      <c r="AK356" s="2"/>
      <c r="AL356" s="2"/>
      <c r="AM356" s="2"/>
      <c r="AN356" s="2"/>
    </row>
    <row r="357" spans="1:40">
      <c r="A357" s="89"/>
      <c r="B357" s="115"/>
      <c r="C357" s="110"/>
      <c r="D357" s="59"/>
      <c r="E357" s="59"/>
      <c r="F357" s="59"/>
      <c r="G357" s="59"/>
      <c r="H357" s="59"/>
      <c r="I357" s="59"/>
      <c r="J357" s="59"/>
      <c r="K357" s="59"/>
      <c r="L357" s="59"/>
      <c r="S357" s="189"/>
      <c r="AB357" s="72"/>
      <c r="AC357" s="72"/>
      <c r="AD357" s="72"/>
      <c r="AE357" s="72"/>
      <c r="AF357" s="72"/>
      <c r="AG357" s="72"/>
      <c r="AH357" s="72"/>
      <c r="AI357" s="2"/>
      <c r="AJ357" s="2"/>
      <c r="AK357" s="2"/>
      <c r="AL357" s="2"/>
      <c r="AM357" s="2"/>
      <c r="AN357" s="2"/>
    </row>
    <row r="358" spans="1:40">
      <c r="B358" s="87">
        <v>61</v>
      </c>
      <c r="C358" s="128" t="s">
        <v>204</v>
      </c>
      <c r="D358" s="59"/>
      <c r="E358" s="59"/>
      <c r="F358" s="59"/>
      <c r="G358" s="59"/>
      <c r="H358" s="59"/>
      <c r="I358" s="59"/>
      <c r="J358" s="59"/>
      <c r="K358" s="59"/>
      <c r="L358" s="59"/>
      <c r="S358" s="189"/>
      <c r="AB358" s="72"/>
      <c r="AC358" s="72"/>
      <c r="AD358" s="72"/>
      <c r="AE358" s="72"/>
      <c r="AF358" s="72"/>
      <c r="AG358" s="72"/>
      <c r="AH358" s="72"/>
      <c r="AI358" s="2"/>
      <c r="AJ358" s="2"/>
      <c r="AK358" s="2"/>
      <c r="AL358" s="2"/>
      <c r="AM358" s="2"/>
      <c r="AN358" s="2"/>
    </row>
    <row r="359" spans="1:40">
      <c r="A359" s="89"/>
      <c r="B359" s="82">
        <v>49</v>
      </c>
      <c r="C359" s="119" t="s">
        <v>121</v>
      </c>
      <c r="D359" s="23"/>
      <c r="E359" s="23"/>
      <c r="F359" s="23"/>
      <c r="G359" s="23"/>
      <c r="H359" s="23"/>
      <c r="I359" s="23"/>
      <c r="J359" s="23"/>
      <c r="K359" s="23"/>
      <c r="L359" s="23"/>
      <c r="S359" s="189"/>
      <c r="AB359" s="72"/>
      <c r="AC359" s="72"/>
      <c r="AD359" s="72"/>
      <c r="AE359" s="72"/>
      <c r="AF359" s="72"/>
      <c r="AG359" s="72"/>
      <c r="AH359" s="72"/>
      <c r="AI359" s="2"/>
      <c r="AJ359" s="2"/>
      <c r="AK359" s="2"/>
      <c r="AL359" s="2"/>
      <c r="AM359" s="2"/>
      <c r="AN359" s="2"/>
    </row>
    <row r="360" spans="1:40">
      <c r="A360" s="89"/>
      <c r="B360" s="82" t="s">
        <v>122</v>
      </c>
      <c r="C360" s="119" t="s">
        <v>18</v>
      </c>
      <c r="D360" s="23">
        <v>7160</v>
      </c>
      <c r="E360" s="49">
        <v>0</v>
      </c>
      <c r="F360" s="49">
        <v>0</v>
      </c>
      <c r="G360" s="49">
        <v>0</v>
      </c>
      <c r="H360" s="49">
        <v>0</v>
      </c>
      <c r="I360" s="49">
        <v>0</v>
      </c>
      <c r="J360" s="49">
        <v>0</v>
      </c>
      <c r="K360" s="49">
        <v>0</v>
      </c>
      <c r="L360" s="49">
        <f>SUM(J360:K360)</f>
        <v>0</v>
      </c>
      <c r="S360" s="189"/>
      <c r="AB360" s="72"/>
      <c r="AC360" s="72"/>
      <c r="AD360" s="72"/>
      <c r="AE360" s="72"/>
      <c r="AF360" s="72"/>
      <c r="AG360" s="72"/>
      <c r="AH360" s="72"/>
      <c r="AI360" s="2"/>
      <c r="AJ360" s="2"/>
      <c r="AK360" s="2"/>
      <c r="AL360" s="2"/>
      <c r="AM360" s="2"/>
      <c r="AN360" s="2"/>
    </row>
    <row r="361" spans="1:40">
      <c r="A361" s="89"/>
      <c r="B361" s="82" t="s">
        <v>123</v>
      </c>
      <c r="C361" s="119" t="s">
        <v>20</v>
      </c>
      <c r="D361" s="23">
        <v>367</v>
      </c>
      <c r="E361" s="49">
        <v>0</v>
      </c>
      <c r="F361" s="49">
        <v>0</v>
      </c>
      <c r="G361" s="49">
        <v>0</v>
      </c>
      <c r="H361" s="49">
        <v>0</v>
      </c>
      <c r="I361" s="49">
        <v>0</v>
      </c>
      <c r="J361" s="49">
        <v>0</v>
      </c>
      <c r="K361" s="49">
        <v>0</v>
      </c>
      <c r="L361" s="49">
        <f>SUM(J361:K361)</f>
        <v>0</v>
      </c>
      <c r="S361" s="189"/>
      <c r="AB361" s="72"/>
      <c r="AC361" s="72"/>
      <c r="AD361" s="72"/>
      <c r="AE361" s="72"/>
      <c r="AF361" s="72"/>
      <c r="AG361" s="72"/>
      <c r="AH361" s="72"/>
      <c r="AI361" s="2"/>
      <c r="AJ361" s="2"/>
      <c r="AK361" s="2"/>
      <c r="AL361" s="2"/>
      <c r="AM361" s="2"/>
      <c r="AN361" s="2"/>
    </row>
    <row r="362" spans="1:40">
      <c r="A362" s="89"/>
      <c r="B362" s="82" t="s">
        <v>124</v>
      </c>
      <c r="C362" s="119" t="s">
        <v>22</v>
      </c>
      <c r="D362" s="215">
        <v>118</v>
      </c>
      <c r="E362" s="51">
        <v>0</v>
      </c>
      <c r="F362" s="51">
        <v>0</v>
      </c>
      <c r="G362" s="51">
        <v>0</v>
      </c>
      <c r="H362" s="51">
        <v>0</v>
      </c>
      <c r="I362" s="51">
        <v>0</v>
      </c>
      <c r="J362" s="51">
        <v>0</v>
      </c>
      <c r="K362" s="51">
        <v>0</v>
      </c>
      <c r="L362" s="51">
        <f>SUM(J362:K362)</f>
        <v>0</v>
      </c>
      <c r="S362" s="189"/>
      <c r="AB362" s="72"/>
      <c r="AC362" s="72"/>
      <c r="AD362" s="72"/>
      <c r="AE362" s="72"/>
      <c r="AF362" s="72"/>
      <c r="AG362" s="72"/>
      <c r="AH362" s="72"/>
      <c r="AI362" s="2"/>
      <c r="AJ362" s="2"/>
      <c r="AK362" s="2"/>
      <c r="AL362" s="2"/>
      <c r="AM362" s="2"/>
      <c r="AN362" s="2"/>
    </row>
    <row r="363" spans="1:40" ht="13.35" customHeight="1">
      <c r="A363" s="89"/>
      <c r="B363" s="82" t="s">
        <v>126</v>
      </c>
      <c r="C363" s="119" t="s">
        <v>125</v>
      </c>
      <c r="D363" s="48">
        <v>216</v>
      </c>
      <c r="E363" s="49">
        <v>0</v>
      </c>
      <c r="F363" s="49">
        <v>0</v>
      </c>
      <c r="G363" s="49">
        <v>0</v>
      </c>
      <c r="H363" s="49">
        <v>0</v>
      </c>
      <c r="I363" s="49">
        <v>0</v>
      </c>
      <c r="J363" s="49">
        <v>0</v>
      </c>
      <c r="K363" s="49">
        <v>0</v>
      </c>
      <c r="L363" s="49">
        <f>SUM(J363:K363)</f>
        <v>0</v>
      </c>
      <c r="S363" s="189"/>
      <c r="AB363" s="72"/>
      <c r="AC363" s="72"/>
      <c r="AD363" s="72"/>
      <c r="AE363" s="72"/>
      <c r="AF363" s="72"/>
      <c r="AG363" s="72"/>
      <c r="AH363" s="72"/>
      <c r="AI363" s="2"/>
      <c r="AJ363" s="2"/>
      <c r="AK363" s="2"/>
      <c r="AL363" s="2"/>
      <c r="AM363" s="2"/>
      <c r="AN363" s="2"/>
    </row>
    <row r="364" spans="1:40" ht="13.35" customHeight="1">
      <c r="A364" s="89" t="s">
        <v>10</v>
      </c>
      <c r="B364" s="82">
        <v>49</v>
      </c>
      <c r="C364" s="119" t="s">
        <v>121</v>
      </c>
      <c r="D364" s="58">
        <f t="shared" ref="D364:L364" si="68">SUM(D360:D363)</f>
        <v>7861</v>
      </c>
      <c r="E364" s="61">
        <f t="shared" si="68"/>
        <v>0</v>
      </c>
      <c r="F364" s="61">
        <f t="shared" si="68"/>
        <v>0</v>
      </c>
      <c r="G364" s="61">
        <f t="shared" si="68"/>
        <v>0</v>
      </c>
      <c r="H364" s="61">
        <f t="shared" si="68"/>
        <v>0</v>
      </c>
      <c r="I364" s="61">
        <f t="shared" si="68"/>
        <v>0</v>
      </c>
      <c r="J364" s="61">
        <f t="shared" si="68"/>
        <v>0</v>
      </c>
      <c r="K364" s="61">
        <f t="shared" si="68"/>
        <v>0</v>
      </c>
      <c r="L364" s="61">
        <f t="shared" si="68"/>
        <v>0</v>
      </c>
      <c r="S364" s="189"/>
      <c r="AB364" s="72"/>
      <c r="AC364" s="72"/>
      <c r="AD364" s="72"/>
      <c r="AE364" s="72"/>
      <c r="AF364" s="72"/>
      <c r="AG364" s="72"/>
      <c r="AH364" s="72"/>
      <c r="AI364" s="2"/>
      <c r="AJ364" s="2"/>
      <c r="AK364" s="2"/>
      <c r="AL364" s="2"/>
      <c r="AM364" s="2"/>
      <c r="AN364" s="2"/>
    </row>
    <row r="365" spans="1:40" ht="17.25" customHeight="1">
      <c r="A365" s="89"/>
      <c r="B365" s="82"/>
      <c r="C365" s="119"/>
      <c r="D365" s="23"/>
      <c r="E365" s="23"/>
      <c r="F365" s="49"/>
      <c r="G365" s="79"/>
      <c r="H365" s="49"/>
      <c r="I365" s="23"/>
      <c r="J365" s="23"/>
      <c r="K365" s="23"/>
      <c r="L365" s="23"/>
      <c r="S365" s="189"/>
      <c r="AB365" s="72"/>
      <c r="AC365" s="72"/>
      <c r="AD365" s="72"/>
      <c r="AE365" s="72"/>
      <c r="AF365" s="72"/>
      <c r="AG365" s="72"/>
      <c r="AH365" s="72"/>
      <c r="AI365" s="2"/>
      <c r="AJ365" s="2"/>
      <c r="AK365" s="2"/>
      <c r="AL365" s="2"/>
      <c r="AM365" s="2"/>
      <c r="AN365" s="2"/>
    </row>
    <row r="366" spans="1:40" ht="13.35" customHeight="1">
      <c r="A366" s="89"/>
      <c r="B366" s="82">
        <v>50</v>
      </c>
      <c r="C366" s="119" t="s">
        <v>127</v>
      </c>
      <c r="D366" s="23"/>
      <c r="E366" s="23"/>
      <c r="F366" s="49"/>
      <c r="G366" s="79"/>
      <c r="H366" s="49"/>
      <c r="I366" s="23"/>
      <c r="J366" s="23"/>
      <c r="K366" s="23"/>
      <c r="L366" s="23"/>
      <c r="S366" s="189"/>
      <c r="AB366" s="72"/>
      <c r="AC366" s="72"/>
      <c r="AD366" s="72"/>
      <c r="AE366" s="72"/>
      <c r="AF366" s="72"/>
      <c r="AG366" s="72"/>
      <c r="AH366" s="72"/>
      <c r="AI366" s="2"/>
      <c r="AJ366" s="2"/>
      <c r="AK366" s="2"/>
      <c r="AL366" s="2"/>
      <c r="AM366" s="2"/>
      <c r="AN366" s="2"/>
    </row>
    <row r="367" spans="1:40" ht="13.35" customHeight="1">
      <c r="A367" s="89"/>
      <c r="B367" s="82" t="s">
        <v>128</v>
      </c>
      <c r="C367" s="119" t="s">
        <v>18</v>
      </c>
      <c r="D367" s="23">
        <v>8047</v>
      </c>
      <c r="E367" s="49">
        <v>0</v>
      </c>
      <c r="F367" s="49">
        <v>0</v>
      </c>
      <c r="G367" s="49">
        <v>0</v>
      </c>
      <c r="H367" s="49">
        <v>0</v>
      </c>
      <c r="I367" s="49">
        <v>0</v>
      </c>
      <c r="J367" s="49">
        <v>0</v>
      </c>
      <c r="K367" s="49">
        <v>0</v>
      </c>
      <c r="L367" s="49">
        <f>SUM(J367:K367)</f>
        <v>0</v>
      </c>
      <c r="S367" s="189"/>
      <c r="AB367" s="72"/>
      <c r="AC367" s="72"/>
      <c r="AD367" s="72"/>
      <c r="AE367" s="72"/>
      <c r="AF367" s="72"/>
      <c r="AG367" s="72"/>
      <c r="AH367" s="72"/>
      <c r="AI367" s="2"/>
      <c r="AJ367" s="2"/>
      <c r="AK367" s="2"/>
      <c r="AL367" s="2"/>
      <c r="AM367" s="2"/>
      <c r="AN367" s="2"/>
    </row>
    <row r="368" spans="1:40" ht="13.35" customHeight="1">
      <c r="A368" s="89"/>
      <c r="B368" s="82" t="s">
        <v>129</v>
      </c>
      <c r="C368" s="119" t="s">
        <v>20</v>
      </c>
      <c r="D368" s="23">
        <v>100</v>
      </c>
      <c r="E368" s="49">
        <v>0</v>
      </c>
      <c r="F368" s="49">
        <v>0</v>
      </c>
      <c r="G368" s="49">
        <v>0</v>
      </c>
      <c r="H368" s="49">
        <v>0</v>
      </c>
      <c r="I368" s="49">
        <v>0</v>
      </c>
      <c r="J368" s="49">
        <v>0</v>
      </c>
      <c r="K368" s="49">
        <v>0</v>
      </c>
      <c r="L368" s="49">
        <f>SUM(J368:K368)</f>
        <v>0</v>
      </c>
      <c r="S368" s="189"/>
      <c r="AB368" s="72"/>
      <c r="AC368" s="72"/>
      <c r="AD368" s="72"/>
      <c r="AE368" s="72"/>
      <c r="AF368" s="72"/>
      <c r="AG368" s="72"/>
      <c r="AH368" s="72"/>
      <c r="AI368" s="2"/>
      <c r="AJ368" s="2"/>
      <c r="AK368" s="2"/>
      <c r="AL368" s="2"/>
      <c r="AM368" s="2"/>
      <c r="AN368" s="2"/>
    </row>
    <row r="369" spans="1:40" ht="13.35" customHeight="1">
      <c r="B369" s="87" t="s">
        <v>130</v>
      </c>
      <c r="C369" s="128" t="s">
        <v>22</v>
      </c>
      <c r="D369" s="59">
        <v>143</v>
      </c>
      <c r="E369" s="53">
        <v>0</v>
      </c>
      <c r="F369" s="53">
        <v>0</v>
      </c>
      <c r="G369" s="53">
        <v>0</v>
      </c>
      <c r="H369" s="53">
        <v>0</v>
      </c>
      <c r="I369" s="53">
        <v>0</v>
      </c>
      <c r="J369" s="53">
        <v>0</v>
      </c>
      <c r="K369" s="53">
        <v>0</v>
      </c>
      <c r="L369" s="53">
        <f>SUM(J369:K369)</f>
        <v>0</v>
      </c>
      <c r="S369" s="189"/>
      <c r="AB369" s="72"/>
      <c r="AC369" s="72"/>
      <c r="AD369" s="72"/>
      <c r="AE369" s="72"/>
      <c r="AF369" s="72"/>
      <c r="AG369" s="72"/>
      <c r="AH369" s="72"/>
      <c r="AI369" s="2"/>
      <c r="AJ369" s="2"/>
      <c r="AK369" s="2"/>
      <c r="AL369" s="2"/>
      <c r="AM369" s="2"/>
      <c r="AN369" s="2"/>
    </row>
    <row r="370" spans="1:40" ht="13.35" customHeight="1">
      <c r="A370" s="89"/>
      <c r="B370" s="82" t="s">
        <v>131</v>
      </c>
      <c r="C370" s="119" t="s">
        <v>125</v>
      </c>
      <c r="D370" s="23">
        <v>21</v>
      </c>
      <c r="E370" s="49">
        <v>0</v>
      </c>
      <c r="F370" s="49">
        <v>0</v>
      </c>
      <c r="G370" s="49">
        <v>0</v>
      </c>
      <c r="H370" s="49">
        <v>0</v>
      </c>
      <c r="I370" s="49">
        <v>0</v>
      </c>
      <c r="J370" s="49">
        <v>0</v>
      </c>
      <c r="K370" s="49">
        <v>0</v>
      </c>
      <c r="L370" s="49">
        <f>SUM(J370:K370)</f>
        <v>0</v>
      </c>
      <c r="S370" s="189"/>
      <c r="AB370" s="72"/>
      <c r="AC370" s="72"/>
      <c r="AD370" s="72"/>
      <c r="AE370" s="72"/>
      <c r="AF370" s="72"/>
      <c r="AG370" s="72"/>
      <c r="AH370" s="72"/>
      <c r="AI370" s="2"/>
      <c r="AJ370" s="2"/>
      <c r="AK370" s="2"/>
      <c r="AL370" s="2"/>
      <c r="AM370" s="2"/>
      <c r="AN370" s="2"/>
    </row>
    <row r="371" spans="1:40" ht="13.35" customHeight="1">
      <c r="A371" s="116" t="s">
        <v>10</v>
      </c>
      <c r="B371" s="102">
        <v>50</v>
      </c>
      <c r="C371" s="117" t="s">
        <v>127</v>
      </c>
      <c r="D371" s="58">
        <f t="shared" ref="D371:L371" si="69">SUM(D367:D370)</f>
        <v>8311</v>
      </c>
      <c r="E371" s="61">
        <f t="shared" si="69"/>
        <v>0</v>
      </c>
      <c r="F371" s="61">
        <f t="shared" si="69"/>
        <v>0</v>
      </c>
      <c r="G371" s="61">
        <f t="shared" si="69"/>
        <v>0</v>
      </c>
      <c r="H371" s="61">
        <f t="shared" si="69"/>
        <v>0</v>
      </c>
      <c r="I371" s="61">
        <f t="shared" si="69"/>
        <v>0</v>
      </c>
      <c r="J371" s="61">
        <f t="shared" si="69"/>
        <v>0</v>
      </c>
      <c r="K371" s="61">
        <f t="shared" si="69"/>
        <v>0</v>
      </c>
      <c r="L371" s="61">
        <f t="shared" si="69"/>
        <v>0</v>
      </c>
      <c r="S371" s="189"/>
      <c r="AB371" s="72"/>
      <c r="AC371" s="72"/>
      <c r="AD371" s="72"/>
      <c r="AE371" s="72"/>
      <c r="AF371" s="72"/>
      <c r="AG371" s="72"/>
      <c r="AH371" s="72"/>
      <c r="AI371" s="2"/>
      <c r="AJ371" s="2"/>
      <c r="AK371" s="2"/>
      <c r="AL371" s="2"/>
      <c r="AM371" s="2"/>
      <c r="AN371" s="2"/>
    </row>
    <row r="372" spans="1:40" ht="3" customHeight="1">
      <c r="A372" s="89"/>
      <c r="B372" s="82"/>
      <c r="C372" s="119"/>
      <c r="D372" s="23"/>
      <c r="E372" s="23"/>
      <c r="F372" s="49"/>
      <c r="G372" s="79"/>
      <c r="H372" s="49"/>
      <c r="I372" s="23"/>
      <c r="J372" s="23"/>
      <c r="K372" s="23"/>
      <c r="L372" s="23"/>
      <c r="S372" s="189"/>
      <c r="AB372" s="72"/>
      <c r="AC372" s="72"/>
      <c r="AD372" s="72"/>
      <c r="AE372" s="72"/>
      <c r="AF372" s="72"/>
      <c r="AG372" s="72"/>
      <c r="AH372" s="72"/>
      <c r="AI372" s="2"/>
      <c r="AJ372" s="2"/>
      <c r="AK372" s="2"/>
      <c r="AL372" s="2"/>
      <c r="AM372" s="2"/>
      <c r="AN372" s="2"/>
    </row>
    <row r="373" spans="1:40" ht="13.35" customHeight="1">
      <c r="A373" s="89"/>
      <c r="B373" s="82">
        <v>51</v>
      </c>
      <c r="C373" s="119" t="s">
        <v>132</v>
      </c>
      <c r="D373" s="23"/>
      <c r="E373" s="23"/>
      <c r="F373" s="49"/>
      <c r="G373" s="79"/>
      <c r="H373" s="49"/>
      <c r="I373" s="23"/>
      <c r="J373" s="23"/>
      <c r="K373" s="23"/>
      <c r="L373" s="23"/>
      <c r="S373" s="189"/>
      <c r="AB373" s="72"/>
      <c r="AC373" s="72"/>
      <c r="AD373" s="72"/>
      <c r="AE373" s="72"/>
      <c r="AF373" s="72"/>
      <c r="AG373" s="72"/>
      <c r="AH373" s="72"/>
      <c r="AI373" s="2"/>
      <c r="AJ373" s="2"/>
      <c r="AK373" s="2"/>
      <c r="AL373" s="2"/>
      <c r="AM373" s="2"/>
      <c r="AN373" s="2"/>
    </row>
    <row r="374" spans="1:40" ht="13.35" customHeight="1">
      <c r="A374" s="89"/>
      <c r="B374" s="82" t="s">
        <v>133</v>
      </c>
      <c r="C374" s="119" t="s">
        <v>18</v>
      </c>
      <c r="D374" s="23">
        <v>6158</v>
      </c>
      <c r="E374" s="49">
        <v>0</v>
      </c>
      <c r="F374" s="49">
        <v>0</v>
      </c>
      <c r="G374" s="49">
        <v>0</v>
      </c>
      <c r="H374" s="49">
        <v>0</v>
      </c>
      <c r="I374" s="49">
        <v>0</v>
      </c>
      <c r="J374" s="49">
        <v>0</v>
      </c>
      <c r="K374" s="49">
        <v>0</v>
      </c>
      <c r="L374" s="49">
        <f>SUM(J374:K374)</f>
        <v>0</v>
      </c>
      <c r="S374" s="189"/>
      <c r="AB374" s="72"/>
      <c r="AC374" s="72"/>
      <c r="AD374" s="72"/>
      <c r="AE374" s="72"/>
      <c r="AF374" s="72"/>
      <c r="AG374" s="72"/>
      <c r="AH374" s="72"/>
      <c r="AI374" s="2"/>
      <c r="AJ374" s="2"/>
      <c r="AK374" s="2"/>
      <c r="AL374" s="2"/>
      <c r="AM374" s="2"/>
      <c r="AN374" s="2"/>
    </row>
    <row r="375" spans="1:40" ht="13.35" customHeight="1">
      <c r="A375" s="89"/>
      <c r="B375" s="82" t="s">
        <v>134</v>
      </c>
      <c r="C375" s="119" t="s">
        <v>20</v>
      </c>
      <c r="D375" s="23">
        <v>166</v>
      </c>
      <c r="E375" s="49">
        <v>0</v>
      </c>
      <c r="F375" s="49">
        <v>0</v>
      </c>
      <c r="G375" s="49">
        <v>0</v>
      </c>
      <c r="H375" s="49">
        <v>0</v>
      </c>
      <c r="I375" s="49">
        <v>0</v>
      </c>
      <c r="J375" s="49">
        <v>0</v>
      </c>
      <c r="K375" s="49">
        <v>0</v>
      </c>
      <c r="L375" s="49">
        <f>SUM(J375:K375)</f>
        <v>0</v>
      </c>
      <c r="S375" s="189"/>
      <c r="AB375" s="72"/>
      <c r="AC375" s="72"/>
      <c r="AD375" s="72"/>
      <c r="AE375" s="72"/>
      <c r="AF375" s="72"/>
      <c r="AG375" s="72"/>
      <c r="AH375" s="72"/>
      <c r="AI375" s="2"/>
      <c r="AJ375" s="2"/>
      <c r="AK375" s="2"/>
      <c r="AL375" s="2"/>
      <c r="AM375" s="2"/>
      <c r="AN375" s="2"/>
    </row>
    <row r="376" spans="1:40" ht="13.35" customHeight="1">
      <c r="A376" s="89"/>
      <c r="B376" s="82" t="s">
        <v>135</v>
      </c>
      <c r="C376" s="119" t="s">
        <v>22</v>
      </c>
      <c r="D376" s="23">
        <v>139</v>
      </c>
      <c r="E376" s="49">
        <v>0</v>
      </c>
      <c r="F376" s="49">
        <v>0</v>
      </c>
      <c r="G376" s="49">
        <v>0</v>
      </c>
      <c r="H376" s="49">
        <v>0</v>
      </c>
      <c r="I376" s="49">
        <v>0</v>
      </c>
      <c r="J376" s="49">
        <v>0</v>
      </c>
      <c r="K376" s="49">
        <v>0</v>
      </c>
      <c r="L376" s="49">
        <f>SUM(J376:K376)</f>
        <v>0</v>
      </c>
      <c r="S376" s="189"/>
      <c r="AB376" s="72"/>
      <c r="AC376" s="72"/>
      <c r="AD376" s="72"/>
      <c r="AE376" s="72"/>
      <c r="AF376" s="72"/>
      <c r="AG376" s="72"/>
      <c r="AH376" s="72"/>
      <c r="AI376" s="2"/>
      <c r="AJ376" s="2"/>
      <c r="AK376" s="2"/>
      <c r="AL376" s="2"/>
      <c r="AM376" s="2"/>
      <c r="AN376" s="2"/>
    </row>
    <row r="377" spans="1:40" ht="13.35" customHeight="1">
      <c r="A377" s="81" t="s">
        <v>10</v>
      </c>
      <c r="B377" s="87">
        <v>51</v>
      </c>
      <c r="C377" s="128" t="s">
        <v>132</v>
      </c>
      <c r="D377" s="58">
        <f t="shared" ref="D377:L377" si="70">SUM(D374:D376)</f>
        <v>6463</v>
      </c>
      <c r="E377" s="61">
        <f t="shared" si="70"/>
        <v>0</v>
      </c>
      <c r="F377" s="61">
        <f t="shared" si="70"/>
        <v>0</v>
      </c>
      <c r="G377" s="61">
        <f t="shared" si="70"/>
        <v>0</v>
      </c>
      <c r="H377" s="61">
        <f t="shared" si="70"/>
        <v>0</v>
      </c>
      <c r="I377" s="61">
        <f t="shared" si="70"/>
        <v>0</v>
      </c>
      <c r="J377" s="61">
        <f t="shared" si="70"/>
        <v>0</v>
      </c>
      <c r="K377" s="61">
        <f t="shared" si="70"/>
        <v>0</v>
      </c>
      <c r="L377" s="61">
        <f t="shared" si="70"/>
        <v>0</v>
      </c>
      <c r="S377" s="189"/>
      <c r="AB377" s="72"/>
      <c r="AC377" s="72"/>
      <c r="AD377" s="72"/>
      <c r="AE377" s="72"/>
      <c r="AF377" s="72"/>
      <c r="AG377" s="72"/>
      <c r="AH377" s="72"/>
      <c r="AI377" s="2"/>
      <c r="AJ377" s="2"/>
      <c r="AK377" s="2"/>
      <c r="AL377" s="2"/>
      <c r="AM377" s="2"/>
      <c r="AN377" s="2"/>
    </row>
    <row r="378" spans="1:40" ht="9" customHeight="1">
      <c r="C378" s="128"/>
      <c r="D378" s="59"/>
      <c r="E378" s="59"/>
      <c r="F378" s="59"/>
      <c r="G378" s="59"/>
      <c r="H378" s="59"/>
      <c r="I378" s="59"/>
      <c r="J378" s="59"/>
      <c r="K378" s="59"/>
      <c r="L378" s="59"/>
      <c r="S378" s="189"/>
      <c r="AB378" s="72"/>
      <c r="AC378" s="72"/>
      <c r="AD378" s="72"/>
      <c r="AE378" s="72"/>
      <c r="AF378" s="72"/>
      <c r="AG378" s="72"/>
      <c r="AH378" s="72"/>
      <c r="AI378" s="2"/>
      <c r="AJ378" s="2"/>
      <c r="AK378" s="2"/>
      <c r="AL378" s="2"/>
      <c r="AM378" s="2"/>
      <c r="AN378" s="2"/>
    </row>
    <row r="379" spans="1:40" ht="13.35" customHeight="1">
      <c r="B379" s="87">
        <v>52</v>
      </c>
      <c r="C379" s="128" t="s">
        <v>143</v>
      </c>
      <c r="D379" s="59"/>
      <c r="E379" s="59"/>
      <c r="F379" s="59"/>
      <c r="G379" s="59"/>
      <c r="H379" s="59"/>
      <c r="I379" s="59"/>
      <c r="J379" s="59"/>
      <c r="K379" s="59"/>
      <c r="L379" s="59"/>
      <c r="S379" s="189"/>
      <c r="AB379" s="72"/>
      <c r="AC379" s="72"/>
      <c r="AD379" s="72"/>
      <c r="AE379" s="72"/>
      <c r="AF379" s="72"/>
      <c r="AG379" s="72"/>
      <c r="AH379" s="72"/>
      <c r="AI379" s="2"/>
      <c r="AJ379" s="2"/>
      <c r="AK379" s="2"/>
      <c r="AL379" s="2"/>
      <c r="AM379" s="2"/>
      <c r="AN379" s="2"/>
    </row>
    <row r="380" spans="1:40" ht="13.35" customHeight="1">
      <c r="A380" s="89"/>
      <c r="B380" s="82" t="s">
        <v>137</v>
      </c>
      <c r="C380" s="119" t="s">
        <v>18</v>
      </c>
      <c r="D380" s="23">
        <v>11614</v>
      </c>
      <c r="E380" s="49">
        <v>0</v>
      </c>
      <c r="F380" s="49">
        <v>0</v>
      </c>
      <c r="G380" s="49">
        <v>0</v>
      </c>
      <c r="H380" s="49">
        <v>0</v>
      </c>
      <c r="I380" s="49">
        <v>0</v>
      </c>
      <c r="J380" s="49">
        <v>0</v>
      </c>
      <c r="K380" s="49">
        <v>0</v>
      </c>
      <c r="L380" s="49">
        <f>SUM(J380:K380)</f>
        <v>0</v>
      </c>
      <c r="S380" s="189"/>
      <c r="AB380" s="72"/>
      <c r="AC380" s="72"/>
      <c r="AD380" s="72"/>
      <c r="AE380" s="72"/>
      <c r="AF380" s="72"/>
      <c r="AG380" s="72"/>
      <c r="AH380" s="72"/>
      <c r="AI380" s="2"/>
      <c r="AJ380" s="2"/>
      <c r="AK380" s="2"/>
      <c r="AL380" s="2"/>
      <c r="AM380" s="2"/>
      <c r="AN380" s="2"/>
    </row>
    <row r="381" spans="1:40" ht="13.35" customHeight="1">
      <c r="A381" s="89"/>
      <c r="B381" s="82" t="s">
        <v>138</v>
      </c>
      <c r="C381" s="119" t="s">
        <v>20</v>
      </c>
      <c r="D381" s="23">
        <v>229</v>
      </c>
      <c r="E381" s="49">
        <v>0</v>
      </c>
      <c r="F381" s="49">
        <v>0</v>
      </c>
      <c r="G381" s="49">
        <v>0</v>
      </c>
      <c r="H381" s="49">
        <v>0</v>
      </c>
      <c r="I381" s="49">
        <v>0</v>
      </c>
      <c r="J381" s="49">
        <v>0</v>
      </c>
      <c r="K381" s="49">
        <v>0</v>
      </c>
      <c r="L381" s="49">
        <f>SUM(J381:K381)</f>
        <v>0</v>
      </c>
      <c r="S381" s="189"/>
      <c r="AB381" s="72"/>
      <c r="AC381" s="72"/>
      <c r="AD381" s="72"/>
      <c r="AE381" s="72"/>
      <c r="AF381" s="72"/>
      <c r="AG381" s="72"/>
      <c r="AH381" s="72"/>
      <c r="AI381" s="2"/>
      <c r="AJ381" s="2"/>
      <c r="AK381" s="2"/>
      <c r="AL381" s="2"/>
      <c r="AM381" s="2"/>
      <c r="AN381" s="2"/>
    </row>
    <row r="382" spans="1:40" ht="13.35" customHeight="1">
      <c r="B382" s="87" t="s">
        <v>139</v>
      </c>
      <c r="C382" s="128" t="s">
        <v>22</v>
      </c>
      <c r="D382" s="59">
        <v>103</v>
      </c>
      <c r="E382" s="53">
        <v>0</v>
      </c>
      <c r="F382" s="53">
        <v>0</v>
      </c>
      <c r="G382" s="53">
        <v>0</v>
      </c>
      <c r="H382" s="53">
        <v>0</v>
      </c>
      <c r="I382" s="53">
        <v>0</v>
      </c>
      <c r="J382" s="53">
        <v>0</v>
      </c>
      <c r="K382" s="53">
        <v>0</v>
      </c>
      <c r="L382" s="53">
        <f>SUM(J382:K382)</f>
        <v>0</v>
      </c>
      <c r="S382" s="189"/>
      <c r="AB382" s="72"/>
      <c r="AC382" s="72"/>
      <c r="AD382" s="72"/>
      <c r="AE382" s="72"/>
      <c r="AF382" s="72"/>
      <c r="AG382" s="72"/>
      <c r="AH382" s="72"/>
      <c r="AI382" s="2"/>
      <c r="AJ382" s="2"/>
      <c r="AK382" s="2"/>
      <c r="AL382" s="2"/>
      <c r="AM382" s="2"/>
      <c r="AN382" s="2"/>
    </row>
    <row r="383" spans="1:40" ht="13.35" customHeight="1">
      <c r="A383" s="89" t="s">
        <v>10</v>
      </c>
      <c r="B383" s="82">
        <v>52</v>
      </c>
      <c r="C383" s="119" t="s">
        <v>143</v>
      </c>
      <c r="D383" s="58">
        <f t="shared" ref="D383:L383" si="71">SUM(D380:D382)</f>
        <v>11946</v>
      </c>
      <c r="E383" s="61">
        <f t="shared" si="71"/>
        <v>0</v>
      </c>
      <c r="F383" s="61">
        <f t="shared" si="71"/>
        <v>0</v>
      </c>
      <c r="G383" s="61">
        <f t="shared" si="71"/>
        <v>0</v>
      </c>
      <c r="H383" s="61">
        <f t="shared" si="71"/>
        <v>0</v>
      </c>
      <c r="I383" s="61">
        <f t="shared" si="71"/>
        <v>0</v>
      </c>
      <c r="J383" s="61">
        <f t="shared" si="71"/>
        <v>0</v>
      </c>
      <c r="K383" s="61">
        <f t="shared" si="71"/>
        <v>0</v>
      </c>
      <c r="L383" s="61">
        <f t="shared" si="71"/>
        <v>0</v>
      </c>
      <c r="S383" s="189"/>
      <c r="AB383" s="72"/>
      <c r="AC383" s="72"/>
      <c r="AD383" s="72"/>
      <c r="AE383" s="72"/>
      <c r="AF383" s="72"/>
      <c r="AG383" s="72"/>
      <c r="AH383" s="72"/>
      <c r="AI383" s="2"/>
      <c r="AJ383" s="2"/>
      <c r="AK383" s="2"/>
      <c r="AL383" s="2"/>
      <c r="AM383" s="2"/>
      <c r="AN383" s="2"/>
    </row>
    <row r="384" spans="1:40" ht="9" customHeight="1">
      <c r="A384" s="89"/>
      <c r="B384" s="82"/>
      <c r="C384" s="119"/>
      <c r="D384" s="59"/>
      <c r="E384" s="23"/>
      <c r="F384" s="53"/>
      <c r="G384" s="49"/>
      <c r="H384" s="53"/>
      <c r="I384" s="23"/>
      <c r="J384" s="59"/>
      <c r="K384" s="23"/>
      <c r="L384" s="59"/>
      <c r="S384" s="189"/>
      <c r="AB384" s="72"/>
      <c r="AC384" s="72"/>
      <c r="AD384" s="72"/>
      <c r="AE384" s="72"/>
      <c r="AF384" s="72"/>
      <c r="AG384" s="72"/>
      <c r="AH384" s="72"/>
      <c r="AI384" s="2"/>
      <c r="AJ384" s="2"/>
      <c r="AK384" s="2"/>
      <c r="AL384" s="2"/>
      <c r="AM384" s="2"/>
      <c r="AN384" s="2"/>
    </row>
    <row r="385" spans="1:40" ht="13.35" customHeight="1">
      <c r="B385" s="87">
        <v>53</v>
      </c>
      <c r="C385" s="128" t="s">
        <v>144</v>
      </c>
      <c r="D385" s="59"/>
      <c r="E385" s="23"/>
      <c r="F385" s="53"/>
      <c r="G385" s="49"/>
      <c r="H385" s="53"/>
      <c r="I385" s="23"/>
      <c r="J385" s="23"/>
      <c r="K385" s="23"/>
      <c r="L385" s="23"/>
      <c r="S385" s="189"/>
      <c r="AB385" s="72"/>
      <c r="AC385" s="72"/>
      <c r="AD385" s="72"/>
      <c r="AE385" s="72"/>
      <c r="AF385" s="72"/>
      <c r="AG385" s="72"/>
      <c r="AH385" s="72"/>
      <c r="AI385" s="2"/>
      <c r="AJ385" s="2"/>
      <c r="AK385" s="2"/>
      <c r="AL385" s="2"/>
      <c r="AM385" s="2"/>
      <c r="AN385" s="2"/>
    </row>
    <row r="386" spans="1:40" ht="13.35" customHeight="1">
      <c r="B386" s="87" t="s">
        <v>145</v>
      </c>
      <c r="C386" s="128" t="s">
        <v>18</v>
      </c>
      <c r="D386" s="59">
        <v>11130</v>
      </c>
      <c r="E386" s="53">
        <v>0</v>
      </c>
      <c r="F386" s="53">
        <v>0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f>SUM(J386:K386)</f>
        <v>0</v>
      </c>
      <c r="S386" s="189"/>
      <c r="AB386" s="72"/>
      <c r="AC386" s="72"/>
      <c r="AD386" s="72"/>
      <c r="AE386" s="72"/>
      <c r="AF386" s="72"/>
      <c r="AG386" s="72"/>
      <c r="AH386" s="72"/>
      <c r="AI386" s="2"/>
      <c r="AJ386" s="2"/>
      <c r="AK386" s="2"/>
      <c r="AL386" s="2"/>
      <c r="AM386" s="2"/>
      <c r="AN386" s="2"/>
    </row>
    <row r="387" spans="1:40" ht="13.35" customHeight="1">
      <c r="A387" s="89"/>
      <c r="B387" s="82" t="s">
        <v>146</v>
      </c>
      <c r="C387" s="119" t="s">
        <v>20</v>
      </c>
      <c r="D387" s="23">
        <v>653</v>
      </c>
      <c r="E387" s="49">
        <v>0</v>
      </c>
      <c r="F387" s="49">
        <v>0</v>
      </c>
      <c r="G387" s="49">
        <v>0</v>
      </c>
      <c r="H387" s="49">
        <v>0</v>
      </c>
      <c r="I387" s="49">
        <v>0</v>
      </c>
      <c r="J387" s="49">
        <v>0</v>
      </c>
      <c r="K387" s="49">
        <v>0</v>
      </c>
      <c r="L387" s="49">
        <f>SUM(J387:K387)</f>
        <v>0</v>
      </c>
      <c r="S387" s="189"/>
      <c r="AB387" s="72"/>
      <c r="AC387" s="72"/>
      <c r="AD387" s="72"/>
      <c r="AE387" s="72"/>
      <c r="AF387" s="72"/>
      <c r="AG387" s="72"/>
      <c r="AH387" s="72"/>
      <c r="AI387" s="2"/>
      <c r="AJ387" s="2"/>
      <c r="AK387" s="2"/>
      <c r="AL387" s="2"/>
      <c r="AM387" s="2"/>
      <c r="AN387" s="2"/>
    </row>
    <row r="388" spans="1:40" ht="13.35" customHeight="1">
      <c r="A388" s="89"/>
      <c r="B388" s="82" t="s">
        <v>147</v>
      </c>
      <c r="C388" s="119" t="s">
        <v>22</v>
      </c>
      <c r="D388" s="23">
        <v>153</v>
      </c>
      <c r="E388" s="49">
        <v>0</v>
      </c>
      <c r="F388" s="49">
        <v>0</v>
      </c>
      <c r="G388" s="49">
        <v>0</v>
      </c>
      <c r="H388" s="49">
        <v>0</v>
      </c>
      <c r="I388" s="49">
        <v>0</v>
      </c>
      <c r="J388" s="49">
        <v>0</v>
      </c>
      <c r="K388" s="49">
        <v>0</v>
      </c>
      <c r="L388" s="49">
        <f>SUM(J388:K388)</f>
        <v>0</v>
      </c>
      <c r="S388" s="189"/>
      <c r="AB388" s="72"/>
      <c r="AC388" s="72"/>
      <c r="AD388" s="72"/>
      <c r="AE388" s="72"/>
      <c r="AF388" s="72"/>
      <c r="AG388" s="72"/>
      <c r="AH388" s="72"/>
      <c r="AI388" s="2"/>
      <c r="AJ388" s="2"/>
      <c r="AK388" s="2"/>
      <c r="AL388" s="2"/>
      <c r="AM388" s="2"/>
      <c r="AN388" s="2"/>
    </row>
    <row r="389" spans="1:40" ht="13.35" customHeight="1">
      <c r="A389" s="81" t="s">
        <v>10</v>
      </c>
      <c r="B389" s="87">
        <v>53</v>
      </c>
      <c r="C389" s="128" t="s">
        <v>144</v>
      </c>
      <c r="D389" s="58">
        <f t="shared" ref="D389:L389" si="72">SUM(D386:D388)</f>
        <v>11936</v>
      </c>
      <c r="E389" s="61">
        <f t="shared" si="72"/>
        <v>0</v>
      </c>
      <c r="F389" s="61">
        <f t="shared" si="72"/>
        <v>0</v>
      </c>
      <c r="G389" s="61">
        <f t="shared" si="72"/>
        <v>0</v>
      </c>
      <c r="H389" s="61">
        <f t="shared" si="72"/>
        <v>0</v>
      </c>
      <c r="I389" s="61">
        <f t="shared" si="72"/>
        <v>0</v>
      </c>
      <c r="J389" s="61">
        <f t="shared" si="72"/>
        <v>0</v>
      </c>
      <c r="K389" s="61">
        <f t="shared" si="72"/>
        <v>0</v>
      </c>
      <c r="L389" s="61">
        <f t="shared" si="72"/>
        <v>0</v>
      </c>
      <c r="S389" s="189"/>
      <c r="AB389" s="72"/>
      <c r="AC389" s="72"/>
      <c r="AD389" s="72"/>
      <c r="AE389" s="72"/>
      <c r="AF389" s="72"/>
      <c r="AG389" s="72"/>
      <c r="AH389" s="72"/>
      <c r="AI389" s="2"/>
      <c r="AJ389" s="2"/>
      <c r="AK389" s="2"/>
      <c r="AL389" s="2"/>
      <c r="AM389" s="2"/>
      <c r="AN389" s="2"/>
    </row>
    <row r="390" spans="1:40" ht="9" customHeight="1">
      <c r="C390" s="128"/>
      <c r="D390" s="59"/>
      <c r="E390" s="59"/>
      <c r="F390" s="53"/>
      <c r="G390" s="53"/>
      <c r="H390" s="53"/>
      <c r="I390" s="59"/>
      <c r="J390" s="59"/>
      <c r="K390" s="59"/>
      <c r="L390" s="59"/>
      <c r="S390" s="189"/>
      <c r="AB390" s="72"/>
      <c r="AC390" s="72"/>
      <c r="AD390" s="72"/>
      <c r="AE390" s="72"/>
      <c r="AF390" s="72"/>
      <c r="AG390" s="72"/>
      <c r="AH390" s="72"/>
      <c r="AI390" s="2"/>
      <c r="AJ390" s="2"/>
      <c r="AK390" s="2"/>
      <c r="AL390" s="2"/>
      <c r="AM390" s="2"/>
      <c r="AN390" s="2"/>
    </row>
    <row r="391" spans="1:40" ht="13.35" customHeight="1">
      <c r="A391" s="89"/>
      <c r="B391" s="82">
        <v>54</v>
      </c>
      <c r="C391" s="119" t="s">
        <v>148</v>
      </c>
      <c r="D391" s="23"/>
      <c r="E391" s="23"/>
      <c r="F391" s="49"/>
      <c r="G391" s="49"/>
      <c r="H391" s="49"/>
      <c r="I391" s="23"/>
      <c r="J391" s="23"/>
      <c r="K391" s="23"/>
      <c r="L391" s="23"/>
      <c r="S391" s="189"/>
      <c r="AB391" s="72"/>
      <c r="AC391" s="72"/>
      <c r="AD391" s="72"/>
      <c r="AE391" s="72"/>
      <c r="AF391" s="72"/>
      <c r="AG391" s="72"/>
      <c r="AH391" s="72"/>
      <c r="AI391" s="2"/>
      <c r="AJ391" s="2"/>
      <c r="AK391" s="2"/>
      <c r="AL391" s="2"/>
      <c r="AM391" s="2"/>
      <c r="AN391" s="2"/>
    </row>
    <row r="392" spans="1:40" ht="13.35" customHeight="1">
      <c r="A392" s="89"/>
      <c r="B392" s="82" t="s">
        <v>149</v>
      </c>
      <c r="C392" s="119" t="s">
        <v>18</v>
      </c>
      <c r="D392" s="23">
        <v>6641</v>
      </c>
      <c r="E392" s="49">
        <v>0</v>
      </c>
      <c r="F392" s="49">
        <v>0</v>
      </c>
      <c r="G392" s="49">
        <v>0</v>
      </c>
      <c r="H392" s="49">
        <v>0</v>
      </c>
      <c r="I392" s="49">
        <v>0</v>
      </c>
      <c r="J392" s="49">
        <v>0</v>
      </c>
      <c r="K392" s="49">
        <v>0</v>
      </c>
      <c r="L392" s="49">
        <f>SUM(J392:K392)</f>
        <v>0</v>
      </c>
      <c r="S392" s="189"/>
      <c r="AB392" s="72"/>
      <c r="AC392" s="72"/>
      <c r="AD392" s="72"/>
      <c r="AE392" s="72"/>
      <c r="AF392" s="72"/>
      <c r="AG392" s="72"/>
      <c r="AH392" s="72"/>
      <c r="AI392" s="2"/>
      <c r="AJ392" s="2"/>
      <c r="AK392" s="2"/>
      <c r="AL392" s="2"/>
      <c r="AM392" s="2"/>
      <c r="AN392" s="2"/>
    </row>
    <row r="393" spans="1:40" ht="13.35" customHeight="1">
      <c r="A393" s="89"/>
      <c r="B393" s="82" t="s">
        <v>150</v>
      </c>
      <c r="C393" s="119" t="s">
        <v>20</v>
      </c>
      <c r="D393" s="23">
        <v>93</v>
      </c>
      <c r="E393" s="49">
        <v>0</v>
      </c>
      <c r="F393" s="49">
        <v>0</v>
      </c>
      <c r="G393" s="49">
        <v>0</v>
      </c>
      <c r="H393" s="49">
        <v>0</v>
      </c>
      <c r="I393" s="49">
        <v>0</v>
      </c>
      <c r="J393" s="49">
        <v>0</v>
      </c>
      <c r="K393" s="49">
        <v>0</v>
      </c>
      <c r="L393" s="49">
        <f>SUM(J393:K393)</f>
        <v>0</v>
      </c>
      <c r="S393" s="189"/>
      <c r="AB393" s="72"/>
      <c r="AC393" s="72"/>
      <c r="AD393" s="72"/>
      <c r="AE393" s="72"/>
      <c r="AF393" s="72"/>
      <c r="AG393" s="72"/>
      <c r="AH393" s="72"/>
      <c r="AI393" s="2"/>
      <c r="AJ393" s="2"/>
      <c r="AK393" s="2"/>
      <c r="AL393" s="2"/>
      <c r="AM393" s="2"/>
      <c r="AN393" s="2"/>
    </row>
    <row r="394" spans="1:40" ht="13.35" customHeight="1">
      <c r="A394" s="89"/>
      <c r="B394" s="82" t="s">
        <v>151</v>
      </c>
      <c r="C394" s="119" t="s">
        <v>22</v>
      </c>
      <c r="D394" s="23">
        <v>6</v>
      </c>
      <c r="E394" s="49">
        <v>0</v>
      </c>
      <c r="F394" s="49">
        <v>0</v>
      </c>
      <c r="G394" s="49">
        <v>0</v>
      </c>
      <c r="H394" s="49">
        <v>0</v>
      </c>
      <c r="I394" s="49">
        <v>0</v>
      </c>
      <c r="J394" s="49">
        <v>0</v>
      </c>
      <c r="K394" s="49">
        <v>0</v>
      </c>
      <c r="L394" s="49">
        <f>SUM(J394:K394)</f>
        <v>0</v>
      </c>
      <c r="S394" s="189"/>
      <c r="AB394" s="72"/>
      <c r="AC394" s="72"/>
      <c r="AD394" s="72"/>
      <c r="AE394" s="72"/>
      <c r="AF394" s="72"/>
      <c r="AG394" s="72"/>
      <c r="AH394" s="72"/>
      <c r="AI394" s="2"/>
      <c r="AJ394" s="2"/>
      <c r="AK394" s="2"/>
      <c r="AL394" s="2"/>
      <c r="AM394" s="2"/>
      <c r="AN394" s="2"/>
    </row>
    <row r="395" spans="1:40" ht="13.35" customHeight="1">
      <c r="A395" s="89" t="s">
        <v>10</v>
      </c>
      <c r="B395" s="82">
        <v>54</v>
      </c>
      <c r="C395" s="119" t="s">
        <v>148</v>
      </c>
      <c r="D395" s="58">
        <f t="shared" ref="D395:L395" si="73">SUM(D392:D394)</f>
        <v>6740</v>
      </c>
      <c r="E395" s="61">
        <f t="shared" si="73"/>
        <v>0</v>
      </c>
      <c r="F395" s="61">
        <f t="shared" si="73"/>
        <v>0</v>
      </c>
      <c r="G395" s="61">
        <f t="shared" si="73"/>
        <v>0</v>
      </c>
      <c r="H395" s="61">
        <f t="shared" si="73"/>
        <v>0</v>
      </c>
      <c r="I395" s="61">
        <f t="shared" si="73"/>
        <v>0</v>
      </c>
      <c r="J395" s="61">
        <f t="shared" si="73"/>
        <v>0</v>
      </c>
      <c r="K395" s="61">
        <f t="shared" si="73"/>
        <v>0</v>
      </c>
      <c r="L395" s="61">
        <f t="shared" si="73"/>
        <v>0</v>
      </c>
      <c r="S395" s="189"/>
      <c r="AB395" s="72"/>
      <c r="AC395" s="72"/>
      <c r="AD395" s="72"/>
      <c r="AE395" s="72"/>
      <c r="AF395" s="72"/>
      <c r="AG395" s="72"/>
      <c r="AH395" s="72"/>
      <c r="AI395" s="2"/>
      <c r="AJ395" s="2"/>
      <c r="AK395" s="2"/>
      <c r="AL395" s="2"/>
      <c r="AM395" s="2"/>
      <c r="AN395" s="2"/>
    </row>
    <row r="396" spans="1:40" ht="9" customHeight="1">
      <c r="A396" s="89"/>
      <c r="B396" s="82"/>
      <c r="C396" s="119"/>
      <c r="D396" s="23"/>
      <c r="E396" s="23"/>
      <c r="F396" s="49"/>
      <c r="G396" s="49"/>
      <c r="H396" s="49"/>
      <c r="I396" s="67"/>
      <c r="J396" s="23"/>
      <c r="K396" s="23"/>
      <c r="L396" s="23"/>
      <c r="S396" s="189"/>
      <c r="AB396" s="72"/>
      <c r="AC396" s="72"/>
      <c r="AD396" s="72"/>
      <c r="AE396" s="72"/>
      <c r="AF396" s="72"/>
      <c r="AG396" s="72"/>
      <c r="AH396" s="72"/>
      <c r="AI396" s="2"/>
      <c r="AJ396" s="2"/>
      <c r="AK396" s="2"/>
      <c r="AL396" s="2"/>
      <c r="AM396" s="2"/>
      <c r="AN396" s="2"/>
    </row>
    <row r="397" spans="1:40">
      <c r="A397" s="89"/>
      <c r="B397" s="82">
        <v>55</v>
      </c>
      <c r="C397" s="119" t="s">
        <v>155</v>
      </c>
      <c r="D397" s="59"/>
      <c r="E397" s="59"/>
      <c r="F397" s="53"/>
      <c r="G397" s="53"/>
      <c r="H397" s="53"/>
      <c r="I397" s="59"/>
      <c r="J397" s="59"/>
      <c r="K397" s="59"/>
      <c r="L397" s="59"/>
      <c r="S397" s="189"/>
      <c r="AB397" s="72"/>
      <c r="AC397" s="72"/>
      <c r="AD397" s="72"/>
      <c r="AE397" s="72"/>
      <c r="AF397" s="72"/>
      <c r="AG397" s="72"/>
      <c r="AH397" s="72"/>
      <c r="AI397" s="2"/>
      <c r="AJ397" s="2"/>
      <c r="AK397" s="2"/>
      <c r="AL397" s="2"/>
      <c r="AM397" s="2"/>
      <c r="AN397" s="2"/>
    </row>
    <row r="398" spans="1:40">
      <c r="A398" s="89"/>
      <c r="B398" s="82" t="s">
        <v>152</v>
      </c>
      <c r="C398" s="119" t="s">
        <v>18</v>
      </c>
      <c r="D398" s="23">
        <v>4912</v>
      </c>
      <c r="E398" s="49">
        <v>0</v>
      </c>
      <c r="F398" s="49">
        <v>0</v>
      </c>
      <c r="G398" s="49">
        <v>0</v>
      </c>
      <c r="H398" s="49">
        <v>0</v>
      </c>
      <c r="I398" s="49">
        <v>0</v>
      </c>
      <c r="J398" s="49">
        <v>0</v>
      </c>
      <c r="K398" s="49">
        <v>0</v>
      </c>
      <c r="L398" s="49">
        <f>SUM(J398:K398)</f>
        <v>0</v>
      </c>
      <c r="S398" s="189"/>
      <c r="AB398" s="72"/>
      <c r="AC398" s="72"/>
      <c r="AD398" s="72"/>
      <c r="AE398" s="72"/>
      <c r="AF398" s="72"/>
      <c r="AG398" s="72"/>
      <c r="AH398" s="72"/>
      <c r="AI398" s="2"/>
      <c r="AJ398" s="2"/>
      <c r="AK398" s="2"/>
      <c r="AL398" s="2"/>
      <c r="AM398" s="2"/>
      <c r="AN398" s="2"/>
    </row>
    <row r="399" spans="1:40">
      <c r="A399" s="89"/>
      <c r="B399" s="82" t="s">
        <v>153</v>
      </c>
      <c r="C399" s="119" t="s">
        <v>20</v>
      </c>
      <c r="D399" s="23">
        <v>139</v>
      </c>
      <c r="E399" s="49">
        <v>0</v>
      </c>
      <c r="F399" s="49">
        <v>0</v>
      </c>
      <c r="G399" s="49">
        <v>0</v>
      </c>
      <c r="H399" s="49">
        <v>0</v>
      </c>
      <c r="I399" s="49">
        <v>0</v>
      </c>
      <c r="J399" s="49">
        <v>0</v>
      </c>
      <c r="K399" s="49">
        <v>0</v>
      </c>
      <c r="L399" s="49">
        <f>SUM(J399:K399)</f>
        <v>0</v>
      </c>
      <c r="S399" s="189"/>
      <c r="AB399" s="72"/>
      <c r="AC399" s="72"/>
      <c r="AD399" s="72"/>
      <c r="AE399" s="72"/>
      <c r="AF399" s="72"/>
      <c r="AG399" s="72"/>
      <c r="AH399" s="72"/>
      <c r="AI399" s="2"/>
      <c r="AJ399" s="2"/>
      <c r="AK399" s="2"/>
      <c r="AL399" s="2"/>
      <c r="AM399" s="2"/>
      <c r="AN399" s="2"/>
    </row>
    <row r="400" spans="1:40">
      <c r="A400" s="89"/>
      <c r="B400" s="82" t="s">
        <v>154</v>
      </c>
      <c r="C400" s="119" t="s">
        <v>22</v>
      </c>
      <c r="D400" s="51">
        <v>0</v>
      </c>
      <c r="E400" s="51">
        <v>0</v>
      </c>
      <c r="F400" s="51">
        <v>0</v>
      </c>
      <c r="G400" s="51">
        <v>0</v>
      </c>
      <c r="H400" s="51">
        <v>0</v>
      </c>
      <c r="I400" s="51">
        <v>0</v>
      </c>
      <c r="J400" s="51">
        <v>0</v>
      </c>
      <c r="K400" s="51">
        <v>0</v>
      </c>
      <c r="L400" s="51">
        <f>SUM(J400:K400)</f>
        <v>0</v>
      </c>
      <c r="S400" s="189"/>
      <c r="AB400" s="72"/>
      <c r="AC400" s="72"/>
      <c r="AD400" s="72"/>
      <c r="AE400" s="72"/>
      <c r="AF400" s="72"/>
      <c r="AG400" s="72"/>
      <c r="AH400" s="72"/>
      <c r="AI400" s="2"/>
      <c r="AJ400" s="2"/>
      <c r="AK400" s="2"/>
      <c r="AL400" s="2"/>
      <c r="AM400" s="2"/>
      <c r="AN400" s="2"/>
    </row>
    <row r="401" spans="1:40">
      <c r="A401" s="89" t="s">
        <v>10</v>
      </c>
      <c r="B401" s="82">
        <v>55</v>
      </c>
      <c r="C401" s="119" t="s">
        <v>155</v>
      </c>
      <c r="D401" s="215">
        <f t="shared" ref="D401:L401" si="74">SUM(D398:D400)</f>
        <v>5051</v>
      </c>
      <c r="E401" s="51">
        <f t="shared" si="74"/>
        <v>0</v>
      </c>
      <c r="F401" s="51">
        <f t="shared" si="74"/>
        <v>0</v>
      </c>
      <c r="G401" s="51">
        <f t="shared" si="74"/>
        <v>0</v>
      </c>
      <c r="H401" s="51">
        <f t="shared" si="74"/>
        <v>0</v>
      </c>
      <c r="I401" s="51">
        <f t="shared" si="74"/>
        <v>0</v>
      </c>
      <c r="J401" s="51">
        <f t="shared" si="74"/>
        <v>0</v>
      </c>
      <c r="K401" s="51">
        <f t="shared" si="74"/>
        <v>0</v>
      </c>
      <c r="L401" s="51">
        <f t="shared" si="74"/>
        <v>0</v>
      </c>
      <c r="S401" s="189"/>
      <c r="AB401" s="72"/>
      <c r="AC401" s="72"/>
      <c r="AD401" s="72"/>
      <c r="AE401" s="72"/>
      <c r="AF401" s="72"/>
      <c r="AG401" s="72"/>
      <c r="AH401" s="72"/>
      <c r="AI401" s="2"/>
      <c r="AJ401" s="2"/>
      <c r="AK401" s="2"/>
      <c r="AL401" s="2"/>
      <c r="AM401" s="2"/>
      <c r="AN401" s="2"/>
    </row>
    <row r="402" spans="1:40" ht="9" customHeight="1">
      <c r="A402" s="89"/>
      <c r="B402" s="82"/>
      <c r="C402" s="119"/>
      <c r="D402" s="23"/>
      <c r="E402" s="23"/>
      <c r="F402" s="49"/>
      <c r="G402" s="49"/>
      <c r="H402" s="49"/>
      <c r="I402" s="23"/>
      <c r="J402" s="23"/>
      <c r="K402" s="23"/>
      <c r="L402" s="23"/>
      <c r="S402" s="189"/>
      <c r="AB402" s="72"/>
      <c r="AC402" s="72"/>
      <c r="AD402" s="72"/>
      <c r="AE402" s="72"/>
      <c r="AF402" s="72"/>
      <c r="AG402" s="72"/>
      <c r="AH402" s="72"/>
      <c r="AI402" s="2"/>
      <c r="AJ402" s="2"/>
      <c r="AK402" s="2"/>
      <c r="AL402" s="2"/>
      <c r="AM402" s="2"/>
      <c r="AN402" s="2"/>
    </row>
    <row r="403" spans="1:40">
      <c r="A403" s="89"/>
      <c r="B403" s="82">
        <v>56</v>
      </c>
      <c r="C403" s="119" t="s">
        <v>416</v>
      </c>
      <c r="D403" s="23"/>
      <c r="E403" s="23"/>
      <c r="F403" s="49"/>
      <c r="G403" s="49"/>
      <c r="H403" s="49"/>
      <c r="I403" s="23"/>
      <c r="J403" s="23"/>
      <c r="K403" s="23"/>
      <c r="L403" s="23"/>
      <c r="S403" s="189"/>
      <c r="AB403" s="72"/>
      <c r="AC403" s="72"/>
      <c r="AD403" s="72"/>
      <c r="AE403" s="72"/>
      <c r="AF403" s="72"/>
      <c r="AG403" s="72"/>
      <c r="AH403" s="72"/>
      <c r="AI403" s="2"/>
      <c r="AJ403" s="2"/>
      <c r="AK403" s="2"/>
      <c r="AL403" s="2"/>
      <c r="AM403" s="2"/>
      <c r="AN403" s="2"/>
    </row>
    <row r="404" spans="1:40">
      <c r="A404" s="89"/>
      <c r="B404" s="82" t="s">
        <v>156</v>
      </c>
      <c r="C404" s="119" t="s">
        <v>18</v>
      </c>
      <c r="D404" s="23">
        <v>9346</v>
      </c>
      <c r="E404" s="49">
        <v>0</v>
      </c>
      <c r="F404" s="49">
        <v>0</v>
      </c>
      <c r="G404" s="49">
        <v>0</v>
      </c>
      <c r="H404" s="49">
        <v>0</v>
      </c>
      <c r="I404" s="49">
        <v>0</v>
      </c>
      <c r="J404" s="49">
        <v>0</v>
      </c>
      <c r="K404" s="49">
        <v>0</v>
      </c>
      <c r="L404" s="49">
        <f>SUM(J404:K404)</f>
        <v>0</v>
      </c>
      <c r="M404" s="194"/>
      <c r="S404" s="189"/>
      <c r="AB404" s="72"/>
      <c r="AC404" s="72"/>
      <c r="AD404" s="72"/>
      <c r="AE404" s="72"/>
      <c r="AF404" s="72"/>
      <c r="AG404" s="72"/>
      <c r="AH404" s="72"/>
      <c r="AI404" s="2"/>
      <c r="AJ404" s="2"/>
      <c r="AK404" s="2"/>
      <c r="AL404" s="2"/>
      <c r="AM404" s="2"/>
      <c r="AN404" s="2"/>
    </row>
    <row r="405" spans="1:40">
      <c r="A405" s="89"/>
      <c r="B405" s="82" t="s">
        <v>157</v>
      </c>
      <c r="C405" s="119" t="s">
        <v>20</v>
      </c>
      <c r="D405" s="23">
        <v>48</v>
      </c>
      <c r="E405" s="49">
        <v>0</v>
      </c>
      <c r="F405" s="49">
        <v>0</v>
      </c>
      <c r="G405" s="49">
        <v>0</v>
      </c>
      <c r="H405" s="49">
        <v>0</v>
      </c>
      <c r="I405" s="49">
        <v>0</v>
      </c>
      <c r="J405" s="49">
        <v>0</v>
      </c>
      <c r="K405" s="49">
        <v>0</v>
      </c>
      <c r="L405" s="49">
        <f>SUM(J405:K405)</f>
        <v>0</v>
      </c>
      <c r="S405" s="189"/>
      <c r="AB405" s="72"/>
      <c r="AC405" s="72"/>
      <c r="AD405" s="72"/>
      <c r="AE405" s="72"/>
      <c r="AF405" s="72"/>
      <c r="AG405" s="72"/>
      <c r="AH405" s="72"/>
      <c r="AI405" s="2"/>
      <c r="AJ405" s="2"/>
      <c r="AK405" s="2"/>
      <c r="AL405" s="2"/>
      <c r="AM405" s="2"/>
      <c r="AN405" s="2"/>
    </row>
    <row r="406" spans="1:40">
      <c r="A406" s="89"/>
      <c r="B406" s="82" t="s">
        <v>158</v>
      </c>
      <c r="C406" s="119" t="s">
        <v>22</v>
      </c>
      <c r="D406" s="23">
        <v>15</v>
      </c>
      <c r="E406" s="49">
        <v>0</v>
      </c>
      <c r="F406" s="49">
        <v>0</v>
      </c>
      <c r="G406" s="49">
        <v>0</v>
      </c>
      <c r="H406" s="49">
        <v>0</v>
      </c>
      <c r="I406" s="49">
        <v>0</v>
      </c>
      <c r="J406" s="49">
        <v>0</v>
      </c>
      <c r="K406" s="49">
        <v>0</v>
      </c>
      <c r="L406" s="49">
        <f>SUM(J406:K406)</f>
        <v>0</v>
      </c>
      <c r="S406" s="189"/>
      <c r="AB406" s="72"/>
      <c r="AC406" s="72"/>
      <c r="AD406" s="72"/>
      <c r="AE406" s="72"/>
      <c r="AF406" s="72"/>
      <c r="AG406" s="72"/>
      <c r="AH406" s="72"/>
      <c r="AI406" s="2"/>
      <c r="AJ406" s="2"/>
      <c r="AK406" s="2"/>
      <c r="AL406" s="2"/>
      <c r="AM406" s="2"/>
      <c r="AN406" s="2"/>
    </row>
    <row r="407" spans="1:40">
      <c r="A407" s="116" t="s">
        <v>10</v>
      </c>
      <c r="B407" s="102">
        <v>56</v>
      </c>
      <c r="C407" s="117" t="s">
        <v>416</v>
      </c>
      <c r="D407" s="58">
        <f t="shared" ref="D407:L407" si="75">SUM(D404:D406)</f>
        <v>9409</v>
      </c>
      <c r="E407" s="61">
        <f t="shared" si="75"/>
        <v>0</v>
      </c>
      <c r="F407" s="61">
        <f t="shared" si="75"/>
        <v>0</v>
      </c>
      <c r="G407" s="61">
        <f t="shared" si="75"/>
        <v>0</v>
      </c>
      <c r="H407" s="61">
        <f t="shared" si="75"/>
        <v>0</v>
      </c>
      <c r="I407" s="61">
        <f t="shared" si="75"/>
        <v>0</v>
      </c>
      <c r="J407" s="61">
        <f t="shared" si="75"/>
        <v>0</v>
      </c>
      <c r="K407" s="61">
        <f t="shared" si="75"/>
        <v>0</v>
      </c>
      <c r="L407" s="61">
        <f t="shared" si="75"/>
        <v>0</v>
      </c>
      <c r="S407" s="189"/>
      <c r="AB407" s="72"/>
      <c r="AC407" s="72"/>
      <c r="AD407" s="72"/>
      <c r="AE407" s="72"/>
      <c r="AF407" s="72"/>
      <c r="AG407" s="72"/>
      <c r="AH407" s="72"/>
      <c r="AI407" s="2"/>
      <c r="AJ407" s="2"/>
      <c r="AK407" s="2"/>
      <c r="AL407" s="2"/>
      <c r="AM407" s="2"/>
      <c r="AN407" s="2"/>
    </row>
    <row r="408" spans="1:40" ht="2.25" customHeight="1">
      <c r="A408" s="89"/>
      <c r="B408" s="82"/>
      <c r="C408" s="119"/>
      <c r="D408" s="23"/>
      <c r="E408" s="23"/>
      <c r="F408" s="49"/>
      <c r="G408" s="49"/>
      <c r="H408" s="49"/>
      <c r="I408" s="23"/>
      <c r="J408" s="23"/>
      <c r="K408" s="23"/>
      <c r="L408" s="23"/>
      <c r="S408" s="189"/>
      <c r="AB408" s="72"/>
      <c r="AC408" s="72"/>
      <c r="AD408" s="72"/>
      <c r="AE408" s="72"/>
      <c r="AF408" s="72"/>
      <c r="AG408" s="72"/>
      <c r="AH408" s="72"/>
      <c r="AI408" s="2"/>
      <c r="AJ408" s="2"/>
      <c r="AK408" s="2"/>
      <c r="AL408" s="2"/>
      <c r="AM408" s="2"/>
      <c r="AN408" s="2"/>
    </row>
    <row r="409" spans="1:40" ht="12.95" customHeight="1">
      <c r="A409" s="89"/>
      <c r="B409" s="82">
        <v>57</v>
      </c>
      <c r="C409" s="119" t="s">
        <v>159</v>
      </c>
      <c r="D409" s="23"/>
      <c r="E409" s="23"/>
      <c r="F409" s="49"/>
      <c r="G409" s="49"/>
      <c r="H409" s="49"/>
      <c r="I409" s="23"/>
      <c r="J409" s="23"/>
      <c r="K409" s="23"/>
      <c r="L409" s="23"/>
      <c r="S409" s="189"/>
      <c r="AB409" s="72"/>
      <c r="AC409" s="72"/>
      <c r="AD409" s="72"/>
      <c r="AE409" s="72"/>
      <c r="AF409" s="72"/>
      <c r="AG409" s="72"/>
      <c r="AH409" s="72"/>
      <c r="AI409" s="2"/>
      <c r="AJ409" s="2"/>
      <c r="AK409" s="2"/>
      <c r="AL409" s="2"/>
      <c r="AM409" s="2"/>
      <c r="AN409" s="2"/>
    </row>
    <row r="410" spans="1:40" ht="12.95" customHeight="1">
      <c r="A410" s="89"/>
      <c r="B410" s="82" t="s">
        <v>160</v>
      </c>
      <c r="C410" s="119" t="s">
        <v>18</v>
      </c>
      <c r="D410" s="23">
        <v>8911</v>
      </c>
      <c r="E410" s="49">
        <v>0</v>
      </c>
      <c r="F410" s="49">
        <v>0</v>
      </c>
      <c r="G410" s="49">
        <v>0</v>
      </c>
      <c r="H410" s="49">
        <v>0</v>
      </c>
      <c r="I410" s="49">
        <v>0</v>
      </c>
      <c r="J410" s="49">
        <v>0</v>
      </c>
      <c r="K410" s="49">
        <v>0</v>
      </c>
      <c r="L410" s="49">
        <f>SUM(J410:K410)</f>
        <v>0</v>
      </c>
      <c r="S410" s="189"/>
      <c r="AB410" s="72"/>
      <c r="AC410" s="72"/>
      <c r="AD410" s="72"/>
      <c r="AE410" s="72"/>
      <c r="AF410" s="72"/>
      <c r="AG410" s="72"/>
      <c r="AH410" s="72"/>
      <c r="AI410" s="2"/>
      <c r="AJ410" s="2"/>
      <c r="AK410" s="2"/>
      <c r="AL410" s="2"/>
      <c r="AM410" s="2"/>
      <c r="AN410" s="2"/>
    </row>
    <row r="411" spans="1:40" ht="12.95" customHeight="1">
      <c r="A411" s="89"/>
      <c r="B411" s="82" t="s">
        <v>161</v>
      </c>
      <c r="C411" s="119" t="s">
        <v>20</v>
      </c>
      <c r="D411" s="23">
        <v>98</v>
      </c>
      <c r="E411" s="49">
        <v>0</v>
      </c>
      <c r="F411" s="49">
        <v>0</v>
      </c>
      <c r="G411" s="49">
        <v>0</v>
      </c>
      <c r="H411" s="49">
        <v>0</v>
      </c>
      <c r="I411" s="49">
        <v>0</v>
      </c>
      <c r="J411" s="49">
        <v>0</v>
      </c>
      <c r="K411" s="49">
        <v>0</v>
      </c>
      <c r="L411" s="49">
        <f>SUM(J411:K411)</f>
        <v>0</v>
      </c>
      <c r="S411" s="189"/>
      <c r="AB411" s="72"/>
      <c r="AC411" s="72"/>
      <c r="AD411" s="72"/>
      <c r="AE411" s="72"/>
      <c r="AF411" s="72"/>
      <c r="AG411" s="72"/>
      <c r="AH411" s="72"/>
      <c r="AI411" s="2"/>
      <c r="AJ411" s="2"/>
      <c r="AK411" s="2"/>
      <c r="AL411" s="2"/>
      <c r="AM411" s="2"/>
      <c r="AN411" s="2"/>
    </row>
    <row r="412" spans="1:40" ht="12.95" customHeight="1">
      <c r="A412" s="89"/>
      <c r="B412" s="82" t="s">
        <v>162</v>
      </c>
      <c r="C412" s="119" t="s">
        <v>22</v>
      </c>
      <c r="D412" s="49">
        <v>0</v>
      </c>
      <c r="E412" s="49">
        <v>0</v>
      </c>
      <c r="F412" s="49">
        <v>0</v>
      </c>
      <c r="G412" s="49">
        <v>0</v>
      </c>
      <c r="H412" s="49">
        <v>0</v>
      </c>
      <c r="I412" s="49">
        <v>0</v>
      </c>
      <c r="J412" s="49">
        <v>0</v>
      </c>
      <c r="K412" s="49">
        <v>0</v>
      </c>
      <c r="L412" s="49">
        <f>SUM(J412:K412)</f>
        <v>0</v>
      </c>
      <c r="S412" s="189"/>
      <c r="AB412" s="72"/>
      <c r="AC412" s="72"/>
      <c r="AD412" s="72"/>
      <c r="AE412" s="72"/>
      <c r="AF412" s="72"/>
      <c r="AG412" s="72"/>
      <c r="AH412" s="72"/>
      <c r="AI412" s="2"/>
      <c r="AJ412" s="2"/>
      <c r="AK412" s="2"/>
      <c r="AL412" s="2"/>
      <c r="AM412" s="2"/>
      <c r="AN412" s="2"/>
    </row>
    <row r="413" spans="1:40" ht="12.95" customHeight="1">
      <c r="B413" s="87" t="s">
        <v>163</v>
      </c>
      <c r="C413" s="128" t="s">
        <v>125</v>
      </c>
      <c r="D413" s="53">
        <v>0</v>
      </c>
      <c r="E413" s="53">
        <v>0</v>
      </c>
      <c r="F413" s="53">
        <v>0</v>
      </c>
      <c r="G413" s="53">
        <v>0</v>
      </c>
      <c r="H413" s="53">
        <v>0</v>
      </c>
      <c r="I413" s="53">
        <v>0</v>
      </c>
      <c r="J413" s="53">
        <v>0</v>
      </c>
      <c r="K413" s="53">
        <v>0</v>
      </c>
      <c r="L413" s="53">
        <f>SUM(J413:K413)</f>
        <v>0</v>
      </c>
      <c r="S413" s="189"/>
      <c r="AB413" s="72"/>
      <c r="AC413" s="72"/>
      <c r="AD413" s="72"/>
      <c r="AE413" s="72"/>
      <c r="AF413" s="72"/>
      <c r="AG413" s="72"/>
      <c r="AH413" s="72"/>
      <c r="AI413" s="2"/>
      <c r="AJ413" s="2"/>
      <c r="AK413" s="2"/>
      <c r="AL413" s="2"/>
      <c r="AM413" s="2"/>
      <c r="AN413" s="2"/>
    </row>
    <row r="414" spans="1:40" ht="12.95" customHeight="1">
      <c r="A414" s="81" t="s">
        <v>10</v>
      </c>
      <c r="B414" s="87">
        <v>57</v>
      </c>
      <c r="C414" s="128" t="s">
        <v>159</v>
      </c>
      <c r="D414" s="58">
        <f t="shared" ref="D414:L414" si="76">SUM(D410:D413)</f>
        <v>9009</v>
      </c>
      <c r="E414" s="61">
        <f t="shared" si="76"/>
        <v>0</v>
      </c>
      <c r="F414" s="61">
        <f t="shared" si="76"/>
        <v>0</v>
      </c>
      <c r="G414" s="61">
        <f t="shared" si="76"/>
        <v>0</v>
      </c>
      <c r="H414" s="61">
        <f t="shared" si="76"/>
        <v>0</v>
      </c>
      <c r="I414" s="61">
        <f t="shared" si="76"/>
        <v>0</v>
      </c>
      <c r="J414" s="61">
        <f t="shared" si="76"/>
        <v>0</v>
      </c>
      <c r="K414" s="61">
        <f t="shared" si="76"/>
        <v>0</v>
      </c>
      <c r="L414" s="61">
        <f t="shared" si="76"/>
        <v>0</v>
      </c>
      <c r="S414" s="189"/>
      <c r="AB414" s="72"/>
      <c r="AC414" s="72"/>
      <c r="AD414" s="72"/>
      <c r="AE414" s="72"/>
      <c r="AF414" s="72"/>
      <c r="AG414" s="72"/>
      <c r="AH414" s="72"/>
      <c r="AI414" s="2"/>
      <c r="AJ414" s="2"/>
      <c r="AK414" s="2"/>
      <c r="AL414" s="2"/>
      <c r="AM414" s="2"/>
      <c r="AN414" s="2"/>
    </row>
    <row r="415" spans="1:40" ht="12.95" customHeight="1">
      <c r="C415" s="128"/>
      <c r="D415" s="59"/>
      <c r="E415" s="59"/>
      <c r="F415" s="53"/>
      <c r="G415" s="53"/>
      <c r="H415" s="53"/>
      <c r="I415" s="59"/>
      <c r="J415" s="59"/>
      <c r="K415" s="59"/>
      <c r="L415" s="59"/>
      <c r="S415" s="189"/>
      <c r="AB415" s="72"/>
      <c r="AC415" s="72"/>
      <c r="AD415" s="72"/>
      <c r="AE415" s="72"/>
      <c r="AF415" s="72"/>
      <c r="AG415" s="72"/>
      <c r="AH415" s="72"/>
      <c r="AI415" s="2"/>
      <c r="AJ415" s="2"/>
      <c r="AK415" s="2"/>
      <c r="AL415" s="2"/>
      <c r="AM415" s="2"/>
      <c r="AN415" s="2"/>
    </row>
    <row r="416" spans="1:40" ht="12.95" customHeight="1">
      <c r="B416" s="87">
        <v>62</v>
      </c>
      <c r="C416" s="128" t="s">
        <v>64</v>
      </c>
      <c r="D416" s="59"/>
      <c r="E416" s="45"/>
      <c r="F416" s="52"/>
      <c r="G416" s="52"/>
      <c r="H416" s="52"/>
      <c r="I416" s="45"/>
      <c r="J416" s="45"/>
      <c r="K416" s="45"/>
      <c r="L416" s="45"/>
      <c r="S416" s="189"/>
      <c r="AB416" s="72"/>
      <c r="AC416" s="72"/>
      <c r="AD416" s="72"/>
      <c r="AE416" s="72"/>
      <c r="AF416" s="72"/>
      <c r="AG416" s="72"/>
      <c r="AH416" s="72"/>
      <c r="AI416" s="2"/>
      <c r="AJ416" s="2"/>
      <c r="AK416" s="2"/>
      <c r="AL416" s="2"/>
      <c r="AM416" s="2"/>
      <c r="AN416" s="2"/>
    </row>
    <row r="417" spans="1:40" ht="12.95" customHeight="1">
      <c r="A417" s="89"/>
      <c r="B417" s="118" t="s">
        <v>65</v>
      </c>
      <c r="C417" s="119" t="s">
        <v>18</v>
      </c>
      <c r="D417" s="39">
        <v>2485</v>
      </c>
      <c r="E417" s="41">
        <v>0</v>
      </c>
      <c r="F417" s="49">
        <v>0</v>
      </c>
      <c r="G417" s="41">
        <v>0</v>
      </c>
      <c r="H417" s="49">
        <v>0</v>
      </c>
      <c r="I417" s="41">
        <v>0</v>
      </c>
      <c r="J417" s="49">
        <v>0</v>
      </c>
      <c r="K417" s="41">
        <v>0</v>
      </c>
      <c r="L417" s="41">
        <f>SUM(J417:K417)</f>
        <v>0</v>
      </c>
      <c r="S417" s="189"/>
      <c r="AB417" s="72"/>
      <c r="AC417" s="72"/>
      <c r="AD417" s="72"/>
      <c r="AE417" s="72"/>
      <c r="AF417" s="72"/>
      <c r="AG417" s="72"/>
      <c r="AH417" s="72"/>
      <c r="AI417" s="2"/>
      <c r="AJ417" s="2"/>
      <c r="AK417" s="2"/>
      <c r="AL417" s="2"/>
      <c r="AM417" s="2"/>
      <c r="AN417" s="2"/>
    </row>
    <row r="418" spans="1:40" ht="12.95" customHeight="1">
      <c r="A418" s="89"/>
      <c r="B418" s="118" t="s">
        <v>66</v>
      </c>
      <c r="C418" s="119" t="s">
        <v>20</v>
      </c>
      <c r="D418" s="39">
        <v>59</v>
      </c>
      <c r="E418" s="41">
        <v>0</v>
      </c>
      <c r="F418" s="49">
        <v>0</v>
      </c>
      <c r="G418" s="41">
        <v>0</v>
      </c>
      <c r="H418" s="49">
        <v>0</v>
      </c>
      <c r="I418" s="41">
        <v>0</v>
      </c>
      <c r="J418" s="49">
        <v>0</v>
      </c>
      <c r="K418" s="41">
        <v>0</v>
      </c>
      <c r="L418" s="41">
        <f>SUM(J418:K418)</f>
        <v>0</v>
      </c>
      <c r="S418" s="189"/>
      <c r="AB418" s="72"/>
      <c r="AC418" s="72"/>
      <c r="AD418" s="72"/>
      <c r="AE418" s="72"/>
      <c r="AF418" s="72"/>
      <c r="AG418" s="72"/>
      <c r="AH418" s="72"/>
      <c r="AI418" s="2"/>
      <c r="AJ418" s="2"/>
      <c r="AK418" s="2"/>
      <c r="AL418" s="2"/>
      <c r="AM418" s="2"/>
      <c r="AN418" s="2"/>
    </row>
    <row r="419" spans="1:40" ht="12.95" customHeight="1">
      <c r="A419" s="89"/>
      <c r="B419" s="118" t="s">
        <v>67</v>
      </c>
      <c r="C419" s="119" t="s">
        <v>22</v>
      </c>
      <c r="D419" s="39">
        <v>101</v>
      </c>
      <c r="E419" s="41">
        <v>0</v>
      </c>
      <c r="F419" s="49">
        <v>0</v>
      </c>
      <c r="G419" s="41">
        <v>0</v>
      </c>
      <c r="H419" s="49">
        <v>0</v>
      </c>
      <c r="I419" s="41">
        <v>0</v>
      </c>
      <c r="J419" s="49">
        <v>0</v>
      </c>
      <c r="K419" s="41">
        <v>0</v>
      </c>
      <c r="L419" s="41">
        <f>SUM(J419:K419)</f>
        <v>0</v>
      </c>
      <c r="S419" s="189"/>
      <c r="AB419" s="72"/>
      <c r="AC419" s="72"/>
      <c r="AD419" s="72"/>
      <c r="AE419" s="72"/>
      <c r="AF419" s="72"/>
      <c r="AG419" s="72"/>
      <c r="AH419" s="72"/>
      <c r="AI419" s="2"/>
      <c r="AJ419" s="2"/>
      <c r="AK419" s="2"/>
      <c r="AL419" s="2"/>
      <c r="AM419" s="2"/>
      <c r="AN419" s="2"/>
    </row>
    <row r="420" spans="1:40" ht="12.95" customHeight="1">
      <c r="A420" s="81" t="s">
        <v>10</v>
      </c>
      <c r="B420" s="87">
        <v>62</v>
      </c>
      <c r="C420" s="128" t="s">
        <v>64</v>
      </c>
      <c r="D420" s="58">
        <f t="shared" ref="D420:K420" si="77">SUM(D416:D419)</f>
        <v>2645</v>
      </c>
      <c r="E420" s="61">
        <f t="shared" si="77"/>
        <v>0</v>
      </c>
      <c r="F420" s="61">
        <f t="shared" si="77"/>
        <v>0</v>
      </c>
      <c r="G420" s="61">
        <f t="shared" si="77"/>
        <v>0</v>
      </c>
      <c r="H420" s="61">
        <f t="shared" si="77"/>
        <v>0</v>
      </c>
      <c r="I420" s="61">
        <f t="shared" si="77"/>
        <v>0</v>
      </c>
      <c r="J420" s="61">
        <f t="shared" si="77"/>
        <v>0</v>
      </c>
      <c r="K420" s="61">
        <f t="shared" si="77"/>
        <v>0</v>
      </c>
      <c r="L420" s="61">
        <f t="shared" ref="L420" si="78">SUM(J420:K420)</f>
        <v>0</v>
      </c>
      <c r="S420" s="189"/>
      <c r="AB420" s="72"/>
      <c r="AC420" s="72"/>
      <c r="AD420" s="72"/>
      <c r="AE420" s="72"/>
      <c r="AF420" s="72"/>
      <c r="AG420" s="72"/>
      <c r="AH420" s="72"/>
      <c r="AI420" s="2"/>
      <c r="AJ420" s="2"/>
      <c r="AK420" s="2"/>
      <c r="AL420" s="2"/>
      <c r="AM420" s="2"/>
      <c r="AN420" s="2"/>
    </row>
    <row r="421" spans="1:40" ht="12.95" customHeight="1">
      <c r="B421" s="129"/>
      <c r="C421" s="128"/>
      <c r="D421" s="59"/>
      <c r="E421" s="45"/>
      <c r="F421" s="53"/>
      <c r="G421" s="52"/>
      <c r="H421" s="53"/>
      <c r="I421" s="45"/>
      <c r="J421" s="59"/>
      <c r="K421" s="45"/>
      <c r="L421" s="45"/>
      <c r="S421" s="189"/>
      <c r="AB421" s="72"/>
      <c r="AC421" s="72"/>
      <c r="AD421" s="72"/>
      <c r="AE421" s="72"/>
      <c r="AF421" s="72"/>
      <c r="AG421" s="72"/>
      <c r="AH421" s="72"/>
      <c r="AI421" s="2"/>
      <c r="AJ421" s="2"/>
      <c r="AK421" s="2"/>
      <c r="AL421" s="2"/>
      <c r="AM421" s="2"/>
      <c r="AN421" s="2"/>
    </row>
    <row r="422" spans="1:40" ht="12.95" customHeight="1">
      <c r="A422" s="89"/>
      <c r="B422" s="82">
        <v>63</v>
      </c>
      <c r="C422" s="119" t="s">
        <v>70</v>
      </c>
      <c r="D422" s="23"/>
      <c r="E422" s="39"/>
      <c r="F422" s="41"/>
      <c r="G422" s="41"/>
      <c r="H422" s="41"/>
      <c r="I422" s="39"/>
      <c r="J422" s="39"/>
      <c r="K422" s="39"/>
      <c r="L422" s="39"/>
      <c r="S422" s="189"/>
      <c r="AB422" s="72"/>
      <c r="AC422" s="72"/>
      <c r="AD422" s="72"/>
      <c r="AE422" s="72"/>
      <c r="AF422" s="72"/>
      <c r="AG422" s="72"/>
      <c r="AH422" s="72"/>
      <c r="AI422" s="2"/>
      <c r="AJ422" s="2"/>
      <c r="AK422" s="2"/>
      <c r="AL422" s="2"/>
      <c r="AM422" s="2"/>
      <c r="AN422" s="2"/>
    </row>
    <row r="423" spans="1:40" ht="12.95" customHeight="1">
      <c r="A423" s="89"/>
      <c r="B423" s="118" t="s">
        <v>71</v>
      </c>
      <c r="C423" s="119" t="s">
        <v>23</v>
      </c>
      <c r="D423" s="39">
        <v>519</v>
      </c>
      <c r="E423" s="41">
        <v>0</v>
      </c>
      <c r="F423" s="49">
        <v>0</v>
      </c>
      <c r="G423" s="49">
        <v>0</v>
      </c>
      <c r="H423" s="49">
        <v>0</v>
      </c>
      <c r="I423" s="41">
        <v>0</v>
      </c>
      <c r="J423" s="49">
        <v>0</v>
      </c>
      <c r="K423" s="49">
        <v>0</v>
      </c>
      <c r="L423" s="41">
        <f>SUM(J423:K423)</f>
        <v>0</v>
      </c>
      <c r="S423" s="189"/>
      <c r="AB423" s="72"/>
      <c r="AC423" s="72"/>
      <c r="AD423" s="72"/>
      <c r="AE423" s="72"/>
      <c r="AF423" s="72"/>
      <c r="AG423" s="72"/>
      <c r="AH423" s="72"/>
      <c r="AI423" s="2"/>
      <c r="AJ423" s="2"/>
      <c r="AK423" s="2"/>
      <c r="AL423" s="2"/>
      <c r="AM423" s="2"/>
      <c r="AN423" s="2"/>
    </row>
    <row r="424" spans="1:40" ht="12.95" customHeight="1">
      <c r="A424" s="89" t="s">
        <v>10</v>
      </c>
      <c r="B424" s="82">
        <v>63</v>
      </c>
      <c r="C424" s="119" t="s">
        <v>70</v>
      </c>
      <c r="D424" s="58">
        <f t="shared" ref="D424:K424" si="79">SUM(D422:D423)</f>
        <v>519</v>
      </c>
      <c r="E424" s="61">
        <f t="shared" si="79"/>
        <v>0</v>
      </c>
      <c r="F424" s="61">
        <f t="shared" si="79"/>
        <v>0</v>
      </c>
      <c r="G424" s="61">
        <f t="shared" si="79"/>
        <v>0</v>
      </c>
      <c r="H424" s="61">
        <f t="shared" si="79"/>
        <v>0</v>
      </c>
      <c r="I424" s="61">
        <f t="shared" si="79"/>
        <v>0</v>
      </c>
      <c r="J424" s="61">
        <f t="shared" si="79"/>
        <v>0</v>
      </c>
      <c r="K424" s="61">
        <f t="shared" si="79"/>
        <v>0</v>
      </c>
      <c r="L424" s="61">
        <f>SUM(J424:K424)</f>
        <v>0</v>
      </c>
      <c r="S424" s="189"/>
      <c r="AB424" s="72"/>
      <c r="AC424" s="72"/>
      <c r="AD424" s="72"/>
      <c r="AE424" s="72"/>
      <c r="AF424" s="72"/>
      <c r="AG424" s="72"/>
      <c r="AH424" s="72"/>
      <c r="AI424" s="2"/>
      <c r="AJ424" s="2"/>
      <c r="AK424" s="2"/>
      <c r="AL424" s="2"/>
      <c r="AM424" s="2"/>
      <c r="AN424" s="2"/>
    </row>
    <row r="425" spans="1:40" ht="12.95" customHeight="1">
      <c r="C425" s="128"/>
      <c r="D425" s="59"/>
      <c r="E425" s="59"/>
      <c r="F425" s="53"/>
      <c r="G425" s="53"/>
      <c r="H425" s="53"/>
      <c r="I425" s="59"/>
      <c r="J425" s="59"/>
      <c r="K425" s="59"/>
      <c r="L425" s="59"/>
      <c r="S425" s="189"/>
      <c r="AB425" s="72"/>
      <c r="AC425" s="72"/>
      <c r="AD425" s="72"/>
      <c r="AE425" s="72"/>
      <c r="AF425" s="72"/>
      <c r="AG425" s="72"/>
      <c r="AH425" s="72"/>
      <c r="AI425" s="2"/>
      <c r="AJ425" s="2"/>
      <c r="AK425" s="2"/>
      <c r="AL425" s="2"/>
      <c r="AM425" s="2"/>
      <c r="AN425" s="2"/>
    </row>
    <row r="426" spans="1:40" ht="12.95" customHeight="1">
      <c r="A426" s="89"/>
      <c r="B426" s="82">
        <v>66</v>
      </c>
      <c r="C426" s="119" t="s">
        <v>164</v>
      </c>
      <c r="D426" s="23"/>
      <c r="E426" s="23"/>
      <c r="F426" s="49"/>
      <c r="G426" s="49"/>
      <c r="H426" s="49"/>
      <c r="I426" s="23"/>
      <c r="J426" s="23"/>
      <c r="K426" s="23"/>
      <c r="L426" s="23"/>
      <c r="S426" s="189"/>
      <c r="AB426" s="72"/>
      <c r="AC426" s="72"/>
      <c r="AD426" s="72"/>
      <c r="AE426" s="72"/>
      <c r="AF426" s="72"/>
      <c r="AG426" s="72"/>
      <c r="AH426" s="72"/>
      <c r="AI426" s="2"/>
      <c r="AJ426" s="2"/>
      <c r="AK426" s="2"/>
      <c r="AL426" s="2"/>
      <c r="AM426" s="2"/>
      <c r="AN426" s="2"/>
    </row>
    <row r="427" spans="1:40" ht="12.95" customHeight="1">
      <c r="A427" s="89"/>
      <c r="B427" s="82" t="s">
        <v>165</v>
      </c>
      <c r="C427" s="119" t="s">
        <v>18</v>
      </c>
      <c r="D427" s="23">
        <v>8800</v>
      </c>
      <c r="E427" s="49">
        <v>0</v>
      </c>
      <c r="F427" s="49">
        <v>0</v>
      </c>
      <c r="G427" s="49">
        <v>0</v>
      </c>
      <c r="H427" s="49">
        <v>0</v>
      </c>
      <c r="I427" s="49">
        <v>0</v>
      </c>
      <c r="J427" s="49">
        <v>0</v>
      </c>
      <c r="K427" s="49">
        <v>0</v>
      </c>
      <c r="L427" s="49">
        <f>SUM(J427:K427)</f>
        <v>0</v>
      </c>
      <c r="S427" s="189"/>
      <c r="AB427" s="72"/>
      <c r="AC427" s="72"/>
      <c r="AD427" s="72"/>
      <c r="AE427" s="72"/>
      <c r="AF427" s="72"/>
      <c r="AG427" s="72"/>
      <c r="AH427" s="72"/>
      <c r="AI427" s="2"/>
      <c r="AJ427" s="2"/>
      <c r="AK427" s="2"/>
      <c r="AL427" s="2"/>
      <c r="AM427" s="2"/>
      <c r="AN427" s="2"/>
    </row>
    <row r="428" spans="1:40" ht="12.95" customHeight="1">
      <c r="A428" s="89"/>
      <c r="B428" s="82" t="s">
        <v>166</v>
      </c>
      <c r="C428" s="119" t="s">
        <v>20</v>
      </c>
      <c r="D428" s="215">
        <v>38</v>
      </c>
      <c r="E428" s="51">
        <v>0</v>
      </c>
      <c r="F428" s="51">
        <v>0</v>
      </c>
      <c r="G428" s="51">
        <v>0</v>
      </c>
      <c r="H428" s="51">
        <v>0</v>
      </c>
      <c r="I428" s="51">
        <v>0</v>
      </c>
      <c r="J428" s="51">
        <v>0</v>
      </c>
      <c r="K428" s="51">
        <v>0</v>
      </c>
      <c r="L428" s="51">
        <f>SUM(J428:K428)</f>
        <v>0</v>
      </c>
      <c r="S428" s="189"/>
      <c r="AB428" s="72"/>
      <c r="AC428" s="72"/>
      <c r="AD428" s="72"/>
      <c r="AE428" s="72"/>
      <c r="AF428" s="72"/>
      <c r="AG428" s="72"/>
      <c r="AH428" s="72"/>
      <c r="AI428" s="2"/>
      <c r="AJ428" s="2"/>
      <c r="AK428" s="2"/>
      <c r="AL428" s="2"/>
      <c r="AM428" s="2"/>
      <c r="AN428" s="2"/>
    </row>
    <row r="429" spans="1:40" ht="12.95" customHeight="1">
      <c r="A429" s="89" t="s">
        <v>10</v>
      </c>
      <c r="B429" s="82">
        <v>66</v>
      </c>
      <c r="C429" s="119" t="s">
        <v>164</v>
      </c>
      <c r="D429" s="58">
        <f t="shared" ref="D429:L429" si="80">SUM(D427:D428)</f>
        <v>8838</v>
      </c>
      <c r="E429" s="61">
        <f t="shared" si="80"/>
        <v>0</v>
      </c>
      <c r="F429" s="61">
        <f t="shared" si="80"/>
        <v>0</v>
      </c>
      <c r="G429" s="61">
        <f t="shared" si="80"/>
        <v>0</v>
      </c>
      <c r="H429" s="61">
        <f t="shared" si="80"/>
        <v>0</v>
      </c>
      <c r="I429" s="61">
        <f t="shared" si="80"/>
        <v>0</v>
      </c>
      <c r="J429" s="61">
        <f t="shared" si="80"/>
        <v>0</v>
      </c>
      <c r="K429" s="61">
        <f t="shared" si="80"/>
        <v>0</v>
      </c>
      <c r="L429" s="61">
        <f t="shared" si="80"/>
        <v>0</v>
      </c>
      <c r="S429" s="189"/>
      <c r="AB429" s="72"/>
      <c r="AC429" s="72"/>
      <c r="AD429" s="72"/>
      <c r="AE429" s="72"/>
      <c r="AF429" s="72"/>
      <c r="AG429" s="72"/>
      <c r="AH429" s="72"/>
      <c r="AI429" s="2"/>
      <c r="AJ429" s="2"/>
      <c r="AK429" s="2"/>
      <c r="AL429" s="2"/>
      <c r="AM429" s="2"/>
      <c r="AN429" s="2"/>
    </row>
    <row r="430" spans="1:40" ht="12.95" customHeight="1">
      <c r="A430" s="89"/>
      <c r="B430" s="82"/>
      <c r="C430" s="119"/>
      <c r="D430" s="59"/>
      <c r="E430" s="59"/>
      <c r="F430" s="53"/>
      <c r="G430" s="53"/>
      <c r="H430" s="53"/>
      <c r="I430" s="59"/>
      <c r="J430" s="59"/>
      <c r="K430" s="59"/>
      <c r="L430" s="59"/>
      <c r="S430" s="189"/>
      <c r="AB430" s="72"/>
      <c r="AC430" s="72"/>
      <c r="AD430" s="72"/>
      <c r="AE430" s="72"/>
      <c r="AF430" s="72"/>
      <c r="AG430" s="72"/>
      <c r="AH430" s="72"/>
      <c r="AI430" s="2"/>
      <c r="AJ430" s="2"/>
      <c r="AK430" s="2"/>
      <c r="AL430" s="2"/>
      <c r="AM430" s="2"/>
      <c r="AN430" s="2"/>
    </row>
    <row r="431" spans="1:40" ht="12.95" customHeight="1">
      <c r="A431" s="89"/>
      <c r="B431" s="82">
        <v>67</v>
      </c>
      <c r="C431" s="119" t="s">
        <v>136</v>
      </c>
      <c r="D431" s="23"/>
      <c r="E431" s="23"/>
      <c r="F431" s="49"/>
      <c r="G431" s="49"/>
      <c r="H431" s="49"/>
      <c r="I431" s="23"/>
      <c r="J431" s="23"/>
      <c r="K431" s="23"/>
      <c r="L431" s="23"/>
      <c r="S431" s="189"/>
      <c r="AB431" s="72"/>
      <c r="AC431" s="72"/>
      <c r="AD431" s="72"/>
      <c r="AE431" s="72"/>
      <c r="AF431" s="72"/>
      <c r="AG431" s="72"/>
      <c r="AH431" s="72"/>
      <c r="AI431" s="2"/>
      <c r="AJ431" s="2"/>
      <c r="AK431" s="2"/>
      <c r="AL431" s="2"/>
      <c r="AM431" s="2"/>
      <c r="AN431" s="2"/>
    </row>
    <row r="432" spans="1:40" ht="12.95" customHeight="1">
      <c r="A432" s="89"/>
      <c r="B432" s="82" t="s">
        <v>140</v>
      </c>
      <c r="C432" s="119" t="s">
        <v>18</v>
      </c>
      <c r="D432" s="23">
        <v>11893</v>
      </c>
      <c r="E432" s="49">
        <v>0</v>
      </c>
      <c r="F432" s="49">
        <v>0</v>
      </c>
      <c r="G432" s="49">
        <v>0</v>
      </c>
      <c r="H432" s="49">
        <v>0</v>
      </c>
      <c r="I432" s="49">
        <v>0</v>
      </c>
      <c r="J432" s="49">
        <v>0</v>
      </c>
      <c r="K432" s="49">
        <v>0</v>
      </c>
      <c r="L432" s="49">
        <f>SUM(J432:K432)</f>
        <v>0</v>
      </c>
      <c r="S432" s="189"/>
      <c r="AB432" s="72"/>
      <c r="AC432" s="72"/>
      <c r="AD432" s="72"/>
      <c r="AE432" s="72"/>
      <c r="AF432" s="72"/>
      <c r="AG432" s="72"/>
      <c r="AH432" s="72"/>
      <c r="AI432" s="2"/>
      <c r="AJ432" s="2"/>
      <c r="AK432" s="2"/>
      <c r="AL432" s="2"/>
      <c r="AM432" s="2"/>
      <c r="AN432" s="2"/>
    </row>
    <row r="433" spans="1:40" ht="12.95" customHeight="1">
      <c r="A433" s="89"/>
      <c r="B433" s="82" t="s">
        <v>141</v>
      </c>
      <c r="C433" s="119" t="s">
        <v>20</v>
      </c>
      <c r="D433" s="23">
        <v>398</v>
      </c>
      <c r="E433" s="53">
        <v>0</v>
      </c>
      <c r="F433" s="49">
        <v>0</v>
      </c>
      <c r="G433" s="49">
        <v>0</v>
      </c>
      <c r="H433" s="49">
        <v>0</v>
      </c>
      <c r="I433" s="53">
        <v>0</v>
      </c>
      <c r="J433" s="53">
        <v>0</v>
      </c>
      <c r="K433" s="49">
        <v>0</v>
      </c>
      <c r="L433" s="53">
        <f>SUM(J433:K433)</f>
        <v>0</v>
      </c>
      <c r="S433" s="189"/>
      <c r="AB433" s="72"/>
      <c r="AC433" s="72"/>
      <c r="AD433" s="72"/>
      <c r="AE433" s="72"/>
      <c r="AF433" s="72"/>
      <c r="AG433" s="72"/>
      <c r="AH433" s="72"/>
      <c r="AI433" s="2"/>
      <c r="AJ433" s="2"/>
      <c r="AK433" s="2"/>
      <c r="AL433" s="2"/>
      <c r="AM433" s="2"/>
      <c r="AN433" s="2"/>
    </row>
    <row r="434" spans="1:40" ht="12.95" customHeight="1">
      <c r="A434" s="89"/>
      <c r="B434" s="82" t="s">
        <v>142</v>
      </c>
      <c r="C434" s="119" t="s">
        <v>22</v>
      </c>
      <c r="D434" s="23">
        <v>80</v>
      </c>
      <c r="E434" s="53">
        <v>0</v>
      </c>
      <c r="F434" s="49">
        <v>0</v>
      </c>
      <c r="G434" s="49">
        <v>0</v>
      </c>
      <c r="H434" s="49">
        <v>0</v>
      </c>
      <c r="I434" s="53">
        <v>0</v>
      </c>
      <c r="J434" s="53">
        <v>0</v>
      </c>
      <c r="K434" s="49">
        <v>0</v>
      </c>
      <c r="L434" s="53">
        <f>SUM(J434:K434)</f>
        <v>0</v>
      </c>
      <c r="S434" s="189"/>
      <c r="AB434" s="72"/>
      <c r="AC434" s="72"/>
      <c r="AD434" s="72"/>
      <c r="AE434" s="72"/>
      <c r="AF434" s="72"/>
      <c r="AG434" s="72"/>
      <c r="AH434" s="72"/>
      <c r="AI434" s="2"/>
      <c r="AJ434" s="2"/>
      <c r="AK434" s="2"/>
      <c r="AL434" s="2"/>
      <c r="AM434" s="2"/>
      <c r="AN434" s="2"/>
    </row>
    <row r="435" spans="1:40" ht="12.95" customHeight="1">
      <c r="A435" s="89" t="s">
        <v>10</v>
      </c>
      <c r="B435" s="82">
        <v>67</v>
      </c>
      <c r="C435" s="119" t="s">
        <v>136</v>
      </c>
      <c r="D435" s="58">
        <f t="shared" ref="D435:L435" si="81">SUM(D432:D434)</f>
        <v>12371</v>
      </c>
      <c r="E435" s="61">
        <f t="shared" si="81"/>
        <v>0</v>
      </c>
      <c r="F435" s="61">
        <f t="shared" si="81"/>
        <v>0</v>
      </c>
      <c r="G435" s="61">
        <f t="shared" si="81"/>
        <v>0</v>
      </c>
      <c r="H435" s="61">
        <f t="shared" si="81"/>
        <v>0</v>
      </c>
      <c r="I435" s="61">
        <f t="shared" si="81"/>
        <v>0</v>
      </c>
      <c r="J435" s="61">
        <f t="shared" si="81"/>
        <v>0</v>
      </c>
      <c r="K435" s="61">
        <f t="shared" si="81"/>
        <v>0</v>
      </c>
      <c r="L435" s="61">
        <f t="shared" si="81"/>
        <v>0</v>
      </c>
      <c r="S435" s="189"/>
      <c r="AB435" s="72"/>
      <c r="AC435" s="72"/>
      <c r="AD435" s="72"/>
      <c r="AE435" s="72"/>
      <c r="AF435" s="72"/>
      <c r="AG435" s="72"/>
      <c r="AH435" s="72"/>
      <c r="AI435" s="2"/>
      <c r="AJ435" s="2"/>
      <c r="AK435" s="2"/>
      <c r="AL435" s="2"/>
      <c r="AM435" s="2"/>
      <c r="AN435" s="2"/>
    </row>
    <row r="436" spans="1:40" ht="12.95" customHeight="1">
      <c r="A436" s="89"/>
      <c r="B436" s="82"/>
      <c r="C436" s="119"/>
      <c r="D436" s="23"/>
      <c r="E436" s="48"/>
      <c r="F436" s="49"/>
      <c r="G436" s="49"/>
      <c r="H436" s="49"/>
      <c r="I436" s="68"/>
      <c r="J436" s="23"/>
      <c r="K436" s="68"/>
      <c r="L436" s="23"/>
      <c r="S436" s="189"/>
      <c r="AB436" s="72"/>
      <c r="AC436" s="72"/>
      <c r="AD436" s="72"/>
      <c r="AE436" s="72"/>
      <c r="AF436" s="72"/>
      <c r="AG436" s="72"/>
      <c r="AH436" s="72"/>
      <c r="AI436" s="2"/>
      <c r="AJ436" s="2"/>
      <c r="AK436" s="2"/>
      <c r="AL436" s="2"/>
      <c r="AM436" s="2"/>
      <c r="AN436" s="2"/>
    </row>
    <row r="437" spans="1:40" ht="12.95" customHeight="1">
      <c r="A437" s="89"/>
      <c r="B437" s="82">
        <v>68</v>
      </c>
      <c r="C437" s="119" t="s">
        <v>253</v>
      </c>
      <c r="D437" s="23"/>
      <c r="E437" s="48"/>
      <c r="F437" s="49"/>
      <c r="G437" s="49"/>
      <c r="H437" s="49"/>
      <c r="I437" s="68"/>
      <c r="J437" s="23"/>
      <c r="K437" s="68"/>
      <c r="L437" s="23"/>
      <c r="S437" s="189"/>
      <c r="AB437" s="72"/>
      <c r="AC437" s="72"/>
      <c r="AD437" s="72"/>
      <c r="AE437" s="72"/>
      <c r="AF437" s="72"/>
      <c r="AG437" s="72"/>
      <c r="AH437" s="72"/>
      <c r="AI437" s="2"/>
      <c r="AJ437" s="2"/>
      <c r="AK437" s="2"/>
      <c r="AL437" s="2"/>
      <c r="AM437" s="2"/>
      <c r="AN437" s="2"/>
    </row>
    <row r="438" spans="1:40" ht="12.95" customHeight="1">
      <c r="A438" s="89"/>
      <c r="B438" s="87" t="s">
        <v>264</v>
      </c>
      <c r="C438" s="128" t="s">
        <v>18</v>
      </c>
      <c r="D438" s="48">
        <v>8213</v>
      </c>
      <c r="E438" s="49">
        <v>0</v>
      </c>
      <c r="F438" s="49">
        <v>0</v>
      </c>
      <c r="G438" s="49">
        <v>0</v>
      </c>
      <c r="H438" s="49">
        <v>0</v>
      </c>
      <c r="I438" s="49">
        <v>0</v>
      </c>
      <c r="J438" s="49">
        <v>0</v>
      </c>
      <c r="K438" s="49">
        <v>0</v>
      </c>
      <c r="L438" s="53">
        <f>SUM(J438:K438)</f>
        <v>0</v>
      </c>
      <c r="S438" s="189"/>
      <c r="AB438" s="72"/>
      <c r="AC438" s="72"/>
      <c r="AD438" s="72"/>
      <c r="AE438" s="72"/>
      <c r="AF438" s="72"/>
      <c r="AG438" s="72"/>
      <c r="AH438" s="72"/>
      <c r="AI438" s="2"/>
      <c r="AJ438" s="2"/>
      <c r="AK438" s="2"/>
      <c r="AL438" s="2"/>
      <c r="AM438" s="2"/>
      <c r="AN438" s="2"/>
    </row>
    <row r="439" spans="1:40" ht="12.95" customHeight="1">
      <c r="A439" s="89"/>
      <c r="B439" s="87" t="s">
        <v>265</v>
      </c>
      <c r="C439" s="128" t="s">
        <v>20</v>
      </c>
      <c r="D439" s="48">
        <v>348</v>
      </c>
      <c r="E439" s="49">
        <v>0</v>
      </c>
      <c r="F439" s="49">
        <v>0</v>
      </c>
      <c r="G439" s="49">
        <v>0</v>
      </c>
      <c r="H439" s="49">
        <v>0</v>
      </c>
      <c r="I439" s="49">
        <v>0</v>
      </c>
      <c r="J439" s="49">
        <v>0</v>
      </c>
      <c r="K439" s="49">
        <v>0</v>
      </c>
      <c r="L439" s="53">
        <f>SUM(J439:K439)</f>
        <v>0</v>
      </c>
      <c r="S439" s="189"/>
      <c r="AB439" s="72"/>
      <c r="AC439" s="72"/>
      <c r="AD439" s="72"/>
      <c r="AE439" s="72"/>
      <c r="AF439" s="72"/>
      <c r="AG439" s="72"/>
      <c r="AH439" s="72"/>
      <c r="AI439" s="2"/>
      <c r="AJ439" s="2"/>
      <c r="AK439" s="2"/>
      <c r="AL439" s="2"/>
      <c r="AM439" s="2"/>
      <c r="AN439" s="2"/>
    </row>
    <row r="440" spans="1:40" ht="12.95" customHeight="1">
      <c r="A440" s="89"/>
      <c r="B440" s="82" t="s">
        <v>266</v>
      </c>
      <c r="C440" s="119" t="s">
        <v>22</v>
      </c>
      <c r="D440" s="48">
        <v>107</v>
      </c>
      <c r="E440" s="49">
        <v>0</v>
      </c>
      <c r="F440" s="49">
        <v>0</v>
      </c>
      <c r="G440" s="49">
        <v>0</v>
      </c>
      <c r="H440" s="49">
        <v>0</v>
      </c>
      <c r="I440" s="49">
        <v>0</v>
      </c>
      <c r="J440" s="49">
        <v>0</v>
      </c>
      <c r="K440" s="49">
        <v>0</v>
      </c>
      <c r="L440" s="53">
        <f>SUM(J440:K440)</f>
        <v>0</v>
      </c>
      <c r="S440" s="189"/>
      <c r="AB440" s="72"/>
      <c r="AC440" s="72"/>
      <c r="AD440" s="72"/>
      <c r="AE440" s="72"/>
      <c r="AF440" s="72"/>
      <c r="AG440" s="72"/>
      <c r="AH440" s="72"/>
      <c r="AI440" s="2"/>
      <c r="AJ440" s="2"/>
      <c r="AK440" s="2"/>
      <c r="AL440" s="2"/>
      <c r="AM440" s="2"/>
      <c r="AN440" s="2"/>
    </row>
    <row r="441" spans="1:40" ht="12.95" customHeight="1">
      <c r="A441" s="116" t="s">
        <v>10</v>
      </c>
      <c r="B441" s="102">
        <v>68</v>
      </c>
      <c r="C441" s="117" t="s">
        <v>253</v>
      </c>
      <c r="D441" s="57">
        <f t="shared" ref="D441:L441" si="82">SUM(D438:D440)</f>
        <v>8668</v>
      </c>
      <c r="E441" s="61">
        <f t="shared" si="82"/>
        <v>0</v>
      </c>
      <c r="F441" s="61">
        <f t="shared" si="82"/>
        <v>0</v>
      </c>
      <c r="G441" s="61">
        <f t="shared" si="82"/>
        <v>0</v>
      </c>
      <c r="H441" s="61">
        <f t="shared" si="82"/>
        <v>0</v>
      </c>
      <c r="I441" s="61">
        <f t="shared" si="82"/>
        <v>0</v>
      </c>
      <c r="J441" s="61">
        <f t="shared" si="82"/>
        <v>0</v>
      </c>
      <c r="K441" s="61">
        <f t="shared" si="82"/>
        <v>0</v>
      </c>
      <c r="L441" s="61">
        <f t="shared" si="82"/>
        <v>0</v>
      </c>
      <c r="S441" s="189"/>
      <c r="AB441" s="72"/>
      <c r="AC441" s="72"/>
      <c r="AD441" s="72"/>
      <c r="AE441" s="72"/>
      <c r="AF441" s="72"/>
      <c r="AG441" s="72"/>
      <c r="AH441" s="72"/>
      <c r="AI441" s="2"/>
      <c r="AJ441" s="2"/>
      <c r="AK441" s="2"/>
      <c r="AL441" s="2"/>
      <c r="AM441" s="2"/>
      <c r="AN441" s="2"/>
    </row>
    <row r="442" spans="1:40" ht="3.75" customHeight="1">
      <c r="A442" s="89"/>
      <c r="B442" s="82"/>
      <c r="C442" s="119"/>
      <c r="D442" s="23"/>
      <c r="E442" s="48"/>
      <c r="F442" s="49"/>
      <c r="G442" s="49"/>
      <c r="H442" s="49"/>
      <c r="I442" s="68"/>
      <c r="J442" s="23"/>
      <c r="K442" s="68"/>
      <c r="L442" s="23"/>
      <c r="S442" s="189"/>
      <c r="AB442" s="72"/>
      <c r="AC442" s="72"/>
      <c r="AD442" s="72"/>
      <c r="AE442" s="72"/>
      <c r="AF442" s="72"/>
      <c r="AG442" s="72"/>
      <c r="AH442" s="72"/>
      <c r="AI442" s="2"/>
      <c r="AJ442" s="2"/>
      <c r="AK442" s="2"/>
      <c r="AL442" s="2"/>
      <c r="AM442" s="2"/>
      <c r="AN442" s="2"/>
    </row>
    <row r="443" spans="1:40" ht="14.1" customHeight="1">
      <c r="A443" s="89"/>
      <c r="B443" s="82">
        <v>69</v>
      </c>
      <c r="C443" s="119" t="s">
        <v>254</v>
      </c>
      <c r="D443" s="23"/>
      <c r="E443" s="48"/>
      <c r="F443" s="49"/>
      <c r="G443" s="49"/>
      <c r="H443" s="49"/>
      <c r="I443" s="68"/>
      <c r="J443" s="23"/>
      <c r="K443" s="68"/>
      <c r="L443" s="23"/>
      <c r="S443" s="189"/>
      <c r="AB443" s="72"/>
      <c r="AC443" s="72"/>
      <c r="AD443" s="72"/>
      <c r="AE443" s="72"/>
      <c r="AF443" s="72"/>
      <c r="AG443" s="72"/>
      <c r="AH443" s="72"/>
      <c r="AI443" s="2"/>
      <c r="AJ443" s="2"/>
      <c r="AK443" s="2"/>
      <c r="AL443" s="2"/>
      <c r="AM443" s="2"/>
      <c r="AN443" s="2"/>
    </row>
    <row r="444" spans="1:40" ht="14.1" customHeight="1">
      <c r="A444" s="89"/>
      <c r="B444" s="82" t="s">
        <v>267</v>
      </c>
      <c r="C444" s="119" t="s">
        <v>18</v>
      </c>
      <c r="D444" s="48">
        <v>5886</v>
      </c>
      <c r="E444" s="49">
        <v>0</v>
      </c>
      <c r="F444" s="49">
        <v>0</v>
      </c>
      <c r="G444" s="49">
        <v>0</v>
      </c>
      <c r="H444" s="49">
        <v>0</v>
      </c>
      <c r="I444" s="49">
        <v>0</v>
      </c>
      <c r="J444" s="49">
        <v>0</v>
      </c>
      <c r="K444" s="49">
        <v>0</v>
      </c>
      <c r="L444" s="49">
        <f>SUM(J444:K444)</f>
        <v>0</v>
      </c>
      <c r="S444" s="189"/>
      <c r="AB444" s="72"/>
      <c r="AC444" s="72"/>
      <c r="AD444" s="72"/>
      <c r="AE444" s="72"/>
      <c r="AF444" s="72"/>
      <c r="AG444" s="72"/>
      <c r="AH444" s="72"/>
      <c r="AI444" s="2"/>
      <c r="AJ444" s="2"/>
      <c r="AK444" s="2"/>
      <c r="AL444" s="2"/>
      <c r="AM444" s="2"/>
      <c r="AN444" s="2"/>
    </row>
    <row r="445" spans="1:40" ht="14.1" customHeight="1">
      <c r="A445" s="89"/>
      <c r="B445" s="82" t="s">
        <v>268</v>
      </c>
      <c r="C445" s="119" t="s">
        <v>20</v>
      </c>
      <c r="D445" s="48">
        <v>111</v>
      </c>
      <c r="E445" s="49">
        <v>0</v>
      </c>
      <c r="F445" s="49">
        <v>0</v>
      </c>
      <c r="G445" s="49">
        <v>0</v>
      </c>
      <c r="H445" s="49">
        <v>0</v>
      </c>
      <c r="I445" s="49">
        <v>0</v>
      </c>
      <c r="J445" s="49">
        <v>0</v>
      </c>
      <c r="K445" s="49">
        <v>0</v>
      </c>
      <c r="L445" s="49">
        <f>SUM(J445:K445)</f>
        <v>0</v>
      </c>
      <c r="S445" s="189"/>
      <c r="AB445" s="72"/>
      <c r="AC445" s="72"/>
      <c r="AD445" s="72"/>
      <c r="AE445" s="72"/>
      <c r="AF445" s="72"/>
      <c r="AG445" s="72"/>
      <c r="AH445" s="72"/>
      <c r="AI445" s="2"/>
      <c r="AJ445" s="2"/>
      <c r="AK445" s="2"/>
      <c r="AL445" s="2"/>
      <c r="AM445" s="2"/>
      <c r="AN445" s="2"/>
    </row>
    <row r="446" spans="1:40" ht="14.1" customHeight="1">
      <c r="A446" s="89"/>
      <c r="B446" s="82" t="s">
        <v>269</v>
      </c>
      <c r="C446" s="119" t="s">
        <v>22</v>
      </c>
      <c r="D446" s="48">
        <v>19</v>
      </c>
      <c r="E446" s="49">
        <v>0</v>
      </c>
      <c r="F446" s="49">
        <v>0</v>
      </c>
      <c r="G446" s="49">
        <v>0</v>
      </c>
      <c r="H446" s="49">
        <v>0</v>
      </c>
      <c r="I446" s="49">
        <v>0</v>
      </c>
      <c r="J446" s="49">
        <v>0</v>
      </c>
      <c r="K446" s="49">
        <v>0</v>
      </c>
      <c r="L446" s="49">
        <f>SUM(J446:K446)</f>
        <v>0</v>
      </c>
      <c r="S446" s="189"/>
      <c r="AB446" s="72"/>
      <c r="AC446" s="72"/>
      <c r="AD446" s="72"/>
      <c r="AE446" s="72"/>
      <c r="AF446" s="72"/>
      <c r="AG446" s="72"/>
      <c r="AH446" s="72"/>
      <c r="AI446" s="2"/>
      <c r="AJ446" s="2"/>
      <c r="AK446" s="2"/>
      <c r="AL446" s="2"/>
      <c r="AM446" s="2"/>
      <c r="AN446" s="2"/>
    </row>
    <row r="447" spans="1:40" ht="14.1" customHeight="1">
      <c r="A447" s="89" t="s">
        <v>10</v>
      </c>
      <c r="B447" s="82">
        <v>69</v>
      </c>
      <c r="C447" s="119" t="s">
        <v>254</v>
      </c>
      <c r="D447" s="57">
        <f t="shared" ref="D447:L447" si="83">SUM(D444:D446)</f>
        <v>6016</v>
      </c>
      <c r="E447" s="61">
        <f t="shared" si="83"/>
        <v>0</v>
      </c>
      <c r="F447" s="61">
        <f t="shared" si="83"/>
        <v>0</v>
      </c>
      <c r="G447" s="61">
        <f t="shared" si="83"/>
        <v>0</v>
      </c>
      <c r="H447" s="61">
        <f t="shared" si="83"/>
        <v>0</v>
      </c>
      <c r="I447" s="61">
        <f t="shared" si="83"/>
        <v>0</v>
      </c>
      <c r="J447" s="61">
        <f t="shared" si="83"/>
        <v>0</v>
      </c>
      <c r="K447" s="61">
        <f t="shared" si="83"/>
        <v>0</v>
      </c>
      <c r="L447" s="61">
        <f t="shared" si="83"/>
        <v>0</v>
      </c>
      <c r="S447" s="189"/>
      <c r="AB447" s="72"/>
      <c r="AC447" s="72"/>
      <c r="AD447" s="72"/>
      <c r="AE447" s="72"/>
      <c r="AF447" s="72"/>
      <c r="AG447" s="72"/>
      <c r="AH447" s="72"/>
      <c r="AI447" s="2"/>
      <c r="AJ447" s="2"/>
      <c r="AK447" s="2"/>
      <c r="AL447" s="2"/>
      <c r="AM447" s="2"/>
      <c r="AN447" s="2"/>
    </row>
    <row r="448" spans="1:40" ht="14.1" customHeight="1">
      <c r="A448" s="89" t="s">
        <v>10</v>
      </c>
      <c r="B448" s="82">
        <v>61</v>
      </c>
      <c r="C448" s="119" t="s">
        <v>204</v>
      </c>
      <c r="D448" s="40">
        <f t="shared" ref="D448:L448" si="84">D424+D420+D429+D414+D407+D401+D395+D389+D383+D435+D377+D371+D364+D441+D447</f>
        <v>115783</v>
      </c>
      <c r="E448" s="46">
        <f t="shared" si="84"/>
        <v>0</v>
      </c>
      <c r="F448" s="46">
        <f t="shared" si="84"/>
        <v>0</v>
      </c>
      <c r="G448" s="46">
        <f t="shared" si="84"/>
        <v>0</v>
      </c>
      <c r="H448" s="46">
        <f t="shared" si="84"/>
        <v>0</v>
      </c>
      <c r="I448" s="46">
        <f t="shared" si="84"/>
        <v>0</v>
      </c>
      <c r="J448" s="46">
        <f t="shared" si="84"/>
        <v>0</v>
      </c>
      <c r="K448" s="46">
        <f t="shared" si="84"/>
        <v>0</v>
      </c>
      <c r="L448" s="46">
        <f t="shared" si="84"/>
        <v>0</v>
      </c>
      <c r="S448" s="189"/>
      <c r="AB448" s="72"/>
      <c r="AC448" s="72"/>
      <c r="AD448" s="72"/>
      <c r="AE448" s="72"/>
      <c r="AF448" s="72"/>
      <c r="AG448" s="72"/>
      <c r="AH448" s="72"/>
      <c r="AI448" s="2"/>
      <c r="AJ448" s="2"/>
      <c r="AK448" s="2"/>
      <c r="AL448" s="2"/>
      <c r="AM448" s="2"/>
      <c r="AN448" s="2"/>
    </row>
    <row r="449" spans="1:40" ht="14.1" customHeight="1">
      <c r="A449" s="89"/>
      <c r="B449" s="82"/>
      <c r="C449" s="119"/>
      <c r="D449" s="39"/>
      <c r="E449" s="39"/>
      <c r="F449" s="39"/>
      <c r="G449" s="39"/>
      <c r="H449" s="39"/>
      <c r="I449" s="39"/>
      <c r="J449" s="39"/>
      <c r="K449" s="39"/>
      <c r="L449" s="39"/>
      <c r="S449" s="189"/>
      <c r="AB449" s="72"/>
      <c r="AC449" s="72"/>
      <c r="AD449" s="72"/>
      <c r="AE449" s="72"/>
      <c r="AF449" s="72"/>
      <c r="AG449" s="72"/>
      <c r="AH449" s="72"/>
      <c r="AI449" s="2"/>
      <c r="AJ449" s="2"/>
      <c r="AK449" s="2"/>
      <c r="AL449" s="2"/>
      <c r="AM449" s="2"/>
      <c r="AN449" s="2"/>
    </row>
    <row r="450" spans="1:40" ht="14.1" customHeight="1">
      <c r="B450" s="87">
        <v>62</v>
      </c>
      <c r="C450" s="128" t="s">
        <v>72</v>
      </c>
      <c r="D450" s="39"/>
      <c r="E450" s="39"/>
      <c r="F450" s="39"/>
      <c r="G450" s="39"/>
      <c r="H450" s="39"/>
      <c r="I450" s="39"/>
      <c r="J450" s="39"/>
      <c r="K450" s="39"/>
      <c r="L450" s="39"/>
      <c r="S450" s="189"/>
      <c r="AB450" s="72"/>
      <c r="AC450" s="72"/>
      <c r="AD450" s="72"/>
      <c r="AE450" s="72"/>
      <c r="AF450" s="72"/>
      <c r="AG450" s="72"/>
      <c r="AH450" s="72"/>
      <c r="AI450" s="2"/>
      <c r="AJ450" s="2"/>
      <c r="AK450" s="2"/>
      <c r="AL450" s="2"/>
      <c r="AM450" s="2"/>
      <c r="AN450" s="2"/>
    </row>
    <row r="451" spans="1:40" ht="25.5">
      <c r="A451" s="89"/>
      <c r="B451" s="118" t="s">
        <v>210</v>
      </c>
      <c r="C451" s="119" t="s">
        <v>418</v>
      </c>
      <c r="D451" s="48">
        <v>2600</v>
      </c>
      <c r="E451" s="48">
        <v>1400</v>
      </c>
      <c r="F451" s="48">
        <v>2600</v>
      </c>
      <c r="G451" s="48">
        <v>1400</v>
      </c>
      <c r="H451" s="23">
        <v>2600</v>
      </c>
      <c r="I451" s="42">
        <v>1400</v>
      </c>
      <c r="J451" s="48">
        <v>2860</v>
      </c>
      <c r="K451" s="48">
        <v>1400</v>
      </c>
      <c r="L451" s="42">
        <f>SUM(J451:K451)</f>
        <v>4260</v>
      </c>
      <c r="M451" s="208"/>
      <c r="N451" s="208"/>
      <c r="O451" s="208"/>
      <c r="P451" s="209"/>
      <c r="Q451" s="210"/>
      <c r="S451" s="189"/>
      <c r="W451" s="213"/>
      <c r="X451" s="213"/>
      <c r="Y451" s="213"/>
      <c r="Z451" s="213"/>
      <c r="AA451" s="213"/>
      <c r="AB451" s="260"/>
      <c r="AC451" s="260"/>
      <c r="AD451" s="260"/>
      <c r="AE451" s="261"/>
      <c r="AF451" s="72"/>
      <c r="AG451" s="72"/>
      <c r="AH451" s="72"/>
      <c r="AI451" s="2"/>
      <c r="AJ451" s="2"/>
      <c r="AK451" s="2"/>
      <c r="AL451" s="2"/>
      <c r="AM451" s="2"/>
      <c r="AN451" s="2"/>
    </row>
    <row r="452" spans="1:40" ht="14.1" customHeight="1">
      <c r="A452" s="89"/>
      <c r="B452" s="118" t="s">
        <v>284</v>
      </c>
      <c r="C452" s="119" t="s">
        <v>285</v>
      </c>
      <c r="D452" s="48">
        <v>1185</v>
      </c>
      <c r="E452" s="49">
        <v>0</v>
      </c>
      <c r="F452" s="48">
        <v>1185</v>
      </c>
      <c r="G452" s="49">
        <v>0</v>
      </c>
      <c r="H452" s="48">
        <v>1185</v>
      </c>
      <c r="I452" s="41">
        <v>0</v>
      </c>
      <c r="J452" s="49">
        <v>0</v>
      </c>
      <c r="K452" s="49">
        <v>0</v>
      </c>
      <c r="L452" s="41">
        <f>SUM(J452:K452)</f>
        <v>0</v>
      </c>
      <c r="S452" s="189"/>
      <c r="W452" s="213"/>
      <c r="X452" s="213"/>
      <c r="Y452" s="213"/>
      <c r="Z452" s="213"/>
      <c r="AA452" s="213"/>
      <c r="AB452" s="260"/>
      <c r="AC452" s="260"/>
      <c r="AD452" s="260"/>
      <c r="AE452" s="261"/>
      <c r="AF452" s="72"/>
      <c r="AG452" s="72"/>
      <c r="AH452" s="72"/>
      <c r="AI452" s="2"/>
      <c r="AJ452" s="2"/>
      <c r="AK452" s="2"/>
      <c r="AL452" s="2"/>
      <c r="AM452" s="2"/>
      <c r="AN452" s="2"/>
    </row>
    <row r="453" spans="1:40" ht="14.1" customHeight="1">
      <c r="A453" s="89" t="s">
        <v>10</v>
      </c>
      <c r="B453" s="82">
        <v>62</v>
      </c>
      <c r="C453" s="119" t="s">
        <v>72</v>
      </c>
      <c r="D453" s="58">
        <f t="shared" ref="D453:L453" si="85">SUM(D451:D452)</f>
        <v>3785</v>
      </c>
      <c r="E453" s="57">
        <f t="shared" si="85"/>
        <v>1400</v>
      </c>
      <c r="F453" s="58">
        <f t="shared" si="85"/>
        <v>3785</v>
      </c>
      <c r="G453" s="57">
        <f t="shared" si="85"/>
        <v>1400</v>
      </c>
      <c r="H453" s="58">
        <f t="shared" si="85"/>
        <v>3785</v>
      </c>
      <c r="I453" s="58">
        <f t="shared" si="85"/>
        <v>1400</v>
      </c>
      <c r="J453" s="57">
        <f t="shared" si="85"/>
        <v>2860</v>
      </c>
      <c r="K453" s="57">
        <f t="shared" si="85"/>
        <v>1400</v>
      </c>
      <c r="L453" s="58">
        <f t="shared" si="85"/>
        <v>4260</v>
      </c>
      <c r="S453" s="189"/>
      <c r="AB453" s="72"/>
      <c r="AC453" s="72"/>
      <c r="AD453" s="72"/>
      <c r="AE453" s="72"/>
      <c r="AF453" s="72"/>
      <c r="AG453" s="72"/>
      <c r="AH453" s="72"/>
      <c r="AI453" s="2"/>
      <c r="AJ453" s="2"/>
      <c r="AK453" s="2"/>
      <c r="AL453" s="2"/>
      <c r="AM453" s="2"/>
      <c r="AN453" s="2"/>
    </row>
    <row r="454" spans="1:40" ht="14.1" customHeight="1">
      <c r="A454" s="89"/>
      <c r="B454" s="82"/>
      <c r="C454" s="119"/>
      <c r="D454" s="64"/>
      <c r="E454" s="64"/>
      <c r="F454" s="64"/>
      <c r="G454" s="64"/>
      <c r="H454" s="64"/>
      <c r="I454" s="64"/>
      <c r="J454" s="64"/>
      <c r="K454" s="64"/>
      <c r="L454" s="64"/>
      <c r="N454" s="194"/>
      <c r="S454" s="189"/>
      <c r="AB454" s="72"/>
      <c r="AC454" s="72"/>
      <c r="AD454" s="72"/>
      <c r="AE454" s="72"/>
      <c r="AF454" s="72"/>
      <c r="AG454" s="72"/>
      <c r="AH454" s="72"/>
      <c r="AI454" s="2"/>
      <c r="AJ454" s="2"/>
      <c r="AK454" s="2"/>
      <c r="AL454" s="2"/>
      <c r="AM454" s="2"/>
      <c r="AN454" s="2"/>
    </row>
    <row r="455" spans="1:40" ht="14.1" customHeight="1">
      <c r="B455" s="82">
        <v>63</v>
      </c>
      <c r="C455" s="119" t="s">
        <v>289</v>
      </c>
      <c r="D455" s="23"/>
      <c r="E455" s="23"/>
      <c r="F455" s="23"/>
      <c r="G455" s="23"/>
      <c r="H455" s="23"/>
      <c r="I455" s="23"/>
      <c r="J455" s="23"/>
      <c r="K455" s="23"/>
      <c r="L455" s="23"/>
      <c r="S455" s="189"/>
      <c r="AB455" s="72"/>
      <c r="AC455" s="72"/>
      <c r="AD455" s="72"/>
      <c r="AE455" s="72"/>
      <c r="AF455" s="72"/>
      <c r="AG455" s="72"/>
      <c r="AH455" s="72"/>
      <c r="AI455" s="2"/>
      <c r="AJ455" s="2"/>
      <c r="AK455" s="2"/>
      <c r="AL455" s="2"/>
      <c r="AM455" s="2"/>
      <c r="AN455" s="2"/>
    </row>
    <row r="456" spans="1:40" ht="14.1" customHeight="1">
      <c r="A456" s="89"/>
      <c r="B456" s="82">
        <v>63</v>
      </c>
      <c r="C456" s="119" t="s">
        <v>245</v>
      </c>
      <c r="D456" s="23"/>
      <c r="E456" s="23"/>
      <c r="F456" s="23"/>
      <c r="G456" s="23"/>
      <c r="H456" s="23"/>
      <c r="I456" s="23"/>
      <c r="J456" s="23"/>
      <c r="K456" s="23"/>
      <c r="L456" s="23"/>
      <c r="S456" s="189"/>
      <c r="AB456" s="72"/>
      <c r="AC456" s="72"/>
      <c r="AD456" s="72"/>
      <c r="AE456" s="72"/>
      <c r="AF456" s="72"/>
      <c r="AG456" s="72"/>
      <c r="AH456" s="72"/>
      <c r="AI456" s="2"/>
      <c r="AJ456" s="2"/>
      <c r="AK456" s="2"/>
      <c r="AL456" s="2"/>
      <c r="AM456" s="2"/>
      <c r="AN456" s="2"/>
    </row>
    <row r="457" spans="1:40" ht="14.1" customHeight="1">
      <c r="A457" s="89"/>
      <c r="B457" s="118" t="s">
        <v>244</v>
      </c>
      <c r="C457" s="119" t="s">
        <v>23</v>
      </c>
      <c r="D457" s="50">
        <v>18085</v>
      </c>
      <c r="E457" s="51">
        <v>0</v>
      </c>
      <c r="F457" s="50">
        <v>35000</v>
      </c>
      <c r="G457" s="51">
        <v>0</v>
      </c>
      <c r="H457" s="50">
        <v>35000</v>
      </c>
      <c r="I457" s="51">
        <v>0</v>
      </c>
      <c r="J457" s="51">
        <v>0</v>
      </c>
      <c r="K457" s="51">
        <v>0</v>
      </c>
      <c r="L457" s="51">
        <f>SUM(J457:K457)</f>
        <v>0</v>
      </c>
      <c r="S457" s="189"/>
      <c r="W457" s="213"/>
      <c r="X457" s="213"/>
      <c r="Y457" s="213"/>
      <c r="Z457" s="213"/>
      <c r="AA457" s="213"/>
      <c r="AB457" s="260"/>
      <c r="AC457" s="260"/>
      <c r="AD457" s="260"/>
      <c r="AE457" s="261"/>
      <c r="AF457" s="72"/>
      <c r="AG457" s="72"/>
      <c r="AH457" s="72"/>
      <c r="AI457" s="2"/>
      <c r="AJ457" s="2"/>
      <c r="AK457" s="2"/>
      <c r="AL457" s="2"/>
      <c r="AM457" s="2"/>
      <c r="AN457" s="2"/>
    </row>
    <row r="458" spans="1:40" ht="14.1" customHeight="1">
      <c r="A458" s="89" t="s">
        <v>10</v>
      </c>
      <c r="B458" s="82">
        <v>63</v>
      </c>
      <c r="C458" s="119" t="s">
        <v>289</v>
      </c>
      <c r="D458" s="50">
        <f t="shared" ref="D458:L458" si="86">D457</f>
        <v>18085</v>
      </c>
      <c r="E458" s="51">
        <f t="shared" si="86"/>
        <v>0</v>
      </c>
      <c r="F458" s="50">
        <f t="shared" si="86"/>
        <v>35000</v>
      </c>
      <c r="G458" s="51">
        <f t="shared" si="86"/>
        <v>0</v>
      </c>
      <c r="H458" s="50">
        <f t="shared" si="86"/>
        <v>35000</v>
      </c>
      <c r="I458" s="51">
        <f t="shared" si="86"/>
        <v>0</v>
      </c>
      <c r="J458" s="51">
        <f t="shared" si="86"/>
        <v>0</v>
      </c>
      <c r="K458" s="51">
        <f t="shared" si="86"/>
        <v>0</v>
      </c>
      <c r="L458" s="51">
        <f t="shared" si="86"/>
        <v>0</v>
      </c>
      <c r="S458" s="189"/>
      <c r="AB458" s="72"/>
      <c r="AC458" s="72"/>
      <c r="AD458" s="72"/>
      <c r="AE458" s="72"/>
      <c r="AF458" s="72"/>
      <c r="AG458" s="72"/>
      <c r="AH458" s="72"/>
      <c r="AI458" s="2"/>
      <c r="AJ458" s="2"/>
      <c r="AK458" s="2"/>
      <c r="AL458" s="2"/>
      <c r="AM458" s="2"/>
      <c r="AN458" s="2"/>
    </row>
    <row r="459" spans="1:40" ht="14.1" customHeight="1">
      <c r="A459" s="89"/>
      <c r="B459" s="118"/>
      <c r="C459" s="119"/>
      <c r="D459" s="48"/>
      <c r="E459" s="48"/>
      <c r="F459" s="48"/>
      <c r="G459" s="68"/>
      <c r="H459" s="48"/>
      <c r="I459" s="68"/>
      <c r="J459" s="48"/>
      <c r="K459" s="68"/>
      <c r="L459" s="48"/>
      <c r="S459" s="189"/>
      <c r="AB459" s="72"/>
      <c r="AC459" s="72"/>
      <c r="AD459" s="72"/>
      <c r="AE459" s="72"/>
      <c r="AF459" s="72"/>
      <c r="AG459" s="72"/>
      <c r="AH459" s="72"/>
      <c r="AI459" s="2"/>
      <c r="AJ459" s="2"/>
      <c r="AK459" s="2"/>
      <c r="AL459" s="2"/>
      <c r="AM459" s="2"/>
      <c r="AN459" s="2"/>
    </row>
    <row r="460" spans="1:40" ht="25.5">
      <c r="B460" s="87">
        <v>64</v>
      </c>
      <c r="C460" s="119" t="s">
        <v>256</v>
      </c>
      <c r="D460" s="48"/>
      <c r="E460" s="48"/>
      <c r="F460" s="48"/>
      <c r="G460" s="68"/>
      <c r="H460" s="48"/>
      <c r="I460" s="68"/>
      <c r="J460" s="48"/>
      <c r="K460" s="68"/>
      <c r="L460" s="48"/>
      <c r="S460" s="189"/>
      <c r="AB460" s="72"/>
      <c r="AC460" s="72"/>
      <c r="AD460" s="72"/>
      <c r="AE460" s="72"/>
      <c r="AF460" s="72"/>
      <c r="AG460" s="72"/>
      <c r="AH460" s="72"/>
      <c r="AI460" s="2"/>
      <c r="AJ460" s="2"/>
      <c r="AK460" s="2"/>
      <c r="AL460" s="2"/>
      <c r="AM460" s="2"/>
      <c r="AN460" s="2"/>
    </row>
    <row r="461" spans="1:40" ht="14.1" customHeight="1">
      <c r="A461" s="87"/>
      <c r="B461" s="129" t="s">
        <v>255</v>
      </c>
      <c r="C461" s="119" t="s">
        <v>311</v>
      </c>
      <c r="D461" s="48">
        <v>1000</v>
      </c>
      <c r="E461" s="49">
        <v>0</v>
      </c>
      <c r="F461" s="48">
        <v>1000</v>
      </c>
      <c r="G461" s="49">
        <v>0</v>
      </c>
      <c r="H461" s="48">
        <v>1000</v>
      </c>
      <c r="I461" s="49">
        <v>0</v>
      </c>
      <c r="J461" s="49">
        <v>0</v>
      </c>
      <c r="K461" s="49">
        <v>0</v>
      </c>
      <c r="L461" s="49">
        <f>SUM(J461:K461)</f>
        <v>0</v>
      </c>
      <c r="AB461" s="72"/>
      <c r="AC461" s="72"/>
      <c r="AD461" s="72"/>
      <c r="AE461" s="72"/>
      <c r="AF461" s="72"/>
      <c r="AG461" s="72"/>
      <c r="AH461" s="72"/>
      <c r="AI461" s="2"/>
      <c r="AJ461" s="2"/>
      <c r="AK461" s="2"/>
      <c r="AL461" s="2"/>
      <c r="AM461" s="2"/>
      <c r="AN461" s="2"/>
    </row>
    <row r="462" spans="1:40" ht="14.1" customHeight="1">
      <c r="B462" s="129" t="s">
        <v>169</v>
      </c>
      <c r="C462" s="119" t="s">
        <v>250</v>
      </c>
      <c r="D462" s="48">
        <v>5324</v>
      </c>
      <c r="E462" s="49">
        <v>0</v>
      </c>
      <c r="F462" s="48">
        <v>40000</v>
      </c>
      <c r="G462" s="49">
        <v>0</v>
      </c>
      <c r="H462" s="48">
        <v>40000</v>
      </c>
      <c r="I462" s="49">
        <v>0</v>
      </c>
      <c r="J462" s="48">
        <v>40000</v>
      </c>
      <c r="K462" s="49">
        <v>0</v>
      </c>
      <c r="L462" s="48">
        <f>SUM(J462:K462)</f>
        <v>40000</v>
      </c>
      <c r="M462" s="213"/>
      <c r="N462" s="248"/>
      <c r="O462" s="213"/>
      <c r="P462" s="214"/>
      <c r="Q462" s="232"/>
      <c r="S462" s="189"/>
      <c r="AB462" s="72"/>
      <c r="AC462" s="72"/>
      <c r="AD462" s="72"/>
      <c r="AE462" s="72"/>
      <c r="AF462" s="72"/>
      <c r="AG462" s="72"/>
      <c r="AH462" s="72"/>
      <c r="AI462" s="2"/>
      <c r="AJ462" s="2"/>
      <c r="AK462" s="2"/>
      <c r="AL462" s="2"/>
      <c r="AM462" s="2"/>
      <c r="AN462" s="2"/>
    </row>
    <row r="463" spans="1:40" ht="25.5">
      <c r="A463" s="89" t="s">
        <v>10</v>
      </c>
      <c r="B463" s="82">
        <v>64</v>
      </c>
      <c r="C463" s="119" t="s">
        <v>256</v>
      </c>
      <c r="D463" s="57">
        <f t="shared" ref="D463:L463" si="87">SUM(D461:D462)</f>
        <v>6324</v>
      </c>
      <c r="E463" s="61">
        <f t="shared" si="87"/>
        <v>0</v>
      </c>
      <c r="F463" s="57">
        <f t="shared" si="87"/>
        <v>41000</v>
      </c>
      <c r="G463" s="61">
        <f t="shared" si="87"/>
        <v>0</v>
      </c>
      <c r="H463" s="57">
        <f t="shared" si="87"/>
        <v>41000</v>
      </c>
      <c r="I463" s="61">
        <f t="shared" si="87"/>
        <v>0</v>
      </c>
      <c r="J463" s="57">
        <f t="shared" si="87"/>
        <v>40000</v>
      </c>
      <c r="K463" s="61">
        <f t="shared" si="87"/>
        <v>0</v>
      </c>
      <c r="L463" s="57">
        <f t="shared" si="87"/>
        <v>40000</v>
      </c>
      <c r="S463" s="189"/>
      <c r="AB463" s="72"/>
      <c r="AC463" s="72"/>
      <c r="AD463" s="72"/>
      <c r="AE463" s="72"/>
      <c r="AF463" s="72"/>
      <c r="AG463" s="72"/>
      <c r="AH463" s="72"/>
      <c r="AI463" s="2"/>
      <c r="AJ463" s="2"/>
      <c r="AK463" s="2"/>
      <c r="AL463" s="2"/>
      <c r="AM463" s="2"/>
      <c r="AN463" s="2"/>
    </row>
    <row r="464" spans="1:40" ht="14.1" customHeight="1">
      <c r="A464" s="89" t="s">
        <v>10</v>
      </c>
      <c r="B464" s="115">
        <v>2.1019999999999999</v>
      </c>
      <c r="C464" s="110" t="s">
        <v>63</v>
      </c>
      <c r="D464" s="55">
        <f t="shared" ref="D464:L464" si="88">D453+D448+D458+D463+D356+D352</f>
        <v>143977</v>
      </c>
      <c r="E464" s="55">
        <f t="shared" si="88"/>
        <v>1400</v>
      </c>
      <c r="F464" s="55">
        <f t="shared" si="88"/>
        <v>245252</v>
      </c>
      <c r="G464" s="55">
        <f t="shared" si="88"/>
        <v>1400</v>
      </c>
      <c r="H464" s="55">
        <f t="shared" si="88"/>
        <v>245252</v>
      </c>
      <c r="I464" s="55">
        <f t="shared" si="88"/>
        <v>1400</v>
      </c>
      <c r="J464" s="55">
        <f t="shared" si="88"/>
        <v>285893</v>
      </c>
      <c r="K464" s="55">
        <f t="shared" si="88"/>
        <v>1400</v>
      </c>
      <c r="L464" s="55">
        <f t="shared" si="88"/>
        <v>287293</v>
      </c>
      <c r="S464" s="189"/>
      <c r="AB464" s="72"/>
      <c r="AC464" s="72"/>
      <c r="AD464" s="72"/>
      <c r="AE464" s="72"/>
      <c r="AF464" s="72"/>
      <c r="AG464" s="72"/>
      <c r="AH464" s="72"/>
      <c r="AI464" s="2"/>
      <c r="AJ464" s="2"/>
      <c r="AK464" s="2"/>
      <c r="AL464" s="2"/>
      <c r="AM464" s="2"/>
      <c r="AN464" s="2"/>
    </row>
    <row r="465" spans="1:40" ht="14.1" customHeight="1">
      <c r="A465" s="89"/>
      <c r="B465" s="120"/>
      <c r="C465" s="110"/>
      <c r="D465" s="39"/>
      <c r="E465" s="39"/>
      <c r="F465" s="39"/>
      <c r="G465" s="39"/>
      <c r="H465" s="39"/>
      <c r="I465" s="39"/>
      <c r="J465" s="39"/>
      <c r="K465" s="39"/>
      <c r="L465" s="39"/>
      <c r="S465" s="189"/>
      <c r="AB465" s="72"/>
      <c r="AC465" s="72"/>
      <c r="AD465" s="72"/>
      <c r="AE465" s="72"/>
      <c r="AF465" s="72"/>
      <c r="AG465" s="72"/>
      <c r="AH465" s="72"/>
      <c r="AI465" s="2"/>
      <c r="AJ465" s="2"/>
      <c r="AK465" s="2"/>
      <c r="AL465" s="2"/>
      <c r="AM465" s="2"/>
      <c r="AN465" s="2"/>
    </row>
    <row r="466" spans="1:40" ht="14.1" customHeight="1">
      <c r="A466" s="89"/>
      <c r="B466" s="115">
        <v>2.1030000000000002</v>
      </c>
      <c r="C466" s="110" t="s">
        <v>73</v>
      </c>
      <c r="D466" s="23"/>
      <c r="E466" s="23"/>
      <c r="F466" s="23"/>
      <c r="G466" s="23"/>
      <c r="H466" s="23"/>
      <c r="I466" s="23"/>
      <c r="J466" s="23"/>
      <c r="K466" s="23"/>
      <c r="L466" s="23"/>
      <c r="S466" s="189"/>
      <c r="AB466" s="72"/>
      <c r="AC466" s="72"/>
      <c r="AD466" s="72"/>
      <c r="AE466" s="72"/>
      <c r="AF466" s="72"/>
      <c r="AG466" s="72"/>
      <c r="AH466" s="72"/>
      <c r="AI466" s="2"/>
      <c r="AJ466" s="2"/>
      <c r="AK466" s="2"/>
      <c r="AL466" s="2"/>
      <c r="AM466" s="2"/>
      <c r="AN466" s="2"/>
    </row>
    <row r="467" spans="1:40" ht="38.25">
      <c r="A467" s="89"/>
      <c r="B467" s="82">
        <v>53</v>
      </c>
      <c r="C467" s="119" t="s">
        <v>429</v>
      </c>
      <c r="D467" s="39"/>
      <c r="E467" s="42"/>
      <c r="F467" s="42"/>
      <c r="G467" s="42"/>
      <c r="H467" s="39"/>
      <c r="I467" s="42"/>
      <c r="J467" s="42"/>
      <c r="K467" s="42"/>
      <c r="L467" s="42"/>
      <c r="S467" s="189"/>
      <c r="AB467" s="72"/>
      <c r="AC467" s="72"/>
      <c r="AD467" s="72"/>
      <c r="AE467" s="72"/>
      <c r="AF467" s="72"/>
      <c r="AG467" s="72"/>
      <c r="AH467" s="72"/>
      <c r="AI467" s="2"/>
      <c r="AJ467" s="2"/>
      <c r="AK467" s="2"/>
      <c r="AL467" s="2"/>
      <c r="AM467" s="2"/>
      <c r="AN467" s="2"/>
    </row>
    <row r="468" spans="1:40" s="7" customFormat="1" ht="25.5">
      <c r="A468" s="116"/>
      <c r="B468" s="217" t="s">
        <v>379</v>
      </c>
      <c r="C468" s="117" t="s">
        <v>388</v>
      </c>
      <c r="D468" s="46">
        <v>0</v>
      </c>
      <c r="E468" s="46">
        <v>0</v>
      </c>
      <c r="F468" s="47">
        <v>2000</v>
      </c>
      <c r="G468" s="46">
        <v>0</v>
      </c>
      <c r="H468" s="47">
        <v>2000</v>
      </c>
      <c r="I468" s="46">
        <v>0</v>
      </c>
      <c r="J468" s="47">
        <v>5000</v>
      </c>
      <c r="K468" s="46">
        <v>0</v>
      </c>
      <c r="L468" s="47">
        <f t="shared" ref="L468:L475" si="89">SUM(J468:K468)</f>
        <v>5000</v>
      </c>
      <c r="M468" s="247"/>
      <c r="N468" s="249"/>
      <c r="O468" s="247"/>
      <c r="P468" s="243"/>
      <c r="Q468" s="244"/>
      <c r="R468" s="193"/>
      <c r="S468" s="193"/>
      <c r="T468" s="193"/>
      <c r="U468" s="193"/>
      <c r="V468" s="193"/>
      <c r="W468" s="247"/>
      <c r="X468" s="247"/>
      <c r="Y468" s="247"/>
      <c r="Z468" s="247"/>
      <c r="AA468" s="247"/>
      <c r="AB468" s="263"/>
      <c r="AC468" s="263"/>
      <c r="AD468" s="263"/>
      <c r="AE468" s="264"/>
      <c r="AF468" s="193"/>
      <c r="AG468" s="193"/>
      <c r="AH468" s="193"/>
    </row>
    <row r="469" spans="1:40" s="7" customFormat="1">
      <c r="A469" s="89"/>
      <c r="B469" s="118" t="s">
        <v>380</v>
      </c>
      <c r="C469" s="119" t="s">
        <v>393</v>
      </c>
      <c r="D469" s="41">
        <v>0</v>
      </c>
      <c r="E469" s="41">
        <v>0</v>
      </c>
      <c r="F469" s="42">
        <v>1000</v>
      </c>
      <c r="G469" s="41">
        <v>0</v>
      </c>
      <c r="H469" s="42">
        <v>1000</v>
      </c>
      <c r="I469" s="41">
        <v>0</v>
      </c>
      <c r="J469" s="41">
        <v>0</v>
      </c>
      <c r="K469" s="41">
        <v>0</v>
      </c>
      <c r="L469" s="41">
        <f t="shared" si="89"/>
        <v>0</v>
      </c>
      <c r="M469" s="190"/>
      <c r="N469" s="196"/>
      <c r="O469" s="190"/>
      <c r="P469" s="191"/>
      <c r="Q469" s="192"/>
      <c r="R469" s="190"/>
      <c r="S469" s="191"/>
      <c r="T469" s="190"/>
      <c r="U469" s="191"/>
      <c r="V469" s="191"/>
      <c r="W469" s="190"/>
      <c r="X469" s="190"/>
      <c r="Y469" s="190"/>
      <c r="Z469" s="190"/>
      <c r="AA469" s="190"/>
      <c r="AB469" s="193"/>
      <c r="AC469" s="193"/>
      <c r="AD469" s="193"/>
      <c r="AE469" s="193"/>
      <c r="AF469" s="193"/>
      <c r="AG469" s="193"/>
      <c r="AH469" s="193"/>
    </row>
    <row r="470" spans="1:40" s="7" customFormat="1" ht="25.5">
      <c r="A470" s="89"/>
      <c r="B470" s="118" t="s">
        <v>381</v>
      </c>
      <c r="C470" s="119" t="s">
        <v>473</v>
      </c>
      <c r="D470" s="41">
        <v>0</v>
      </c>
      <c r="E470" s="41">
        <v>0</v>
      </c>
      <c r="F470" s="42">
        <v>1000</v>
      </c>
      <c r="G470" s="41">
        <v>0</v>
      </c>
      <c r="H470" s="42">
        <v>1000</v>
      </c>
      <c r="I470" s="41">
        <v>0</v>
      </c>
      <c r="J470" s="42">
        <v>5000</v>
      </c>
      <c r="K470" s="41">
        <v>0</v>
      </c>
      <c r="L470" s="42">
        <f t="shared" si="89"/>
        <v>5000</v>
      </c>
      <c r="M470" s="247"/>
      <c r="N470" s="249"/>
      <c r="O470" s="247"/>
      <c r="P470" s="243"/>
      <c r="Q470" s="244"/>
      <c r="R470" s="193"/>
      <c r="S470" s="193"/>
      <c r="T470" s="193"/>
      <c r="U470" s="193"/>
      <c r="V470" s="193"/>
      <c r="W470" s="190"/>
      <c r="X470" s="190"/>
      <c r="Y470" s="190"/>
      <c r="Z470" s="190"/>
      <c r="AA470" s="190"/>
      <c r="AB470" s="193"/>
      <c r="AC470" s="193"/>
      <c r="AD470" s="193"/>
      <c r="AE470" s="193"/>
      <c r="AF470" s="193"/>
      <c r="AG470" s="193"/>
      <c r="AH470" s="193"/>
    </row>
    <row r="471" spans="1:40" s="7" customFormat="1" ht="25.5">
      <c r="A471" s="89"/>
      <c r="B471" s="82" t="s">
        <v>382</v>
      </c>
      <c r="C471" s="119" t="s">
        <v>252</v>
      </c>
      <c r="D471" s="41">
        <v>0</v>
      </c>
      <c r="E471" s="41">
        <v>0</v>
      </c>
      <c r="F471" s="48">
        <v>10378</v>
      </c>
      <c r="G471" s="41">
        <v>0</v>
      </c>
      <c r="H471" s="48">
        <v>10378</v>
      </c>
      <c r="I471" s="41">
        <v>0</v>
      </c>
      <c r="J471" s="48">
        <f>132+4868</f>
        <v>5000</v>
      </c>
      <c r="K471" s="41">
        <v>0</v>
      </c>
      <c r="L471" s="48">
        <f t="shared" si="89"/>
        <v>5000</v>
      </c>
      <c r="M471" s="247"/>
      <c r="N471" s="249"/>
      <c r="O471" s="247"/>
      <c r="P471" s="243"/>
      <c r="Q471" s="244"/>
      <c r="R471" s="190"/>
      <c r="S471" s="191"/>
      <c r="T471" s="190"/>
      <c r="U471" s="191"/>
      <c r="V471" s="191"/>
      <c r="W471" s="190"/>
      <c r="X471" s="190"/>
      <c r="Y471" s="190"/>
      <c r="Z471" s="190"/>
      <c r="AA471" s="190"/>
      <c r="AB471" s="193"/>
      <c r="AC471" s="193"/>
      <c r="AD471" s="193"/>
      <c r="AE471" s="193"/>
      <c r="AF471" s="193"/>
      <c r="AG471" s="193"/>
      <c r="AH471" s="193"/>
    </row>
    <row r="472" spans="1:40" s="7" customFormat="1" ht="54.75" customHeight="1">
      <c r="A472" s="89"/>
      <c r="B472" s="82" t="s">
        <v>383</v>
      </c>
      <c r="C472" s="178" t="s">
        <v>280</v>
      </c>
      <c r="D472" s="41">
        <v>0</v>
      </c>
      <c r="E472" s="41">
        <v>0</v>
      </c>
      <c r="F472" s="48">
        <v>3345</v>
      </c>
      <c r="G472" s="41">
        <v>0</v>
      </c>
      <c r="H472" s="48">
        <v>3345</v>
      </c>
      <c r="I472" s="41">
        <v>0</v>
      </c>
      <c r="J472" s="48">
        <f>300+9700</f>
        <v>10000</v>
      </c>
      <c r="K472" s="41">
        <v>0</v>
      </c>
      <c r="L472" s="48">
        <f t="shared" si="89"/>
        <v>10000</v>
      </c>
      <c r="M472" s="247"/>
      <c r="N472" s="249"/>
      <c r="O472" s="247"/>
      <c r="P472" s="243"/>
      <c r="Q472" s="244"/>
      <c r="R472" s="190"/>
      <c r="S472" s="191"/>
      <c r="T472" s="190"/>
      <c r="U472" s="191"/>
      <c r="V472" s="191"/>
      <c r="W472" s="190"/>
      <c r="X472" s="190"/>
      <c r="Y472" s="190"/>
      <c r="Z472" s="190"/>
      <c r="AA472" s="190"/>
      <c r="AB472" s="193"/>
      <c r="AC472" s="193"/>
      <c r="AD472" s="193"/>
      <c r="AE472" s="193"/>
      <c r="AF472" s="193"/>
      <c r="AG472" s="193"/>
      <c r="AH472" s="193"/>
    </row>
    <row r="473" spans="1:40" s="5" customFormat="1" ht="25.5">
      <c r="A473" s="89"/>
      <c r="B473" s="82" t="s">
        <v>387</v>
      </c>
      <c r="C473" s="119" t="s">
        <v>389</v>
      </c>
      <c r="D473" s="41">
        <v>0</v>
      </c>
      <c r="E473" s="49">
        <v>0</v>
      </c>
      <c r="F473" s="42">
        <v>1000</v>
      </c>
      <c r="G473" s="49">
        <v>0</v>
      </c>
      <c r="H473" s="42">
        <v>1000</v>
      </c>
      <c r="I473" s="49">
        <v>0</v>
      </c>
      <c r="J473" s="41">
        <v>0</v>
      </c>
      <c r="K473" s="49">
        <v>0</v>
      </c>
      <c r="L473" s="49">
        <f t="shared" si="89"/>
        <v>0</v>
      </c>
      <c r="M473" s="190"/>
      <c r="N473" s="190"/>
      <c r="O473" s="190"/>
      <c r="P473" s="191"/>
      <c r="Q473" s="207"/>
      <c r="R473" s="200"/>
      <c r="S473" s="198"/>
      <c r="T473" s="200"/>
      <c r="U473" s="198"/>
      <c r="V473" s="198"/>
      <c r="W473" s="200"/>
      <c r="X473" s="200"/>
      <c r="Y473" s="200"/>
      <c r="Z473" s="200"/>
      <c r="AA473" s="200"/>
      <c r="AB473" s="201"/>
      <c r="AC473" s="201"/>
      <c r="AD473" s="201"/>
      <c r="AE473" s="201"/>
      <c r="AF473" s="201"/>
      <c r="AG473" s="201"/>
      <c r="AH473" s="201"/>
    </row>
    <row r="474" spans="1:40" s="5" customFormat="1" ht="25.5">
      <c r="A474" s="89"/>
      <c r="B474" s="82" t="s">
        <v>390</v>
      </c>
      <c r="C474" s="119" t="s">
        <v>437</v>
      </c>
      <c r="D474" s="41">
        <v>0</v>
      </c>
      <c r="E474" s="49">
        <v>0</v>
      </c>
      <c r="F474" s="42">
        <v>1000</v>
      </c>
      <c r="G474" s="49">
        <v>0</v>
      </c>
      <c r="H474" s="42">
        <v>1000</v>
      </c>
      <c r="I474" s="49">
        <v>0</v>
      </c>
      <c r="J474" s="41">
        <v>0</v>
      </c>
      <c r="K474" s="49">
        <v>0</v>
      </c>
      <c r="L474" s="49">
        <f t="shared" si="89"/>
        <v>0</v>
      </c>
      <c r="M474" s="190"/>
      <c r="N474" s="190"/>
      <c r="O474" s="190"/>
      <c r="P474" s="191"/>
      <c r="Q474" s="207"/>
      <c r="R474" s="200"/>
      <c r="S474" s="198"/>
      <c r="T474" s="200"/>
      <c r="U474" s="198"/>
      <c r="V474" s="198"/>
      <c r="W474" s="200"/>
      <c r="X474" s="200"/>
      <c r="Y474" s="200"/>
      <c r="Z474" s="200"/>
      <c r="AA474" s="200"/>
      <c r="AB474" s="201"/>
      <c r="AC474" s="201"/>
      <c r="AD474" s="201"/>
      <c r="AE474" s="201"/>
      <c r="AF474" s="201"/>
      <c r="AG474" s="201"/>
      <c r="AH474" s="201"/>
    </row>
    <row r="475" spans="1:40" s="5" customFormat="1" ht="25.5">
      <c r="A475" s="89"/>
      <c r="B475" s="82" t="s">
        <v>455</v>
      </c>
      <c r="C475" s="119" t="s">
        <v>456</v>
      </c>
      <c r="D475" s="46">
        <v>0</v>
      </c>
      <c r="E475" s="51">
        <v>0</v>
      </c>
      <c r="F475" s="51">
        <v>0</v>
      </c>
      <c r="G475" s="51">
        <v>0</v>
      </c>
      <c r="H475" s="51">
        <v>0</v>
      </c>
      <c r="I475" s="51">
        <v>0</v>
      </c>
      <c r="J475" s="47">
        <v>44200</v>
      </c>
      <c r="K475" s="51">
        <v>0</v>
      </c>
      <c r="L475" s="50">
        <f t="shared" si="89"/>
        <v>44200</v>
      </c>
      <c r="M475" s="239"/>
      <c r="N475" s="245"/>
      <c r="O475" s="246"/>
      <c r="P475" s="238"/>
      <c r="Q475" s="208"/>
      <c r="R475" s="200"/>
      <c r="S475" s="198"/>
      <c r="T475" s="200"/>
      <c r="U475" s="198"/>
      <c r="V475" s="198"/>
      <c r="W475" s="200"/>
      <c r="X475" s="200"/>
      <c r="Y475" s="200"/>
      <c r="Z475" s="200"/>
      <c r="AA475" s="200"/>
      <c r="AB475" s="201"/>
      <c r="AC475" s="201"/>
      <c r="AD475" s="201"/>
      <c r="AE475" s="201"/>
      <c r="AF475" s="201"/>
      <c r="AG475" s="201"/>
      <c r="AH475" s="201"/>
    </row>
    <row r="476" spans="1:40" ht="38.25">
      <c r="A476" s="89" t="s">
        <v>10</v>
      </c>
      <c r="B476" s="82">
        <v>53</v>
      </c>
      <c r="C476" s="119" t="s">
        <v>429</v>
      </c>
      <c r="D476" s="43">
        <f>SUM(D468:D475)</f>
        <v>0</v>
      </c>
      <c r="E476" s="43">
        <f t="shared" ref="E476:L476" si="90">SUM(E468:E475)</f>
        <v>0</v>
      </c>
      <c r="F476" s="44">
        <f t="shared" si="90"/>
        <v>19723</v>
      </c>
      <c r="G476" s="43">
        <f t="shared" si="90"/>
        <v>0</v>
      </c>
      <c r="H476" s="44">
        <f t="shared" si="90"/>
        <v>19723</v>
      </c>
      <c r="I476" s="43">
        <f t="shared" si="90"/>
        <v>0</v>
      </c>
      <c r="J476" s="44">
        <f t="shared" si="90"/>
        <v>69200</v>
      </c>
      <c r="K476" s="43">
        <f t="shared" si="90"/>
        <v>0</v>
      </c>
      <c r="L476" s="44">
        <f t="shared" si="90"/>
        <v>69200</v>
      </c>
      <c r="S476" s="189"/>
      <c r="AB476" s="72"/>
      <c r="AC476" s="72"/>
      <c r="AD476" s="72"/>
      <c r="AE476" s="72"/>
      <c r="AF476" s="72"/>
      <c r="AG476" s="72"/>
      <c r="AH476" s="72"/>
      <c r="AI476" s="2"/>
      <c r="AJ476" s="2"/>
      <c r="AK476" s="2"/>
      <c r="AL476" s="2"/>
      <c r="AM476" s="2"/>
      <c r="AN476" s="2"/>
    </row>
    <row r="477" spans="1:40" ht="17.25" customHeight="1">
      <c r="A477" s="89"/>
      <c r="B477" s="115"/>
      <c r="C477" s="110"/>
      <c r="D477" s="59"/>
      <c r="E477" s="59"/>
      <c r="F477" s="59"/>
      <c r="G477" s="59"/>
      <c r="H477" s="59"/>
      <c r="I477" s="59"/>
      <c r="J477" s="59"/>
      <c r="K477" s="59"/>
      <c r="L477" s="59"/>
      <c r="S477" s="189"/>
      <c r="AB477" s="72"/>
      <c r="AC477" s="72"/>
      <c r="AD477" s="72"/>
      <c r="AE477" s="72"/>
      <c r="AF477" s="72"/>
      <c r="AG477" s="72"/>
      <c r="AH477" s="72"/>
      <c r="AI477" s="2"/>
      <c r="AJ477" s="2"/>
      <c r="AK477" s="2"/>
      <c r="AL477" s="2"/>
      <c r="AM477" s="2"/>
      <c r="AN477" s="2"/>
    </row>
    <row r="478" spans="1:40">
      <c r="B478" s="87">
        <v>63</v>
      </c>
      <c r="C478" s="128" t="s">
        <v>74</v>
      </c>
      <c r="D478" s="59"/>
      <c r="E478" s="45"/>
      <c r="F478" s="45"/>
      <c r="G478" s="45"/>
      <c r="H478" s="45"/>
      <c r="I478" s="45"/>
      <c r="J478" s="45"/>
      <c r="K478" s="45"/>
      <c r="L478" s="45"/>
      <c r="S478" s="189"/>
      <c r="AB478" s="72"/>
      <c r="AC478" s="72"/>
      <c r="AD478" s="72"/>
      <c r="AE478" s="72"/>
      <c r="AF478" s="72"/>
      <c r="AG478" s="72"/>
      <c r="AH478" s="72"/>
      <c r="AI478" s="2"/>
      <c r="AJ478" s="2"/>
      <c r="AK478" s="2"/>
      <c r="AL478" s="2"/>
      <c r="AM478" s="2"/>
      <c r="AN478" s="2"/>
    </row>
    <row r="479" spans="1:40">
      <c r="B479" s="129" t="s">
        <v>75</v>
      </c>
      <c r="C479" s="128" t="s">
        <v>22</v>
      </c>
      <c r="D479" s="42">
        <v>1193</v>
      </c>
      <c r="E479" s="52">
        <v>0</v>
      </c>
      <c r="F479" s="48">
        <v>2000</v>
      </c>
      <c r="G479" s="52">
        <v>0</v>
      </c>
      <c r="H479" s="59">
        <v>2000</v>
      </c>
      <c r="I479" s="52">
        <v>0</v>
      </c>
      <c r="J479" s="48">
        <v>1</v>
      </c>
      <c r="K479" s="52">
        <v>0</v>
      </c>
      <c r="L479" s="42">
        <f>SUM(J479:K479)</f>
        <v>1</v>
      </c>
      <c r="M479" s="213"/>
      <c r="N479" s="242"/>
      <c r="O479" s="213"/>
      <c r="P479" s="243"/>
      <c r="Q479" s="244"/>
      <c r="S479" s="189"/>
      <c r="W479" s="213"/>
      <c r="X479" s="213"/>
      <c r="Y479" s="213"/>
      <c r="Z479" s="213"/>
      <c r="AA479" s="213"/>
      <c r="AB479" s="260"/>
      <c r="AC479" s="260"/>
      <c r="AD479" s="260"/>
      <c r="AE479" s="261"/>
      <c r="AF479" s="72"/>
      <c r="AG479" s="72"/>
      <c r="AH479" s="72"/>
      <c r="AI479" s="2"/>
      <c r="AJ479" s="2"/>
      <c r="AK479" s="2"/>
      <c r="AL479" s="2"/>
      <c r="AM479" s="2"/>
      <c r="AN479" s="2"/>
    </row>
    <row r="480" spans="1:40">
      <c r="A480" s="81" t="s">
        <v>10</v>
      </c>
      <c r="B480" s="87">
        <v>63</v>
      </c>
      <c r="C480" s="128" t="s">
        <v>74</v>
      </c>
      <c r="D480" s="57">
        <f t="shared" ref="D480:K480" si="91">SUM(D478:D479)</f>
        <v>1193</v>
      </c>
      <c r="E480" s="61">
        <f t="shared" si="91"/>
        <v>0</v>
      </c>
      <c r="F480" s="57">
        <f t="shared" si="91"/>
        <v>2000</v>
      </c>
      <c r="G480" s="61">
        <f t="shared" si="91"/>
        <v>0</v>
      </c>
      <c r="H480" s="58">
        <f t="shared" si="91"/>
        <v>2000</v>
      </c>
      <c r="I480" s="61">
        <f t="shared" si="91"/>
        <v>0</v>
      </c>
      <c r="J480" s="57">
        <f t="shared" si="91"/>
        <v>1</v>
      </c>
      <c r="K480" s="61">
        <f t="shared" si="91"/>
        <v>0</v>
      </c>
      <c r="L480" s="57">
        <f>SUM(J480:K480)</f>
        <v>1</v>
      </c>
      <c r="S480" s="189"/>
      <c r="AB480" s="72"/>
      <c r="AC480" s="72"/>
      <c r="AD480" s="72"/>
      <c r="AE480" s="72"/>
      <c r="AF480" s="72"/>
      <c r="AG480" s="72"/>
      <c r="AH480" s="72"/>
      <c r="AI480" s="2"/>
      <c r="AJ480" s="2"/>
      <c r="AK480" s="2"/>
      <c r="AL480" s="2"/>
      <c r="AM480" s="2"/>
      <c r="AN480" s="2"/>
    </row>
    <row r="481" spans="1:40" ht="19.5" customHeight="1">
      <c r="B481" s="125"/>
      <c r="C481" s="126"/>
      <c r="D481" s="59"/>
      <c r="E481" s="59"/>
      <c r="F481" s="59"/>
      <c r="G481" s="59"/>
      <c r="H481" s="59"/>
      <c r="I481" s="59"/>
      <c r="J481" s="59"/>
      <c r="K481" s="59"/>
      <c r="L481" s="59"/>
      <c r="S481" s="189"/>
      <c r="AB481" s="72"/>
      <c r="AC481" s="72"/>
      <c r="AD481" s="72"/>
      <c r="AE481" s="72"/>
      <c r="AF481" s="72"/>
      <c r="AG481" s="72"/>
      <c r="AH481" s="72"/>
      <c r="AI481" s="2"/>
      <c r="AJ481" s="2"/>
      <c r="AK481" s="2"/>
      <c r="AL481" s="2"/>
      <c r="AM481" s="2"/>
      <c r="AN481" s="2"/>
    </row>
    <row r="482" spans="1:40">
      <c r="A482" s="89"/>
      <c r="B482" s="82">
        <v>64</v>
      </c>
      <c r="C482" s="119" t="s">
        <v>76</v>
      </c>
      <c r="D482" s="23"/>
      <c r="E482" s="23"/>
      <c r="F482" s="23"/>
      <c r="G482" s="23"/>
      <c r="H482" s="23"/>
      <c r="I482" s="23"/>
      <c r="J482" s="23"/>
      <c r="K482" s="23"/>
      <c r="L482" s="23"/>
      <c r="S482" s="189"/>
      <c r="AB482" s="72"/>
      <c r="AC482" s="72"/>
      <c r="AD482" s="72"/>
      <c r="AE482" s="72"/>
      <c r="AF482" s="72"/>
      <c r="AG482" s="72"/>
      <c r="AH482" s="72"/>
      <c r="AI482" s="2"/>
      <c r="AJ482" s="2"/>
      <c r="AK482" s="2"/>
      <c r="AL482" s="2"/>
      <c r="AM482" s="2"/>
      <c r="AN482" s="2"/>
    </row>
    <row r="483" spans="1:40">
      <c r="A483" s="89"/>
      <c r="B483" s="118" t="s">
        <v>38</v>
      </c>
      <c r="C483" s="119" t="s">
        <v>77</v>
      </c>
      <c r="D483" s="41">
        <v>0</v>
      </c>
      <c r="E483" s="41">
        <v>0</v>
      </c>
      <c r="F483" s="41">
        <v>0</v>
      </c>
      <c r="G483" s="69">
        <v>240</v>
      </c>
      <c r="H483" s="41">
        <v>0</v>
      </c>
      <c r="I483" s="39">
        <v>240</v>
      </c>
      <c r="J483" s="41">
        <v>0</v>
      </c>
      <c r="K483" s="69">
        <v>240</v>
      </c>
      <c r="L483" s="39">
        <f>SUM(J483:K483)</f>
        <v>240</v>
      </c>
      <c r="M483" s="213"/>
      <c r="N483" s="213"/>
      <c r="O483" s="213"/>
      <c r="P483" s="214"/>
      <c r="Q483" s="232"/>
      <c r="S483" s="189"/>
      <c r="W483" s="213"/>
      <c r="X483" s="213"/>
      <c r="Y483" s="213"/>
      <c r="Z483" s="213"/>
      <c r="AA483" s="213"/>
      <c r="AB483" s="260"/>
      <c r="AC483" s="260"/>
      <c r="AD483" s="260"/>
      <c r="AE483" s="261"/>
      <c r="AF483" s="72"/>
      <c r="AG483" s="72"/>
      <c r="AH483" s="72"/>
      <c r="AI483" s="2"/>
      <c r="AJ483" s="2"/>
      <c r="AK483" s="2"/>
      <c r="AL483" s="2"/>
      <c r="AM483" s="2"/>
      <c r="AN483" s="2"/>
    </row>
    <row r="484" spans="1:40" ht="25.5">
      <c r="A484" s="89"/>
      <c r="B484" s="118" t="s">
        <v>209</v>
      </c>
      <c r="C484" s="119" t="s">
        <v>302</v>
      </c>
      <c r="D484" s="42">
        <v>995</v>
      </c>
      <c r="E484" s="41">
        <v>0</v>
      </c>
      <c r="F484" s="41">
        <v>0</v>
      </c>
      <c r="G484" s="41">
        <v>0</v>
      </c>
      <c r="H484" s="41">
        <v>0</v>
      </c>
      <c r="I484" s="41">
        <v>0</v>
      </c>
      <c r="J484" s="41">
        <v>0</v>
      </c>
      <c r="K484" s="41">
        <v>0</v>
      </c>
      <c r="L484" s="41">
        <f>SUM(J484:K484)</f>
        <v>0</v>
      </c>
      <c r="W484" s="213"/>
      <c r="X484" s="213"/>
      <c r="Y484" s="213"/>
      <c r="Z484" s="213"/>
      <c r="AA484" s="213"/>
      <c r="AB484" s="260"/>
      <c r="AC484" s="260"/>
      <c r="AD484" s="260"/>
      <c r="AE484" s="261"/>
      <c r="AF484" s="72"/>
      <c r="AG484" s="72"/>
      <c r="AH484" s="72"/>
      <c r="AI484" s="2"/>
      <c r="AJ484" s="2"/>
      <c r="AK484" s="2"/>
      <c r="AL484" s="2"/>
      <c r="AM484" s="2"/>
      <c r="AN484" s="2"/>
    </row>
    <row r="485" spans="1:40" ht="25.5">
      <c r="A485" s="89"/>
      <c r="B485" s="118" t="s">
        <v>303</v>
      </c>
      <c r="C485" s="119" t="s">
        <v>436</v>
      </c>
      <c r="D485" s="41">
        <v>0</v>
      </c>
      <c r="E485" s="41">
        <v>0</v>
      </c>
      <c r="F485" s="41">
        <v>0</v>
      </c>
      <c r="G485" s="41">
        <v>0</v>
      </c>
      <c r="H485" s="41">
        <v>0</v>
      </c>
      <c r="I485" s="41">
        <v>0</v>
      </c>
      <c r="J485" s="41">
        <v>0</v>
      </c>
      <c r="K485" s="41">
        <v>0</v>
      </c>
      <c r="L485" s="41">
        <f>SUM(J485:K485)</f>
        <v>0</v>
      </c>
      <c r="AB485" s="72"/>
      <c r="AC485" s="72"/>
      <c r="AD485" s="72"/>
      <c r="AE485" s="72"/>
      <c r="AF485" s="72"/>
      <c r="AG485" s="72"/>
      <c r="AH485" s="72"/>
      <c r="AI485" s="2"/>
      <c r="AJ485" s="2"/>
      <c r="AK485" s="2"/>
      <c r="AL485" s="2"/>
      <c r="AM485" s="2"/>
      <c r="AN485" s="2"/>
    </row>
    <row r="486" spans="1:40">
      <c r="A486" s="89"/>
      <c r="B486" s="118" t="s">
        <v>307</v>
      </c>
      <c r="C486" s="119" t="s">
        <v>294</v>
      </c>
      <c r="D486" s="41">
        <v>0</v>
      </c>
      <c r="E486" s="41">
        <v>0</v>
      </c>
      <c r="F486" s="42">
        <v>500</v>
      </c>
      <c r="G486" s="41">
        <v>0</v>
      </c>
      <c r="H486" s="42">
        <v>500</v>
      </c>
      <c r="I486" s="41">
        <v>0</v>
      </c>
      <c r="J486" s="41">
        <v>0</v>
      </c>
      <c r="K486" s="41">
        <v>0</v>
      </c>
      <c r="L486" s="41">
        <f>SUM(J486:K486)</f>
        <v>0</v>
      </c>
      <c r="AB486" s="72"/>
      <c r="AC486" s="72"/>
      <c r="AD486" s="72"/>
      <c r="AE486" s="72"/>
      <c r="AF486" s="72"/>
      <c r="AG486" s="72"/>
      <c r="AH486" s="72"/>
      <c r="AI486" s="2"/>
      <c r="AJ486" s="2"/>
      <c r="AK486" s="2"/>
      <c r="AL486" s="2"/>
      <c r="AM486" s="2"/>
      <c r="AN486" s="2"/>
    </row>
    <row r="487" spans="1:40" ht="25.5">
      <c r="A487" s="89"/>
      <c r="B487" s="82" t="s">
        <v>251</v>
      </c>
      <c r="C487" s="119" t="s">
        <v>435</v>
      </c>
      <c r="D487" s="42">
        <v>1371</v>
      </c>
      <c r="E487" s="41">
        <v>0</v>
      </c>
      <c r="F487" s="49">
        <v>0</v>
      </c>
      <c r="G487" s="41">
        <v>0</v>
      </c>
      <c r="H487" s="49">
        <v>0</v>
      </c>
      <c r="I487" s="41">
        <v>0</v>
      </c>
      <c r="J487" s="49">
        <v>0</v>
      </c>
      <c r="K487" s="41">
        <v>0</v>
      </c>
      <c r="L487" s="49">
        <f>SUM(J487:K487)</f>
        <v>0</v>
      </c>
      <c r="S487" s="189"/>
      <c r="AB487" s="72"/>
      <c r="AC487" s="72"/>
      <c r="AD487" s="72"/>
      <c r="AE487" s="72"/>
      <c r="AF487" s="72"/>
      <c r="AG487" s="72"/>
      <c r="AH487" s="72"/>
      <c r="AI487" s="2"/>
      <c r="AJ487" s="2"/>
      <c r="AK487" s="2"/>
      <c r="AL487" s="2"/>
      <c r="AM487" s="2"/>
      <c r="AN487" s="2"/>
    </row>
    <row r="488" spans="1:40">
      <c r="A488" s="116" t="s">
        <v>10</v>
      </c>
      <c r="B488" s="102">
        <v>64</v>
      </c>
      <c r="C488" s="117" t="s">
        <v>76</v>
      </c>
      <c r="D488" s="55">
        <f t="shared" ref="D488:L488" si="92">SUM(D483:D487)</f>
        <v>2366</v>
      </c>
      <c r="E488" s="43">
        <f t="shared" si="92"/>
        <v>0</v>
      </c>
      <c r="F488" s="55">
        <f t="shared" si="92"/>
        <v>500</v>
      </c>
      <c r="G488" s="55">
        <f t="shared" si="92"/>
        <v>240</v>
      </c>
      <c r="H488" s="55">
        <f t="shared" si="92"/>
        <v>500</v>
      </c>
      <c r="I488" s="55">
        <f t="shared" si="92"/>
        <v>240</v>
      </c>
      <c r="J488" s="43">
        <f t="shared" si="92"/>
        <v>0</v>
      </c>
      <c r="K488" s="55">
        <f t="shared" si="92"/>
        <v>240</v>
      </c>
      <c r="L488" s="55">
        <f t="shared" si="92"/>
        <v>240</v>
      </c>
      <c r="S488" s="189"/>
      <c r="AB488" s="72"/>
      <c r="AC488" s="72"/>
      <c r="AD488" s="72"/>
      <c r="AE488" s="72"/>
      <c r="AF488" s="72"/>
      <c r="AG488" s="72"/>
      <c r="AH488" s="72"/>
      <c r="AI488" s="2"/>
      <c r="AJ488" s="2"/>
      <c r="AK488" s="2"/>
      <c r="AL488" s="2"/>
      <c r="AM488" s="2"/>
      <c r="AN488" s="2"/>
    </row>
    <row r="489" spans="1:40" ht="5.25" customHeight="1">
      <c r="A489" s="89"/>
      <c r="B489" s="82"/>
      <c r="C489" s="119"/>
      <c r="D489" s="39"/>
      <c r="E489" s="39"/>
      <c r="F489" s="39"/>
      <c r="G489" s="39"/>
      <c r="H489" s="39"/>
      <c r="I489" s="39"/>
      <c r="J489" s="39"/>
      <c r="K489" s="39"/>
      <c r="L489" s="39"/>
      <c r="S489" s="189"/>
      <c r="AB489" s="72"/>
      <c r="AC489" s="72"/>
      <c r="AD489" s="72"/>
      <c r="AE489" s="72"/>
      <c r="AF489" s="72"/>
      <c r="AG489" s="72"/>
      <c r="AH489" s="72"/>
      <c r="AI489" s="2"/>
      <c r="AJ489" s="2"/>
      <c r="AK489" s="2"/>
      <c r="AL489" s="2"/>
      <c r="AM489" s="2"/>
      <c r="AN489" s="2"/>
    </row>
    <row r="490" spans="1:40">
      <c r="A490" s="89"/>
      <c r="B490" s="82">
        <v>65</v>
      </c>
      <c r="C490" s="119" t="s">
        <v>78</v>
      </c>
      <c r="D490" s="39"/>
      <c r="E490" s="39"/>
      <c r="F490" s="39"/>
      <c r="G490" s="39"/>
      <c r="H490" s="39"/>
      <c r="I490" s="39"/>
      <c r="J490" s="39"/>
      <c r="K490" s="39"/>
      <c r="L490" s="39"/>
      <c r="S490" s="189"/>
      <c r="AB490" s="72"/>
      <c r="AC490" s="72"/>
      <c r="AD490" s="72"/>
      <c r="AE490" s="72"/>
      <c r="AF490" s="72"/>
      <c r="AG490" s="72"/>
      <c r="AH490" s="72"/>
      <c r="AI490" s="2"/>
      <c r="AJ490" s="2"/>
      <c r="AK490" s="2"/>
      <c r="AL490" s="2"/>
      <c r="AM490" s="2"/>
      <c r="AN490" s="2"/>
    </row>
    <row r="491" spans="1:40">
      <c r="A491" s="89"/>
      <c r="B491" s="118" t="s">
        <v>101</v>
      </c>
      <c r="C491" s="119" t="s">
        <v>311</v>
      </c>
      <c r="D491" s="39">
        <v>2800</v>
      </c>
      <c r="E491" s="42">
        <v>2400</v>
      </c>
      <c r="F491" s="42">
        <v>2800</v>
      </c>
      <c r="G491" s="42">
        <v>2400</v>
      </c>
      <c r="H491" s="39">
        <v>2800</v>
      </c>
      <c r="I491" s="42">
        <v>2400</v>
      </c>
      <c r="J491" s="42">
        <v>3080</v>
      </c>
      <c r="K491" s="42">
        <v>2400</v>
      </c>
      <c r="L491" s="42">
        <f>SUM(J491:K491)</f>
        <v>5480</v>
      </c>
      <c r="M491" s="213"/>
      <c r="N491" s="213"/>
      <c r="O491" s="213"/>
      <c r="P491" s="214"/>
      <c r="Q491" s="232"/>
      <c r="S491" s="189"/>
      <c r="W491" s="213"/>
      <c r="X491" s="213"/>
      <c r="Y491" s="213"/>
      <c r="Z491" s="213"/>
      <c r="AA491" s="213"/>
      <c r="AB491" s="72"/>
      <c r="AC491" s="72"/>
      <c r="AD491" s="72"/>
      <c r="AE491" s="14"/>
      <c r="AF491" s="72"/>
      <c r="AG491" s="72"/>
      <c r="AH491" s="72"/>
      <c r="AI491" s="2"/>
      <c r="AJ491" s="2"/>
      <c r="AK491" s="2"/>
      <c r="AL491" s="2"/>
      <c r="AM491" s="2"/>
      <c r="AN491" s="2"/>
    </row>
    <row r="492" spans="1:40">
      <c r="A492" s="89" t="s">
        <v>10</v>
      </c>
      <c r="B492" s="82">
        <v>65</v>
      </c>
      <c r="C492" s="119" t="s">
        <v>78</v>
      </c>
      <c r="D492" s="55">
        <f t="shared" ref="D492:K492" si="93">SUM(D491:D491)</f>
        <v>2800</v>
      </c>
      <c r="E492" s="44">
        <f t="shared" si="93"/>
        <v>2400</v>
      </c>
      <c r="F492" s="44">
        <f t="shared" si="93"/>
        <v>2800</v>
      </c>
      <c r="G492" s="44">
        <f t="shared" si="93"/>
        <v>2400</v>
      </c>
      <c r="H492" s="55">
        <f t="shared" si="93"/>
        <v>2800</v>
      </c>
      <c r="I492" s="44">
        <f t="shared" si="93"/>
        <v>2400</v>
      </c>
      <c r="J492" s="44">
        <f t="shared" si="93"/>
        <v>3080</v>
      </c>
      <c r="K492" s="44">
        <f t="shared" si="93"/>
        <v>2400</v>
      </c>
      <c r="L492" s="44">
        <f>SUM(J492:K492)</f>
        <v>5480</v>
      </c>
      <c r="S492" s="189"/>
      <c r="AB492" s="72"/>
      <c r="AC492" s="72"/>
      <c r="AD492" s="72"/>
      <c r="AE492" s="72"/>
      <c r="AF492" s="72"/>
      <c r="AG492" s="72"/>
      <c r="AH492" s="72"/>
      <c r="AI492" s="2"/>
      <c r="AJ492" s="2"/>
      <c r="AK492" s="2"/>
      <c r="AL492" s="2"/>
      <c r="AM492" s="2"/>
      <c r="AN492" s="2"/>
    </row>
    <row r="493" spans="1:40">
      <c r="A493" s="89" t="s">
        <v>10</v>
      </c>
      <c r="B493" s="115">
        <v>2.1030000000000002</v>
      </c>
      <c r="C493" s="110" t="s">
        <v>73</v>
      </c>
      <c r="D493" s="55">
        <f t="shared" ref="D493:L493" si="94">D488+D480+D492+D476</f>
        <v>6359</v>
      </c>
      <c r="E493" s="55">
        <f t="shared" si="94"/>
        <v>2400</v>
      </c>
      <c r="F493" s="55">
        <f t="shared" si="94"/>
        <v>25023</v>
      </c>
      <c r="G493" s="55">
        <f t="shared" si="94"/>
        <v>2640</v>
      </c>
      <c r="H493" s="55">
        <f t="shared" si="94"/>
        <v>25023</v>
      </c>
      <c r="I493" s="55">
        <f t="shared" si="94"/>
        <v>2640</v>
      </c>
      <c r="J493" s="44">
        <f t="shared" si="94"/>
        <v>72281</v>
      </c>
      <c r="K493" s="55">
        <f t="shared" si="94"/>
        <v>2640</v>
      </c>
      <c r="L493" s="55">
        <f t="shared" si="94"/>
        <v>74921</v>
      </c>
      <c r="S493" s="189"/>
      <c r="AB493" s="72"/>
      <c r="AC493" s="72"/>
      <c r="AD493" s="72"/>
      <c r="AE493" s="72"/>
      <c r="AF493" s="72"/>
      <c r="AG493" s="72"/>
      <c r="AH493" s="72"/>
      <c r="AI493" s="2"/>
      <c r="AJ493" s="2"/>
      <c r="AK493" s="2"/>
      <c r="AL493" s="2"/>
      <c r="AM493" s="2"/>
      <c r="AN493" s="2"/>
    </row>
    <row r="494" spans="1:40">
      <c r="A494" s="89"/>
      <c r="B494" s="115"/>
      <c r="C494" s="110"/>
      <c r="D494" s="39"/>
      <c r="E494" s="39"/>
      <c r="F494" s="39"/>
      <c r="G494" s="39"/>
      <c r="H494" s="39"/>
      <c r="I494" s="39"/>
      <c r="J494" s="39"/>
      <c r="K494" s="39"/>
      <c r="L494" s="39"/>
      <c r="S494" s="189"/>
      <c r="AB494" s="72"/>
      <c r="AC494" s="72"/>
      <c r="AD494" s="72"/>
      <c r="AE494" s="72"/>
      <c r="AF494" s="72"/>
      <c r="AG494" s="72"/>
      <c r="AH494" s="72"/>
      <c r="AI494" s="2"/>
      <c r="AJ494" s="2"/>
      <c r="AK494" s="2"/>
      <c r="AL494" s="2"/>
      <c r="AM494" s="2"/>
      <c r="AN494" s="2"/>
    </row>
    <row r="495" spans="1:40">
      <c r="A495" s="89"/>
      <c r="B495" s="115">
        <v>2.1040000000000001</v>
      </c>
      <c r="C495" s="110" t="s">
        <v>79</v>
      </c>
      <c r="D495" s="23"/>
      <c r="E495" s="23"/>
      <c r="F495" s="23"/>
      <c r="G495" s="23"/>
      <c r="H495" s="23"/>
      <c r="I495" s="23"/>
      <c r="J495" s="23"/>
      <c r="K495" s="23"/>
      <c r="L495" s="23"/>
      <c r="S495" s="189"/>
      <c r="AB495" s="72"/>
      <c r="AC495" s="72"/>
      <c r="AD495" s="72"/>
      <c r="AE495" s="72"/>
      <c r="AF495" s="72"/>
      <c r="AG495" s="72"/>
      <c r="AH495" s="72"/>
      <c r="AI495" s="2"/>
      <c r="AJ495" s="2"/>
      <c r="AK495" s="2"/>
      <c r="AL495" s="2"/>
      <c r="AM495" s="2"/>
      <c r="AN495" s="2"/>
    </row>
    <row r="496" spans="1:40">
      <c r="A496" s="89"/>
      <c r="B496" s="82">
        <v>66</v>
      </c>
      <c r="C496" s="119" t="s">
        <v>238</v>
      </c>
      <c r="D496" s="23"/>
      <c r="E496" s="23"/>
      <c r="F496" s="23"/>
      <c r="G496" s="23"/>
      <c r="H496" s="23"/>
      <c r="I496" s="23"/>
      <c r="J496" s="23"/>
      <c r="K496" s="23"/>
      <c r="L496" s="23"/>
      <c r="S496" s="189"/>
      <c r="AB496" s="72"/>
      <c r="AC496" s="72"/>
      <c r="AD496" s="72"/>
      <c r="AE496" s="72"/>
      <c r="AF496" s="72"/>
      <c r="AG496" s="72"/>
      <c r="AH496" s="72"/>
      <c r="AI496" s="2"/>
      <c r="AJ496" s="2"/>
      <c r="AK496" s="2"/>
      <c r="AL496" s="2"/>
      <c r="AM496" s="2"/>
      <c r="AN496" s="2"/>
    </row>
    <row r="497" spans="1:40">
      <c r="A497" s="89"/>
      <c r="B497" s="118" t="s">
        <v>80</v>
      </c>
      <c r="C497" s="119" t="s">
        <v>311</v>
      </c>
      <c r="D497" s="49">
        <v>0</v>
      </c>
      <c r="E497" s="39">
        <v>1781</v>
      </c>
      <c r="F497" s="49">
        <v>0</v>
      </c>
      <c r="G497" s="39">
        <v>2282</v>
      </c>
      <c r="H497" s="49">
        <v>0</v>
      </c>
      <c r="I497" s="39">
        <v>2282</v>
      </c>
      <c r="J497" s="49">
        <v>0</v>
      </c>
      <c r="K497" s="39">
        <v>2282</v>
      </c>
      <c r="L497" s="39">
        <f>SUM(J497:K497)</f>
        <v>2282</v>
      </c>
      <c r="S497" s="189"/>
      <c r="W497" s="213"/>
      <c r="X497" s="213"/>
      <c r="Y497" s="213"/>
      <c r="Z497" s="213"/>
      <c r="AA497" s="213"/>
      <c r="AB497" s="72"/>
      <c r="AC497" s="72"/>
      <c r="AD497" s="72"/>
      <c r="AE497" s="14"/>
      <c r="AF497" s="72"/>
      <c r="AG497" s="72"/>
      <c r="AH497" s="72"/>
      <c r="AI497" s="2"/>
      <c r="AJ497" s="2"/>
      <c r="AK497" s="2"/>
      <c r="AL497" s="2"/>
      <c r="AM497" s="2"/>
      <c r="AN497" s="2"/>
    </row>
    <row r="498" spans="1:40">
      <c r="A498" s="89" t="s">
        <v>10</v>
      </c>
      <c r="B498" s="82">
        <v>66</v>
      </c>
      <c r="C498" s="119" t="s">
        <v>238</v>
      </c>
      <c r="D498" s="61">
        <f t="shared" ref="D498:L498" si="95">D497</f>
        <v>0</v>
      </c>
      <c r="E498" s="57">
        <f t="shared" si="95"/>
        <v>1781</v>
      </c>
      <c r="F498" s="61">
        <f t="shared" si="95"/>
        <v>0</v>
      </c>
      <c r="G498" s="57">
        <f t="shared" si="95"/>
        <v>2282</v>
      </c>
      <c r="H498" s="61">
        <f t="shared" si="95"/>
        <v>0</v>
      </c>
      <c r="I498" s="57">
        <f t="shared" si="95"/>
        <v>2282</v>
      </c>
      <c r="J498" s="61">
        <f t="shared" si="95"/>
        <v>0</v>
      </c>
      <c r="K498" s="57">
        <f t="shared" si="95"/>
        <v>2282</v>
      </c>
      <c r="L498" s="57">
        <f t="shared" si="95"/>
        <v>2282</v>
      </c>
      <c r="S498" s="189"/>
      <c r="AB498" s="72"/>
      <c r="AC498" s="72"/>
      <c r="AD498" s="72"/>
      <c r="AE498" s="72"/>
      <c r="AF498" s="72"/>
      <c r="AG498" s="72"/>
      <c r="AH498" s="72"/>
      <c r="AI498" s="2"/>
      <c r="AJ498" s="2"/>
      <c r="AK498" s="2"/>
      <c r="AL498" s="2"/>
      <c r="AM498" s="2"/>
      <c r="AN498" s="2"/>
    </row>
    <row r="499" spans="1:40">
      <c r="A499" s="89" t="s">
        <v>10</v>
      </c>
      <c r="B499" s="115">
        <v>2.1040000000000001</v>
      </c>
      <c r="C499" s="110" t="s">
        <v>79</v>
      </c>
      <c r="D499" s="46">
        <f t="shared" ref="D499:K499" si="96">D498</f>
        <v>0</v>
      </c>
      <c r="E499" s="40">
        <f t="shared" si="96"/>
        <v>1781</v>
      </c>
      <c r="F499" s="46">
        <f t="shared" si="96"/>
        <v>0</v>
      </c>
      <c r="G499" s="40">
        <f t="shared" si="96"/>
        <v>2282</v>
      </c>
      <c r="H499" s="46">
        <f t="shared" si="96"/>
        <v>0</v>
      </c>
      <c r="I499" s="40">
        <f t="shared" si="96"/>
        <v>2282</v>
      </c>
      <c r="J499" s="46">
        <f t="shared" si="96"/>
        <v>0</v>
      </c>
      <c r="K499" s="40">
        <f t="shared" si="96"/>
        <v>2282</v>
      </c>
      <c r="L499" s="40">
        <f>SUM(J499:K499)</f>
        <v>2282</v>
      </c>
      <c r="S499" s="189"/>
      <c r="AB499" s="72"/>
      <c r="AC499" s="72"/>
      <c r="AD499" s="72"/>
      <c r="AE499" s="72"/>
      <c r="AF499" s="72"/>
      <c r="AG499" s="72"/>
      <c r="AH499" s="72"/>
      <c r="AI499" s="2"/>
      <c r="AJ499" s="2"/>
      <c r="AK499" s="2"/>
      <c r="AL499" s="2"/>
      <c r="AM499" s="2"/>
      <c r="AN499" s="2"/>
    </row>
    <row r="500" spans="1:40" ht="12.75" customHeight="1">
      <c r="A500" s="89"/>
      <c r="B500" s="115"/>
      <c r="C500" s="110"/>
      <c r="D500" s="42"/>
      <c r="E500" s="39"/>
      <c r="F500" s="42"/>
      <c r="G500" s="39"/>
      <c r="H500" s="39"/>
      <c r="I500" s="39"/>
      <c r="J500" s="42"/>
      <c r="K500" s="39"/>
      <c r="L500" s="39"/>
      <c r="S500" s="189"/>
      <c r="AB500" s="72"/>
      <c r="AC500" s="72"/>
      <c r="AD500" s="72"/>
      <c r="AE500" s="72"/>
      <c r="AF500" s="72"/>
      <c r="AG500" s="72"/>
      <c r="AH500" s="72"/>
      <c r="AI500" s="2"/>
      <c r="AJ500" s="2"/>
      <c r="AK500" s="2"/>
      <c r="AL500" s="2"/>
      <c r="AM500" s="2"/>
      <c r="AN500" s="2"/>
    </row>
    <row r="501" spans="1:40">
      <c r="B501" s="115">
        <v>2.1059999999999999</v>
      </c>
      <c r="C501" s="126" t="s">
        <v>81</v>
      </c>
      <c r="D501" s="59"/>
      <c r="E501" s="23"/>
      <c r="F501" s="59"/>
      <c r="G501" s="23"/>
      <c r="H501" s="59"/>
      <c r="I501" s="23"/>
      <c r="J501" s="23"/>
      <c r="K501" s="23"/>
      <c r="L501" s="23"/>
      <c r="S501" s="189"/>
      <c r="AB501" s="72"/>
      <c r="AC501" s="72"/>
      <c r="AD501" s="72"/>
      <c r="AE501" s="72"/>
      <c r="AF501" s="72"/>
      <c r="AG501" s="72"/>
      <c r="AH501" s="72"/>
      <c r="AI501" s="2"/>
      <c r="AJ501" s="2"/>
      <c r="AK501" s="2"/>
      <c r="AL501" s="2"/>
      <c r="AM501" s="2"/>
      <c r="AN501" s="2"/>
    </row>
    <row r="502" spans="1:40" ht="25.5">
      <c r="A502" s="89"/>
      <c r="B502" s="82">
        <v>67</v>
      </c>
      <c r="C502" s="119" t="s">
        <v>304</v>
      </c>
      <c r="D502" s="23"/>
      <c r="E502" s="39"/>
      <c r="F502" s="39"/>
      <c r="G502" s="39"/>
      <c r="H502" s="39"/>
      <c r="I502" s="39"/>
      <c r="J502" s="39"/>
      <c r="K502" s="39"/>
      <c r="L502" s="39"/>
      <c r="S502" s="189"/>
      <c r="AB502" s="72"/>
      <c r="AC502" s="72"/>
      <c r="AD502" s="72"/>
      <c r="AE502" s="72"/>
      <c r="AF502" s="72"/>
      <c r="AG502" s="72"/>
      <c r="AH502" s="72"/>
      <c r="AI502" s="2"/>
      <c r="AJ502" s="2"/>
      <c r="AK502" s="2"/>
      <c r="AL502" s="2"/>
      <c r="AM502" s="2"/>
      <c r="AN502" s="2"/>
    </row>
    <row r="503" spans="1:40" s="7" customFormat="1" ht="12" customHeight="1">
      <c r="A503" s="89"/>
      <c r="B503" s="118" t="s">
        <v>82</v>
      </c>
      <c r="C503" s="119" t="s">
        <v>18</v>
      </c>
      <c r="D503" s="39">
        <v>405</v>
      </c>
      <c r="E503" s="41">
        <v>0</v>
      </c>
      <c r="F503" s="48">
        <v>400</v>
      </c>
      <c r="G503" s="41">
        <v>0</v>
      </c>
      <c r="H503" s="23">
        <v>400</v>
      </c>
      <c r="I503" s="41">
        <v>0</v>
      </c>
      <c r="J503" s="49">
        <v>0</v>
      </c>
      <c r="K503" s="41">
        <v>0</v>
      </c>
      <c r="L503" s="41">
        <f>SUM(J503:K503)</f>
        <v>0</v>
      </c>
      <c r="M503" s="190"/>
      <c r="N503" s="191"/>
      <c r="O503" s="80"/>
      <c r="P503" s="191"/>
      <c r="Q503" s="192"/>
      <c r="R503" s="190"/>
      <c r="S503" s="191"/>
      <c r="T503" s="190"/>
      <c r="U503" s="191"/>
      <c r="V503" s="191"/>
      <c r="W503" s="190"/>
      <c r="X503" s="190"/>
      <c r="Y503" s="190"/>
      <c r="Z503" s="190"/>
      <c r="AA503" s="190"/>
      <c r="AB503" s="190"/>
      <c r="AC503" s="190"/>
      <c r="AD503" s="190"/>
      <c r="AE503" s="190"/>
      <c r="AF503" s="190"/>
      <c r="AG503" s="190"/>
      <c r="AH503" s="190"/>
      <c r="AI503" s="6"/>
      <c r="AJ503" s="6"/>
      <c r="AK503" s="6"/>
      <c r="AL503" s="6"/>
      <c r="AM503" s="6"/>
      <c r="AN503" s="6"/>
    </row>
    <row r="504" spans="1:40" ht="12.95" customHeight="1">
      <c r="A504" s="89" t="s">
        <v>10</v>
      </c>
      <c r="B504" s="82">
        <v>67</v>
      </c>
      <c r="C504" s="119" t="s">
        <v>205</v>
      </c>
      <c r="D504" s="58">
        <f t="shared" ref="D504:K504" si="97">SUM(D502:D503)</f>
        <v>405</v>
      </c>
      <c r="E504" s="61">
        <f t="shared" si="97"/>
        <v>0</v>
      </c>
      <c r="F504" s="57">
        <f t="shared" si="97"/>
        <v>400</v>
      </c>
      <c r="G504" s="61">
        <f t="shared" si="97"/>
        <v>0</v>
      </c>
      <c r="H504" s="58">
        <f t="shared" si="97"/>
        <v>400</v>
      </c>
      <c r="I504" s="61">
        <f t="shared" si="97"/>
        <v>0</v>
      </c>
      <c r="J504" s="61">
        <f t="shared" si="97"/>
        <v>0</v>
      </c>
      <c r="K504" s="61">
        <f t="shared" si="97"/>
        <v>0</v>
      </c>
      <c r="L504" s="61">
        <f>SUM(J504:K504)</f>
        <v>0</v>
      </c>
      <c r="S504" s="189"/>
      <c r="AE504" s="80"/>
    </row>
    <row r="505" spans="1:40">
      <c r="A505" s="89" t="s">
        <v>10</v>
      </c>
      <c r="B505" s="115">
        <v>2.1059999999999999</v>
      </c>
      <c r="C505" s="110" t="s">
        <v>81</v>
      </c>
      <c r="D505" s="40">
        <f t="shared" ref="D505:K505" si="98">D504</f>
        <v>405</v>
      </c>
      <c r="E505" s="46">
        <f t="shared" si="98"/>
        <v>0</v>
      </c>
      <c r="F505" s="47">
        <f t="shared" si="98"/>
        <v>400</v>
      </c>
      <c r="G505" s="46">
        <f t="shared" si="98"/>
        <v>0</v>
      </c>
      <c r="H505" s="40">
        <f t="shared" si="98"/>
        <v>400</v>
      </c>
      <c r="I505" s="46">
        <f t="shared" si="98"/>
        <v>0</v>
      </c>
      <c r="J505" s="46">
        <f t="shared" si="98"/>
        <v>0</v>
      </c>
      <c r="K505" s="46">
        <f t="shared" si="98"/>
        <v>0</v>
      </c>
      <c r="L505" s="46">
        <f>SUM(J505:K505)</f>
        <v>0</v>
      </c>
      <c r="S505" s="189"/>
      <c r="AE505" s="80"/>
    </row>
    <row r="506" spans="1:40" ht="12.75" customHeight="1">
      <c r="A506" s="89"/>
      <c r="B506" s="120"/>
      <c r="C506" s="110"/>
      <c r="D506" s="39"/>
      <c r="E506" s="39"/>
      <c r="F506" s="39"/>
      <c r="G506" s="39"/>
      <c r="H506" s="39"/>
      <c r="I506" s="39"/>
      <c r="J506" s="39"/>
      <c r="K506" s="39"/>
      <c r="L506" s="39"/>
      <c r="S506" s="189"/>
      <c r="AE506" s="80"/>
    </row>
    <row r="507" spans="1:40" ht="15" customHeight="1">
      <c r="A507" s="89"/>
      <c r="B507" s="115">
        <v>2.1070000000000002</v>
      </c>
      <c r="C507" s="110" t="s">
        <v>83</v>
      </c>
      <c r="D507" s="23"/>
      <c r="E507" s="23"/>
      <c r="F507" s="39"/>
      <c r="G507" s="39"/>
      <c r="H507" s="39"/>
      <c r="I507" s="39"/>
      <c r="J507" s="39"/>
      <c r="K507" s="39"/>
      <c r="L507" s="39"/>
      <c r="S507" s="189"/>
      <c r="AE507" s="80"/>
    </row>
    <row r="508" spans="1:40" ht="15.75" customHeight="1">
      <c r="A508" s="89"/>
      <c r="B508" s="82">
        <v>68</v>
      </c>
      <c r="C508" s="138" t="s">
        <v>84</v>
      </c>
      <c r="D508" s="59"/>
      <c r="E508" s="59"/>
      <c r="F508" s="39"/>
      <c r="G508" s="39"/>
      <c r="H508" s="39"/>
      <c r="I508" s="39"/>
      <c r="J508" s="39"/>
      <c r="K508" s="39"/>
      <c r="L508" s="39"/>
      <c r="S508" s="189"/>
      <c r="AE508" s="80"/>
    </row>
    <row r="509" spans="1:40">
      <c r="B509" s="87" t="s">
        <v>85</v>
      </c>
      <c r="C509" s="94" t="s">
        <v>311</v>
      </c>
      <c r="D509" s="42">
        <v>2455</v>
      </c>
      <c r="E509" s="39">
        <v>1800</v>
      </c>
      <c r="F509" s="42">
        <v>2000</v>
      </c>
      <c r="G509" s="39">
        <v>1800</v>
      </c>
      <c r="H509" s="42">
        <v>2000</v>
      </c>
      <c r="I509" s="39">
        <v>1800</v>
      </c>
      <c r="J509" s="41">
        <v>0</v>
      </c>
      <c r="K509" s="39">
        <v>1800</v>
      </c>
      <c r="L509" s="39">
        <f>SUM(J509:K509)</f>
        <v>1800</v>
      </c>
      <c r="S509" s="189"/>
      <c r="W509" s="213"/>
      <c r="X509" s="213"/>
      <c r="Y509" s="213"/>
      <c r="Z509" s="213"/>
      <c r="AA509" s="213"/>
    </row>
    <row r="510" spans="1:40">
      <c r="B510" s="87" t="s">
        <v>281</v>
      </c>
      <c r="C510" s="94" t="s">
        <v>434</v>
      </c>
      <c r="D510" s="46">
        <v>0</v>
      </c>
      <c r="E510" s="46">
        <v>0</v>
      </c>
      <c r="F510" s="47">
        <v>500</v>
      </c>
      <c r="G510" s="46">
        <v>0</v>
      </c>
      <c r="H510" s="47">
        <v>500</v>
      </c>
      <c r="I510" s="46">
        <v>0</v>
      </c>
      <c r="J510" s="47">
        <v>1</v>
      </c>
      <c r="K510" s="46">
        <v>0</v>
      </c>
      <c r="L510" s="47">
        <f>SUM(J510:K510)</f>
        <v>1</v>
      </c>
      <c r="M510" s="213"/>
      <c r="N510" s="242"/>
      <c r="O510" s="213"/>
      <c r="P510" s="243"/>
      <c r="Q510" s="244"/>
      <c r="S510" s="189"/>
      <c r="W510" s="213"/>
      <c r="X510" s="213"/>
      <c r="Y510" s="213"/>
      <c r="Z510" s="213"/>
      <c r="AA510" s="213"/>
    </row>
    <row r="511" spans="1:40">
      <c r="A511" s="89" t="s">
        <v>10</v>
      </c>
      <c r="B511" s="82">
        <v>68</v>
      </c>
      <c r="C511" s="138" t="s">
        <v>84</v>
      </c>
      <c r="D511" s="47">
        <f t="shared" ref="D511:L511" si="99">D509+D510</f>
        <v>2455</v>
      </c>
      <c r="E511" s="40">
        <f t="shared" si="99"/>
        <v>1800</v>
      </c>
      <c r="F511" s="47">
        <f t="shared" si="99"/>
        <v>2500</v>
      </c>
      <c r="G511" s="40">
        <f t="shared" si="99"/>
        <v>1800</v>
      </c>
      <c r="H511" s="47">
        <f t="shared" si="99"/>
        <v>2500</v>
      </c>
      <c r="I511" s="40">
        <f t="shared" si="99"/>
        <v>1800</v>
      </c>
      <c r="J511" s="47">
        <f t="shared" si="99"/>
        <v>1</v>
      </c>
      <c r="K511" s="40">
        <f t="shared" si="99"/>
        <v>1800</v>
      </c>
      <c r="L511" s="40">
        <f t="shared" si="99"/>
        <v>1801</v>
      </c>
      <c r="S511" s="189"/>
      <c r="AE511" s="80"/>
    </row>
    <row r="512" spans="1:40">
      <c r="A512" s="89" t="s">
        <v>10</v>
      </c>
      <c r="B512" s="115">
        <v>2.1070000000000002</v>
      </c>
      <c r="C512" s="110" t="s">
        <v>83</v>
      </c>
      <c r="D512" s="47">
        <f t="shared" ref="D512:K512" si="100">D511</f>
        <v>2455</v>
      </c>
      <c r="E512" s="40">
        <f t="shared" si="100"/>
        <v>1800</v>
      </c>
      <c r="F512" s="47">
        <f t="shared" si="100"/>
        <v>2500</v>
      </c>
      <c r="G512" s="40">
        <f t="shared" si="100"/>
        <v>1800</v>
      </c>
      <c r="H512" s="47">
        <f t="shared" si="100"/>
        <v>2500</v>
      </c>
      <c r="I512" s="40">
        <f t="shared" si="100"/>
        <v>1800</v>
      </c>
      <c r="J512" s="47">
        <f t="shared" si="100"/>
        <v>1</v>
      </c>
      <c r="K512" s="40">
        <f t="shared" si="100"/>
        <v>1800</v>
      </c>
      <c r="L512" s="40">
        <f>SUM(J512:K512)</f>
        <v>1801</v>
      </c>
      <c r="S512" s="189"/>
      <c r="AE512" s="80"/>
    </row>
    <row r="513" spans="1:40" ht="11.1" customHeight="1">
      <c r="A513" s="89"/>
      <c r="B513" s="139"/>
      <c r="C513" s="110"/>
      <c r="D513" s="39"/>
      <c r="E513" s="39"/>
      <c r="F513" s="39"/>
      <c r="G513" s="39"/>
      <c r="H513" s="39"/>
      <c r="I513" s="39"/>
      <c r="J513" s="39"/>
      <c r="K513" s="39"/>
      <c r="L513" s="39"/>
      <c r="S513" s="189"/>
      <c r="AE513" s="80"/>
    </row>
    <row r="514" spans="1:40">
      <c r="A514" s="89"/>
      <c r="B514" s="115">
        <v>2.8</v>
      </c>
      <c r="C514" s="110" t="s">
        <v>29</v>
      </c>
      <c r="D514" s="23"/>
      <c r="E514" s="23"/>
      <c r="F514" s="23"/>
      <c r="G514" s="23"/>
      <c r="H514" s="23"/>
      <c r="I514" s="23"/>
      <c r="J514" s="23"/>
      <c r="K514" s="23"/>
      <c r="L514" s="23"/>
      <c r="S514" s="189"/>
      <c r="AB514" s="72"/>
      <c r="AC514" s="72"/>
      <c r="AD514" s="72"/>
      <c r="AE514" s="72"/>
      <c r="AF514" s="72"/>
      <c r="AG514" s="72"/>
      <c r="AH514" s="72"/>
      <c r="AI514" s="2"/>
      <c r="AJ514" s="2"/>
      <c r="AK514" s="2"/>
      <c r="AL514" s="2"/>
      <c r="AM514" s="2"/>
      <c r="AN514" s="2"/>
    </row>
    <row r="515" spans="1:40">
      <c r="A515" s="89"/>
      <c r="B515" s="82">
        <v>69</v>
      </c>
      <c r="C515" s="119" t="s">
        <v>86</v>
      </c>
      <c r="D515" s="39"/>
      <c r="E515" s="39"/>
      <c r="F515" s="39"/>
      <c r="G515" s="39"/>
      <c r="H515" s="39"/>
      <c r="I515" s="39"/>
      <c r="J515" s="39"/>
      <c r="K515" s="39"/>
      <c r="L515" s="39"/>
      <c r="S515" s="189"/>
      <c r="AB515" s="72"/>
      <c r="AC515" s="72"/>
      <c r="AD515" s="72"/>
      <c r="AE515" s="72"/>
      <c r="AF515" s="72"/>
      <c r="AG515" s="72"/>
      <c r="AH515" s="72"/>
      <c r="AI515" s="2"/>
      <c r="AJ515" s="2"/>
      <c r="AK515" s="2"/>
      <c r="AL515" s="2"/>
      <c r="AM515" s="2"/>
      <c r="AN515" s="2"/>
    </row>
    <row r="516" spans="1:40" ht="25.5">
      <c r="A516" s="89"/>
      <c r="B516" s="118" t="s">
        <v>208</v>
      </c>
      <c r="C516" s="119" t="s">
        <v>417</v>
      </c>
      <c r="D516" s="42">
        <v>2100</v>
      </c>
      <c r="E516" s="42">
        <v>2900</v>
      </c>
      <c r="F516" s="42">
        <v>2100</v>
      </c>
      <c r="G516" s="42">
        <v>2900</v>
      </c>
      <c r="H516" s="39">
        <v>2100</v>
      </c>
      <c r="I516" s="42">
        <v>2900</v>
      </c>
      <c r="J516" s="42">
        <v>2310</v>
      </c>
      <c r="K516" s="42">
        <v>2900</v>
      </c>
      <c r="L516" s="42">
        <f>SUM(J516:K516)</f>
        <v>5210</v>
      </c>
      <c r="M516" s="213"/>
      <c r="N516" s="213"/>
      <c r="O516" s="213"/>
      <c r="P516" s="214"/>
      <c r="Q516" s="232"/>
      <c r="S516" s="189"/>
      <c r="W516" s="213"/>
      <c r="X516" s="213"/>
      <c r="Y516" s="213"/>
      <c r="Z516" s="213"/>
      <c r="AA516" s="213"/>
      <c r="AB516" s="72"/>
      <c r="AC516" s="72"/>
      <c r="AD516" s="72"/>
      <c r="AE516" s="14"/>
      <c r="AF516" s="72"/>
      <c r="AG516" s="72"/>
      <c r="AH516" s="72"/>
      <c r="AI516" s="2"/>
      <c r="AJ516" s="2"/>
      <c r="AK516" s="2"/>
      <c r="AL516" s="2"/>
      <c r="AM516" s="2"/>
      <c r="AN516" s="2"/>
    </row>
    <row r="517" spans="1:40">
      <c r="A517" s="89" t="s">
        <v>10</v>
      </c>
      <c r="B517" s="82">
        <v>69</v>
      </c>
      <c r="C517" s="119" t="s">
        <v>86</v>
      </c>
      <c r="D517" s="55">
        <f t="shared" ref="D517:L517" si="101">SUM(D516:D516)</f>
        <v>2100</v>
      </c>
      <c r="E517" s="44">
        <f t="shared" si="101"/>
        <v>2900</v>
      </c>
      <c r="F517" s="44">
        <f t="shared" si="101"/>
        <v>2100</v>
      </c>
      <c r="G517" s="44">
        <f t="shared" si="101"/>
        <v>2900</v>
      </c>
      <c r="H517" s="55">
        <f t="shared" si="101"/>
        <v>2100</v>
      </c>
      <c r="I517" s="44">
        <f t="shared" si="101"/>
        <v>2900</v>
      </c>
      <c r="J517" s="44">
        <f t="shared" si="101"/>
        <v>2310</v>
      </c>
      <c r="K517" s="44">
        <f t="shared" si="101"/>
        <v>2900</v>
      </c>
      <c r="L517" s="44">
        <f t="shared" si="101"/>
        <v>5210</v>
      </c>
      <c r="S517" s="189"/>
      <c r="AB517" s="72"/>
      <c r="AC517" s="72"/>
      <c r="AD517" s="72"/>
      <c r="AE517" s="72"/>
      <c r="AF517" s="72"/>
      <c r="AG517" s="72"/>
      <c r="AH517" s="72"/>
      <c r="AI517" s="2"/>
      <c r="AJ517" s="2"/>
      <c r="AK517" s="2"/>
      <c r="AL517" s="2"/>
      <c r="AM517" s="2"/>
      <c r="AN517" s="2"/>
    </row>
    <row r="518" spans="1:40" ht="11.1" customHeight="1">
      <c r="A518" s="89"/>
      <c r="B518" s="118"/>
      <c r="C518" s="119"/>
      <c r="D518" s="39"/>
      <c r="E518" s="39"/>
      <c r="F518" s="39"/>
      <c r="G518" s="39"/>
      <c r="H518" s="39"/>
      <c r="I518" s="39"/>
      <c r="J518" s="39"/>
      <c r="K518" s="39"/>
      <c r="L518" s="39"/>
      <c r="S518" s="189"/>
      <c r="AB518" s="72"/>
      <c r="AC518" s="72"/>
      <c r="AD518" s="72"/>
      <c r="AE518" s="72"/>
      <c r="AF518" s="72"/>
      <c r="AG518" s="72"/>
      <c r="AH518" s="72"/>
      <c r="AI518" s="2"/>
      <c r="AJ518" s="2"/>
      <c r="AK518" s="2"/>
      <c r="AL518" s="2"/>
      <c r="AM518" s="2"/>
      <c r="AN518" s="2"/>
    </row>
    <row r="519" spans="1:40">
      <c r="A519" s="89"/>
      <c r="B519" s="82">
        <v>70</v>
      </c>
      <c r="C519" s="119" t="s">
        <v>206</v>
      </c>
      <c r="D519" s="39"/>
      <c r="E519" s="39"/>
      <c r="F519" s="39"/>
      <c r="G519" s="39"/>
      <c r="H519" s="39"/>
      <c r="I519" s="39"/>
      <c r="J519" s="39"/>
      <c r="K519" s="39"/>
      <c r="L519" s="39"/>
      <c r="S519" s="189"/>
      <c r="AB519" s="72"/>
      <c r="AC519" s="72"/>
      <c r="AD519" s="72"/>
      <c r="AE519" s="72"/>
      <c r="AF519" s="72"/>
      <c r="AG519" s="72"/>
      <c r="AH519" s="72"/>
      <c r="AI519" s="2"/>
      <c r="AJ519" s="2"/>
      <c r="AK519" s="2"/>
      <c r="AL519" s="2"/>
      <c r="AM519" s="2"/>
      <c r="AN519" s="2"/>
    </row>
    <row r="520" spans="1:40" ht="15.75" customHeight="1">
      <c r="A520" s="116"/>
      <c r="B520" s="217" t="s">
        <v>87</v>
      </c>
      <c r="C520" s="117" t="s">
        <v>311</v>
      </c>
      <c r="D520" s="46">
        <v>0</v>
      </c>
      <c r="E520" s="40">
        <v>7000</v>
      </c>
      <c r="F520" s="46">
        <v>0</v>
      </c>
      <c r="G520" s="40">
        <v>7000</v>
      </c>
      <c r="H520" s="46">
        <v>0</v>
      </c>
      <c r="I520" s="40">
        <v>7000</v>
      </c>
      <c r="J520" s="46">
        <v>0</v>
      </c>
      <c r="K520" s="40">
        <v>7000</v>
      </c>
      <c r="L520" s="40">
        <f>SUM(J520:K520)</f>
        <v>7000</v>
      </c>
      <c r="S520" s="189"/>
      <c r="W520" s="213"/>
      <c r="X520" s="213"/>
      <c r="Y520" s="213"/>
      <c r="Z520" s="213"/>
      <c r="AA520" s="213"/>
      <c r="AB520" s="72"/>
      <c r="AC520" s="72"/>
      <c r="AD520" s="72"/>
      <c r="AE520" s="14"/>
      <c r="AF520" s="72"/>
      <c r="AG520" s="72"/>
      <c r="AH520" s="72"/>
      <c r="AI520" s="2"/>
      <c r="AJ520" s="2"/>
      <c r="AK520" s="2"/>
      <c r="AL520" s="2"/>
      <c r="AM520" s="2"/>
      <c r="AN520" s="2"/>
    </row>
    <row r="521" spans="1:40">
      <c r="A521" s="81" t="s">
        <v>10</v>
      </c>
      <c r="B521" s="87">
        <v>70</v>
      </c>
      <c r="C521" s="119" t="s">
        <v>88</v>
      </c>
      <c r="D521" s="46">
        <f t="shared" ref="D521:K521" si="102">D520</f>
        <v>0</v>
      </c>
      <c r="E521" s="40">
        <f t="shared" si="102"/>
        <v>7000</v>
      </c>
      <c r="F521" s="46">
        <f t="shared" si="102"/>
        <v>0</v>
      </c>
      <c r="G521" s="40">
        <f t="shared" si="102"/>
        <v>7000</v>
      </c>
      <c r="H521" s="46">
        <f t="shared" si="102"/>
        <v>0</v>
      </c>
      <c r="I521" s="40">
        <f t="shared" si="102"/>
        <v>7000</v>
      </c>
      <c r="J521" s="46">
        <f t="shared" si="102"/>
        <v>0</v>
      </c>
      <c r="K521" s="40">
        <f t="shared" si="102"/>
        <v>7000</v>
      </c>
      <c r="L521" s="40">
        <f>SUM(J521:K521)</f>
        <v>7000</v>
      </c>
      <c r="S521" s="189"/>
      <c r="AB521" s="72"/>
      <c r="AC521" s="72"/>
      <c r="AD521" s="72"/>
      <c r="AE521" s="72"/>
      <c r="AF521" s="72"/>
      <c r="AG521" s="72"/>
      <c r="AH521" s="72"/>
      <c r="AI521" s="2"/>
      <c r="AJ521" s="2"/>
      <c r="AK521" s="2"/>
      <c r="AL521" s="2"/>
      <c r="AM521" s="2"/>
      <c r="AN521" s="2"/>
    </row>
    <row r="522" spans="1:40">
      <c r="A522" s="81" t="s">
        <v>10</v>
      </c>
      <c r="B522" s="115">
        <v>2.8</v>
      </c>
      <c r="C522" s="110" t="s">
        <v>29</v>
      </c>
      <c r="D522" s="44">
        <f t="shared" ref="D522:L522" si="103">D521+D517</f>
        <v>2100</v>
      </c>
      <c r="E522" s="44">
        <f t="shared" si="103"/>
        <v>9900</v>
      </c>
      <c r="F522" s="44">
        <f t="shared" si="103"/>
        <v>2100</v>
      </c>
      <c r="G522" s="44">
        <f t="shared" si="103"/>
        <v>9900</v>
      </c>
      <c r="H522" s="44">
        <f t="shared" si="103"/>
        <v>2100</v>
      </c>
      <c r="I522" s="44">
        <f t="shared" si="103"/>
        <v>9900</v>
      </c>
      <c r="J522" s="44">
        <f t="shared" si="103"/>
        <v>2310</v>
      </c>
      <c r="K522" s="44">
        <f t="shared" si="103"/>
        <v>9900</v>
      </c>
      <c r="L522" s="44">
        <f t="shared" si="103"/>
        <v>12210</v>
      </c>
      <c r="S522" s="189"/>
      <c r="AB522" s="72"/>
      <c r="AC522" s="72"/>
      <c r="AD522" s="72"/>
      <c r="AE522" s="72"/>
      <c r="AF522" s="72"/>
      <c r="AG522" s="72"/>
      <c r="AH522" s="72"/>
      <c r="AI522" s="2"/>
      <c r="AJ522" s="2"/>
      <c r="AK522" s="2"/>
      <c r="AL522" s="2"/>
      <c r="AM522" s="2"/>
      <c r="AN522" s="2"/>
    </row>
    <row r="523" spans="1:40">
      <c r="A523" s="81" t="s">
        <v>10</v>
      </c>
      <c r="B523" s="127">
        <v>2</v>
      </c>
      <c r="C523" s="119" t="s">
        <v>46</v>
      </c>
      <c r="D523" s="44">
        <f t="shared" ref="D523:L523" si="104">D522+D512+D505+D499+D493+D464+D252+D241</f>
        <v>285514</v>
      </c>
      <c r="E523" s="44">
        <f t="shared" si="104"/>
        <v>27245</v>
      </c>
      <c r="F523" s="44">
        <f t="shared" si="104"/>
        <v>407101</v>
      </c>
      <c r="G523" s="44">
        <f t="shared" si="104"/>
        <v>29691</v>
      </c>
      <c r="H523" s="44">
        <f t="shared" si="104"/>
        <v>407101</v>
      </c>
      <c r="I523" s="44">
        <f t="shared" si="104"/>
        <v>29691</v>
      </c>
      <c r="J523" s="44">
        <f t="shared" si="104"/>
        <v>542575</v>
      </c>
      <c r="K523" s="44">
        <f t="shared" si="104"/>
        <v>30405</v>
      </c>
      <c r="L523" s="44">
        <f t="shared" si="104"/>
        <v>572980</v>
      </c>
      <c r="S523" s="189"/>
      <c r="AB523" s="72"/>
      <c r="AC523" s="72"/>
      <c r="AD523" s="72"/>
      <c r="AE523" s="72"/>
      <c r="AF523" s="72"/>
      <c r="AG523" s="72"/>
      <c r="AH523" s="72"/>
      <c r="AI523" s="2"/>
      <c r="AJ523" s="2"/>
      <c r="AK523" s="2"/>
      <c r="AL523" s="2"/>
      <c r="AM523" s="2"/>
      <c r="AN523" s="2"/>
    </row>
    <row r="524" spans="1:40" ht="12.75" customHeight="1">
      <c r="B524" s="127"/>
      <c r="C524" s="119"/>
      <c r="D524" s="39"/>
      <c r="E524" s="39"/>
      <c r="F524" s="39"/>
      <c r="G524" s="39"/>
      <c r="H524" s="39"/>
      <c r="I524" s="39"/>
      <c r="J524" s="39"/>
      <c r="K524" s="39"/>
      <c r="L524" s="39"/>
      <c r="S524" s="189"/>
      <c r="AB524" s="72"/>
      <c r="AC524" s="72"/>
      <c r="AD524" s="72"/>
      <c r="AE524" s="72"/>
      <c r="AF524" s="72"/>
      <c r="AG524" s="72"/>
      <c r="AH524" s="72"/>
      <c r="AI524" s="2"/>
      <c r="AJ524" s="2"/>
      <c r="AK524" s="2"/>
      <c r="AL524" s="2"/>
      <c r="AM524" s="2"/>
      <c r="AN524" s="2"/>
    </row>
    <row r="525" spans="1:40">
      <c r="B525" s="127">
        <v>3</v>
      </c>
      <c r="C525" s="119" t="s">
        <v>89</v>
      </c>
      <c r="D525" s="42"/>
      <c r="E525" s="39"/>
      <c r="F525" s="39"/>
      <c r="G525" s="39"/>
      <c r="H525" s="39"/>
      <c r="I525" s="39"/>
      <c r="J525" s="39"/>
      <c r="K525" s="39"/>
      <c r="L525" s="39"/>
      <c r="S525" s="189"/>
      <c r="AB525" s="72"/>
      <c r="AC525" s="72"/>
      <c r="AD525" s="72"/>
      <c r="AE525" s="72"/>
      <c r="AF525" s="72"/>
      <c r="AG525" s="72"/>
      <c r="AH525" s="72"/>
      <c r="AI525" s="2"/>
      <c r="AJ525" s="2"/>
      <c r="AK525" s="2"/>
      <c r="AL525" s="2"/>
      <c r="AM525" s="2"/>
      <c r="AN525" s="2"/>
    </row>
    <row r="526" spans="1:40">
      <c r="B526" s="115">
        <v>3.101</v>
      </c>
      <c r="C526" s="110" t="s">
        <v>90</v>
      </c>
      <c r="D526" s="39"/>
      <c r="E526" s="39"/>
      <c r="F526" s="39"/>
      <c r="G526" s="39"/>
      <c r="H526" s="39"/>
      <c r="I526" s="39"/>
      <c r="J526" s="39"/>
      <c r="K526" s="39"/>
      <c r="L526" s="39"/>
      <c r="S526" s="189"/>
      <c r="AB526" s="72"/>
      <c r="AC526" s="72"/>
      <c r="AD526" s="72"/>
      <c r="AE526" s="72"/>
      <c r="AF526" s="72"/>
      <c r="AG526" s="72"/>
      <c r="AH526" s="72"/>
      <c r="AI526" s="2"/>
      <c r="AJ526" s="2"/>
      <c r="AK526" s="2"/>
      <c r="AL526" s="2"/>
      <c r="AM526" s="2"/>
      <c r="AN526" s="2"/>
    </row>
    <row r="527" spans="1:40">
      <c r="A527" s="89"/>
      <c r="B527" s="121">
        <v>60</v>
      </c>
      <c r="C527" s="119" t="s">
        <v>91</v>
      </c>
      <c r="D527" s="39"/>
      <c r="E527" s="39"/>
      <c r="F527" s="39"/>
      <c r="G527" s="39"/>
      <c r="H527" s="39"/>
      <c r="I527" s="39"/>
      <c r="J527" s="39"/>
      <c r="K527" s="39"/>
      <c r="L527" s="39"/>
      <c r="S527" s="189"/>
      <c r="AB527" s="72"/>
      <c r="AC527" s="72"/>
      <c r="AD527" s="72"/>
      <c r="AE527" s="72"/>
      <c r="AF527" s="72"/>
      <c r="AG527" s="72"/>
      <c r="AH527" s="72"/>
      <c r="AI527" s="2"/>
      <c r="AJ527" s="2"/>
      <c r="AK527" s="2"/>
      <c r="AL527" s="2"/>
      <c r="AM527" s="2"/>
      <c r="AN527" s="2"/>
    </row>
    <row r="528" spans="1:40" ht="28.5" customHeight="1">
      <c r="A528" s="89"/>
      <c r="B528" s="121" t="s">
        <v>60</v>
      </c>
      <c r="C528" s="119" t="s">
        <v>293</v>
      </c>
      <c r="D528" s="39">
        <v>43000</v>
      </c>
      <c r="E528" s="39">
        <v>25000</v>
      </c>
      <c r="F528" s="42">
        <v>43000</v>
      </c>
      <c r="G528" s="39">
        <v>25000</v>
      </c>
      <c r="H528" s="39">
        <v>43000</v>
      </c>
      <c r="I528" s="39">
        <v>25000</v>
      </c>
      <c r="J528" s="42">
        <v>231478</v>
      </c>
      <c r="K528" s="39">
        <v>25000</v>
      </c>
      <c r="L528" s="39">
        <f>SUM(J528:K528)</f>
        <v>256478</v>
      </c>
      <c r="S528" s="189"/>
      <c r="W528" s="213"/>
      <c r="X528" s="213"/>
      <c r="Y528" s="213"/>
      <c r="Z528" s="213"/>
      <c r="AA528" s="213"/>
      <c r="AB528" s="260"/>
      <c r="AC528" s="260"/>
      <c r="AD528" s="260"/>
      <c r="AE528" s="261"/>
      <c r="AF528" s="72"/>
      <c r="AG528" s="72"/>
      <c r="AH528" s="72"/>
      <c r="AI528" s="2"/>
      <c r="AJ528" s="2"/>
      <c r="AK528" s="2"/>
      <c r="AL528" s="2"/>
      <c r="AM528" s="2"/>
      <c r="AN528" s="2"/>
    </row>
    <row r="529" spans="1:40" ht="16.5" customHeight="1">
      <c r="A529" s="122"/>
      <c r="B529" s="82" t="s">
        <v>61</v>
      </c>
      <c r="C529" s="119" t="s">
        <v>404</v>
      </c>
      <c r="D529" s="41">
        <v>0</v>
      </c>
      <c r="E529" s="41">
        <v>0</v>
      </c>
      <c r="F529" s="42">
        <v>600</v>
      </c>
      <c r="G529" s="41">
        <v>0</v>
      </c>
      <c r="H529" s="39">
        <v>600</v>
      </c>
      <c r="I529" s="41">
        <v>0</v>
      </c>
      <c r="J529" s="42">
        <v>7300</v>
      </c>
      <c r="K529" s="41">
        <v>0</v>
      </c>
      <c r="L529" s="42">
        <f>SUM(J529:K529)</f>
        <v>7300</v>
      </c>
      <c r="S529" s="189"/>
      <c r="AB529" s="72"/>
      <c r="AC529" s="72"/>
      <c r="AD529" s="72"/>
      <c r="AE529" s="72"/>
      <c r="AF529" s="72"/>
      <c r="AG529" s="72"/>
      <c r="AH529" s="72"/>
      <c r="AI529" s="2"/>
      <c r="AJ529" s="2"/>
      <c r="AK529" s="2"/>
      <c r="AL529" s="2"/>
      <c r="AM529" s="2"/>
      <c r="AN529" s="2"/>
    </row>
    <row r="530" spans="1:40" ht="14.25" customHeight="1">
      <c r="A530" s="122"/>
      <c r="B530" s="82" t="s">
        <v>97</v>
      </c>
      <c r="C530" s="119" t="s">
        <v>279</v>
      </c>
      <c r="D530" s="47">
        <v>29321</v>
      </c>
      <c r="E530" s="46">
        <v>0</v>
      </c>
      <c r="F530" s="47">
        <v>51000</v>
      </c>
      <c r="G530" s="46">
        <v>0</v>
      </c>
      <c r="H530" s="47">
        <v>51000</v>
      </c>
      <c r="I530" s="46">
        <v>0</v>
      </c>
      <c r="J530" s="47">
        <f>5429+144571</f>
        <v>150000</v>
      </c>
      <c r="K530" s="46">
        <v>0</v>
      </c>
      <c r="L530" s="47">
        <f>SUM(J530:K530)</f>
        <v>150000</v>
      </c>
      <c r="M530" s="72"/>
      <c r="S530" s="189"/>
      <c r="AB530" s="72"/>
      <c r="AC530" s="72"/>
      <c r="AD530" s="72"/>
      <c r="AE530" s="72"/>
      <c r="AF530" s="72"/>
      <c r="AG530" s="72"/>
      <c r="AH530" s="72"/>
      <c r="AI530" s="2"/>
      <c r="AJ530" s="2"/>
      <c r="AK530" s="2"/>
      <c r="AL530" s="2"/>
      <c r="AM530" s="2"/>
      <c r="AN530" s="2"/>
    </row>
    <row r="531" spans="1:40" s="5" customFormat="1" ht="27" customHeight="1">
      <c r="A531" s="122"/>
      <c r="B531" s="82" t="s">
        <v>457</v>
      </c>
      <c r="C531" s="119" t="s">
        <v>458</v>
      </c>
      <c r="D531" s="46">
        <v>0</v>
      </c>
      <c r="E531" s="46">
        <v>0</v>
      </c>
      <c r="F531" s="46">
        <v>0</v>
      </c>
      <c r="G531" s="46">
        <v>0</v>
      </c>
      <c r="H531" s="46">
        <v>0</v>
      </c>
      <c r="I531" s="46">
        <v>0</v>
      </c>
      <c r="J531" s="47">
        <v>500</v>
      </c>
      <c r="K531" s="46">
        <v>0</v>
      </c>
      <c r="L531" s="47">
        <f>SUM(J531:K531)</f>
        <v>500</v>
      </c>
      <c r="M531" s="80"/>
      <c r="N531" s="80"/>
      <c r="O531" s="80"/>
      <c r="P531" s="189"/>
      <c r="Q531" s="97"/>
      <c r="R531" s="200"/>
      <c r="S531" s="198"/>
      <c r="T531" s="200"/>
      <c r="U531" s="198"/>
      <c r="V531" s="198"/>
      <c r="W531" s="200"/>
      <c r="X531" s="200"/>
      <c r="Y531" s="200"/>
      <c r="Z531" s="200"/>
      <c r="AA531" s="200"/>
      <c r="AB531" s="201"/>
      <c r="AC531" s="201"/>
      <c r="AD531" s="201"/>
      <c r="AE531" s="201"/>
      <c r="AF531" s="201"/>
      <c r="AG531" s="201"/>
      <c r="AH531" s="201"/>
    </row>
    <row r="532" spans="1:40" ht="14.25" customHeight="1">
      <c r="A532" s="89" t="s">
        <v>10</v>
      </c>
      <c r="B532" s="121">
        <v>60</v>
      </c>
      <c r="C532" s="119" t="s">
        <v>91</v>
      </c>
      <c r="D532" s="40">
        <f>SUM(D528:D531)</f>
        <v>72321</v>
      </c>
      <c r="E532" s="40">
        <f t="shared" ref="E532:L532" si="105">SUM(E528:E531)</f>
        <v>25000</v>
      </c>
      <c r="F532" s="40">
        <f t="shared" si="105"/>
        <v>94600</v>
      </c>
      <c r="G532" s="40">
        <f t="shared" si="105"/>
        <v>25000</v>
      </c>
      <c r="H532" s="40">
        <f t="shared" si="105"/>
        <v>94600</v>
      </c>
      <c r="I532" s="40">
        <f t="shared" si="105"/>
        <v>25000</v>
      </c>
      <c r="J532" s="40">
        <f t="shared" si="105"/>
        <v>389278</v>
      </c>
      <c r="K532" s="40">
        <f t="shared" si="105"/>
        <v>25000</v>
      </c>
      <c r="L532" s="40">
        <f t="shared" si="105"/>
        <v>414278</v>
      </c>
      <c r="M532" s="72"/>
      <c r="S532" s="189"/>
      <c r="AB532" s="72"/>
      <c r="AC532" s="72"/>
      <c r="AD532" s="72"/>
      <c r="AE532" s="72"/>
      <c r="AF532" s="72"/>
      <c r="AG532" s="72"/>
      <c r="AH532" s="72"/>
      <c r="AI532" s="2"/>
      <c r="AJ532" s="2"/>
      <c r="AK532" s="2"/>
      <c r="AL532" s="2"/>
      <c r="AM532" s="2"/>
      <c r="AN532" s="2"/>
    </row>
    <row r="533" spans="1:40" ht="13.5" customHeight="1">
      <c r="A533" s="89" t="s">
        <v>10</v>
      </c>
      <c r="B533" s="115">
        <v>3.101</v>
      </c>
      <c r="C533" s="110" t="s">
        <v>90</v>
      </c>
      <c r="D533" s="55">
        <f t="shared" ref="D533:K533" si="106">D532</f>
        <v>72321</v>
      </c>
      <c r="E533" s="55">
        <f t="shared" si="106"/>
        <v>25000</v>
      </c>
      <c r="F533" s="44">
        <f t="shared" si="106"/>
        <v>94600</v>
      </c>
      <c r="G533" s="55">
        <f t="shared" si="106"/>
        <v>25000</v>
      </c>
      <c r="H533" s="55">
        <f t="shared" si="106"/>
        <v>94600</v>
      </c>
      <c r="I533" s="55">
        <f t="shared" si="106"/>
        <v>25000</v>
      </c>
      <c r="J533" s="44">
        <f t="shared" si="106"/>
        <v>389278</v>
      </c>
      <c r="K533" s="55">
        <f t="shared" si="106"/>
        <v>25000</v>
      </c>
      <c r="L533" s="55">
        <f>SUM(J533:K533)</f>
        <v>414278</v>
      </c>
      <c r="M533" s="72"/>
      <c r="S533" s="189"/>
      <c r="AB533" s="72"/>
      <c r="AC533" s="72"/>
      <c r="AD533" s="72"/>
      <c r="AE533" s="72"/>
      <c r="AF533" s="72"/>
      <c r="AG533" s="72"/>
      <c r="AH533" s="72"/>
      <c r="AI533" s="2"/>
      <c r="AJ533" s="2"/>
      <c r="AK533" s="2"/>
      <c r="AL533" s="2"/>
      <c r="AM533" s="2"/>
      <c r="AN533" s="2"/>
    </row>
    <row r="534" spans="1:40" ht="16.5" customHeight="1">
      <c r="A534" s="89"/>
      <c r="B534" s="115"/>
      <c r="C534" s="110"/>
      <c r="D534" s="39"/>
      <c r="E534" s="39"/>
      <c r="F534" s="39"/>
      <c r="G534" s="39"/>
      <c r="H534" s="39"/>
      <c r="I534" s="39"/>
      <c r="J534" s="39"/>
      <c r="K534" s="39"/>
      <c r="L534" s="39"/>
      <c r="M534" s="72"/>
      <c r="S534" s="189"/>
      <c r="AB534" s="72"/>
      <c r="AC534" s="72"/>
      <c r="AD534" s="72"/>
      <c r="AE534" s="72"/>
      <c r="AF534" s="72"/>
      <c r="AG534" s="72"/>
      <c r="AH534" s="72"/>
      <c r="AI534" s="2"/>
      <c r="AJ534" s="2"/>
      <c r="AK534" s="2"/>
      <c r="AL534" s="2"/>
      <c r="AM534" s="2"/>
      <c r="AN534" s="2"/>
    </row>
    <row r="535" spans="1:40">
      <c r="B535" s="115">
        <v>3.1019999999999999</v>
      </c>
      <c r="C535" s="110" t="s">
        <v>240</v>
      </c>
      <c r="D535" s="39"/>
      <c r="E535" s="39"/>
      <c r="F535" s="39"/>
      <c r="G535" s="39"/>
      <c r="H535" s="39"/>
      <c r="I535" s="39"/>
      <c r="J535" s="39"/>
      <c r="K535" s="39"/>
      <c r="L535" s="39"/>
      <c r="M535" s="72"/>
      <c r="S535" s="189"/>
      <c r="AB535" s="72"/>
      <c r="AC535" s="72"/>
      <c r="AD535" s="72"/>
      <c r="AE535" s="72"/>
      <c r="AF535" s="72"/>
      <c r="AG535" s="72"/>
      <c r="AH535" s="72"/>
      <c r="AI535" s="2"/>
      <c r="AJ535" s="2"/>
      <c r="AK535" s="2"/>
      <c r="AL535" s="2"/>
      <c r="AM535" s="2"/>
      <c r="AN535" s="2"/>
    </row>
    <row r="536" spans="1:40">
      <c r="B536" s="127">
        <v>61</v>
      </c>
      <c r="C536" s="128" t="s">
        <v>91</v>
      </c>
      <c r="D536" s="39"/>
      <c r="E536" s="39"/>
      <c r="F536" s="39"/>
      <c r="G536" s="39"/>
      <c r="H536" s="39"/>
      <c r="I536" s="39"/>
      <c r="J536" s="39"/>
      <c r="K536" s="39"/>
      <c r="L536" s="39"/>
      <c r="M536" s="72"/>
      <c r="S536" s="189"/>
      <c r="AB536" s="72"/>
      <c r="AC536" s="72"/>
      <c r="AD536" s="72"/>
      <c r="AE536" s="72"/>
      <c r="AF536" s="72"/>
      <c r="AG536" s="72"/>
      <c r="AH536" s="72"/>
      <c r="AI536" s="2"/>
      <c r="AJ536" s="2"/>
      <c r="AK536" s="2"/>
      <c r="AL536" s="2"/>
      <c r="AM536" s="2"/>
      <c r="AN536" s="2"/>
    </row>
    <row r="537" spans="1:40" ht="25.5">
      <c r="B537" s="220" t="s">
        <v>26</v>
      </c>
      <c r="C537" s="119" t="s">
        <v>275</v>
      </c>
      <c r="D537" s="42">
        <v>3000</v>
      </c>
      <c r="E537" s="41">
        <v>0</v>
      </c>
      <c r="F537" s="42">
        <v>3000</v>
      </c>
      <c r="G537" s="42">
        <v>1</v>
      </c>
      <c r="H537" s="42">
        <v>3000</v>
      </c>
      <c r="I537" s="42">
        <v>1</v>
      </c>
      <c r="J537" s="42">
        <v>13160</v>
      </c>
      <c r="K537" s="42">
        <v>1</v>
      </c>
      <c r="L537" s="42">
        <f t="shared" ref="L537:L542" si="107">SUM(J537:K537)</f>
        <v>13161</v>
      </c>
      <c r="S537" s="189"/>
      <c r="W537" s="213"/>
      <c r="X537" s="213"/>
      <c r="Y537" s="213"/>
      <c r="Z537" s="213"/>
      <c r="AA537" s="213"/>
      <c r="AB537" s="260"/>
      <c r="AC537" s="260"/>
      <c r="AD537" s="260"/>
      <c r="AE537" s="261"/>
      <c r="AF537" s="72"/>
      <c r="AG537" s="72"/>
      <c r="AH537" s="72"/>
      <c r="AI537" s="2"/>
      <c r="AJ537" s="2"/>
      <c r="AK537" s="2"/>
      <c r="AL537" s="2"/>
      <c r="AM537" s="2"/>
      <c r="AN537" s="2"/>
    </row>
    <row r="538" spans="1:40" ht="25.5">
      <c r="B538" s="220" t="s">
        <v>33</v>
      </c>
      <c r="C538" s="119" t="s">
        <v>427</v>
      </c>
      <c r="D538" s="42">
        <v>3500</v>
      </c>
      <c r="E538" s="41">
        <v>0</v>
      </c>
      <c r="F538" s="42">
        <v>3000</v>
      </c>
      <c r="G538" s="42">
        <v>1</v>
      </c>
      <c r="H538" s="42">
        <v>3000</v>
      </c>
      <c r="I538" s="42">
        <v>1</v>
      </c>
      <c r="J538" s="42">
        <v>7147</v>
      </c>
      <c r="K538" s="42">
        <v>1</v>
      </c>
      <c r="L538" s="42">
        <f t="shared" si="107"/>
        <v>7148</v>
      </c>
      <c r="S538" s="189"/>
      <c r="W538" s="213"/>
      <c r="X538" s="213"/>
      <c r="Y538" s="213"/>
      <c r="Z538" s="213"/>
      <c r="AA538" s="213"/>
      <c r="AB538" s="260"/>
      <c r="AC538" s="260"/>
      <c r="AD538" s="260"/>
      <c r="AE538" s="261"/>
      <c r="AF538" s="72"/>
      <c r="AG538" s="72"/>
      <c r="AH538" s="72"/>
      <c r="AI538" s="2"/>
      <c r="AJ538" s="2"/>
      <c r="AK538" s="2"/>
      <c r="AL538" s="2"/>
      <c r="AM538" s="2"/>
      <c r="AN538" s="2"/>
    </row>
    <row r="539" spans="1:40" ht="25.5">
      <c r="A539" s="89"/>
      <c r="B539" s="220" t="s">
        <v>34</v>
      </c>
      <c r="C539" s="119" t="s">
        <v>274</v>
      </c>
      <c r="D539" s="42">
        <v>2858</v>
      </c>
      <c r="E539" s="41">
        <v>0</v>
      </c>
      <c r="F539" s="42">
        <v>2900</v>
      </c>
      <c r="G539" s="41">
        <v>0</v>
      </c>
      <c r="H539" s="42">
        <v>2900</v>
      </c>
      <c r="I539" s="41">
        <v>0</v>
      </c>
      <c r="J539" s="42">
        <v>20000</v>
      </c>
      <c r="K539" s="41">
        <v>0</v>
      </c>
      <c r="L539" s="42">
        <f t="shared" si="107"/>
        <v>20000</v>
      </c>
      <c r="M539" s="72"/>
      <c r="S539" s="189"/>
      <c r="AB539" s="72"/>
      <c r="AC539" s="72"/>
      <c r="AD539" s="72"/>
      <c r="AE539" s="72"/>
      <c r="AF539" s="72"/>
      <c r="AG539" s="72"/>
      <c r="AH539" s="72"/>
      <c r="AI539" s="2"/>
      <c r="AJ539" s="2"/>
      <c r="AK539" s="2"/>
      <c r="AL539" s="2"/>
      <c r="AM539" s="2"/>
      <c r="AN539" s="2"/>
    </row>
    <row r="540" spans="1:40" ht="25.5">
      <c r="B540" s="220" t="s">
        <v>103</v>
      </c>
      <c r="C540" s="119" t="s">
        <v>428</v>
      </c>
      <c r="D540" s="42">
        <v>590</v>
      </c>
      <c r="E540" s="41">
        <v>0</v>
      </c>
      <c r="F540" s="42">
        <v>600</v>
      </c>
      <c r="G540" s="41">
        <v>0</v>
      </c>
      <c r="H540" s="42">
        <v>600</v>
      </c>
      <c r="I540" s="41">
        <v>0</v>
      </c>
      <c r="J540" s="42">
        <v>20000</v>
      </c>
      <c r="K540" s="41">
        <v>0</v>
      </c>
      <c r="L540" s="42">
        <f t="shared" si="107"/>
        <v>20000</v>
      </c>
      <c r="M540" s="72"/>
      <c r="S540" s="189"/>
      <c r="AB540" s="72"/>
      <c r="AC540" s="72"/>
      <c r="AD540" s="72"/>
      <c r="AE540" s="72"/>
      <c r="AF540" s="72"/>
      <c r="AG540" s="72"/>
      <c r="AH540" s="72"/>
      <c r="AI540" s="2"/>
      <c r="AJ540" s="2"/>
      <c r="AK540" s="2"/>
      <c r="AL540" s="2"/>
      <c r="AM540" s="2"/>
      <c r="AN540" s="2"/>
    </row>
    <row r="541" spans="1:40" ht="25.5">
      <c r="A541" s="89"/>
      <c r="B541" s="220" t="s">
        <v>198</v>
      </c>
      <c r="C541" s="119" t="s">
        <v>310</v>
      </c>
      <c r="D541" s="42">
        <v>500</v>
      </c>
      <c r="E541" s="41">
        <v>0</v>
      </c>
      <c r="F541" s="42">
        <v>500</v>
      </c>
      <c r="G541" s="41">
        <v>0</v>
      </c>
      <c r="H541" s="42">
        <v>500</v>
      </c>
      <c r="I541" s="41">
        <v>0</v>
      </c>
      <c r="J541" s="42">
        <v>1746</v>
      </c>
      <c r="K541" s="41">
        <v>0</v>
      </c>
      <c r="L541" s="42">
        <f t="shared" si="107"/>
        <v>1746</v>
      </c>
      <c r="M541" s="213"/>
      <c r="N541" s="213"/>
      <c r="O541" s="213"/>
      <c r="P541" s="214"/>
      <c r="Q541" s="232"/>
      <c r="S541" s="189"/>
      <c r="AB541" s="72"/>
      <c r="AC541" s="72"/>
      <c r="AD541" s="72"/>
      <c r="AE541" s="72"/>
      <c r="AF541" s="72"/>
      <c r="AG541" s="72"/>
      <c r="AH541" s="72"/>
      <c r="AI541" s="2"/>
      <c r="AJ541" s="2"/>
      <c r="AK541" s="2"/>
      <c r="AL541" s="2"/>
      <c r="AM541" s="2"/>
      <c r="AN541" s="2"/>
    </row>
    <row r="542" spans="1:40">
      <c r="A542" s="89"/>
      <c r="B542" s="220" t="s">
        <v>308</v>
      </c>
      <c r="C542" s="119" t="s">
        <v>309</v>
      </c>
      <c r="D542" s="46">
        <v>0</v>
      </c>
      <c r="E542" s="46">
        <v>0</v>
      </c>
      <c r="F542" s="47">
        <v>500</v>
      </c>
      <c r="G542" s="46">
        <v>0</v>
      </c>
      <c r="H542" s="47">
        <v>500</v>
      </c>
      <c r="I542" s="46">
        <v>0</v>
      </c>
      <c r="J542" s="47">
        <v>480</v>
      </c>
      <c r="K542" s="46">
        <v>0</v>
      </c>
      <c r="L542" s="47">
        <f t="shared" si="107"/>
        <v>480</v>
      </c>
      <c r="M542" s="213"/>
      <c r="N542" s="213"/>
      <c r="O542" s="213"/>
      <c r="P542" s="214"/>
      <c r="Q542" s="232"/>
      <c r="S542" s="189"/>
      <c r="AB542" s="72"/>
      <c r="AC542" s="72"/>
      <c r="AD542" s="72"/>
      <c r="AE542" s="72"/>
      <c r="AF542" s="72"/>
      <c r="AG542" s="72"/>
      <c r="AH542" s="72"/>
      <c r="AI542" s="2"/>
      <c r="AJ542" s="2"/>
      <c r="AK542" s="2"/>
      <c r="AL542" s="2"/>
      <c r="AM542" s="2"/>
      <c r="AN542" s="2"/>
    </row>
    <row r="543" spans="1:40">
      <c r="A543" s="89" t="s">
        <v>10</v>
      </c>
      <c r="B543" s="121">
        <v>61</v>
      </c>
      <c r="C543" s="119" t="s">
        <v>91</v>
      </c>
      <c r="D543" s="47">
        <f t="shared" ref="D543:L543" si="108">SUM(D537:D542)</f>
        <v>10448</v>
      </c>
      <c r="E543" s="46">
        <f t="shared" si="108"/>
        <v>0</v>
      </c>
      <c r="F543" s="47">
        <f t="shared" si="108"/>
        <v>10500</v>
      </c>
      <c r="G543" s="47">
        <f t="shared" si="108"/>
        <v>2</v>
      </c>
      <c r="H543" s="47">
        <f t="shared" si="108"/>
        <v>10500</v>
      </c>
      <c r="I543" s="47">
        <f t="shared" si="108"/>
        <v>2</v>
      </c>
      <c r="J543" s="47">
        <f t="shared" si="108"/>
        <v>62533</v>
      </c>
      <c r="K543" s="47">
        <f t="shared" si="108"/>
        <v>2</v>
      </c>
      <c r="L543" s="47">
        <f t="shared" si="108"/>
        <v>62535</v>
      </c>
      <c r="S543" s="189"/>
      <c r="AB543" s="72"/>
      <c r="AC543" s="72"/>
      <c r="AD543" s="72"/>
      <c r="AE543" s="72"/>
      <c r="AF543" s="72"/>
      <c r="AG543" s="72"/>
      <c r="AH543" s="72"/>
      <c r="AI543" s="2"/>
      <c r="AJ543" s="2"/>
      <c r="AK543" s="2"/>
      <c r="AL543" s="2"/>
      <c r="AM543" s="2"/>
      <c r="AN543" s="2"/>
    </row>
    <row r="544" spans="1:40">
      <c r="A544" s="89" t="s">
        <v>10</v>
      </c>
      <c r="B544" s="115">
        <v>3.1019999999999999</v>
      </c>
      <c r="C544" s="110" t="s">
        <v>240</v>
      </c>
      <c r="D544" s="47">
        <f t="shared" ref="D544:L544" si="109">SUM(D537:D542)</f>
        <v>10448</v>
      </c>
      <c r="E544" s="46">
        <f t="shared" si="109"/>
        <v>0</v>
      </c>
      <c r="F544" s="47">
        <f t="shared" si="109"/>
        <v>10500</v>
      </c>
      <c r="G544" s="47">
        <f t="shared" si="109"/>
        <v>2</v>
      </c>
      <c r="H544" s="47">
        <f t="shared" si="109"/>
        <v>10500</v>
      </c>
      <c r="I544" s="47">
        <f t="shared" si="109"/>
        <v>2</v>
      </c>
      <c r="J544" s="47">
        <f t="shared" si="109"/>
        <v>62533</v>
      </c>
      <c r="K544" s="47">
        <f t="shared" si="109"/>
        <v>2</v>
      </c>
      <c r="L544" s="47">
        <f t="shared" si="109"/>
        <v>62535</v>
      </c>
      <c r="S544" s="189"/>
      <c r="AB544" s="72"/>
      <c r="AC544" s="72"/>
      <c r="AD544" s="72"/>
      <c r="AE544" s="72"/>
      <c r="AF544" s="72"/>
      <c r="AG544" s="72"/>
      <c r="AH544" s="72"/>
      <c r="AI544" s="2"/>
      <c r="AJ544" s="2"/>
      <c r="AK544" s="2"/>
      <c r="AL544" s="2"/>
      <c r="AM544" s="2"/>
      <c r="AN544" s="2"/>
    </row>
    <row r="545" spans="1:40" ht="25.5">
      <c r="A545" s="116" t="s">
        <v>10</v>
      </c>
      <c r="B545" s="132">
        <v>3</v>
      </c>
      <c r="C545" s="117" t="s">
        <v>405</v>
      </c>
      <c r="D545" s="55">
        <f t="shared" ref="D545:L545" si="110">D533+D544</f>
        <v>82769</v>
      </c>
      <c r="E545" s="55">
        <f t="shared" si="110"/>
        <v>25000</v>
      </c>
      <c r="F545" s="44">
        <f t="shared" si="110"/>
        <v>105100</v>
      </c>
      <c r="G545" s="44">
        <f t="shared" si="110"/>
        <v>25002</v>
      </c>
      <c r="H545" s="44">
        <f t="shared" si="110"/>
        <v>105100</v>
      </c>
      <c r="I545" s="44">
        <f t="shared" si="110"/>
        <v>25002</v>
      </c>
      <c r="J545" s="44">
        <f t="shared" si="110"/>
        <v>451811</v>
      </c>
      <c r="K545" s="44">
        <f t="shared" si="110"/>
        <v>25002</v>
      </c>
      <c r="L545" s="44">
        <f t="shared" si="110"/>
        <v>476813</v>
      </c>
      <c r="S545" s="189"/>
      <c r="AB545" s="72"/>
      <c r="AC545" s="72"/>
      <c r="AD545" s="72"/>
      <c r="AE545" s="72"/>
      <c r="AF545" s="72"/>
      <c r="AG545" s="72"/>
      <c r="AH545" s="72"/>
      <c r="AI545" s="2"/>
      <c r="AJ545" s="2"/>
      <c r="AK545" s="2"/>
      <c r="AL545" s="2"/>
      <c r="AM545" s="2"/>
      <c r="AN545" s="2"/>
    </row>
    <row r="546" spans="1:40" ht="3.75" customHeight="1">
      <c r="A546" s="89"/>
      <c r="B546" s="121"/>
      <c r="C546" s="119"/>
      <c r="D546" s="39"/>
      <c r="E546" s="39"/>
      <c r="F546" s="39"/>
      <c r="G546" s="39"/>
      <c r="H546" s="39"/>
      <c r="I546" s="39"/>
      <c r="J546" s="39"/>
      <c r="K546" s="39"/>
      <c r="L546" s="39"/>
      <c r="S546" s="189"/>
      <c r="AB546" s="72"/>
      <c r="AC546" s="72"/>
      <c r="AD546" s="72"/>
      <c r="AE546" s="72"/>
      <c r="AF546" s="72"/>
      <c r="AG546" s="72"/>
      <c r="AH546" s="72"/>
      <c r="AI546" s="2"/>
      <c r="AJ546" s="2"/>
      <c r="AK546" s="2"/>
      <c r="AL546" s="2"/>
      <c r="AM546" s="2"/>
      <c r="AN546" s="2"/>
    </row>
    <row r="547" spans="1:40" ht="25.5">
      <c r="A547" s="89"/>
      <c r="B547" s="82">
        <v>60</v>
      </c>
      <c r="C547" s="119" t="s">
        <v>291</v>
      </c>
      <c r="D547" s="23"/>
      <c r="E547" s="23"/>
      <c r="F547" s="23"/>
      <c r="G547" s="23"/>
      <c r="H547" s="23"/>
      <c r="I547" s="23"/>
      <c r="J547" s="23"/>
      <c r="K547" s="23"/>
      <c r="L547" s="23"/>
      <c r="S547" s="189"/>
      <c r="AB547" s="72"/>
      <c r="AC547" s="72"/>
      <c r="AD547" s="72"/>
      <c r="AE547" s="72"/>
      <c r="AF547" s="72"/>
      <c r="AG547" s="72"/>
      <c r="AH547" s="72"/>
      <c r="AI547" s="2"/>
      <c r="AJ547" s="2"/>
      <c r="AK547" s="2"/>
      <c r="AL547" s="2"/>
      <c r="AM547" s="2"/>
      <c r="AN547" s="2"/>
    </row>
    <row r="548" spans="1:40" ht="25.5">
      <c r="A548" s="89"/>
      <c r="B548" s="115">
        <v>60.101999999999997</v>
      </c>
      <c r="C548" s="110" t="s">
        <v>432</v>
      </c>
      <c r="D548" s="23"/>
      <c r="E548" s="23"/>
      <c r="F548" s="23"/>
      <c r="G548" s="23"/>
      <c r="H548" s="23"/>
      <c r="I548" s="23"/>
      <c r="J548" s="23"/>
      <c r="K548" s="23"/>
      <c r="L548" s="23"/>
      <c r="S548" s="189"/>
      <c r="AB548" s="72"/>
      <c r="AC548" s="72"/>
      <c r="AD548" s="72"/>
      <c r="AE548" s="72"/>
      <c r="AF548" s="72"/>
      <c r="AG548" s="72"/>
      <c r="AH548" s="72"/>
      <c r="AI548" s="2"/>
      <c r="AJ548" s="2"/>
      <c r="AK548" s="2"/>
      <c r="AL548" s="2"/>
      <c r="AM548" s="2"/>
      <c r="AN548" s="2"/>
    </row>
    <row r="549" spans="1:40">
      <c r="A549" s="89"/>
      <c r="B549" s="121">
        <v>60</v>
      </c>
      <c r="C549" s="119" t="s">
        <v>91</v>
      </c>
      <c r="D549" s="23"/>
      <c r="E549" s="23"/>
      <c r="F549" s="23"/>
      <c r="G549" s="23"/>
      <c r="H549" s="23"/>
      <c r="I549" s="23"/>
      <c r="J549" s="23"/>
      <c r="K549" s="23"/>
      <c r="L549" s="23"/>
      <c r="S549" s="189"/>
      <c r="AB549" s="72"/>
      <c r="AC549" s="72"/>
      <c r="AD549" s="72"/>
      <c r="AE549" s="72"/>
      <c r="AF549" s="72"/>
      <c r="AG549" s="72"/>
      <c r="AH549" s="72"/>
      <c r="AI549" s="2"/>
      <c r="AJ549" s="2"/>
      <c r="AK549" s="2"/>
      <c r="AL549" s="2"/>
      <c r="AM549" s="2"/>
      <c r="AN549" s="2"/>
    </row>
    <row r="550" spans="1:40" ht="25.5">
      <c r="A550" s="89"/>
      <c r="B550" s="118" t="s">
        <v>61</v>
      </c>
      <c r="C550" s="119" t="s">
        <v>92</v>
      </c>
      <c r="D550" s="46">
        <v>0</v>
      </c>
      <c r="E550" s="46">
        <v>0</v>
      </c>
      <c r="F550" s="46">
        <v>0</v>
      </c>
      <c r="G550" s="40">
        <v>200</v>
      </c>
      <c r="H550" s="46">
        <v>0</v>
      </c>
      <c r="I550" s="40">
        <v>200</v>
      </c>
      <c r="J550" s="46">
        <v>0</v>
      </c>
      <c r="K550" s="40">
        <v>200</v>
      </c>
      <c r="L550" s="40">
        <f>SUM(J550:K550)</f>
        <v>200</v>
      </c>
      <c r="M550" s="213"/>
      <c r="N550" s="213"/>
      <c r="O550" s="213"/>
      <c r="P550" s="214"/>
      <c r="Q550" s="232"/>
      <c r="S550" s="189"/>
      <c r="W550" s="213"/>
      <c r="X550" s="213"/>
      <c r="Y550" s="213"/>
      <c r="Z550" s="213"/>
      <c r="AA550" s="213"/>
      <c r="AB550" s="260"/>
      <c r="AC550" s="260"/>
      <c r="AD550" s="260"/>
      <c r="AE550" s="261"/>
      <c r="AF550" s="72"/>
      <c r="AG550" s="72"/>
      <c r="AH550" s="72"/>
      <c r="AI550" s="2"/>
      <c r="AJ550" s="2"/>
      <c r="AK550" s="2"/>
      <c r="AL550" s="2"/>
      <c r="AM550" s="2"/>
      <c r="AN550" s="2"/>
    </row>
    <row r="551" spans="1:40" ht="25.5">
      <c r="A551" s="89" t="s">
        <v>10</v>
      </c>
      <c r="B551" s="115">
        <v>60.101999999999997</v>
      </c>
      <c r="C551" s="110" t="s">
        <v>432</v>
      </c>
      <c r="D551" s="46">
        <f t="shared" ref="D551:K552" si="111">D550</f>
        <v>0</v>
      </c>
      <c r="E551" s="46">
        <f t="shared" si="111"/>
        <v>0</v>
      </c>
      <c r="F551" s="46">
        <f t="shared" si="111"/>
        <v>0</v>
      </c>
      <c r="G551" s="40">
        <f t="shared" si="111"/>
        <v>200</v>
      </c>
      <c r="H551" s="46">
        <f t="shared" si="111"/>
        <v>0</v>
      </c>
      <c r="I551" s="40">
        <f t="shared" si="111"/>
        <v>200</v>
      </c>
      <c r="J551" s="46">
        <f t="shared" si="111"/>
        <v>0</v>
      </c>
      <c r="K551" s="40">
        <f t="shared" si="111"/>
        <v>200</v>
      </c>
      <c r="L551" s="40">
        <f>SUM(J551:K551)</f>
        <v>200</v>
      </c>
      <c r="S551" s="189"/>
      <c r="AB551" s="72"/>
      <c r="AC551" s="72"/>
      <c r="AD551" s="72"/>
      <c r="AE551" s="72"/>
      <c r="AF551" s="72"/>
      <c r="AG551" s="72"/>
      <c r="AH551" s="72"/>
      <c r="AI551" s="2"/>
      <c r="AJ551" s="2"/>
      <c r="AK551" s="2"/>
      <c r="AL551" s="2"/>
      <c r="AM551" s="2"/>
      <c r="AN551" s="2"/>
    </row>
    <row r="552" spans="1:40" ht="25.5">
      <c r="A552" s="89" t="s">
        <v>10</v>
      </c>
      <c r="B552" s="82">
        <v>60</v>
      </c>
      <c r="C552" s="119" t="s">
        <v>291</v>
      </c>
      <c r="D552" s="43">
        <f t="shared" si="111"/>
        <v>0</v>
      </c>
      <c r="E552" s="43">
        <f t="shared" si="111"/>
        <v>0</v>
      </c>
      <c r="F552" s="43">
        <f t="shared" si="111"/>
        <v>0</v>
      </c>
      <c r="G552" s="44">
        <f t="shared" si="111"/>
        <v>200</v>
      </c>
      <c r="H552" s="43">
        <f t="shared" si="111"/>
        <v>0</v>
      </c>
      <c r="I552" s="44">
        <f t="shared" si="111"/>
        <v>200</v>
      </c>
      <c r="J552" s="43">
        <f t="shared" si="111"/>
        <v>0</v>
      </c>
      <c r="K552" s="44">
        <f t="shared" si="111"/>
        <v>200</v>
      </c>
      <c r="L552" s="44">
        <f>L551</f>
        <v>200</v>
      </c>
      <c r="S552" s="189"/>
      <c r="AB552" s="72"/>
      <c r="AC552" s="72"/>
      <c r="AD552" s="72"/>
      <c r="AE552" s="72"/>
      <c r="AF552" s="72"/>
      <c r="AG552" s="72"/>
      <c r="AH552" s="72"/>
      <c r="AI552" s="2"/>
      <c r="AJ552" s="2"/>
      <c r="AK552" s="2"/>
      <c r="AL552" s="2"/>
      <c r="AM552" s="2"/>
      <c r="AN552" s="2"/>
    </row>
    <row r="553" spans="1:40">
      <c r="A553" s="89" t="s">
        <v>10</v>
      </c>
      <c r="B553" s="120">
        <v>2235</v>
      </c>
      <c r="C553" s="110" t="s">
        <v>0</v>
      </c>
      <c r="D553" s="55">
        <f t="shared" ref="D553:L553" si="112">D552+D545+D523</f>
        <v>368283</v>
      </c>
      <c r="E553" s="55">
        <f t="shared" si="112"/>
        <v>52245</v>
      </c>
      <c r="F553" s="55">
        <f t="shared" si="112"/>
        <v>512201</v>
      </c>
      <c r="G553" s="55">
        <f t="shared" si="112"/>
        <v>54893</v>
      </c>
      <c r="H553" s="55">
        <f t="shared" si="112"/>
        <v>512201</v>
      </c>
      <c r="I553" s="55">
        <f t="shared" si="112"/>
        <v>54893</v>
      </c>
      <c r="J553" s="44">
        <f t="shared" si="112"/>
        <v>994386</v>
      </c>
      <c r="K553" s="55">
        <f t="shared" si="112"/>
        <v>55607</v>
      </c>
      <c r="L553" s="55">
        <f t="shared" si="112"/>
        <v>1049993</v>
      </c>
      <c r="S553" s="189"/>
      <c r="AB553" s="72"/>
      <c r="AC553" s="72"/>
      <c r="AD553" s="72"/>
      <c r="AE553" s="72"/>
      <c r="AF553" s="72"/>
      <c r="AG553" s="72"/>
      <c r="AH553" s="72"/>
      <c r="AI553" s="2"/>
      <c r="AJ553" s="2"/>
      <c r="AK553" s="2"/>
      <c r="AL553" s="2"/>
      <c r="AM553" s="2"/>
      <c r="AN553" s="2"/>
    </row>
    <row r="554" spans="1:40">
      <c r="A554" s="72"/>
      <c r="B554" s="97"/>
      <c r="F554" s="14"/>
      <c r="G554" s="14"/>
      <c r="H554" s="14"/>
      <c r="I554" s="14"/>
      <c r="S554" s="189"/>
      <c r="AB554" s="72"/>
      <c r="AC554" s="72"/>
      <c r="AD554" s="72"/>
      <c r="AE554" s="72"/>
      <c r="AF554" s="72"/>
      <c r="AG554" s="72"/>
      <c r="AH554" s="72"/>
      <c r="AI554" s="2"/>
      <c r="AJ554" s="2"/>
      <c r="AK554" s="2"/>
      <c r="AL554" s="2"/>
      <c r="AM554" s="2"/>
      <c r="AN554" s="2"/>
    </row>
    <row r="555" spans="1:40" ht="13.5" customHeight="1">
      <c r="A555" s="81" t="s">
        <v>12</v>
      </c>
      <c r="B555" s="140">
        <v>2236</v>
      </c>
      <c r="C555" s="126" t="s">
        <v>1</v>
      </c>
      <c r="D555" s="59"/>
      <c r="E555" s="59"/>
      <c r="F555" s="59"/>
      <c r="G555" s="59"/>
      <c r="H555" s="59"/>
      <c r="I555" s="59"/>
      <c r="J555" s="59"/>
      <c r="K555" s="59"/>
      <c r="L555" s="59"/>
      <c r="S555" s="189"/>
      <c r="AB555" s="72"/>
      <c r="AC555" s="72"/>
      <c r="AD555" s="72"/>
      <c r="AE555" s="72"/>
      <c r="AF555" s="72"/>
      <c r="AG555" s="72"/>
      <c r="AH555" s="72"/>
      <c r="AI555" s="2"/>
      <c r="AJ555" s="2"/>
      <c r="AK555" s="2"/>
      <c r="AL555" s="2"/>
      <c r="AM555" s="2"/>
      <c r="AN555" s="2"/>
    </row>
    <row r="556" spans="1:40" ht="25.5">
      <c r="A556" s="89"/>
      <c r="B556" s="121">
        <v>2</v>
      </c>
      <c r="C556" s="119" t="s">
        <v>247</v>
      </c>
      <c r="D556" s="215"/>
      <c r="E556" s="215"/>
      <c r="F556" s="215"/>
      <c r="G556" s="215"/>
      <c r="H556" s="215"/>
      <c r="I556" s="215"/>
      <c r="J556" s="215"/>
      <c r="K556" s="215"/>
      <c r="L556" s="215"/>
      <c r="S556" s="189"/>
      <c r="AB556" s="72"/>
      <c r="AC556" s="72"/>
      <c r="AD556" s="72"/>
      <c r="AE556" s="72"/>
      <c r="AF556" s="72"/>
      <c r="AG556" s="72"/>
      <c r="AH556" s="72"/>
      <c r="AI556" s="2"/>
      <c r="AJ556" s="2"/>
      <c r="AK556" s="2"/>
      <c r="AL556" s="2"/>
      <c r="AM556" s="2"/>
      <c r="AN556" s="2"/>
    </row>
    <row r="557" spans="1:40" ht="13.5" customHeight="1">
      <c r="A557" s="89"/>
      <c r="B557" s="115">
        <v>2.101</v>
      </c>
      <c r="C557" s="110" t="s">
        <v>104</v>
      </c>
      <c r="D557" s="23"/>
      <c r="E557" s="23"/>
      <c r="F557" s="23"/>
      <c r="G557" s="23"/>
      <c r="H557" s="23"/>
      <c r="I557" s="23"/>
      <c r="J557" s="23"/>
      <c r="K557" s="23"/>
      <c r="L557" s="23"/>
      <c r="S557" s="189"/>
      <c r="AB557" s="72"/>
      <c r="AC557" s="72"/>
      <c r="AD557" s="72"/>
      <c r="AE557" s="72"/>
      <c r="AF557" s="72"/>
      <c r="AG557" s="72"/>
      <c r="AH557" s="72"/>
      <c r="AI557" s="2"/>
      <c r="AJ557" s="2"/>
      <c r="AK557" s="2"/>
      <c r="AL557" s="2"/>
      <c r="AM557" s="2"/>
      <c r="AN557" s="2"/>
    </row>
    <row r="558" spans="1:40" ht="13.5" customHeight="1">
      <c r="A558" s="89"/>
      <c r="B558" s="218" t="s">
        <v>28</v>
      </c>
      <c r="C558" s="119" t="s">
        <v>93</v>
      </c>
      <c r="D558" s="42">
        <v>19580</v>
      </c>
      <c r="E558" s="41">
        <v>0</v>
      </c>
      <c r="F558" s="42">
        <v>25000</v>
      </c>
      <c r="G558" s="42">
        <v>1</v>
      </c>
      <c r="H558" s="39">
        <v>25000</v>
      </c>
      <c r="I558" s="42">
        <v>1</v>
      </c>
      <c r="J558" s="42">
        <v>20000</v>
      </c>
      <c r="K558" s="42">
        <v>1</v>
      </c>
      <c r="L558" s="42">
        <f>SUM(J558:K558)</f>
        <v>20001</v>
      </c>
      <c r="S558" s="189"/>
      <c r="W558" s="213"/>
      <c r="X558" s="213"/>
      <c r="Y558" s="213"/>
      <c r="Z558" s="213"/>
      <c r="AA558" s="213"/>
      <c r="AB558" s="260"/>
      <c r="AC558" s="260"/>
      <c r="AD558" s="260"/>
      <c r="AE558" s="261"/>
      <c r="AF558" s="72"/>
      <c r="AG558" s="72"/>
      <c r="AH558" s="72"/>
      <c r="AI558" s="2"/>
      <c r="AJ558" s="2"/>
      <c r="AK558" s="2"/>
      <c r="AL558" s="2"/>
      <c r="AM558" s="2"/>
      <c r="AN558" s="2"/>
    </row>
    <row r="559" spans="1:40" s="7" customFormat="1" ht="25.5">
      <c r="A559" s="89"/>
      <c r="B559" s="218" t="s">
        <v>30</v>
      </c>
      <c r="C559" s="119" t="s">
        <v>248</v>
      </c>
      <c r="D559" s="39">
        <v>54621</v>
      </c>
      <c r="E559" s="41">
        <v>0</v>
      </c>
      <c r="F559" s="39">
        <v>58768</v>
      </c>
      <c r="G559" s="41">
        <v>0</v>
      </c>
      <c r="H559" s="39">
        <v>77786</v>
      </c>
      <c r="I559" s="41">
        <v>0</v>
      </c>
      <c r="J559" s="42">
        <f>19041+79782</f>
        <v>98823</v>
      </c>
      <c r="K559" s="41">
        <v>0</v>
      </c>
      <c r="L559" s="42">
        <f>SUM(J559:K559)</f>
        <v>98823</v>
      </c>
      <c r="M559" s="247"/>
      <c r="N559" s="247"/>
      <c r="O559" s="247"/>
      <c r="P559" s="243"/>
      <c r="Q559" s="244"/>
      <c r="R559" s="190"/>
      <c r="S559" s="191"/>
      <c r="T559" s="190"/>
      <c r="U559" s="191"/>
      <c r="V559" s="191"/>
      <c r="W559" s="190"/>
      <c r="X559" s="190"/>
      <c r="Y559" s="190"/>
      <c r="Z559" s="190"/>
      <c r="AA559" s="190"/>
      <c r="AB559" s="193"/>
      <c r="AC559" s="193"/>
      <c r="AD559" s="193"/>
      <c r="AE559" s="193"/>
      <c r="AF559" s="193"/>
      <c r="AG559" s="193"/>
      <c r="AH559" s="193"/>
    </row>
    <row r="560" spans="1:40" ht="13.5" customHeight="1">
      <c r="A560" s="89"/>
      <c r="B560" s="218" t="s">
        <v>212</v>
      </c>
      <c r="C560" s="119" t="s">
        <v>213</v>
      </c>
      <c r="D560" s="42">
        <v>26</v>
      </c>
      <c r="E560" s="41">
        <v>0</v>
      </c>
      <c r="F560" s="42">
        <v>1000</v>
      </c>
      <c r="G560" s="41">
        <v>0</v>
      </c>
      <c r="H560" s="42">
        <v>1000</v>
      </c>
      <c r="I560" s="41">
        <v>0</v>
      </c>
      <c r="J560" s="41">
        <v>0</v>
      </c>
      <c r="K560" s="41">
        <v>0</v>
      </c>
      <c r="L560" s="41">
        <f>SUM(J560:K560)</f>
        <v>0</v>
      </c>
      <c r="S560" s="189"/>
      <c r="W560" s="213"/>
      <c r="X560" s="213"/>
      <c r="Y560" s="213"/>
      <c r="Z560" s="213"/>
      <c r="AA560" s="213"/>
      <c r="AB560" s="260"/>
      <c r="AC560" s="260"/>
      <c r="AD560" s="260"/>
      <c r="AE560" s="261"/>
      <c r="AF560" s="72"/>
      <c r="AG560" s="72"/>
      <c r="AH560" s="72"/>
      <c r="AI560" s="2"/>
      <c r="AJ560" s="2"/>
      <c r="AK560" s="2"/>
      <c r="AL560" s="2"/>
      <c r="AM560" s="2"/>
      <c r="AN560" s="2"/>
    </row>
    <row r="561" spans="1:40" ht="13.5" customHeight="1">
      <c r="A561" s="89"/>
      <c r="B561" s="218" t="s">
        <v>241</v>
      </c>
      <c r="C561" s="119" t="s">
        <v>242</v>
      </c>
      <c r="D561" s="42">
        <v>1200</v>
      </c>
      <c r="E561" s="41">
        <v>0</v>
      </c>
      <c r="F561" s="42">
        <v>1200</v>
      </c>
      <c r="G561" s="41">
        <v>0</v>
      </c>
      <c r="H561" s="42">
        <v>1200</v>
      </c>
      <c r="I561" s="41">
        <v>0</v>
      </c>
      <c r="J561" s="41">
        <v>0</v>
      </c>
      <c r="K561" s="41">
        <v>0</v>
      </c>
      <c r="L561" s="41">
        <f>SUM(J561:K561)</f>
        <v>0</v>
      </c>
      <c r="S561" s="189"/>
      <c r="W561" s="213"/>
      <c r="X561" s="213"/>
      <c r="Y561" s="213"/>
      <c r="Z561" s="213"/>
      <c r="AA561" s="213"/>
      <c r="AB561" s="260"/>
      <c r="AC561" s="260"/>
      <c r="AD561" s="260"/>
      <c r="AE561" s="261"/>
      <c r="AF561" s="72"/>
      <c r="AG561" s="72"/>
      <c r="AH561" s="72"/>
      <c r="AI561" s="2"/>
      <c r="AJ561" s="2"/>
      <c r="AK561" s="2"/>
      <c r="AL561" s="2"/>
      <c r="AM561" s="2"/>
      <c r="AN561" s="2"/>
    </row>
    <row r="562" spans="1:40">
      <c r="A562" s="89" t="s">
        <v>10</v>
      </c>
      <c r="B562" s="115">
        <v>2.101</v>
      </c>
      <c r="C562" s="110" t="s">
        <v>104</v>
      </c>
      <c r="D562" s="55">
        <f t="shared" ref="D562:L562" si="113">SUM(D558:D561)</f>
        <v>75427</v>
      </c>
      <c r="E562" s="43">
        <f t="shared" si="113"/>
        <v>0</v>
      </c>
      <c r="F562" s="55">
        <f t="shared" si="113"/>
        <v>85968</v>
      </c>
      <c r="G562" s="44">
        <f t="shared" si="113"/>
        <v>1</v>
      </c>
      <c r="H562" s="55">
        <f t="shared" si="113"/>
        <v>104986</v>
      </c>
      <c r="I562" s="44">
        <f t="shared" si="113"/>
        <v>1</v>
      </c>
      <c r="J562" s="44">
        <f t="shared" si="113"/>
        <v>118823</v>
      </c>
      <c r="K562" s="44">
        <f t="shared" si="113"/>
        <v>1</v>
      </c>
      <c r="L562" s="55">
        <f t="shared" si="113"/>
        <v>118824</v>
      </c>
      <c r="S562" s="189"/>
      <c r="AB562" s="72"/>
      <c r="AC562" s="72"/>
      <c r="AD562" s="72"/>
      <c r="AE562" s="72"/>
      <c r="AF562" s="72"/>
      <c r="AG562" s="72"/>
      <c r="AH562" s="72"/>
      <c r="AI562" s="2"/>
      <c r="AJ562" s="2"/>
      <c r="AK562" s="2"/>
      <c r="AL562" s="2"/>
      <c r="AM562" s="2"/>
      <c r="AN562" s="2"/>
    </row>
    <row r="563" spans="1:40" ht="28.5" customHeight="1">
      <c r="A563" s="89" t="s">
        <v>10</v>
      </c>
      <c r="B563" s="121">
        <v>2</v>
      </c>
      <c r="C563" s="119" t="s">
        <v>247</v>
      </c>
      <c r="D563" s="40">
        <f t="shared" ref="D563:L563" si="114">SUM(D562)</f>
        <v>75427</v>
      </c>
      <c r="E563" s="46">
        <f t="shared" si="114"/>
        <v>0</v>
      </c>
      <c r="F563" s="40">
        <f t="shared" si="114"/>
        <v>85968</v>
      </c>
      <c r="G563" s="47">
        <f t="shared" si="114"/>
        <v>1</v>
      </c>
      <c r="H563" s="40">
        <f t="shared" si="114"/>
        <v>104986</v>
      </c>
      <c r="I563" s="40">
        <f t="shared" si="114"/>
        <v>1</v>
      </c>
      <c r="J563" s="47">
        <f t="shared" si="114"/>
        <v>118823</v>
      </c>
      <c r="K563" s="47">
        <f t="shared" si="114"/>
        <v>1</v>
      </c>
      <c r="L563" s="40">
        <f t="shared" si="114"/>
        <v>118824</v>
      </c>
      <c r="S563" s="189"/>
      <c r="AB563" s="72"/>
      <c r="AC563" s="72"/>
      <c r="AD563" s="72"/>
      <c r="AE563" s="72"/>
      <c r="AF563" s="72"/>
      <c r="AG563" s="72"/>
      <c r="AH563" s="72"/>
      <c r="AI563" s="2"/>
      <c r="AJ563" s="2"/>
      <c r="AK563" s="2"/>
      <c r="AL563" s="2"/>
      <c r="AM563" s="2"/>
      <c r="AN563" s="2"/>
    </row>
    <row r="564" spans="1:40" ht="13.5" customHeight="1">
      <c r="B564" s="127"/>
      <c r="C564" s="128"/>
      <c r="D564" s="39"/>
      <c r="E564" s="39"/>
      <c r="F564" s="39"/>
      <c r="G564" s="59"/>
      <c r="H564" s="39"/>
      <c r="I564" s="59"/>
      <c r="J564" s="39"/>
      <c r="K564" s="59"/>
      <c r="L564" s="39"/>
      <c r="S564" s="189"/>
      <c r="AB564" s="72"/>
      <c r="AC564" s="72"/>
      <c r="AD564" s="72"/>
      <c r="AE564" s="72"/>
      <c r="AF564" s="72"/>
      <c r="AG564" s="72"/>
      <c r="AH564" s="72"/>
      <c r="AI564" s="2"/>
      <c r="AJ564" s="2"/>
      <c r="AK564" s="2"/>
      <c r="AL564" s="2"/>
      <c r="AM564" s="2"/>
      <c r="AN564" s="2"/>
    </row>
    <row r="565" spans="1:40" ht="13.5" customHeight="1">
      <c r="B565" s="87">
        <v>80</v>
      </c>
      <c r="C565" s="128" t="s">
        <v>40</v>
      </c>
      <c r="D565" s="23"/>
      <c r="E565" s="23"/>
      <c r="F565" s="23"/>
      <c r="G565" s="23"/>
      <c r="H565" s="23"/>
      <c r="I565" s="23"/>
      <c r="J565" s="23"/>
      <c r="K565" s="23"/>
      <c r="L565" s="23"/>
      <c r="S565" s="189"/>
      <c r="AB565" s="72"/>
      <c r="AC565" s="72"/>
      <c r="AD565" s="72"/>
      <c r="AE565" s="72"/>
      <c r="AF565" s="72"/>
      <c r="AG565" s="72"/>
      <c r="AH565" s="72"/>
      <c r="AI565" s="2"/>
      <c r="AJ565" s="2"/>
      <c r="AK565" s="2"/>
      <c r="AL565" s="2"/>
      <c r="AM565" s="2"/>
      <c r="AN565" s="2"/>
    </row>
    <row r="566" spans="1:40" ht="13.5" customHeight="1">
      <c r="A566" s="89"/>
      <c r="B566" s="115">
        <v>80.001000000000005</v>
      </c>
      <c r="C566" s="110" t="s">
        <v>15</v>
      </c>
      <c r="D566" s="23"/>
      <c r="E566" s="23"/>
      <c r="F566" s="23"/>
      <c r="G566" s="23"/>
      <c r="H566" s="23"/>
      <c r="I566" s="23"/>
      <c r="J566" s="23"/>
      <c r="K566" s="23"/>
      <c r="L566" s="23"/>
      <c r="S566" s="189"/>
      <c r="AB566" s="72"/>
      <c r="AC566" s="72"/>
      <c r="AD566" s="72"/>
      <c r="AE566" s="72"/>
      <c r="AF566" s="72"/>
      <c r="AG566" s="72"/>
      <c r="AH566" s="72"/>
      <c r="AI566" s="2"/>
      <c r="AJ566" s="2"/>
      <c r="AK566" s="2"/>
      <c r="AL566" s="2"/>
      <c r="AM566" s="2"/>
      <c r="AN566" s="2"/>
    </row>
    <row r="567" spans="1:40" ht="13.5" customHeight="1">
      <c r="A567" s="89"/>
      <c r="B567" s="121">
        <v>60</v>
      </c>
      <c r="C567" s="119" t="s">
        <v>16</v>
      </c>
      <c r="D567" s="23"/>
      <c r="E567" s="23"/>
      <c r="F567" s="23"/>
      <c r="G567" s="23"/>
      <c r="H567" s="23"/>
      <c r="I567" s="23"/>
      <c r="J567" s="23"/>
      <c r="K567" s="23"/>
      <c r="L567" s="23"/>
      <c r="S567" s="189"/>
      <c r="AB567" s="72"/>
      <c r="AC567" s="72"/>
      <c r="AD567" s="72"/>
      <c r="AE567" s="72"/>
      <c r="AF567" s="72"/>
      <c r="AG567" s="72"/>
      <c r="AH567" s="72"/>
      <c r="AI567" s="2"/>
      <c r="AJ567" s="2"/>
      <c r="AK567" s="2"/>
      <c r="AL567" s="2"/>
      <c r="AM567" s="2"/>
      <c r="AN567" s="2"/>
    </row>
    <row r="568" spans="1:40" ht="13.5" customHeight="1">
      <c r="A568" s="89"/>
      <c r="B568" s="118" t="s">
        <v>17</v>
      </c>
      <c r="C568" s="119" t="s">
        <v>18</v>
      </c>
      <c r="D568" s="39">
        <v>368</v>
      </c>
      <c r="E568" s="39">
        <v>10704</v>
      </c>
      <c r="F568" s="42">
        <v>14800</v>
      </c>
      <c r="G568" s="39">
        <v>11969</v>
      </c>
      <c r="H568" s="39">
        <v>14800</v>
      </c>
      <c r="I568" s="39">
        <v>11969</v>
      </c>
      <c r="J568" s="42">
        <v>16500</v>
      </c>
      <c r="K568" s="39">
        <v>12976</v>
      </c>
      <c r="L568" s="39">
        <f>SUM(J568:K568)</f>
        <v>29476</v>
      </c>
      <c r="M568" s="213"/>
      <c r="N568" s="213"/>
      <c r="O568" s="213"/>
      <c r="P568" s="214"/>
      <c r="Q568" s="232"/>
      <c r="W568" s="213"/>
      <c r="X568" s="213"/>
      <c r="Y568" s="213"/>
      <c r="Z568" s="213"/>
      <c r="AA568" s="213"/>
      <c r="AB568" s="72"/>
      <c r="AC568" s="72"/>
      <c r="AD568" s="72"/>
      <c r="AE568" s="14"/>
      <c r="AF568" s="72"/>
      <c r="AG568" s="72"/>
      <c r="AH568" s="72"/>
      <c r="AI568" s="2"/>
      <c r="AJ568" s="2"/>
      <c r="AK568" s="2"/>
      <c r="AL568" s="2"/>
      <c r="AM568" s="2"/>
      <c r="AN568" s="2"/>
    </row>
    <row r="569" spans="1:40" ht="13.5" customHeight="1">
      <c r="A569" s="89"/>
      <c r="B569" s="118" t="s">
        <v>19</v>
      </c>
      <c r="C569" s="119" t="s">
        <v>20</v>
      </c>
      <c r="D569" s="42">
        <v>99</v>
      </c>
      <c r="E569" s="42">
        <v>62</v>
      </c>
      <c r="F569" s="42">
        <v>100</v>
      </c>
      <c r="G569" s="39">
        <v>62</v>
      </c>
      <c r="H569" s="42">
        <v>100</v>
      </c>
      <c r="I569" s="39">
        <v>62</v>
      </c>
      <c r="J569" s="42">
        <v>100</v>
      </c>
      <c r="K569" s="39">
        <v>62</v>
      </c>
      <c r="L569" s="39">
        <f>SUM(J569:K569)</f>
        <v>162</v>
      </c>
      <c r="M569" s="213"/>
      <c r="N569" s="213"/>
      <c r="O569" s="213"/>
      <c r="P569" s="214"/>
      <c r="Q569" s="232"/>
      <c r="S569" s="189"/>
      <c r="W569" s="213"/>
      <c r="X569" s="213"/>
      <c r="Y569" s="213"/>
      <c r="Z569" s="213"/>
      <c r="AA569" s="213"/>
      <c r="AB569" s="260"/>
      <c r="AC569" s="260"/>
      <c r="AD569" s="260"/>
      <c r="AE569" s="261"/>
      <c r="AF569" s="72"/>
      <c r="AG569" s="72"/>
      <c r="AH569" s="72"/>
      <c r="AI569" s="2"/>
      <c r="AJ569" s="2"/>
      <c r="AK569" s="2"/>
      <c r="AL569" s="2"/>
      <c r="AM569" s="2"/>
      <c r="AN569" s="2"/>
    </row>
    <row r="570" spans="1:40" ht="13.5" customHeight="1">
      <c r="A570" s="89"/>
      <c r="B570" s="118" t="s">
        <v>21</v>
      </c>
      <c r="C570" s="119" t="s">
        <v>22</v>
      </c>
      <c r="D570" s="42">
        <v>967</v>
      </c>
      <c r="E570" s="42">
        <v>228</v>
      </c>
      <c r="F570" s="42">
        <v>1100</v>
      </c>
      <c r="G570" s="39">
        <v>230</v>
      </c>
      <c r="H570" s="42">
        <v>1100</v>
      </c>
      <c r="I570" s="39">
        <v>230</v>
      </c>
      <c r="J570" s="42">
        <v>1595</v>
      </c>
      <c r="K570" s="39">
        <v>230</v>
      </c>
      <c r="L570" s="39">
        <f>SUM(J570:K570)</f>
        <v>1825</v>
      </c>
      <c r="M570" s="213"/>
      <c r="N570" s="213"/>
      <c r="O570" s="213"/>
      <c r="P570" s="214"/>
      <c r="Q570" s="232"/>
      <c r="R570" s="213"/>
      <c r="S570" s="213"/>
      <c r="T570" s="213"/>
      <c r="U570" s="214"/>
      <c r="V570" s="214"/>
      <c r="W570" s="213"/>
      <c r="X570" s="213"/>
      <c r="Y570" s="213"/>
      <c r="Z570" s="213"/>
      <c r="AA570" s="213"/>
      <c r="AB570" s="260"/>
      <c r="AC570" s="260"/>
      <c r="AD570" s="260"/>
      <c r="AE570" s="261"/>
      <c r="AF570" s="72"/>
      <c r="AG570" s="72"/>
      <c r="AH570" s="72"/>
      <c r="AI570" s="2"/>
      <c r="AJ570" s="2"/>
      <c r="AK570" s="2"/>
      <c r="AL570" s="2"/>
      <c r="AM570" s="2"/>
      <c r="AN570" s="2"/>
    </row>
    <row r="571" spans="1:40" ht="13.5" customHeight="1">
      <c r="A571" s="116"/>
      <c r="B571" s="217" t="s">
        <v>94</v>
      </c>
      <c r="C571" s="117" t="s">
        <v>68</v>
      </c>
      <c r="D571" s="46">
        <v>0</v>
      </c>
      <c r="E571" s="47">
        <v>73</v>
      </c>
      <c r="F571" s="46">
        <v>0</v>
      </c>
      <c r="G571" s="40">
        <v>75</v>
      </c>
      <c r="H571" s="46">
        <v>0</v>
      </c>
      <c r="I571" s="40">
        <v>75</v>
      </c>
      <c r="J571" s="46">
        <v>0</v>
      </c>
      <c r="K571" s="40">
        <v>75</v>
      </c>
      <c r="L571" s="40">
        <f>SUM(J571:K571)</f>
        <v>75</v>
      </c>
      <c r="M571" s="213"/>
      <c r="N571" s="213"/>
      <c r="O571" s="213"/>
      <c r="P571" s="214"/>
      <c r="Q571" s="232"/>
      <c r="S571" s="189"/>
      <c r="W571" s="213"/>
      <c r="X571" s="213"/>
      <c r="Y571" s="213"/>
      <c r="Z571" s="213"/>
      <c r="AA571" s="213"/>
      <c r="AB571" s="260"/>
      <c r="AC571" s="260"/>
      <c r="AD571" s="260"/>
      <c r="AE571" s="261"/>
      <c r="AF571" s="72"/>
      <c r="AG571" s="72"/>
      <c r="AH571" s="72"/>
      <c r="AI571" s="2"/>
      <c r="AJ571" s="2"/>
      <c r="AK571" s="2"/>
      <c r="AL571" s="2"/>
      <c r="AM571" s="2"/>
      <c r="AN571" s="2"/>
    </row>
    <row r="572" spans="1:40">
      <c r="A572" s="81" t="s">
        <v>10</v>
      </c>
      <c r="B572" s="127">
        <v>60</v>
      </c>
      <c r="C572" s="128" t="s">
        <v>16</v>
      </c>
      <c r="D572" s="40">
        <f t="shared" ref="D572:L572" si="115">SUM(D568:D571)</f>
        <v>1434</v>
      </c>
      <c r="E572" s="40">
        <f t="shared" si="115"/>
        <v>11067</v>
      </c>
      <c r="F572" s="47">
        <f t="shared" si="115"/>
        <v>16000</v>
      </c>
      <c r="G572" s="40">
        <f t="shared" si="115"/>
        <v>12336</v>
      </c>
      <c r="H572" s="40">
        <f t="shared" si="115"/>
        <v>16000</v>
      </c>
      <c r="I572" s="40">
        <f t="shared" si="115"/>
        <v>12336</v>
      </c>
      <c r="J572" s="47">
        <f t="shared" si="115"/>
        <v>18195</v>
      </c>
      <c r="K572" s="40">
        <f t="shared" si="115"/>
        <v>13343</v>
      </c>
      <c r="L572" s="40">
        <f t="shared" si="115"/>
        <v>31538</v>
      </c>
      <c r="S572" s="189"/>
      <c r="AB572" s="72"/>
      <c r="AC572" s="72"/>
      <c r="AD572" s="72"/>
      <c r="AE572" s="72"/>
      <c r="AF572" s="72"/>
      <c r="AG572" s="72"/>
      <c r="AH572" s="72"/>
      <c r="AI572" s="2"/>
      <c r="AJ572" s="2"/>
      <c r="AK572" s="2"/>
      <c r="AL572" s="2"/>
      <c r="AM572" s="2"/>
      <c r="AN572" s="2"/>
    </row>
    <row r="573" spans="1:40">
      <c r="A573" s="81" t="s">
        <v>10</v>
      </c>
      <c r="B573" s="115">
        <v>80.001000000000005</v>
      </c>
      <c r="C573" s="126" t="s">
        <v>15</v>
      </c>
      <c r="D573" s="55">
        <f t="shared" ref="D573:L574" si="116">D572</f>
        <v>1434</v>
      </c>
      <c r="E573" s="55">
        <f t="shared" si="116"/>
        <v>11067</v>
      </c>
      <c r="F573" s="44">
        <f t="shared" si="116"/>
        <v>16000</v>
      </c>
      <c r="G573" s="55">
        <f t="shared" si="116"/>
        <v>12336</v>
      </c>
      <c r="H573" s="55">
        <f t="shared" si="116"/>
        <v>16000</v>
      </c>
      <c r="I573" s="55">
        <f t="shared" si="116"/>
        <v>12336</v>
      </c>
      <c r="J573" s="44">
        <f t="shared" si="116"/>
        <v>18195</v>
      </c>
      <c r="K573" s="55">
        <f t="shared" si="116"/>
        <v>13343</v>
      </c>
      <c r="L573" s="55">
        <f t="shared" si="116"/>
        <v>31538</v>
      </c>
      <c r="S573" s="189"/>
      <c r="AB573" s="72"/>
      <c r="AC573" s="72"/>
      <c r="AD573" s="72"/>
      <c r="AE573" s="72"/>
      <c r="AF573" s="72"/>
      <c r="AG573" s="72"/>
      <c r="AH573" s="72"/>
      <c r="AI573" s="2"/>
      <c r="AJ573" s="2"/>
      <c r="AK573" s="2"/>
      <c r="AL573" s="2"/>
      <c r="AM573" s="2"/>
      <c r="AN573" s="2"/>
    </row>
    <row r="574" spans="1:40">
      <c r="A574" s="81" t="s">
        <v>10</v>
      </c>
      <c r="B574" s="87">
        <v>80</v>
      </c>
      <c r="C574" s="128" t="s">
        <v>40</v>
      </c>
      <c r="D574" s="55">
        <f t="shared" si="116"/>
        <v>1434</v>
      </c>
      <c r="E574" s="55">
        <f t="shared" si="116"/>
        <v>11067</v>
      </c>
      <c r="F574" s="44">
        <f t="shared" si="116"/>
        <v>16000</v>
      </c>
      <c r="G574" s="55">
        <f t="shared" si="116"/>
        <v>12336</v>
      </c>
      <c r="H574" s="55">
        <f t="shared" si="116"/>
        <v>16000</v>
      </c>
      <c r="I574" s="55">
        <f t="shared" si="116"/>
        <v>12336</v>
      </c>
      <c r="J574" s="44">
        <f t="shared" si="116"/>
        <v>18195</v>
      </c>
      <c r="K574" s="55">
        <f t="shared" si="116"/>
        <v>13343</v>
      </c>
      <c r="L574" s="55">
        <f t="shared" si="116"/>
        <v>31538</v>
      </c>
      <c r="S574" s="189"/>
      <c r="AB574" s="72"/>
      <c r="AC574" s="72"/>
      <c r="AD574" s="72"/>
      <c r="AE574" s="72"/>
      <c r="AF574" s="72"/>
      <c r="AG574" s="72"/>
      <c r="AH574" s="72"/>
      <c r="AI574" s="2"/>
      <c r="AJ574" s="2"/>
      <c r="AK574" s="2"/>
      <c r="AL574" s="2"/>
      <c r="AM574" s="2"/>
      <c r="AN574" s="2"/>
    </row>
    <row r="575" spans="1:40">
      <c r="A575" s="81" t="s">
        <v>10</v>
      </c>
      <c r="B575" s="140">
        <v>2236</v>
      </c>
      <c r="C575" s="126" t="s">
        <v>1</v>
      </c>
      <c r="D575" s="55">
        <f t="shared" ref="D575:L575" si="117">D574+D563</f>
        <v>76861</v>
      </c>
      <c r="E575" s="55">
        <f t="shared" si="117"/>
        <v>11067</v>
      </c>
      <c r="F575" s="55">
        <f t="shared" si="117"/>
        <v>101968</v>
      </c>
      <c r="G575" s="55">
        <f t="shared" si="117"/>
        <v>12337</v>
      </c>
      <c r="H575" s="55">
        <f t="shared" si="117"/>
        <v>120986</v>
      </c>
      <c r="I575" s="55">
        <f t="shared" si="117"/>
        <v>12337</v>
      </c>
      <c r="J575" s="44">
        <f t="shared" si="117"/>
        <v>137018</v>
      </c>
      <c r="K575" s="55">
        <f t="shared" si="117"/>
        <v>13344</v>
      </c>
      <c r="L575" s="55">
        <f t="shared" si="117"/>
        <v>150362</v>
      </c>
      <c r="S575" s="189"/>
      <c r="AB575" s="72"/>
      <c r="AC575" s="72"/>
      <c r="AD575" s="72"/>
      <c r="AE575" s="72"/>
      <c r="AF575" s="72"/>
      <c r="AG575" s="72"/>
      <c r="AH575" s="72"/>
      <c r="AI575" s="2"/>
      <c r="AJ575" s="2"/>
      <c r="AK575" s="2"/>
      <c r="AL575" s="2"/>
      <c r="AM575" s="2"/>
      <c r="AN575" s="2"/>
    </row>
    <row r="576" spans="1:40" ht="8.1" customHeight="1">
      <c r="A576" s="72"/>
      <c r="B576" s="97"/>
      <c r="F576" s="14"/>
      <c r="G576" s="14"/>
      <c r="H576" s="14"/>
      <c r="I576" s="14"/>
      <c r="S576" s="189"/>
      <c r="AB576" s="72"/>
      <c r="AC576" s="72"/>
      <c r="AD576" s="72"/>
      <c r="AE576" s="72"/>
      <c r="AF576" s="72"/>
      <c r="AG576" s="72"/>
      <c r="AH576" s="72"/>
      <c r="AI576" s="2"/>
      <c r="AJ576" s="2"/>
      <c r="AK576" s="2"/>
      <c r="AL576" s="2"/>
      <c r="AM576" s="2"/>
      <c r="AN576" s="2"/>
    </row>
    <row r="577" spans="1:40">
      <c r="A577" s="104" t="s">
        <v>12</v>
      </c>
      <c r="B577" s="141">
        <v>2401</v>
      </c>
      <c r="C577" s="142" t="s">
        <v>171</v>
      </c>
      <c r="D577" s="39"/>
      <c r="E577" s="39"/>
      <c r="F577" s="39"/>
      <c r="G577" s="39"/>
      <c r="H577" s="39"/>
      <c r="I577" s="39"/>
      <c r="J577" s="39"/>
      <c r="K577" s="39"/>
      <c r="L577" s="39"/>
      <c r="S577" s="189"/>
      <c r="AB577" s="72"/>
      <c r="AC577" s="72"/>
      <c r="AD577" s="72"/>
      <c r="AE577" s="72"/>
      <c r="AF577" s="72"/>
      <c r="AG577" s="72"/>
      <c r="AH577" s="72"/>
      <c r="AI577" s="2"/>
      <c r="AJ577" s="2"/>
      <c r="AK577" s="2"/>
      <c r="AL577" s="2"/>
      <c r="AM577" s="2"/>
      <c r="AN577" s="2"/>
    </row>
    <row r="578" spans="1:40" ht="25.5">
      <c r="A578" s="104"/>
      <c r="B578" s="115">
        <v>0.78900000000000003</v>
      </c>
      <c r="C578" s="110" t="s">
        <v>407</v>
      </c>
      <c r="D578" s="39"/>
      <c r="E578" s="39"/>
      <c r="F578" s="39"/>
      <c r="G578" s="39"/>
      <c r="H578" s="39"/>
      <c r="I578" s="39"/>
      <c r="J578" s="39"/>
      <c r="K578" s="39"/>
      <c r="L578" s="39"/>
      <c r="S578" s="189"/>
      <c r="AB578" s="72"/>
      <c r="AC578" s="72"/>
      <c r="AD578" s="72"/>
      <c r="AE578" s="72"/>
      <c r="AF578" s="72"/>
      <c r="AG578" s="72"/>
      <c r="AH578" s="72"/>
      <c r="AI578" s="2"/>
      <c r="AJ578" s="2"/>
      <c r="AK578" s="2"/>
      <c r="AL578" s="2"/>
      <c r="AM578" s="2"/>
      <c r="AN578" s="2"/>
    </row>
    <row r="579" spans="1:40">
      <c r="B579" s="143">
        <v>16</v>
      </c>
      <c r="C579" s="128" t="s">
        <v>172</v>
      </c>
      <c r="D579" s="39"/>
      <c r="E579" s="39"/>
      <c r="F579" s="39"/>
      <c r="G579" s="39"/>
      <c r="H579" s="39"/>
      <c r="I579" s="39"/>
      <c r="J579" s="39"/>
      <c r="K579" s="39"/>
      <c r="L579" s="39"/>
      <c r="S579" s="189"/>
      <c r="AB579" s="72"/>
      <c r="AC579" s="72"/>
      <c r="AD579" s="72"/>
      <c r="AE579" s="72"/>
      <c r="AF579" s="72"/>
      <c r="AG579" s="72"/>
      <c r="AH579" s="72"/>
      <c r="AI579" s="2"/>
      <c r="AJ579" s="2"/>
      <c r="AK579" s="2"/>
      <c r="AL579" s="2"/>
      <c r="AM579" s="2"/>
      <c r="AN579" s="2"/>
    </row>
    <row r="580" spans="1:40">
      <c r="A580" s="89"/>
      <c r="B580" s="118" t="s">
        <v>173</v>
      </c>
      <c r="C580" s="119" t="s">
        <v>23</v>
      </c>
      <c r="D580" s="42">
        <v>1698</v>
      </c>
      <c r="E580" s="41">
        <v>0</v>
      </c>
      <c r="F580" s="42">
        <v>1700</v>
      </c>
      <c r="G580" s="41">
        <v>0</v>
      </c>
      <c r="H580" s="42">
        <v>1700</v>
      </c>
      <c r="I580" s="41">
        <v>0</v>
      </c>
      <c r="J580" s="41">
        <v>0</v>
      </c>
      <c r="K580" s="41">
        <v>0</v>
      </c>
      <c r="L580" s="41">
        <f>SUM(J580:K580)</f>
        <v>0</v>
      </c>
      <c r="S580" s="189"/>
      <c r="W580" s="213"/>
      <c r="X580" s="213"/>
      <c r="Y580" s="213"/>
      <c r="Z580" s="213"/>
      <c r="AA580" s="213"/>
      <c r="AB580" s="260"/>
      <c r="AC580" s="260"/>
      <c r="AD580" s="260"/>
      <c r="AE580" s="261"/>
      <c r="AF580" s="72"/>
      <c r="AG580" s="72"/>
      <c r="AH580" s="72"/>
      <c r="AI580" s="2"/>
      <c r="AJ580" s="2"/>
      <c r="AK580" s="2"/>
      <c r="AL580" s="2"/>
      <c r="AM580" s="2"/>
      <c r="AN580" s="2"/>
    </row>
    <row r="581" spans="1:40" ht="25.5">
      <c r="A581" s="89" t="s">
        <v>10</v>
      </c>
      <c r="B581" s="115">
        <v>0.78900000000000003</v>
      </c>
      <c r="C581" s="110" t="s">
        <v>407</v>
      </c>
      <c r="D581" s="55">
        <f t="shared" ref="D581:L581" si="118">SUM(D579:D580)</f>
        <v>1698</v>
      </c>
      <c r="E581" s="43">
        <f t="shared" si="118"/>
        <v>0</v>
      </c>
      <c r="F581" s="44">
        <f t="shared" si="118"/>
        <v>1700</v>
      </c>
      <c r="G581" s="43">
        <f t="shared" si="118"/>
        <v>0</v>
      </c>
      <c r="H581" s="44">
        <f t="shared" si="118"/>
        <v>1700</v>
      </c>
      <c r="I581" s="43">
        <f t="shared" si="118"/>
        <v>0</v>
      </c>
      <c r="J581" s="43">
        <f t="shared" si="118"/>
        <v>0</v>
      </c>
      <c r="K581" s="43">
        <f t="shared" si="118"/>
        <v>0</v>
      </c>
      <c r="L581" s="43">
        <f t="shared" si="118"/>
        <v>0</v>
      </c>
      <c r="S581" s="189"/>
      <c r="AB581" s="72"/>
      <c r="AC581" s="72"/>
      <c r="AD581" s="72"/>
      <c r="AE581" s="72"/>
      <c r="AF581" s="72"/>
      <c r="AG581" s="72"/>
      <c r="AH581" s="72"/>
      <c r="AI581" s="2"/>
      <c r="AJ581" s="2"/>
      <c r="AK581" s="2"/>
      <c r="AL581" s="2"/>
      <c r="AM581" s="2"/>
      <c r="AN581" s="2"/>
    </row>
    <row r="582" spans="1:40" ht="8.1" customHeight="1">
      <c r="A582" s="89"/>
      <c r="B582" s="115"/>
      <c r="C582" s="110"/>
      <c r="D582" s="39"/>
      <c r="E582" s="39"/>
      <c r="F582" s="39"/>
      <c r="G582" s="39"/>
      <c r="H582" s="39"/>
      <c r="I582" s="39"/>
      <c r="J582" s="39"/>
      <c r="K582" s="39"/>
      <c r="L582" s="39"/>
      <c r="S582" s="189"/>
      <c r="AB582" s="72"/>
      <c r="AC582" s="72"/>
      <c r="AD582" s="72"/>
      <c r="AE582" s="72"/>
      <c r="AF582" s="72"/>
      <c r="AG582" s="72"/>
      <c r="AH582" s="72"/>
      <c r="AI582" s="2"/>
      <c r="AJ582" s="2"/>
      <c r="AK582" s="2"/>
      <c r="AL582" s="2"/>
      <c r="AM582" s="2"/>
      <c r="AN582" s="2"/>
    </row>
    <row r="583" spans="1:40">
      <c r="A583" s="89"/>
      <c r="B583" s="115">
        <v>0.79600000000000004</v>
      </c>
      <c r="C583" s="110" t="s">
        <v>168</v>
      </c>
      <c r="D583" s="45"/>
      <c r="E583" s="39"/>
      <c r="F583" s="39"/>
      <c r="G583" s="39"/>
      <c r="H583" s="45"/>
      <c r="I583" s="39"/>
      <c r="J583" s="39"/>
      <c r="K583" s="39"/>
      <c r="L583" s="39"/>
      <c r="S583" s="189"/>
      <c r="AB583" s="72"/>
      <c r="AC583" s="72"/>
      <c r="AD583" s="72"/>
      <c r="AE583" s="72"/>
      <c r="AF583" s="72"/>
      <c r="AG583" s="72"/>
      <c r="AH583" s="72"/>
      <c r="AI583" s="2"/>
      <c r="AJ583" s="2"/>
      <c r="AK583" s="2"/>
      <c r="AL583" s="2"/>
      <c r="AM583" s="2"/>
      <c r="AN583" s="2"/>
    </row>
    <row r="584" spans="1:40">
      <c r="B584" s="143">
        <v>16</v>
      </c>
      <c r="C584" s="128" t="s">
        <v>172</v>
      </c>
      <c r="D584" s="45"/>
      <c r="E584" s="45"/>
      <c r="F584" s="45"/>
      <c r="G584" s="45"/>
      <c r="H584" s="45"/>
      <c r="I584" s="45"/>
      <c r="J584" s="45"/>
      <c r="K584" s="45"/>
      <c r="L584" s="45"/>
      <c r="S584" s="189"/>
      <c r="AB584" s="72"/>
      <c r="AC584" s="72"/>
      <c r="AD584" s="72"/>
      <c r="AE584" s="72"/>
      <c r="AF584" s="72"/>
      <c r="AG584" s="72"/>
      <c r="AH584" s="72"/>
      <c r="AI584" s="2"/>
      <c r="AJ584" s="2"/>
      <c r="AK584" s="2"/>
      <c r="AL584" s="2"/>
      <c r="AM584" s="2"/>
      <c r="AN584" s="2"/>
    </row>
    <row r="585" spans="1:40">
      <c r="A585" s="89"/>
      <c r="B585" s="118" t="s">
        <v>173</v>
      </c>
      <c r="C585" s="119" t="s">
        <v>23</v>
      </c>
      <c r="D585" s="47">
        <v>1997</v>
      </c>
      <c r="E585" s="46">
        <v>0</v>
      </c>
      <c r="F585" s="47">
        <v>2000</v>
      </c>
      <c r="G585" s="46">
        <v>0</v>
      </c>
      <c r="H585" s="47">
        <v>2000</v>
      </c>
      <c r="I585" s="46">
        <v>0</v>
      </c>
      <c r="J585" s="46">
        <v>0</v>
      </c>
      <c r="K585" s="46">
        <v>0</v>
      </c>
      <c r="L585" s="46">
        <f>SUM(J585:K585)</f>
        <v>0</v>
      </c>
      <c r="S585" s="189"/>
      <c r="W585" s="213"/>
      <c r="X585" s="213"/>
      <c r="Y585" s="213"/>
      <c r="Z585" s="213"/>
      <c r="AA585" s="213"/>
      <c r="AB585" s="260"/>
      <c r="AC585" s="260"/>
      <c r="AD585" s="260"/>
      <c r="AE585" s="261"/>
      <c r="AF585" s="72"/>
      <c r="AG585" s="72"/>
      <c r="AH585" s="72"/>
      <c r="AI585" s="2"/>
      <c r="AJ585" s="2"/>
      <c r="AK585" s="2"/>
      <c r="AL585" s="2"/>
      <c r="AM585" s="2"/>
      <c r="AN585" s="2"/>
    </row>
    <row r="586" spans="1:40">
      <c r="A586" s="89" t="s">
        <v>10</v>
      </c>
      <c r="B586" s="115">
        <v>0.79600000000000004</v>
      </c>
      <c r="C586" s="110" t="s">
        <v>168</v>
      </c>
      <c r="D586" s="47">
        <f t="shared" ref="D586:L586" si="119">SUM(D584:D585)</f>
        <v>1997</v>
      </c>
      <c r="E586" s="46">
        <f t="shared" si="119"/>
        <v>0</v>
      </c>
      <c r="F586" s="47">
        <f t="shared" si="119"/>
        <v>2000</v>
      </c>
      <c r="G586" s="46">
        <f t="shared" si="119"/>
        <v>0</v>
      </c>
      <c r="H586" s="40">
        <f t="shared" si="119"/>
        <v>2000</v>
      </c>
      <c r="I586" s="46">
        <f t="shared" si="119"/>
        <v>0</v>
      </c>
      <c r="J586" s="46">
        <f t="shared" si="119"/>
        <v>0</v>
      </c>
      <c r="K586" s="46">
        <f t="shared" si="119"/>
        <v>0</v>
      </c>
      <c r="L586" s="46">
        <f t="shared" si="119"/>
        <v>0</v>
      </c>
      <c r="S586" s="189"/>
      <c r="AB586" s="72"/>
      <c r="AC586" s="72"/>
      <c r="AD586" s="72"/>
      <c r="AE586" s="72"/>
      <c r="AF586" s="72"/>
      <c r="AG586" s="72"/>
      <c r="AH586" s="72"/>
      <c r="AI586" s="2"/>
      <c r="AJ586" s="2"/>
      <c r="AK586" s="2"/>
      <c r="AL586" s="2"/>
      <c r="AM586" s="2"/>
      <c r="AN586" s="2"/>
    </row>
    <row r="587" spans="1:40">
      <c r="A587" s="104" t="s">
        <v>10</v>
      </c>
      <c r="B587" s="141">
        <v>2401</v>
      </c>
      <c r="C587" s="142" t="s">
        <v>171</v>
      </c>
      <c r="D587" s="40">
        <f t="shared" ref="D587:L587" si="120">D586+D581</f>
        <v>3695</v>
      </c>
      <c r="E587" s="46">
        <f t="shared" si="120"/>
        <v>0</v>
      </c>
      <c r="F587" s="47">
        <f t="shared" si="120"/>
        <v>3700</v>
      </c>
      <c r="G587" s="46">
        <f t="shared" si="120"/>
        <v>0</v>
      </c>
      <c r="H587" s="40">
        <f t="shared" si="120"/>
        <v>3700</v>
      </c>
      <c r="I587" s="46">
        <f t="shared" si="120"/>
        <v>0</v>
      </c>
      <c r="J587" s="46">
        <f t="shared" si="120"/>
        <v>0</v>
      </c>
      <c r="K587" s="46">
        <f t="shared" si="120"/>
        <v>0</v>
      </c>
      <c r="L587" s="46">
        <f t="shared" si="120"/>
        <v>0</v>
      </c>
      <c r="S587" s="189"/>
      <c r="AB587" s="72"/>
      <c r="AC587" s="72"/>
      <c r="AD587" s="72"/>
      <c r="AE587" s="72"/>
      <c r="AF587" s="72"/>
      <c r="AG587" s="72"/>
      <c r="AH587" s="72"/>
      <c r="AI587" s="2"/>
      <c r="AJ587" s="2"/>
      <c r="AK587" s="2"/>
      <c r="AL587" s="2"/>
      <c r="AM587" s="2"/>
      <c r="AN587" s="2"/>
    </row>
    <row r="588" spans="1:40" ht="8.1" customHeight="1">
      <c r="A588" s="10"/>
      <c r="B588" s="83"/>
      <c r="C588" s="10"/>
      <c r="F588" s="14"/>
      <c r="G588" s="14"/>
      <c r="H588" s="14"/>
      <c r="I588" s="14"/>
      <c r="S588" s="189"/>
      <c r="AB588" s="72"/>
      <c r="AC588" s="72"/>
      <c r="AD588" s="72"/>
      <c r="AE588" s="72"/>
      <c r="AF588" s="72"/>
      <c r="AG588" s="72"/>
      <c r="AH588" s="72"/>
      <c r="AI588" s="2"/>
      <c r="AJ588" s="2"/>
      <c r="AK588" s="2"/>
      <c r="AL588" s="2"/>
      <c r="AM588" s="2"/>
      <c r="AN588" s="2"/>
    </row>
    <row r="589" spans="1:40">
      <c r="A589" s="144" t="s">
        <v>12</v>
      </c>
      <c r="B589" s="145">
        <v>2408</v>
      </c>
      <c r="C589" s="146" t="s">
        <v>232</v>
      </c>
      <c r="D589" s="39"/>
      <c r="E589" s="39"/>
      <c r="F589" s="39"/>
      <c r="G589" s="39"/>
      <c r="H589" s="39"/>
      <c r="I589" s="39"/>
      <c r="J589" s="39"/>
      <c r="K589" s="39"/>
      <c r="L589" s="39"/>
      <c r="S589" s="189"/>
      <c r="AB589" s="72"/>
      <c r="AC589" s="72"/>
      <c r="AD589" s="72"/>
      <c r="AE589" s="72"/>
      <c r="AF589" s="72"/>
      <c r="AG589" s="72"/>
      <c r="AH589" s="72"/>
      <c r="AI589" s="2"/>
      <c r="AJ589" s="2"/>
      <c r="AK589" s="2"/>
      <c r="AL589" s="2"/>
      <c r="AM589" s="2"/>
      <c r="AN589" s="2"/>
    </row>
    <row r="590" spans="1:40">
      <c r="A590" s="147"/>
      <c r="B590" s="148">
        <v>1</v>
      </c>
      <c r="C590" s="149" t="s">
        <v>233</v>
      </c>
      <c r="D590" s="45"/>
      <c r="E590" s="45"/>
      <c r="F590" s="45"/>
      <c r="G590" s="45"/>
      <c r="H590" s="45"/>
      <c r="I590" s="45"/>
      <c r="J590" s="45"/>
      <c r="K590" s="45"/>
      <c r="L590" s="45"/>
      <c r="S590" s="189"/>
      <c r="AB590" s="72"/>
      <c r="AC590" s="72"/>
      <c r="AD590" s="72"/>
      <c r="AE590" s="72"/>
      <c r="AF590" s="72"/>
      <c r="AG590" s="72"/>
      <c r="AH590" s="72"/>
      <c r="AI590" s="2"/>
      <c r="AJ590" s="2"/>
      <c r="AK590" s="2"/>
      <c r="AL590" s="2"/>
      <c r="AM590" s="2"/>
      <c r="AN590" s="2"/>
    </row>
    <row r="591" spans="1:40">
      <c r="A591" s="89"/>
      <c r="B591" s="115">
        <v>1.796</v>
      </c>
      <c r="C591" s="110" t="s">
        <v>168</v>
      </c>
      <c r="D591" s="39"/>
      <c r="E591" s="39"/>
      <c r="F591" s="69"/>
      <c r="G591" s="39"/>
      <c r="H591" s="39"/>
      <c r="I591" s="39"/>
      <c r="J591" s="69"/>
      <c r="K591" s="39"/>
      <c r="L591" s="39"/>
      <c r="S591" s="189"/>
      <c r="AB591" s="72"/>
      <c r="AC591" s="72"/>
      <c r="AD591" s="72"/>
      <c r="AE591" s="72"/>
      <c r="AF591" s="72"/>
      <c r="AG591" s="72"/>
      <c r="AH591" s="72"/>
      <c r="AI591" s="2"/>
      <c r="AJ591" s="2"/>
      <c r="AK591" s="2"/>
      <c r="AL591" s="2"/>
      <c r="AM591" s="2"/>
      <c r="AN591" s="2"/>
    </row>
    <row r="592" spans="1:40">
      <c r="A592" s="89"/>
      <c r="B592" s="118" t="s">
        <v>276</v>
      </c>
      <c r="C592" s="231" t="s">
        <v>406</v>
      </c>
      <c r="D592" s="47">
        <v>5000</v>
      </c>
      <c r="E592" s="46">
        <v>0</v>
      </c>
      <c r="F592" s="47">
        <v>5000</v>
      </c>
      <c r="G592" s="46">
        <v>0</v>
      </c>
      <c r="H592" s="40">
        <v>5000</v>
      </c>
      <c r="I592" s="46">
        <v>0</v>
      </c>
      <c r="J592" s="46">
        <v>0</v>
      </c>
      <c r="K592" s="46">
        <v>0</v>
      </c>
      <c r="L592" s="46">
        <f>SUM(J592:K592)</f>
        <v>0</v>
      </c>
      <c r="S592" s="189"/>
      <c r="AB592" s="72"/>
      <c r="AC592" s="72"/>
      <c r="AD592" s="72"/>
      <c r="AE592" s="72"/>
      <c r="AF592" s="72"/>
      <c r="AG592" s="72"/>
      <c r="AH592" s="72"/>
      <c r="AI592" s="2"/>
      <c r="AJ592" s="2"/>
      <c r="AK592" s="2"/>
      <c r="AL592" s="2"/>
      <c r="AM592" s="2"/>
      <c r="AN592" s="2"/>
    </row>
    <row r="593" spans="1:40">
      <c r="A593" s="89" t="s">
        <v>10</v>
      </c>
      <c r="B593" s="115">
        <v>1.796</v>
      </c>
      <c r="C593" s="110" t="s">
        <v>168</v>
      </c>
      <c r="D593" s="47">
        <f t="shared" ref="D593:L593" si="121">SUM(D592:D592)</f>
        <v>5000</v>
      </c>
      <c r="E593" s="46">
        <f t="shared" si="121"/>
        <v>0</v>
      </c>
      <c r="F593" s="47">
        <f t="shared" si="121"/>
        <v>5000</v>
      </c>
      <c r="G593" s="46">
        <f t="shared" si="121"/>
        <v>0</v>
      </c>
      <c r="H593" s="47">
        <f t="shared" si="121"/>
        <v>5000</v>
      </c>
      <c r="I593" s="46">
        <f t="shared" si="121"/>
        <v>0</v>
      </c>
      <c r="J593" s="46">
        <f t="shared" si="121"/>
        <v>0</v>
      </c>
      <c r="K593" s="46">
        <f t="shared" si="121"/>
        <v>0</v>
      </c>
      <c r="L593" s="46">
        <f t="shared" si="121"/>
        <v>0</v>
      </c>
      <c r="S593" s="189"/>
      <c r="AB593" s="72"/>
      <c r="AC593" s="72"/>
      <c r="AD593" s="72"/>
      <c r="AE593" s="72"/>
      <c r="AF593" s="72"/>
      <c r="AG593" s="72"/>
      <c r="AH593" s="72"/>
      <c r="AI593" s="2"/>
      <c r="AJ593" s="2"/>
      <c r="AK593" s="2"/>
      <c r="AL593" s="2"/>
      <c r="AM593" s="2"/>
      <c r="AN593" s="2"/>
    </row>
    <row r="594" spans="1:40" ht="8.1" customHeight="1">
      <c r="A594" s="147"/>
      <c r="B594" s="148"/>
      <c r="C594" s="149"/>
      <c r="D594" s="45"/>
      <c r="E594" s="45"/>
      <c r="F594" s="45"/>
      <c r="G594" s="45"/>
      <c r="H594" s="45"/>
      <c r="I594" s="45"/>
      <c r="J594" s="45"/>
      <c r="K594" s="45"/>
      <c r="L594" s="45"/>
      <c r="S594" s="189"/>
      <c r="AB594" s="72"/>
      <c r="AC594" s="72"/>
      <c r="AD594" s="72"/>
      <c r="AE594" s="72"/>
      <c r="AF594" s="72"/>
      <c r="AG594" s="72"/>
      <c r="AH594" s="72"/>
      <c r="AI594" s="2"/>
      <c r="AJ594" s="2"/>
      <c r="AK594" s="2"/>
      <c r="AL594" s="2"/>
      <c r="AM594" s="2"/>
      <c r="AN594" s="2"/>
    </row>
    <row r="595" spans="1:40" ht="25.5">
      <c r="A595" s="147"/>
      <c r="B595" s="125">
        <v>1.7889999999999999</v>
      </c>
      <c r="C595" s="126" t="s">
        <v>407</v>
      </c>
      <c r="D595" s="45"/>
      <c r="E595" s="45"/>
      <c r="F595" s="45"/>
      <c r="G595" s="45"/>
      <c r="H595" s="45"/>
      <c r="I595" s="45"/>
      <c r="J595" s="45"/>
      <c r="K595" s="45"/>
      <c r="L595" s="45"/>
      <c r="S595" s="189"/>
      <c r="AB595" s="72"/>
      <c r="AC595" s="72"/>
      <c r="AD595" s="72"/>
      <c r="AE595" s="72"/>
      <c r="AF595" s="72"/>
      <c r="AG595" s="72"/>
      <c r="AH595" s="72"/>
      <c r="AI595" s="2"/>
      <c r="AJ595" s="2"/>
      <c r="AK595" s="2"/>
      <c r="AL595" s="2"/>
      <c r="AM595" s="2"/>
      <c r="AN595" s="2"/>
    </row>
    <row r="596" spans="1:40">
      <c r="A596" s="89"/>
      <c r="B596" s="118" t="s">
        <v>276</v>
      </c>
      <c r="C596" s="231" t="s">
        <v>406</v>
      </c>
      <c r="D596" s="42">
        <v>1500</v>
      </c>
      <c r="E596" s="41">
        <v>0</v>
      </c>
      <c r="F596" s="42">
        <v>1500</v>
      </c>
      <c r="G596" s="41">
        <v>0</v>
      </c>
      <c r="H596" s="45">
        <v>1500</v>
      </c>
      <c r="I596" s="41">
        <v>0</v>
      </c>
      <c r="J596" s="41">
        <v>0</v>
      </c>
      <c r="K596" s="41">
        <v>0</v>
      </c>
      <c r="L596" s="41">
        <f>SUM(J596:K596)</f>
        <v>0</v>
      </c>
      <c r="S596" s="189"/>
      <c r="W596" s="213"/>
      <c r="X596" s="213"/>
      <c r="Y596" s="213"/>
      <c r="Z596" s="213"/>
      <c r="AA596" s="213"/>
      <c r="AB596" s="260"/>
      <c r="AC596" s="260"/>
      <c r="AD596" s="260"/>
      <c r="AE596" s="261"/>
      <c r="AF596" s="72"/>
      <c r="AG596" s="72"/>
      <c r="AH596" s="72"/>
      <c r="AI596" s="2"/>
      <c r="AJ596" s="2"/>
      <c r="AK596" s="2"/>
      <c r="AL596" s="2"/>
      <c r="AM596" s="2"/>
      <c r="AN596" s="2"/>
    </row>
    <row r="597" spans="1:40" ht="25.5">
      <c r="A597" s="89" t="s">
        <v>10</v>
      </c>
      <c r="B597" s="125">
        <v>1.7889999999999999</v>
      </c>
      <c r="C597" s="126" t="s">
        <v>407</v>
      </c>
      <c r="D597" s="44">
        <f t="shared" ref="D597:L597" si="122">D596</f>
        <v>1500</v>
      </c>
      <c r="E597" s="43">
        <f t="shared" si="122"/>
        <v>0</v>
      </c>
      <c r="F597" s="44">
        <f t="shared" si="122"/>
        <v>1500</v>
      </c>
      <c r="G597" s="43">
        <f t="shared" si="122"/>
        <v>0</v>
      </c>
      <c r="H597" s="44">
        <f t="shared" si="122"/>
        <v>1500</v>
      </c>
      <c r="I597" s="43">
        <f t="shared" si="122"/>
        <v>0</v>
      </c>
      <c r="J597" s="43">
        <f t="shared" si="122"/>
        <v>0</v>
      </c>
      <c r="K597" s="43">
        <f t="shared" si="122"/>
        <v>0</v>
      </c>
      <c r="L597" s="43">
        <f t="shared" si="122"/>
        <v>0</v>
      </c>
      <c r="S597" s="189"/>
      <c r="AB597" s="72"/>
      <c r="AC597" s="72"/>
      <c r="AD597" s="72"/>
      <c r="AE597" s="72"/>
      <c r="AF597" s="72"/>
      <c r="AG597" s="72"/>
      <c r="AH597" s="72"/>
      <c r="AI597" s="2"/>
      <c r="AJ597" s="2"/>
      <c r="AK597" s="2"/>
      <c r="AL597" s="2"/>
      <c r="AM597" s="2"/>
      <c r="AN597" s="2"/>
    </row>
    <row r="598" spans="1:40">
      <c r="A598" s="89" t="s">
        <v>10</v>
      </c>
      <c r="B598" s="151">
        <v>1</v>
      </c>
      <c r="C598" s="150" t="s">
        <v>233</v>
      </c>
      <c r="D598" s="44">
        <f t="shared" ref="D598:L598" si="123">D597+D593</f>
        <v>6500</v>
      </c>
      <c r="E598" s="43">
        <f t="shared" si="123"/>
        <v>0</v>
      </c>
      <c r="F598" s="44">
        <f t="shared" si="123"/>
        <v>6500</v>
      </c>
      <c r="G598" s="43">
        <f t="shared" si="123"/>
        <v>0</v>
      </c>
      <c r="H598" s="44">
        <f t="shared" si="123"/>
        <v>6500</v>
      </c>
      <c r="I598" s="43">
        <f t="shared" si="123"/>
        <v>0</v>
      </c>
      <c r="J598" s="43">
        <f t="shared" si="123"/>
        <v>0</v>
      </c>
      <c r="K598" s="43">
        <f t="shared" si="123"/>
        <v>0</v>
      </c>
      <c r="L598" s="43">
        <f t="shared" si="123"/>
        <v>0</v>
      </c>
      <c r="S598" s="189"/>
      <c r="AB598" s="72"/>
      <c r="AC598" s="72"/>
      <c r="AD598" s="72"/>
      <c r="AE598" s="72"/>
      <c r="AF598" s="72"/>
      <c r="AG598" s="72"/>
      <c r="AH598" s="72"/>
      <c r="AI598" s="2"/>
      <c r="AJ598" s="2"/>
      <c r="AK598" s="2"/>
      <c r="AL598" s="2"/>
      <c r="AM598" s="2"/>
      <c r="AN598" s="2"/>
    </row>
    <row r="599" spans="1:40">
      <c r="A599" s="144" t="s">
        <v>10</v>
      </c>
      <c r="B599" s="145">
        <v>2408</v>
      </c>
      <c r="C599" s="146" t="s">
        <v>232</v>
      </c>
      <c r="D599" s="44">
        <f t="shared" ref="D599:L599" si="124">D593+D597</f>
        <v>6500</v>
      </c>
      <c r="E599" s="43">
        <f t="shared" si="124"/>
        <v>0</v>
      </c>
      <c r="F599" s="44">
        <f t="shared" si="124"/>
        <v>6500</v>
      </c>
      <c r="G599" s="43">
        <f t="shared" si="124"/>
        <v>0</v>
      </c>
      <c r="H599" s="44">
        <f t="shared" si="124"/>
        <v>6500</v>
      </c>
      <c r="I599" s="43">
        <f t="shared" si="124"/>
        <v>0</v>
      </c>
      <c r="J599" s="43">
        <f t="shared" si="124"/>
        <v>0</v>
      </c>
      <c r="K599" s="43">
        <f t="shared" si="124"/>
        <v>0</v>
      </c>
      <c r="L599" s="43">
        <f t="shared" si="124"/>
        <v>0</v>
      </c>
      <c r="S599" s="189"/>
      <c r="AB599" s="72"/>
      <c r="AC599" s="72"/>
      <c r="AD599" s="72"/>
      <c r="AE599" s="72"/>
      <c r="AF599" s="72"/>
      <c r="AG599" s="72"/>
      <c r="AH599" s="72"/>
      <c r="AI599" s="2"/>
      <c r="AJ599" s="2"/>
      <c r="AK599" s="2"/>
      <c r="AL599" s="2"/>
      <c r="AM599" s="2"/>
      <c r="AN599" s="2"/>
    </row>
    <row r="600" spans="1:40" ht="8.1" customHeight="1">
      <c r="A600" s="89"/>
      <c r="B600" s="82"/>
      <c r="C600" s="228"/>
      <c r="D600" s="39"/>
      <c r="E600" s="39"/>
      <c r="F600" s="69"/>
      <c r="G600" s="39"/>
      <c r="H600" s="39"/>
      <c r="I600" s="39"/>
      <c r="J600" s="69"/>
      <c r="K600" s="39"/>
      <c r="L600" s="39"/>
      <c r="S600" s="189"/>
      <c r="AB600" s="72"/>
      <c r="AC600" s="72"/>
      <c r="AD600" s="72"/>
      <c r="AE600" s="72"/>
      <c r="AF600" s="72"/>
      <c r="AG600" s="72"/>
      <c r="AH600" s="72"/>
      <c r="AI600" s="2"/>
      <c r="AJ600" s="2"/>
      <c r="AK600" s="2"/>
      <c r="AL600" s="2"/>
      <c r="AM600" s="2"/>
      <c r="AN600" s="2"/>
    </row>
    <row r="601" spans="1:40">
      <c r="A601" s="89" t="s">
        <v>12</v>
      </c>
      <c r="B601" s="120">
        <v>2515</v>
      </c>
      <c r="C601" s="110" t="s">
        <v>174</v>
      </c>
      <c r="D601" s="39"/>
      <c r="E601" s="39"/>
      <c r="F601" s="39"/>
      <c r="G601" s="39"/>
      <c r="H601" s="39"/>
      <c r="I601" s="39"/>
      <c r="J601" s="39"/>
      <c r="K601" s="39"/>
      <c r="L601" s="39"/>
      <c r="S601" s="189"/>
      <c r="AB601" s="72"/>
      <c r="AC601" s="72"/>
      <c r="AD601" s="72"/>
      <c r="AE601" s="72"/>
      <c r="AF601" s="72"/>
      <c r="AG601" s="72"/>
      <c r="AH601" s="72"/>
      <c r="AI601" s="2"/>
      <c r="AJ601" s="2"/>
      <c r="AK601" s="2"/>
      <c r="AL601" s="2"/>
      <c r="AM601" s="2"/>
      <c r="AN601" s="2"/>
    </row>
    <row r="602" spans="1:40">
      <c r="A602" s="89"/>
      <c r="B602" s="115">
        <v>0.79600000000000004</v>
      </c>
      <c r="C602" s="110" t="s">
        <v>168</v>
      </c>
      <c r="D602" s="39"/>
      <c r="E602" s="39"/>
      <c r="F602" s="39"/>
      <c r="G602" s="39"/>
      <c r="H602" s="39"/>
      <c r="I602" s="39"/>
      <c r="J602" s="39"/>
      <c r="K602" s="39"/>
      <c r="L602" s="39"/>
      <c r="S602" s="189"/>
      <c r="AB602" s="72"/>
      <c r="AC602" s="72"/>
      <c r="AD602" s="72"/>
      <c r="AE602" s="72"/>
      <c r="AF602" s="72"/>
      <c r="AG602" s="72"/>
      <c r="AH602" s="72"/>
      <c r="AI602" s="2"/>
      <c r="AJ602" s="2"/>
      <c r="AK602" s="2"/>
      <c r="AL602" s="2"/>
      <c r="AM602" s="2"/>
      <c r="AN602" s="2"/>
    </row>
    <row r="603" spans="1:40">
      <c r="A603" s="116"/>
      <c r="B603" s="217" t="s">
        <v>167</v>
      </c>
      <c r="C603" s="117" t="s">
        <v>23</v>
      </c>
      <c r="D603" s="47">
        <v>12607</v>
      </c>
      <c r="E603" s="46">
        <v>0</v>
      </c>
      <c r="F603" s="47">
        <v>15000</v>
      </c>
      <c r="G603" s="46">
        <v>0</v>
      </c>
      <c r="H603" s="47">
        <v>15000</v>
      </c>
      <c r="I603" s="46">
        <v>0</v>
      </c>
      <c r="J603" s="46">
        <v>0</v>
      </c>
      <c r="K603" s="46">
        <v>0</v>
      </c>
      <c r="L603" s="46">
        <f>SUM(J603:K603)</f>
        <v>0</v>
      </c>
      <c r="S603" s="189"/>
      <c r="W603" s="213"/>
      <c r="X603" s="213"/>
      <c r="Y603" s="213"/>
      <c r="Z603" s="213"/>
      <c r="AA603" s="213"/>
      <c r="AB603" s="260"/>
      <c r="AC603" s="260"/>
      <c r="AD603" s="260"/>
      <c r="AE603" s="261"/>
      <c r="AF603" s="72"/>
      <c r="AG603" s="72"/>
      <c r="AH603" s="72"/>
      <c r="AI603" s="2"/>
      <c r="AJ603" s="2"/>
      <c r="AK603" s="2"/>
      <c r="AL603" s="2"/>
      <c r="AM603" s="2"/>
      <c r="AN603" s="2"/>
    </row>
    <row r="604" spans="1:40">
      <c r="A604" s="89" t="s">
        <v>10</v>
      </c>
      <c r="B604" s="115">
        <v>0.79600000000000004</v>
      </c>
      <c r="C604" s="110" t="s">
        <v>168</v>
      </c>
      <c r="D604" s="47">
        <f t="shared" ref="D604:L604" si="125">D603</f>
        <v>12607</v>
      </c>
      <c r="E604" s="46">
        <f t="shared" si="125"/>
        <v>0</v>
      </c>
      <c r="F604" s="47">
        <f t="shared" si="125"/>
        <v>15000</v>
      </c>
      <c r="G604" s="46">
        <f t="shared" si="125"/>
        <v>0</v>
      </c>
      <c r="H604" s="47">
        <f t="shared" si="125"/>
        <v>15000</v>
      </c>
      <c r="I604" s="46">
        <f t="shared" si="125"/>
        <v>0</v>
      </c>
      <c r="J604" s="46">
        <f t="shared" si="125"/>
        <v>0</v>
      </c>
      <c r="K604" s="46">
        <f t="shared" si="125"/>
        <v>0</v>
      </c>
      <c r="L604" s="46">
        <f t="shared" si="125"/>
        <v>0</v>
      </c>
      <c r="S604" s="189"/>
      <c r="AB604" s="72"/>
      <c r="AC604" s="72"/>
      <c r="AD604" s="72"/>
      <c r="AE604" s="14"/>
      <c r="AF604" s="72"/>
      <c r="AG604" s="72"/>
      <c r="AH604" s="72"/>
      <c r="AI604" s="2"/>
      <c r="AJ604" s="2"/>
      <c r="AK604" s="2"/>
      <c r="AL604" s="2"/>
      <c r="AM604" s="2"/>
      <c r="AN604" s="2"/>
    </row>
    <row r="605" spans="1:40">
      <c r="A605" s="89" t="s">
        <v>10</v>
      </c>
      <c r="B605" s="120">
        <v>2515</v>
      </c>
      <c r="C605" s="110" t="s">
        <v>174</v>
      </c>
      <c r="D605" s="44">
        <f t="shared" ref="D605:K605" si="126">SUM(D602:D603)</f>
        <v>12607</v>
      </c>
      <c r="E605" s="43">
        <f t="shared" si="126"/>
        <v>0</v>
      </c>
      <c r="F605" s="44">
        <f t="shared" si="126"/>
        <v>15000</v>
      </c>
      <c r="G605" s="43">
        <f t="shared" si="126"/>
        <v>0</v>
      </c>
      <c r="H605" s="44">
        <f t="shared" si="126"/>
        <v>15000</v>
      </c>
      <c r="I605" s="43">
        <f t="shared" si="126"/>
        <v>0</v>
      </c>
      <c r="J605" s="43">
        <f t="shared" si="126"/>
        <v>0</v>
      </c>
      <c r="K605" s="43">
        <f t="shared" si="126"/>
        <v>0</v>
      </c>
      <c r="L605" s="43">
        <f>SUM(J605:K605)</f>
        <v>0</v>
      </c>
      <c r="S605" s="189"/>
      <c r="AB605" s="72"/>
      <c r="AC605" s="72"/>
      <c r="AD605" s="72"/>
      <c r="AE605" s="72"/>
      <c r="AF605" s="72"/>
      <c r="AG605" s="72"/>
      <c r="AH605" s="72"/>
      <c r="AI605" s="2"/>
      <c r="AJ605" s="2"/>
      <c r="AK605" s="2"/>
      <c r="AL605" s="2"/>
      <c r="AM605" s="2"/>
      <c r="AN605" s="2"/>
    </row>
    <row r="606" spans="1:40">
      <c r="A606" s="153" t="s">
        <v>10</v>
      </c>
      <c r="B606" s="154"/>
      <c r="C606" s="155" t="s">
        <v>11</v>
      </c>
      <c r="D606" s="55">
        <f t="shared" ref="D606:L606" si="127">D605+D599+D587+D575+D553+D215+D44</f>
        <v>690935</v>
      </c>
      <c r="E606" s="55">
        <f t="shared" si="127"/>
        <v>87757</v>
      </c>
      <c r="F606" s="55">
        <f t="shared" si="127"/>
        <v>1000519</v>
      </c>
      <c r="G606" s="55">
        <f t="shared" si="127"/>
        <v>89254</v>
      </c>
      <c r="H606" s="55">
        <f t="shared" si="127"/>
        <v>1087359</v>
      </c>
      <c r="I606" s="55">
        <f t="shared" si="127"/>
        <v>89345</v>
      </c>
      <c r="J606" s="44">
        <f t="shared" si="127"/>
        <v>1603139</v>
      </c>
      <c r="K606" s="55">
        <f t="shared" si="127"/>
        <v>95894</v>
      </c>
      <c r="L606" s="55">
        <f t="shared" si="127"/>
        <v>1699033</v>
      </c>
      <c r="S606" s="189"/>
      <c r="AB606" s="72"/>
      <c r="AC606" s="72"/>
      <c r="AD606" s="72"/>
      <c r="AE606" s="72"/>
      <c r="AF606" s="72"/>
      <c r="AG606" s="72"/>
      <c r="AH606" s="72"/>
      <c r="AI606" s="2"/>
      <c r="AJ606" s="2"/>
      <c r="AK606" s="2"/>
      <c r="AL606" s="2"/>
      <c r="AM606" s="2"/>
      <c r="AN606" s="2"/>
    </row>
    <row r="607" spans="1:40" ht="8.1" customHeight="1">
      <c r="C607" s="152"/>
      <c r="D607" s="59"/>
      <c r="E607" s="59"/>
      <c r="F607" s="59"/>
      <c r="G607" s="71"/>
      <c r="H607" s="59"/>
      <c r="I607" s="59"/>
      <c r="J607" s="59"/>
      <c r="K607" s="71"/>
      <c r="L607" s="59"/>
      <c r="S607" s="189"/>
      <c r="AB607" s="72"/>
      <c r="AC607" s="72"/>
      <c r="AD607" s="72"/>
      <c r="AE607" s="72"/>
      <c r="AF607" s="72"/>
      <c r="AG607" s="72"/>
      <c r="AH607" s="72"/>
      <c r="AI607" s="2"/>
      <c r="AJ607" s="2"/>
      <c r="AK607" s="2"/>
      <c r="AL607" s="2"/>
      <c r="AM607" s="2"/>
      <c r="AN607" s="2"/>
    </row>
    <row r="608" spans="1:40">
      <c r="C608" s="126" t="s">
        <v>95</v>
      </c>
      <c r="D608" s="23"/>
      <c r="E608" s="23"/>
      <c r="F608" s="23"/>
      <c r="G608" s="23"/>
      <c r="H608" s="23"/>
      <c r="I608" s="23"/>
      <c r="J608" s="23"/>
      <c r="K608" s="23"/>
      <c r="L608" s="23"/>
      <c r="S608" s="189"/>
      <c r="AB608" s="72"/>
      <c r="AC608" s="72"/>
      <c r="AD608" s="72"/>
      <c r="AE608" s="72"/>
      <c r="AF608" s="72"/>
      <c r="AG608" s="72"/>
      <c r="AH608" s="72"/>
      <c r="AI608" s="2"/>
      <c r="AJ608" s="2"/>
      <c r="AK608" s="2"/>
      <c r="AL608" s="2"/>
      <c r="AM608" s="2"/>
      <c r="AN608" s="2"/>
    </row>
    <row r="609" spans="1:40">
      <c r="A609" s="156" t="s">
        <v>12</v>
      </c>
      <c r="B609" s="157">
        <v>4059</v>
      </c>
      <c r="C609" s="158" t="s">
        <v>190</v>
      </c>
      <c r="D609" s="23"/>
      <c r="E609" s="23"/>
      <c r="F609" s="23"/>
      <c r="G609" s="23"/>
      <c r="H609" s="23"/>
      <c r="I609" s="23"/>
      <c r="J609" s="23"/>
      <c r="K609" s="23"/>
      <c r="L609" s="23"/>
      <c r="S609" s="189"/>
      <c r="AB609" s="72"/>
      <c r="AC609" s="72"/>
      <c r="AD609" s="72"/>
      <c r="AE609" s="72"/>
      <c r="AF609" s="72"/>
      <c r="AG609" s="72"/>
      <c r="AH609" s="72"/>
      <c r="AI609" s="2"/>
      <c r="AJ609" s="2"/>
      <c r="AK609" s="2"/>
      <c r="AL609" s="2"/>
      <c r="AM609" s="2"/>
      <c r="AN609" s="2"/>
    </row>
    <row r="610" spans="1:40">
      <c r="B610" s="87">
        <v>80</v>
      </c>
      <c r="C610" s="128" t="s">
        <v>40</v>
      </c>
      <c r="D610" s="23"/>
      <c r="E610" s="23"/>
      <c r="F610" s="23"/>
      <c r="G610" s="23"/>
      <c r="H610" s="23"/>
      <c r="I610" s="23"/>
      <c r="J610" s="23"/>
      <c r="K610" s="23"/>
      <c r="L610" s="23"/>
      <c r="S610" s="189"/>
      <c r="AB610" s="72"/>
      <c r="AC610" s="72"/>
      <c r="AD610" s="72"/>
      <c r="AE610" s="72"/>
      <c r="AF610" s="72"/>
      <c r="AG610" s="72"/>
      <c r="AH610" s="72"/>
      <c r="AI610" s="2"/>
      <c r="AJ610" s="2"/>
      <c r="AK610" s="2"/>
      <c r="AL610" s="2"/>
      <c r="AM610" s="2"/>
      <c r="AN610" s="2"/>
    </row>
    <row r="611" spans="1:40" ht="25.5" customHeight="1">
      <c r="A611" s="89"/>
      <c r="B611" s="115">
        <v>80.789000000000001</v>
      </c>
      <c r="C611" s="110" t="s">
        <v>407</v>
      </c>
      <c r="D611" s="23"/>
      <c r="E611" s="23"/>
      <c r="F611" s="23"/>
      <c r="G611" s="23"/>
      <c r="H611" s="23"/>
      <c r="I611" s="23"/>
      <c r="J611" s="23"/>
      <c r="K611" s="23"/>
      <c r="L611" s="23"/>
      <c r="S611" s="189"/>
      <c r="AB611" s="72"/>
      <c r="AC611" s="72"/>
      <c r="AD611" s="72"/>
      <c r="AE611" s="72"/>
      <c r="AF611" s="72"/>
      <c r="AG611" s="72"/>
      <c r="AH611" s="72"/>
      <c r="AI611" s="2"/>
      <c r="AJ611" s="2"/>
      <c r="AK611" s="2"/>
      <c r="AL611" s="2"/>
      <c r="AM611" s="2"/>
      <c r="AN611" s="2"/>
    </row>
    <row r="612" spans="1:40">
      <c r="A612" s="89"/>
      <c r="B612" s="118" t="s">
        <v>183</v>
      </c>
      <c r="C612" s="119" t="s">
        <v>181</v>
      </c>
      <c r="D612" s="50">
        <v>2000</v>
      </c>
      <c r="E612" s="51">
        <v>0</v>
      </c>
      <c r="F612" s="50">
        <v>2000</v>
      </c>
      <c r="G612" s="51">
        <v>0</v>
      </c>
      <c r="H612" s="50">
        <v>2000</v>
      </c>
      <c r="I612" s="51">
        <v>0</v>
      </c>
      <c r="J612" s="51">
        <v>0</v>
      </c>
      <c r="K612" s="51">
        <v>0</v>
      </c>
      <c r="L612" s="51">
        <f>SUM(J612:K612)</f>
        <v>0</v>
      </c>
      <c r="S612" s="189"/>
      <c r="AB612" s="72"/>
      <c r="AC612" s="72"/>
      <c r="AD612" s="72"/>
      <c r="AE612" s="72"/>
      <c r="AF612" s="72"/>
      <c r="AG612" s="72"/>
      <c r="AH612" s="72"/>
      <c r="AI612" s="2"/>
      <c r="AJ612" s="2"/>
      <c r="AK612" s="2"/>
      <c r="AL612" s="2"/>
      <c r="AM612" s="2"/>
      <c r="AN612" s="2"/>
    </row>
    <row r="613" spans="1:40" ht="25.5">
      <c r="A613" s="161" t="s">
        <v>10</v>
      </c>
      <c r="B613" s="115">
        <v>80.789000000000001</v>
      </c>
      <c r="C613" s="110" t="s">
        <v>407</v>
      </c>
      <c r="D613" s="50">
        <f t="shared" ref="D613:L613" si="128">D612</f>
        <v>2000</v>
      </c>
      <c r="E613" s="51">
        <f t="shared" si="128"/>
        <v>0</v>
      </c>
      <c r="F613" s="50">
        <f t="shared" si="128"/>
        <v>2000</v>
      </c>
      <c r="G613" s="51">
        <f t="shared" si="128"/>
        <v>0</v>
      </c>
      <c r="H613" s="50">
        <f t="shared" si="128"/>
        <v>2000</v>
      </c>
      <c r="I613" s="51">
        <f t="shared" si="128"/>
        <v>0</v>
      </c>
      <c r="J613" s="51">
        <f t="shared" si="128"/>
        <v>0</v>
      </c>
      <c r="K613" s="51">
        <f t="shared" si="128"/>
        <v>0</v>
      </c>
      <c r="L613" s="51">
        <f t="shared" si="128"/>
        <v>0</v>
      </c>
      <c r="S613" s="189"/>
      <c r="AB613" s="72"/>
      <c r="AC613" s="72"/>
      <c r="AD613" s="72"/>
      <c r="AE613" s="72"/>
      <c r="AF613" s="72"/>
      <c r="AG613" s="72"/>
      <c r="AH613" s="72"/>
      <c r="AI613" s="2"/>
      <c r="AJ613" s="2"/>
      <c r="AK613" s="2"/>
      <c r="AL613" s="2"/>
      <c r="AM613" s="2"/>
      <c r="AN613" s="2"/>
    </row>
    <row r="614" spans="1:40" ht="8.1" customHeight="1">
      <c r="A614" s="89"/>
      <c r="B614" s="115"/>
      <c r="C614" s="110"/>
      <c r="D614" s="48"/>
      <c r="E614" s="49"/>
      <c r="F614" s="48"/>
      <c r="G614" s="49"/>
      <c r="H614" s="48"/>
      <c r="I614" s="49"/>
      <c r="J614" s="48"/>
      <c r="K614" s="49"/>
      <c r="L614" s="48"/>
      <c r="S614" s="189"/>
      <c r="AB614" s="72"/>
      <c r="AC614" s="72"/>
      <c r="AD614" s="72"/>
      <c r="AE614" s="72"/>
      <c r="AF614" s="72"/>
      <c r="AG614" s="72"/>
      <c r="AH614" s="72"/>
      <c r="AI614" s="2"/>
      <c r="AJ614" s="2"/>
      <c r="AK614" s="2"/>
      <c r="AL614" s="2"/>
      <c r="AM614" s="2"/>
      <c r="AN614" s="2"/>
    </row>
    <row r="615" spans="1:40">
      <c r="A615" s="89"/>
      <c r="B615" s="115">
        <v>80.796000000000006</v>
      </c>
      <c r="C615" s="110" t="s">
        <v>168</v>
      </c>
      <c r="D615" s="23"/>
      <c r="E615" s="23"/>
      <c r="F615" s="23"/>
      <c r="G615" s="23"/>
      <c r="H615" s="23"/>
      <c r="I615" s="23"/>
      <c r="J615" s="23"/>
      <c r="K615" s="23"/>
      <c r="L615" s="23"/>
      <c r="S615" s="189"/>
      <c r="AB615" s="72"/>
      <c r="AC615" s="72"/>
      <c r="AD615" s="72"/>
      <c r="AE615" s="72"/>
      <c r="AF615" s="72"/>
      <c r="AG615" s="72"/>
      <c r="AH615" s="72"/>
      <c r="AI615" s="2"/>
      <c r="AJ615" s="2"/>
      <c r="AK615" s="2"/>
      <c r="AL615" s="2"/>
      <c r="AM615" s="2"/>
      <c r="AN615" s="2"/>
    </row>
    <row r="616" spans="1:40">
      <c r="A616" s="89"/>
      <c r="B616" s="118" t="s">
        <v>183</v>
      </c>
      <c r="C616" s="119" t="s">
        <v>182</v>
      </c>
      <c r="D616" s="50">
        <v>5000</v>
      </c>
      <c r="E616" s="51">
        <v>0</v>
      </c>
      <c r="F616" s="50">
        <v>5000</v>
      </c>
      <c r="G616" s="51">
        <v>0</v>
      </c>
      <c r="H616" s="50">
        <v>5000</v>
      </c>
      <c r="I616" s="51">
        <v>0</v>
      </c>
      <c r="J616" s="51">
        <v>0</v>
      </c>
      <c r="K616" s="51">
        <v>0</v>
      </c>
      <c r="L616" s="51">
        <f>SUM(J616:K616)</f>
        <v>0</v>
      </c>
      <c r="S616" s="189"/>
      <c r="AB616" s="72"/>
      <c r="AC616" s="72"/>
      <c r="AD616" s="72"/>
      <c r="AE616" s="72"/>
      <c r="AF616" s="72"/>
      <c r="AG616" s="72"/>
      <c r="AH616" s="72"/>
      <c r="AI616" s="2"/>
      <c r="AJ616" s="2"/>
      <c r="AK616" s="2"/>
      <c r="AL616" s="2"/>
      <c r="AM616" s="2"/>
      <c r="AN616" s="2"/>
    </row>
    <row r="617" spans="1:40">
      <c r="A617" s="122" t="s">
        <v>10</v>
      </c>
      <c r="B617" s="115">
        <v>80.796000000000006</v>
      </c>
      <c r="C617" s="110" t="s">
        <v>168</v>
      </c>
      <c r="D617" s="50">
        <f t="shared" ref="D617:L617" si="129">D616</f>
        <v>5000</v>
      </c>
      <c r="E617" s="51">
        <f t="shared" si="129"/>
        <v>0</v>
      </c>
      <c r="F617" s="50">
        <f t="shared" si="129"/>
        <v>5000</v>
      </c>
      <c r="G617" s="51">
        <f t="shared" si="129"/>
        <v>0</v>
      </c>
      <c r="H617" s="50">
        <f t="shared" si="129"/>
        <v>5000</v>
      </c>
      <c r="I617" s="51">
        <f t="shared" si="129"/>
        <v>0</v>
      </c>
      <c r="J617" s="51">
        <f t="shared" si="129"/>
        <v>0</v>
      </c>
      <c r="K617" s="51">
        <f t="shared" si="129"/>
        <v>0</v>
      </c>
      <c r="L617" s="51">
        <f t="shared" si="129"/>
        <v>0</v>
      </c>
      <c r="S617" s="189"/>
      <c r="AB617" s="72"/>
      <c r="AC617" s="72"/>
      <c r="AD617" s="72"/>
      <c r="AE617" s="72"/>
      <c r="AF617" s="72"/>
      <c r="AG617" s="72"/>
      <c r="AH617" s="72"/>
      <c r="AI617" s="2"/>
      <c r="AJ617" s="2"/>
      <c r="AK617" s="2"/>
      <c r="AL617" s="2"/>
      <c r="AM617" s="2"/>
      <c r="AN617" s="2"/>
    </row>
    <row r="618" spans="1:40">
      <c r="A618" s="122" t="s">
        <v>10</v>
      </c>
      <c r="B618" s="87">
        <v>80</v>
      </c>
      <c r="C618" s="128" t="s">
        <v>40</v>
      </c>
      <c r="D618" s="50">
        <f t="shared" ref="D618:L618" si="130">D617+D613</f>
        <v>7000</v>
      </c>
      <c r="E618" s="51">
        <f t="shared" si="130"/>
        <v>0</v>
      </c>
      <c r="F618" s="50">
        <f t="shared" si="130"/>
        <v>7000</v>
      </c>
      <c r="G618" s="51">
        <f t="shared" si="130"/>
        <v>0</v>
      </c>
      <c r="H618" s="50">
        <f t="shared" si="130"/>
        <v>7000</v>
      </c>
      <c r="I618" s="51">
        <f t="shared" si="130"/>
        <v>0</v>
      </c>
      <c r="J618" s="51">
        <f t="shared" si="130"/>
        <v>0</v>
      </c>
      <c r="K618" s="51">
        <f t="shared" si="130"/>
        <v>0</v>
      </c>
      <c r="L618" s="51">
        <f t="shared" si="130"/>
        <v>0</v>
      </c>
      <c r="S618" s="189"/>
      <c r="AB618" s="72"/>
      <c r="AC618" s="72"/>
      <c r="AD618" s="72"/>
      <c r="AE618" s="72"/>
      <c r="AF618" s="72"/>
      <c r="AG618" s="72"/>
      <c r="AH618" s="72"/>
      <c r="AI618" s="2"/>
      <c r="AJ618" s="2"/>
      <c r="AK618" s="2"/>
      <c r="AL618" s="2"/>
      <c r="AM618" s="2"/>
      <c r="AN618" s="2"/>
    </row>
    <row r="619" spans="1:40">
      <c r="A619" s="122" t="s">
        <v>10</v>
      </c>
      <c r="B619" s="159">
        <v>4059</v>
      </c>
      <c r="C619" s="160" t="s">
        <v>190</v>
      </c>
      <c r="D619" s="57">
        <f t="shared" ref="D619:L619" si="131">D612+D616</f>
        <v>7000</v>
      </c>
      <c r="E619" s="61">
        <f t="shared" si="131"/>
        <v>0</v>
      </c>
      <c r="F619" s="57">
        <f t="shared" si="131"/>
        <v>7000</v>
      </c>
      <c r="G619" s="61">
        <f t="shared" si="131"/>
        <v>0</v>
      </c>
      <c r="H619" s="57">
        <f t="shared" si="131"/>
        <v>7000</v>
      </c>
      <c r="I619" s="61">
        <f t="shared" si="131"/>
        <v>0</v>
      </c>
      <c r="J619" s="61">
        <f t="shared" si="131"/>
        <v>0</v>
      </c>
      <c r="K619" s="61">
        <f t="shared" si="131"/>
        <v>0</v>
      </c>
      <c r="L619" s="61">
        <f t="shared" si="131"/>
        <v>0</v>
      </c>
      <c r="S619" s="189"/>
      <c r="AB619" s="72"/>
      <c r="AC619" s="72"/>
      <c r="AD619" s="72"/>
      <c r="AE619" s="72"/>
      <c r="AF619" s="72"/>
      <c r="AG619" s="72"/>
      <c r="AH619" s="72"/>
      <c r="AI619" s="2"/>
      <c r="AJ619" s="2"/>
      <c r="AK619" s="2"/>
      <c r="AL619" s="2"/>
      <c r="AM619" s="2"/>
      <c r="AN619" s="2"/>
    </row>
    <row r="620" spans="1:40" ht="8.1" customHeight="1">
      <c r="A620" s="89"/>
      <c r="B620" s="82"/>
      <c r="C620" s="110"/>
      <c r="D620" s="23"/>
      <c r="E620" s="23"/>
      <c r="F620" s="23"/>
      <c r="G620" s="23"/>
      <c r="H620" s="23"/>
      <c r="I620" s="23"/>
      <c r="J620" s="23"/>
      <c r="K620" s="23"/>
      <c r="L620" s="23"/>
      <c r="S620" s="189"/>
      <c r="AB620" s="72"/>
      <c r="AC620" s="72"/>
      <c r="AD620" s="72"/>
      <c r="AE620" s="72"/>
      <c r="AF620" s="72"/>
      <c r="AG620" s="72"/>
      <c r="AH620" s="72"/>
      <c r="AI620" s="2"/>
      <c r="AJ620" s="2"/>
      <c r="AK620" s="2"/>
      <c r="AL620" s="2"/>
      <c r="AM620" s="2"/>
      <c r="AN620" s="2"/>
    </row>
    <row r="621" spans="1:40" ht="25.5">
      <c r="A621" s="161" t="s">
        <v>12</v>
      </c>
      <c r="B621" s="162">
        <v>4202</v>
      </c>
      <c r="C621" s="160" t="s">
        <v>186</v>
      </c>
      <c r="D621" s="23"/>
      <c r="E621" s="23"/>
      <c r="F621" s="23"/>
      <c r="G621" s="23"/>
      <c r="H621" s="23"/>
      <c r="I621" s="23"/>
      <c r="J621" s="23"/>
      <c r="K621" s="23"/>
      <c r="L621" s="23"/>
      <c r="S621" s="189"/>
      <c r="AB621" s="72"/>
      <c r="AC621" s="72"/>
      <c r="AD621" s="72"/>
      <c r="AE621" s="72"/>
      <c r="AF621" s="72"/>
      <c r="AG621" s="72"/>
      <c r="AH621" s="72"/>
      <c r="AI621" s="2"/>
      <c r="AJ621" s="2"/>
      <c r="AK621" s="2"/>
      <c r="AL621" s="2"/>
      <c r="AM621" s="2"/>
      <c r="AN621" s="2"/>
    </row>
    <row r="622" spans="1:40">
      <c r="A622" s="89"/>
      <c r="B622" s="163">
        <v>1</v>
      </c>
      <c r="C622" s="164" t="s">
        <v>178</v>
      </c>
      <c r="D622" s="23"/>
      <c r="E622" s="23"/>
      <c r="F622" s="23"/>
      <c r="G622" s="23"/>
      <c r="H622" s="23"/>
      <c r="I622" s="23"/>
      <c r="J622" s="23"/>
      <c r="K622" s="23"/>
      <c r="L622" s="23"/>
      <c r="S622" s="189"/>
      <c r="AB622" s="72"/>
      <c r="AC622" s="72"/>
      <c r="AD622" s="72"/>
      <c r="AE622" s="72"/>
      <c r="AF622" s="72"/>
      <c r="AG622" s="72"/>
      <c r="AH622" s="72"/>
      <c r="AI622" s="2"/>
      <c r="AJ622" s="2"/>
      <c r="AK622" s="2"/>
      <c r="AL622" s="2"/>
      <c r="AM622" s="2"/>
      <c r="AN622" s="2"/>
    </row>
    <row r="623" spans="1:40" ht="25.5">
      <c r="A623" s="89"/>
      <c r="B623" s="115">
        <v>1.7889999999999999</v>
      </c>
      <c r="C623" s="110" t="s">
        <v>407</v>
      </c>
      <c r="D623" s="23"/>
      <c r="E623" s="23"/>
      <c r="F623" s="23"/>
      <c r="G623" s="23"/>
      <c r="H623" s="23"/>
      <c r="I623" s="23"/>
      <c r="J623" s="23"/>
      <c r="K623" s="23"/>
      <c r="L623" s="23"/>
      <c r="S623" s="189"/>
      <c r="AB623" s="72"/>
      <c r="AC623" s="72"/>
      <c r="AD623" s="72"/>
      <c r="AE623" s="72"/>
      <c r="AF623" s="72"/>
      <c r="AG623" s="72"/>
      <c r="AH623" s="72"/>
      <c r="AI623" s="2"/>
      <c r="AJ623" s="2"/>
      <c r="AK623" s="2"/>
      <c r="AL623" s="2"/>
      <c r="AM623" s="2"/>
      <c r="AN623" s="2"/>
    </row>
    <row r="624" spans="1:40">
      <c r="A624" s="89"/>
      <c r="B624" s="118" t="s">
        <v>183</v>
      </c>
      <c r="C624" s="119" t="s">
        <v>181</v>
      </c>
      <c r="D624" s="48">
        <v>3000</v>
      </c>
      <c r="E624" s="49">
        <v>0</v>
      </c>
      <c r="F624" s="48">
        <v>3000</v>
      </c>
      <c r="G624" s="49">
        <v>0</v>
      </c>
      <c r="H624" s="48">
        <v>3000</v>
      </c>
      <c r="I624" s="49">
        <v>0</v>
      </c>
      <c r="J624" s="49">
        <v>0</v>
      </c>
      <c r="K624" s="49">
        <v>0</v>
      </c>
      <c r="L624" s="49">
        <f>SUM(J624:K624)</f>
        <v>0</v>
      </c>
      <c r="S624" s="189"/>
      <c r="AB624" s="72"/>
      <c r="AC624" s="72"/>
      <c r="AD624" s="72"/>
      <c r="AE624" s="72"/>
      <c r="AF624" s="72"/>
      <c r="AG624" s="72"/>
      <c r="AH624" s="72"/>
      <c r="AI624" s="2"/>
      <c r="AJ624" s="2"/>
      <c r="AK624" s="2"/>
      <c r="AL624" s="2"/>
      <c r="AM624" s="2"/>
      <c r="AN624" s="2"/>
    </row>
    <row r="625" spans="1:40" ht="25.5">
      <c r="A625" s="89" t="s">
        <v>10</v>
      </c>
      <c r="B625" s="115">
        <v>1.7889999999999999</v>
      </c>
      <c r="C625" s="110" t="s">
        <v>407</v>
      </c>
      <c r="D625" s="57">
        <f t="shared" ref="D625:L625" si="132">SUM(D624:D624)</f>
        <v>3000</v>
      </c>
      <c r="E625" s="61">
        <f t="shared" si="132"/>
        <v>0</v>
      </c>
      <c r="F625" s="57">
        <f t="shared" si="132"/>
        <v>3000</v>
      </c>
      <c r="G625" s="61">
        <f t="shared" si="132"/>
        <v>0</v>
      </c>
      <c r="H625" s="57">
        <f t="shared" si="132"/>
        <v>3000</v>
      </c>
      <c r="I625" s="61">
        <f t="shared" si="132"/>
        <v>0</v>
      </c>
      <c r="J625" s="61">
        <f t="shared" si="132"/>
        <v>0</v>
      </c>
      <c r="K625" s="61">
        <f t="shared" si="132"/>
        <v>0</v>
      </c>
      <c r="L625" s="61">
        <f t="shared" si="132"/>
        <v>0</v>
      </c>
      <c r="M625" s="189"/>
      <c r="S625" s="189"/>
      <c r="AB625" s="72"/>
      <c r="AC625" s="72"/>
      <c r="AD625" s="72"/>
      <c r="AE625" s="72"/>
      <c r="AF625" s="72"/>
      <c r="AG625" s="72"/>
      <c r="AH625" s="72"/>
      <c r="AI625" s="2"/>
      <c r="AJ625" s="2"/>
      <c r="AK625" s="2"/>
      <c r="AL625" s="2"/>
      <c r="AM625" s="2"/>
      <c r="AN625" s="2"/>
    </row>
    <row r="626" spans="1:40" ht="8.1" customHeight="1">
      <c r="A626" s="89"/>
      <c r="B626" s="115"/>
      <c r="C626" s="110"/>
      <c r="D626" s="54"/>
      <c r="E626" s="54"/>
      <c r="F626" s="54"/>
      <c r="G626" s="54"/>
      <c r="H626" s="23"/>
      <c r="I626" s="54"/>
      <c r="J626" s="54"/>
      <c r="K626" s="54"/>
      <c r="L626" s="54"/>
      <c r="M626" s="189"/>
      <c r="S626" s="189"/>
      <c r="AB626" s="72"/>
      <c r="AC626" s="72"/>
      <c r="AD626" s="72"/>
      <c r="AE626" s="72"/>
      <c r="AF626" s="72"/>
      <c r="AG626" s="72"/>
      <c r="AH626" s="72"/>
      <c r="AI626" s="2"/>
      <c r="AJ626" s="2"/>
      <c r="AK626" s="2"/>
      <c r="AL626" s="2"/>
      <c r="AM626" s="2"/>
      <c r="AN626" s="2"/>
    </row>
    <row r="627" spans="1:40">
      <c r="A627" s="144"/>
      <c r="B627" s="115">
        <v>1.796</v>
      </c>
      <c r="C627" s="110" t="s">
        <v>168</v>
      </c>
      <c r="D627" s="23"/>
      <c r="E627" s="23"/>
      <c r="F627" s="23"/>
      <c r="G627" s="23"/>
      <c r="H627" s="23"/>
      <c r="I627" s="23"/>
      <c r="J627" s="23"/>
      <c r="K627" s="23"/>
      <c r="L627" s="23"/>
      <c r="M627" s="189"/>
      <c r="S627" s="189"/>
      <c r="AB627" s="72"/>
      <c r="AC627" s="72"/>
      <c r="AD627" s="72"/>
      <c r="AE627" s="72"/>
      <c r="AF627" s="72"/>
      <c r="AG627" s="72"/>
      <c r="AH627" s="72"/>
      <c r="AI627" s="2"/>
      <c r="AJ627" s="2"/>
      <c r="AK627" s="2"/>
      <c r="AL627" s="2"/>
      <c r="AM627" s="2"/>
      <c r="AN627" s="2"/>
    </row>
    <row r="628" spans="1:40">
      <c r="A628" s="89"/>
      <c r="B628" s="118" t="s">
        <v>183</v>
      </c>
      <c r="C628" s="119" t="s">
        <v>182</v>
      </c>
      <c r="D628" s="48">
        <v>8000</v>
      </c>
      <c r="E628" s="49">
        <v>0</v>
      </c>
      <c r="F628" s="48">
        <v>8000</v>
      </c>
      <c r="G628" s="49">
        <v>0</v>
      </c>
      <c r="H628" s="48">
        <v>8000</v>
      </c>
      <c r="I628" s="49">
        <v>0</v>
      </c>
      <c r="J628" s="49">
        <v>0</v>
      </c>
      <c r="K628" s="49">
        <v>0</v>
      </c>
      <c r="L628" s="49">
        <f>SUM(J628:K628)</f>
        <v>0</v>
      </c>
      <c r="S628" s="189"/>
      <c r="AB628" s="72"/>
      <c r="AC628" s="72"/>
      <c r="AD628" s="72"/>
      <c r="AE628" s="72"/>
      <c r="AF628" s="72"/>
      <c r="AG628" s="72"/>
      <c r="AH628" s="72"/>
      <c r="AI628" s="2"/>
      <c r="AJ628" s="2"/>
      <c r="AK628" s="2"/>
      <c r="AL628" s="2"/>
      <c r="AM628" s="2"/>
      <c r="AN628" s="2"/>
    </row>
    <row r="629" spans="1:40">
      <c r="A629" s="81" t="s">
        <v>10</v>
      </c>
      <c r="B629" s="125">
        <v>1.796</v>
      </c>
      <c r="C629" s="126" t="s">
        <v>168</v>
      </c>
      <c r="D629" s="57">
        <f t="shared" ref="D629:L629" si="133">SUM(D628:D628)</f>
        <v>8000</v>
      </c>
      <c r="E629" s="61">
        <f t="shared" si="133"/>
        <v>0</v>
      </c>
      <c r="F629" s="57">
        <f t="shared" si="133"/>
        <v>8000</v>
      </c>
      <c r="G629" s="61">
        <f t="shared" si="133"/>
        <v>0</v>
      </c>
      <c r="H629" s="57">
        <f t="shared" si="133"/>
        <v>8000</v>
      </c>
      <c r="I629" s="61">
        <f t="shared" si="133"/>
        <v>0</v>
      </c>
      <c r="J629" s="61">
        <f t="shared" si="133"/>
        <v>0</v>
      </c>
      <c r="K629" s="61">
        <f t="shared" si="133"/>
        <v>0</v>
      </c>
      <c r="L629" s="61">
        <f t="shared" si="133"/>
        <v>0</v>
      </c>
      <c r="M629" s="189"/>
      <c r="S629" s="189"/>
      <c r="AB629" s="72"/>
      <c r="AC629" s="72"/>
      <c r="AD629" s="72"/>
      <c r="AE629" s="72"/>
      <c r="AF629" s="72"/>
      <c r="AG629" s="72"/>
      <c r="AH629" s="72"/>
      <c r="AI629" s="2"/>
      <c r="AJ629" s="2"/>
      <c r="AK629" s="2"/>
      <c r="AL629" s="2"/>
      <c r="AM629" s="2"/>
      <c r="AN629" s="2"/>
    </row>
    <row r="630" spans="1:40">
      <c r="A630" s="89" t="s">
        <v>10</v>
      </c>
      <c r="B630" s="163">
        <v>1</v>
      </c>
      <c r="C630" s="164" t="s">
        <v>178</v>
      </c>
      <c r="D630" s="57">
        <f t="shared" ref="D630:L630" si="134">D629+D625</f>
        <v>11000</v>
      </c>
      <c r="E630" s="61">
        <f t="shared" si="134"/>
        <v>0</v>
      </c>
      <c r="F630" s="57">
        <f t="shared" si="134"/>
        <v>11000</v>
      </c>
      <c r="G630" s="61">
        <f t="shared" si="134"/>
        <v>0</v>
      </c>
      <c r="H630" s="57">
        <f t="shared" si="134"/>
        <v>11000</v>
      </c>
      <c r="I630" s="61">
        <f t="shared" si="134"/>
        <v>0</v>
      </c>
      <c r="J630" s="61">
        <f t="shared" si="134"/>
        <v>0</v>
      </c>
      <c r="K630" s="61">
        <f t="shared" si="134"/>
        <v>0</v>
      </c>
      <c r="L630" s="61">
        <f t="shared" si="134"/>
        <v>0</v>
      </c>
      <c r="M630" s="189"/>
      <c r="S630" s="189"/>
      <c r="AB630" s="72"/>
      <c r="AC630" s="72"/>
      <c r="AD630" s="72"/>
      <c r="AE630" s="72"/>
      <c r="AF630" s="72"/>
      <c r="AG630" s="72"/>
      <c r="AH630" s="72"/>
      <c r="AI630" s="2"/>
      <c r="AJ630" s="2"/>
      <c r="AK630" s="2"/>
      <c r="AL630" s="2"/>
      <c r="AM630" s="2"/>
      <c r="AN630" s="2"/>
    </row>
    <row r="631" spans="1:40" ht="8.1" customHeight="1">
      <c r="B631" s="163"/>
      <c r="C631" s="164"/>
      <c r="D631" s="48"/>
      <c r="E631" s="49"/>
      <c r="F631" s="48"/>
      <c r="G631" s="49"/>
      <c r="H631" s="48"/>
      <c r="I631" s="49"/>
      <c r="J631" s="48"/>
      <c r="K631" s="49"/>
      <c r="L631" s="48"/>
      <c r="M631" s="189"/>
      <c r="S631" s="189"/>
      <c r="AB631" s="72"/>
      <c r="AC631" s="72"/>
      <c r="AD631" s="72"/>
      <c r="AE631" s="72"/>
      <c r="AF631" s="72"/>
      <c r="AG631" s="72"/>
      <c r="AH631" s="72"/>
      <c r="AI631" s="2"/>
      <c r="AJ631" s="2"/>
      <c r="AK631" s="2"/>
      <c r="AL631" s="2"/>
      <c r="AM631" s="2"/>
      <c r="AN631" s="2"/>
    </row>
    <row r="632" spans="1:40">
      <c r="A632" s="89"/>
      <c r="B632" s="163">
        <v>4</v>
      </c>
      <c r="C632" s="164" t="s">
        <v>179</v>
      </c>
      <c r="D632" s="23"/>
      <c r="E632" s="23"/>
      <c r="F632" s="23"/>
      <c r="G632" s="23"/>
      <c r="H632" s="23"/>
      <c r="I632" s="23"/>
      <c r="J632" s="23"/>
      <c r="K632" s="23"/>
      <c r="L632" s="23"/>
      <c r="S632" s="189"/>
      <c r="AB632" s="72"/>
      <c r="AC632" s="72"/>
      <c r="AD632" s="72"/>
      <c r="AE632" s="72"/>
      <c r="AF632" s="72"/>
      <c r="AG632" s="72"/>
      <c r="AH632" s="72"/>
      <c r="AI632" s="2"/>
      <c r="AJ632" s="2"/>
      <c r="AK632" s="2"/>
      <c r="AL632" s="2"/>
      <c r="AM632" s="2"/>
      <c r="AN632" s="2"/>
    </row>
    <row r="633" spans="1:40">
      <c r="A633" s="89"/>
      <c r="B633" s="115">
        <v>4.7960000000000003</v>
      </c>
      <c r="C633" s="110" t="s">
        <v>168</v>
      </c>
      <c r="D633" s="23"/>
      <c r="E633" s="23"/>
      <c r="F633" s="23"/>
      <c r="G633" s="23"/>
      <c r="H633" s="23"/>
      <c r="I633" s="23"/>
      <c r="J633" s="23"/>
      <c r="K633" s="23"/>
      <c r="L633" s="23"/>
      <c r="S633" s="189"/>
      <c r="AB633" s="72"/>
      <c r="AC633" s="72"/>
      <c r="AD633" s="72"/>
      <c r="AE633" s="72"/>
      <c r="AF633" s="72"/>
      <c r="AG633" s="72"/>
      <c r="AH633" s="72"/>
      <c r="AI633" s="2"/>
      <c r="AJ633" s="2"/>
      <c r="AK633" s="2"/>
      <c r="AL633" s="2"/>
      <c r="AM633" s="2"/>
      <c r="AN633" s="2"/>
    </row>
    <row r="634" spans="1:40">
      <c r="A634" s="116"/>
      <c r="B634" s="217" t="s">
        <v>214</v>
      </c>
      <c r="C634" s="117" t="s">
        <v>182</v>
      </c>
      <c r="D634" s="50">
        <v>2000</v>
      </c>
      <c r="E634" s="51">
        <v>0</v>
      </c>
      <c r="F634" s="50">
        <v>2000</v>
      </c>
      <c r="G634" s="51">
        <v>0</v>
      </c>
      <c r="H634" s="50">
        <v>2000</v>
      </c>
      <c r="I634" s="51">
        <v>0</v>
      </c>
      <c r="J634" s="51">
        <v>0</v>
      </c>
      <c r="K634" s="51">
        <v>0</v>
      </c>
      <c r="L634" s="51">
        <f>SUM(J634:K634)</f>
        <v>0</v>
      </c>
      <c r="S634" s="189"/>
      <c r="AB634" s="72"/>
      <c r="AC634" s="72"/>
      <c r="AD634" s="72"/>
      <c r="AE634" s="72"/>
      <c r="AF634" s="72"/>
      <c r="AG634" s="72"/>
      <c r="AH634" s="72"/>
      <c r="AI634" s="2"/>
      <c r="AJ634" s="2"/>
      <c r="AK634" s="2"/>
      <c r="AL634" s="2"/>
      <c r="AM634" s="2"/>
      <c r="AN634" s="2"/>
    </row>
    <row r="635" spans="1:40">
      <c r="A635" s="89" t="s">
        <v>10</v>
      </c>
      <c r="B635" s="115">
        <v>4.7960000000000003</v>
      </c>
      <c r="C635" s="110" t="s">
        <v>168</v>
      </c>
      <c r="D635" s="50">
        <f t="shared" ref="D635:L635" si="135">SUM(D634:D634)</f>
        <v>2000</v>
      </c>
      <c r="E635" s="51">
        <f t="shared" si="135"/>
        <v>0</v>
      </c>
      <c r="F635" s="50">
        <f t="shared" si="135"/>
        <v>2000</v>
      </c>
      <c r="G635" s="51">
        <f t="shared" si="135"/>
        <v>0</v>
      </c>
      <c r="H635" s="226">
        <f t="shared" si="135"/>
        <v>2000</v>
      </c>
      <c r="I635" s="51">
        <f t="shared" si="135"/>
        <v>0</v>
      </c>
      <c r="J635" s="51">
        <f t="shared" si="135"/>
        <v>0</v>
      </c>
      <c r="K635" s="51">
        <f t="shared" si="135"/>
        <v>0</v>
      </c>
      <c r="L635" s="51">
        <f t="shared" si="135"/>
        <v>0</v>
      </c>
      <c r="S635" s="189"/>
      <c r="AB635" s="72"/>
      <c r="AC635" s="72"/>
      <c r="AD635" s="72"/>
      <c r="AE635" s="72"/>
      <c r="AF635" s="72"/>
      <c r="AG635" s="72"/>
      <c r="AH635" s="72"/>
      <c r="AI635" s="2"/>
      <c r="AJ635" s="2"/>
      <c r="AK635" s="2"/>
      <c r="AL635" s="2"/>
      <c r="AM635" s="2"/>
      <c r="AN635" s="2"/>
    </row>
    <row r="636" spans="1:40" ht="8.1" customHeight="1">
      <c r="A636" s="89"/>
      <c r="B636" s="115"/>
      <c r="C636" s="110"/>
      <c r="D636" s="48"/>
      <c r="E636" s="49"/>
      <c r="F636" s="48"/>
      <c r="G636" s="49"/>
      <c r="H636" s="67"/>
      <c r="I636" s="49"/>
      <c r="J636" s="48"/>
      <c r="K636" s="49"/>
      <c r="L636" s="49"/>
      <c r="S636" s="189"/>
      <c r="AB636" s="72"/>
      <c r="AC636" s="72"/>
      <c r="AD636" s="72"/>
      <c r="AE636" s="72"/>
      <c r="AF636" s="72"/>
      <c r="AG636" s="72"/>
      <c r="AH636" s="72"/>
      <c r="AI636" s="2"/>
      <c r="AJ636" s="2"/>
      <c r="AK636" s="2"/>
      <c r="AL636" s="2"/>
      <c r="AM636" s="2"/>
      <c r="AN636" s="2"/>
    </row>
    <row r="637" spans="1:40" ht="27.95" customHeight="1">
      <c r="A637" s="89"/>
      <c r="B637" s="115">
        <v>4.7889999999999997</v>
      </c>
      <c r="C637" s="110" t="s">
        <v>407</v>
      </c>
      <c r="D637" s="48"/>
      <c r="E637" s="49"/>
      <c r="F637" s="48"/>
      <c r="G637" s="49"/>
      <c r="H637" s="67"/>
      <c r="I637" s="49"/>
      <c r="J637" s="48"/>
      <c r="K637" s="49"/>
      <c r="L637" s="49"/>
      <c r="S637" s="189"/>
      <c r="AB637" s="72"/>
      <c r="AC637" s="72"/>
      <c r="AD637" s="72"/>
      <c r="AE637" s="72"/>
      <c r="AF637" s="72"/>
      <c r="AG637" s="72"/>
      <c r="AH637" s="72"/>
      <c r="AI637" s="2"/>
      <c r="AJ637" s="2"/>
      <c r="AK637" s="2"/>
      <c r="AL637" s="2"/>
      <c r="AM637" s="2"/>
      <c r="AN637" s="2"/>
    </row>
    <row r="638" spans="1:40">
      <c r="A638" s="89"/>
      <c r="B638" s="118" t="s">
        <v>183</v>
      </c>
      <c r="C638" s="119" t="s">
        <v>181</v>
      </c>
      <c r="D638" s="50">
        <v>50</v>
      </c>
      <c r="E638" s="51">
        <v>0</v>
      </c>
      <c r="F638" s="50">
        <v>50</v>
      </c>
      <c r="G638" s="51">
        <v>0</v>
      </c>
      <c r="H638" s="50">
        <v>50</v>
      </c>
      <c r="I638" s="51">
        <v>0</v>
      </c>
      <c r="J638" s="51">
        <v>0</v>
      </c>
      <c r="K638" s="51">
        <v>0</v>
      </c>
      <c r="L638" s="51">
        <f>SUM(J638:K638)</f>
        <v>0</v>
      </c>
      <c r="S638" s="189"/>
      <c r="AB638" s="72"/>
      <c r="AC638" s="72"/>
      <c r="AD638" s="72"/>
      <c r="AE638" s="72"/>
      <c r="AF638" s="72"/>
      <c r="AG638" s="72"/>
      <c r="AH638" s="72"/>
      <c r="AI638" s="2"/>
      <c r="AJ638" s="2"/>
      <c r="AK638" s="2"/>
      <c r="AL638" s="2"/>
      <c r="AM638" s="2"/>
      <c r="AN638" s="2"/>
    </row>
    <row r="639" spans="1:40" ht="27.95" customHeight="1">
      <c r="A639" s="89" t="s">
        <v>10</v>
      </c>
      <c r="B639" s="115">
        <v>4.7889999999999997</v>
      </c>
      <c r="C639" s="110" t="s">
        <v>407</v>
      </c>
      <c r="D639" s="50">
        <f t="shared" ref="D639:L639" si="136">D638</f>
        <v>50</v>
      </c>
      <c r="E639" s="51">
        <f t="shared" si="136"/>
        <v>0</v>
      </c>
      <c r="F639" s="50">
        <f t="shared" si="136"/>
        <v>50</v>
      </c>
      <c r="G639" s="51">
        <f t="shared" si="136"/>
        <v>0</v>
      </c>
      <c r="H639" s="50">
        <f t="shared" si="136"/>
        <v>50</v>
      </c>
      <c r="I639" s="51">
        <f t="shared" si="136"/>
        <v>0</v>
      </c>
      <c r="J639" s="51">
        <f t="shared" si="136"/>
        <v>0</v>
      </c>
      <c r="K639" s="51">
        <f t="shared" si="136"/>
        <v>0</v>
      </c>
      <c r="L639" s="51">
        <f t="shared" si="136"/>
        <v>0</v>
      </c>
      <c r="S639" s="189"/>
      <c r="AB639" s="72"/>
      <c r="AC639" s="72"/>
      <c r="AD639" s="72"/>
      <c r="AE639" s="72"/>
      <c r="AF639" s="72"/>
      <c r="AG639" s="72"/>
      <c r="AH639" s="72"/>
      <c r="AI639" s="2"/>
      <c r="AJ639" s="2"/>
      <c r="AK639" s="2"/>
      <c r="AL639" s="2"/>
      <c r="AM639" s="2"/>
      <c r="AN639" s="2"/>
    </row>
    <row r="640" spans="1:40">
      <c r="A640" s="89" t="s">
        <v>10</v>
      </c>
      <c r="B640" s="163">
        <v>4</v>
      </c>
      <c r="C640" s="164" t="s">
        <v>179</v>
      </c>
      <c r="D640" s="50">
        <f t="shared" ref="D640:L640" si="137">D639+D635</f>
        <v>2050</v>
      </c>
      <c r="E640" s="51">
        <f t="shared" si="137"/>
        <v>0</v>
      </c>
      <c r="F640" s="50">
        <f t="shared" si="137"/>
        <v>2050</v>
      </c>
      <c r="G640" s="51">
        <f t="shared" si="137"/>
        <v>0</v>
      </c>
      <c r="H640" s="50">
        <f t="shared" si="137"/>
        <v>2050</v>
      </c>
      <c r="I640" s="51">
        <f t="shared" si="137"/>
        <v>0</v>
      </c>
      <c r="J640" s="51">
        <f t="shared" si="137"/>
        <v>0</v>
      </c>
      <c r="K640" s="51">
        <f t="shared" si="137"/>
        <v>0</v>
      </c>
      <c r="L640" s="51">
        <f t="shared" si="137"/>
        <v>0</v>
      </c>
      <c r="S640" s="189"/>
      <c r="AB640" s="72"/>
      <c r="AC640" s="72"/>
      <c r="AD640" s="72"/>
      <c r="AE640" s="72"/>
      <c r="AF640" s="72"/>
      <c r="AG640" s="72"/>
      <c r="AH640" s="72"/>
      <c r="AI640" s="2"/>
      <c r="AJ640" s="2"/>
      <c r="AK640" s="2"/>
      <c r="AL640" s="2"/>
      <c r="AM640" s="2"/>
      <c r="AN640" s="2"/>
    </row>
    <row r="641" spans="1:40" ht="27.95" customHeight="1">
      <c r="A641" s="161" t="s">
        <v>10</v>
      </c>
      <c r="B641" s="162">
        <v>4202</v>
      </c>
      <c r="C641" s="160" t="s">
        <v>186</v>
      </c>
      <c r="D641" s="57">
        <f t="shared" ref="D641:L641" si="138">D640+D630</f>
        <v>13050</v>
      </c>
      <c r="E641" s="61">
        <f t="shared" si="138"/>
        <v>0</v>
      </c>
      <c r="F641" s="57">
        <f t="shared" si="138"/>
        <v>13050</v>
      </c>
      <c r="G641" s="61">
        <f t="shared" si="138"/>
        <v>0</v>
      </c>
      <c r="H641" s="57">
        <f t="shared" si="138"/>
        <v>13050</v>
      </c>
      <c r="I641" s="61">
        <f t="shared" si="138"/>
        <v>0</v>
      </c>
      <c r="J641" s="61">
        <f t="shared" si="138"/>
        <v>0</v>
      </c>
      <c r="K641" s="61">
        <f t="shared" si="138"/>
        <v>0</v>
      </c>
      <c r="L641" s="61">
        <f t="shared" si="138"/>
        <v>0</v>
      </c>
      <c r="S641" s="189"/>
      <c r="AB641" s="72"/>
      <c r="AC641" s="72"/>
      <c r="AD641" s="72"/>
      <c r="AE641" s="72"/>
      <c r="AF641" s="72"/>
      <c r="AG641" s="72"/>
      <c r="AH641" s="72"/>
      <c r="AI641" s="2"/>
      <c r="AJ641" s="2"/>
      <c r="AK641" s="2"/>
      <c r="AL641" s="2"/>
      <c r="AM641" s="2"/>
      <c r="AN641" s="2"/>
    </row>
    <row r="642" spans="1:40" ht="8.1" customHeight="1">
      <c r="C642" s="126"/>
      <c r="D642" s="59"/>
      <c r="E642" s="59"/>
      <c r="F642" s="59"/>
      <c r="G642" s="59"/>
      <c r="H642" s="59"/>
      <c r="I642" s="59"/>
      <c r="J642" s="59"/>
      <c r="K642" s="59"/>
      <c r="L642" s="59"/>
      <c r="S642" s="189"/>
      <c r="AB642" s="72"/>
      <c r="AC642" s="72"/>
      <c r="AD642" s="72"/>
      <c r="AE642" s="72"/>
      <c r="AF642" s="72"/>
      <c r="AG642" s="72"/>
      <c r="AH642" s="72"/>
      <c r="AI642" s="2"/>
      <c r="AJ642" s="2"/>
      <c r="AK642" s="2"/>
      <c r="AL642" s="2"/>
      <c r="AM642" s="2"/>
      <c r="AN642" s="2"/>
    </row>
    <row r="643" spans="1:40">
      <c r="A643" s="165" t="s">
        <v>12</v>
      </c>
      <c r="B643" s="111">
        <v>4217</v>
      </c>
      <c r="C643" s="112" t="s">
        <v>188</v>
      </c>
      <c r="D643" s="23"/>
      <c r="E643" s="23"/>
      <c r="F643" s="23"/>
      <c r="G643" s="23"/>
      <c r="H643" s="23"/>
      <c r="I643" s="23"/>
      <c r="J643" s="23"/>
      <c r="K643" s="23"/>
      <c r="L643" s="23"/>
      <c r="S643" s="189"/>
      <c r="AB643" s="72"/>
      <c r="AC643" s="72"/>
      <c r="AD643" s="72"/>
      <c r="AE643" s="72"/>
      <c r="AF643" s="72"/>
      <c r="AG643" s="72"/>
      <c r="AH643" s="72"/>
      <c r="AI643" s="2"/>
      <c r="AJ643" s="2"/>
      <c r="AK643" s="2"/>
      <c r="AL643" s="2"/>
      <c r="AM643" s="2"/>
      <c r="AN643" s="2"/>
    </row>
    <row r="644" spans="1:40" ht="25.5">
      <c r="A644" s="165"/>
      <c r="B644" s="113">
        <v>3</v>
      </c>
      <c r="C644" s="114" t="s">
        <v>189</v>
      </c>
      <c r="D644" s="23"/>
      <c r="E644" s="23"/>
      <c r="F644" s="23"/>
      <c r="G644" s="23"/>
      <c r="H644" s="23"/>
      <c r="I644" s="23"/>
      <c r="J644" s="23"/>
      <c r="K644" s="23"/>
      <c r="L644" s="23"/>
      <c r="S644" s="189"/>
      <c r="AB644" s="72"/>
      <c r="AC644" s="72"/>
      <c r="AD644" s="72"/>
      <c r="AE644" s="72"/>
      <c r="AF644" s="72"/>
      <c r="AG644" s="72"/>
      <c r="AH644" s="72"/>
      <c r="AI644" s="2"/>
      <c r="AJ644" s="2"/>
      <c r="AK644" s="2"/>
      <c r="AL644" s="2"/>
      <c r="AM644" s="2"/>
      <c r="AN644" s="2"/>
    </row>
    <row r="645" spans="1:40" ht="25.5">
      <c r="A645" s="89"/>
      <c r="B645" s="115">
        <v>3.7890000000000001</v>
      </c>
      <c r="C645" s="110" t="s">
        <v>407</v>
      </c>
      <c r="D645" s="23"/>
      <c r="E645" s="23"/>
      <c r="F645" s="23"/>
      <c r="G645" s="23"/>
      <c r="H645" s="23"/>
      <c r="I645" s="23"/>
      <c r="J645" s="23"/>
      <c r="K645" s="23"/>
      <c r="L645" s="23"/>
      <c r="S645" s="189"/>
      <c r="AB645" s="72"/>
      <c r="AC645" s="72"/>
      <c r="AD645" s="72"/>
      <c r="AE645" s="72"/>
      <c r="AF645" s="72"/>
      <c r="AG645" s="72"/>
      <c r="AH645" s="72"/>
      <c r="AI645" s="2"/>
      <c r="AJ645" s="2"/>
      <c r="AK645" s="2"/>
      <c r="AL645" s="2"/>
      <c r="AM645" s="2"/>
      <c r="AN645" s="2"/>
    </row>
    <row r="646" spans="1:40">
      <c r="A646" s="89"/>
      <c r="B646" s="118" t="s">
        <v>183</v>
      </c>
      <c r="C646" s="119" t="s">
        <v>181</v>
      </c>
      <c r="D646" s="48">
        <v>600</v>
      </c>
      <c r="E646" s="49">
        <v>0</v>
      </c>
      <c r="F646" s="48">
        <v>600</v>
      </c>
      <c r="G646" s="49">
        <v>0</v>
      </c>
      <c r="H646" s="48">
        <v>600</v>
      </c>
      <c r="I646" s="49">
        <v>0</v>
      </c>
      <c r="J646" s="49">
        <v>0</v>
      </c>
      <c r="K646" s="49">
        <v>0</v>
      </c>
      <c r="L646" s="49">
        <f>SUM(J646:K646)</f>
        <v>0</v>
      </c>
      <c r="S646" s="189"/>
      <c r="AB646" s="72"/>
      <c r="AC646" s="72"/>
      <c r="AD646" s="72"/>
      <c r="AE646" s="72"/>
      <c r="AF646" s="72"/>
      <c r="AG646" s="72"/>
      <c r="AH646" s="72"/>
      <c r="AI646" s="2"/>
      <c r="AJ646" s="2"/>
      <c r="AK646" s="2"/>
      <c r="AL646" s="2"/>
      <c r="AM646" s="2"/>
      <c r="AN646" s="2"/>
    </row>
    <row r="647" spans="1:40" ht="25.5">
      <c r="A647" s="165" t="s">
        <v>10</v>
      </c>
      <c r="B647" s="115">
        <v>3.7890000000000001</v>
      </c>
      <c r="C647" s="110" t="s">
        <v>407</v>
      </c>
      <c r="D647" s="57">
        <f t="shared" ref="D647:L647" si="139">D646</f>
        <v>600</v>
      </c>
      <c r="E647" s="61">
        <f t="shared" si="139"/>
        <v>0</v>
      </c>
      <c r="F647" s="57">
        <f t="shared" si="139"/>
        <v>600</v>
      </c>
      <c r="G647" s="61">
        <f t="shared" si="139"/>
        <v>0</v>
      </c>
      <c r="H647" s="57">
        <f t="shared" si="139"/>
        <v>600</v>
      </c>
      <c r="I647" s="61">
        <f t="shared" si="139"/>
        <v>0</v>
      </c>
      <c r="J647" s="61">
        <f t="shared" si="139"/>
        <v>0</v>
      </c>
      <c r="K647" s="61">
        <f t="shared" si="139"/>
        <v>0</v>
      </c>
      <c r="L647" s="61">
        <f t="shared" si="139"/>
        <v>0</v>
      </c>
      <c r="S647" s="189"/>
      <c r="AB647" s="72"/>
      <c r="AC647" s="72"/>
      <c r="AD647" s="72"/>
      <c r="AE647" s="72"/>
      <c r="AF647" s="72"/>
      <c r="AG647" s="72"/>
      <c r="AH647" s="72"/>
      <c r="AI647" s="2"/>
      <c r="AJ647" s="2"/>
      <c r="AK647" s="2"/>
      <c r="AL647" s="2"/>
      <c r="AM647" s="2"/>
      <c r="AN647" s="2"/>
    </row>
    <row r="648" spans="1:40" ht="8.1" customHeight="1">
      <c r="A648" s="89"/>
      <c r="B648" s="118"/>
      <c r="C648" s="119"/>
      <c r="D648" s="48"/>
      <c r="E648" s="49"/>
      <c r="F648" s="48"/>
      <c r="G648" s="49"/>
      <c r="H648" s="48"/>
      <c r="I648" s="49"/>
      <c r="J648" s="48"/>
      <c r="K648" s="49"/>
      <c r="L648" s="48"/>
      <c r="S648" s="189"/>
      <c r="AB648" s="72"/>
      <c r="AC648" s="72"/>
      <c r="AD648" s="72"/>
      <c r="AE648" s="72"/>
      <c r="AF648" s="72"/>
      <c r="AG648" s="72"/>
      <c r="AH648" s="72"/>
      <c r="AI648" s="2"/>
      <c r="AJ648" s="2"/>
      <c r="AK648" s="2"/>
      <c r="AL648" s="2"/>
      <c r="AM648" s="2"/>
      <c r="AN648" s="2"/>
    </row>
    <row r="649" spans="1:40">
      <c r="A649" s="89"/>
      <c r="B649" s="115">
        <v>3.7959999999999998</v>
      </c>
      <c r="C649" s="110" t="s">
        <v>168</v>
      </c>
      <c r="D649" s="23"/>
      <c r="E649" s="23"/>
      <c r="F649" s="23"/>
      <c r="G649" s="23"/>
      <c r="H649" s="23"/>
      <c r="I649" s="23"/>
      <c r="J649" s="23"/>
      <c r="K649" s="23"/>
      <c r="L649" s="23"/>
      <c r="S649" s="189"/>
      <c r="AB649" s="72"/>
      <c r="AC649" s="72"/>
      <c r="AD649" s="72"/>
      <c r="AE649" s="72"/>
      <c r="AF649" s="72"/>
      <c r="AG649" s="72"/>
      <c r="AH649" s="72"/>
      <c r="AI649" s="2"/>
      <c r="AJ649" s="2"/>
      <c r="AK649" s="2"/>
      <c r="AL649" s="2"/>
      <c r="AM649" s="2"/>
      <c r="AN649" s="2"/>
    </row>
    <row r="650" spans="1:40">
      <c r="A650" s="89"/>
      <c r="B650" s="118" t="s">
        <v>183</v>
      </c>
      <c r="C650" s="119" t="s">
        <v>182</v>
      </c>
      <c r="D650" s="48">
        <v>15000</v>
      </c>
      <c r="E650" s="49">
        <v>0</v>
      </c>
      <c r="F650" s="48">
        <v>15000</v>
      </c>
      <c r="G650" s="49">
        <v>0</v>
      </c>
      <c r="H650" s="48">
        <v>15000</v>
      </c>
      <c r="I650" s="49">
        <v>0</v>
      </c>
      <c r="J650" s="49">
        <v>0</v>
      </c>
      <c r="K650" s="49">
        <v>0</v>
      </c>
      <c r="L650" s="49">
        <f>SUM(J650:K650)</f>
        <v>0</v>
      </c>
      <c r="S650" s="189"/>
      <c r="AB650" s="72"/>
      <c r="AC650" s="72"/>
      <c r="AD650" s="72"/>
      <c r="AE650" s="72"/>
      <c r="AF650" s="72"/>
      <c r="AG650" s="72"/>
      <c r="AH650" s="72"/>
      <c r="AI650" s="2"/>
      <c r="AJ650" s="2"/>
      <c r="AK650" s="2"/>
      <c r="AL650" s="2"/>
      <c r="AM650" s="2"/>
      <c r="AN650" s="2"/>
    </row>
    <row r="651" spans="1:40">
      <c r="A651" s="165" t="s">
        <v>10</v>
      </c>
      <c r="B651" s="115">
        <v>3.7959999999999998</v>
      </c>
      <c r="C651" s="110" t="s">
        <v>168</v>
      </c>
      <c r="D651" s="57">
        <f t="shared" ref="D651:L651" si="140">SUM(D650:D650)</f>
        <v>15000</v>
      </c>
      <c r="E651" s="61">
        <f t="shared" si="140"/>
        <v>0</v>
      </c>
      <c r="F651" s="57">
        <f t="shared" si="140"/>
        <v>15000</v>
      </c>
      <c r="G651" s="61">
        <f t="shared" si="140"/>
        <v>0</v>
      </c>
      <c r="H651" s="57">
        <f t="shared" si="140"/>
        <v>15000</v>
      </c>
      <c r="I651" s="61">
        <f t="shared" si="140"/>
        <v>0</v>
      </c>
      <c r="J651" s="61">
        <f t="shared" si="140"/>
        <v>0</v>
      </c>
      <c r="K651" s="61">
        <f t="shared" si="140"/>
        <v>0</v>
      </c>
      <c r="L651" s="61">
        <f t="shared" si="140"/>
        <v>0</v>
      </c>
      <c r="S651" s="189"/>
      <c r="AB651" s="72"/>
      <c r="AC651" s="72"/>
      <c r="AD651" s="72"/>
      <c r="AE651" s="72"/>
      <c r="AF651" s="72"/>
      <c r="AG651" s="72"/>
      <c r="AH651" s="72"/>
      <c r="AI651" s="2"/>
      <c r="AJ651" s="2"/>
      <c r="AK651" s="2"/>
      <c r="AL651" s="2"/>
      <c r="AM651" s="2"/>
      <c r="AN651" s="2"/>
    </row>
    <row r="652" spans="1:40" ht="25.5">
      <c r="A652" s="165" t="s">
        <v>10</v>
      </c>
      <c r="B652" s="113">
        <v>3</v>
      </c>
      <c r="C652" s="114" t="s">
        <v>189</v>
      </c>
      <c r="D652" s="48"/>
      <c r="E652" s="48"/>
      <c r="F652" s="48"/>
      <c r="G652" s="48"/>
      <c r="H652" s="48"/>
      <c r="I652" s="48"/>
      <c r="J652" s="48"/>
      <c r="K652" s="48"/>
      <c r="L652" s="48"/>
      <c r="S652" s="189"/>
      <c r="AB652" s="72"/>
      <c r="AC652" s="72"/>
      <c r="AD652" s="72"/>
      <c r="AE652" s="72"/>
      <c r="AF652" s="72"/>
      <c r="AG652" s="72"/>
      <c r="AH652" s="72"/>
      <c r="AI652" s="2"/>
      <c r="AJ652" s="2"/>
      <c r="AK652" s="2"/>
      <c r="AL652" s="2"/>
      <c r="AM652" s="2"/>
      <c r="AN652" s="2"/>
    </row>
    <row r="653" spans="1:40">
      <c r="A653" s="165" t="s">
        <v>10</v>
      </c>
      <c r="B653" s="111">
        <v>4217</v>
      </c>
      <c r="C653" s="112" t="s">
        <v>188</v>
      </c>
      <c r="D653" s="57">
        <f t="shared" ref="D653:L653" si="141">D651+D647</f>
        <v>15600</v>
      </c>
      <c r="E653" s="61">
        <f t="shared" si="141"/>
        <v>0</v>
      </c>
      <c r="F653" s="57">
        <f t="shared" si="141"/>
        <v>15600</v>
      </c>
      <c r="G653" s="61">
        <f t="shared" si="141"/>
        <v>0</v>
      </c>
      <c r="H653" s="58">
        <f t="shared" si="141"/>
        <v>15600</v>
      </c>
      <c r="I653" s="61">
        <f t="shared" si="141"/>
        <v>0</v>
      </c>
      <c r="J653" s="61">
        <f t="shared" si="141"/>
        <v>0</v>
      </c>
      <c r="K653" s="61">
        <f t="shared" si="141"/>
        <v>0</v>
      </c>
      <c r="L653" s="61">
        <f t="shared" si="141"/>
        <v>0</v>
      </c>
      <c r="S653" s="189"/>
      <c r="AB653" s="72"/>
      <c r="AC653" s="72"/>
      <c r="AD653" s="72"/>
      <c r="AE653" s="72"/>
      <c r="AF653" s="72"/>
      <c r="AG653" s="72"/>
      <c r="AH653" s="72"/>
      <c r="AI653" s="2"/>
      <c r="AJ653" s="2"/>
      <c r="AK653" s="2"/>
      <c r="AL653" s="2"/>
      <c r="AM653" s="2"/>
      <c r="AN653" s="2"/>
    </row>
    <row r="654" spans="1:40" ht="8.1" customHeight="1">
      <c r="A654" s="89"/>
      <c r="B654" s="82"/>
      <c r="C654" s="110"/>
      <c r="D654" s="59"/>
      <c r="E654" s="59"/>
      <c r="F654" s="59"/>
      <c r="G654" s="59"/>
      <c r="H654" s="59"/>
      <c r="I654" s="59"/>
      <c r="J654" s="59"/>
      <c r="K654" s="59"/>
      <c r="L654" s="59"/>
      <c r="S654" s="189"/>
      <c r="AB654" s="72"/>
      <c r="AC654" s="72"/>
      <c r="AD654" s="72"/>
      <c r="AE654" s="72"/>
      <c r="AF654" s="72"/>
      <c r="AG654" s="72"/>
      <c r="AH654" s="72"/>
      <c r="AI654" s="2"/>
      <c r="AJ654" s="2"/>
      <c r="AK654" s="2"/>
      <c r="AL654" s="2"/>
      <c r="AM654" s="2"/>
      <c r="AN654" s="2"/>
    </row>
    <row r="655" spans="1:40" ht="38.25">
      <c r="A655" s="89" t="s">
        <v>12</v>
      </c>
      <c r="B655" s="120">
        <v>4225</v>
      </c>
      <c r="C655" s="110" t="s">
        <v>96</v>
      </c>
      <c r="D655" s="23"/>
      <c r="E655" s="23"/>
      <c r="F655" s="23"/>
      <c r="G655" s="23"/>
      <c r="H655" s="23"/>
      <c r="I655" s="23"/>
      <c r="J655" s="23"/>
      <c r="K655" s="23"/>
      <c r="L655" s="23"/>
      <c r="S655" s="189"/>
      <c r="AB655" s="72"/>
      <c r="AC655" s="72"/>
      <c r="AD655" s="72"/>
      <c r="AE655" s="72"/>
      <c r="AF655" s="72"/>
      <c r="AG655" s="72"/>
      <c r="AH655" s="72"/>
      <c r="AI655" s="2"/>
      <c r="AJ655" s="2"/>
      <c r="AK655" s="2"/>
      <c r="AL655" s="2"/>
      <c r="AM655" s="2"/>
      <c r="AN655" s="2"/>
    </row>
    <row r="656" spans="1:40">
      <c r="A656" s="89"/>
      <c r="B656" s="121">
        <v>2</v>
      </c>
      <c r="C656" s="119" t="s">
        <v>32</v>
      </c>
      <c r="D656" s="23"/>
      <c r="E656" s="23"/>
      <c r="F656" s="23"/>
      <c r="G656" s="23"/>
      <c r="H656" s="23"/>
      <c r="I656" s="23"/>
      <c r="J656" s="23"/>
      <c r="K656" s="23"/>
      <c r="L656" s="23"/>
      <c r="S656" s="189"/>
      <c r="AB656" s="72"/>
      <c r="AC656" s="72"/>
      <c r="AD656" s="72"/>
      <c r="AE656" s="72"/>
      <c r="AF656" s="72"/>
      <c r="AG656" s="72"/>
      <c r="AH656" s="72"/>
      <c r="AI656" s="2"/>
      <c r="AJ656" s="2"/>
      <c r="AK656" s="2"/>
      <c r="AL656" s="2"/>
      <c r="AM656" s="2"/>
      <c r="AN656" s="2"/>
    </row>
    <row r="657" spans="1:40">
      <c r="A657" s="89"/>
      <c r="B657" s="115">
        <v>2.8</v>
      </c>
      <c r="C657" s="110" t="s">
        <v>29</v>
      </c>
      <c r="D657" s="23"/>
      <c r="E657" s="23"/>
      <c r="F657" s="23"/>
      <c r="G657" s="23"/>
      <c r="H657" s="23"/>
      <c r="I657" s="23"/>
      <c r="J657" s="23"/>
      <c r="K657" s="23"/>
      <c r="L657" s="23"/>
      <c r="S657" s="189"/>
      <c r="AB657" s="72"/>
      <c r="AC657" s="72"/>
      <c r="AD657" s="72"/>
      <c r="AE657" s="72"/>
      <c r="AF657" s="72"/>
      <c r="AG657" s="72"/>
      <c r="AH657" s="72"/>
      <c r="AI657" s="2"/>
      <c r="AJ657" s="2"/>
      <c r="AK657" s="2"/>
      <c r="AL657" s="2"/>
      <c r="AM657" s="2"/>
      <c r="AN657" s="2"/>
    </row>
    <row r="658" spans="1:40">
      <c r="A658" s="89"/>
      <c r="B658" s="121">
        <v>51</v>
      </c>
      <c r="C658" s="227" t="s">
        <v>474</v>
      </c>
      <c r="D658" s="41"/>
      <c r="E658" s="41"/>
      <c r="F658" s="41"/>
      <c r="G658" s="41"/>
      <c r="H658" s="41"/>
      <c r="I658" s="41"/>
      <c r="J658" s="42"/>
      <c r="K658" s="41"/>
      <c r="L658" s="42"/>
      <c r="S658" s="189"/>
      <c r="W658" s="3"/>
      <c r="X658" s="3"/>
      <c r="Y658" s="3"/>
      <c r="Z658" s="4"/>
      <c r="AA658" s="3"/>
      <c r="AB658" s="3"/>
      <c r="AC658" s="72"/>
      <c r="AD658" s="72"/>
      <c r="AE658" s="72"/>
      <c r="AF658" s="72"/>
      <c r="AG658" s="72"/>
      <c r="AH658" s="72"/>
      <c r="AI658" s="2"/>
      <c r="AJ658" s="2"/>
      <c r="AK658" s="2"/>
      <c r="AL658" s="2"/>
      <c r="AM658" s="2"/>
      <c r="AN658" s="2"/>
    </row>
    <row r="659" spans="1:40" s="7" customFormat="1" ht="27.75" customHeight="1">
      <c r="A659" s="116"/>
      <c r="B659" s="102" t="s">
        <v>394</v>
      </c>
      <c r="C659" s="229" t="s">
        <v>396</v>
      </c>
      <c r="D659" s="46">
        <v>0</v>
      </c>
      <c r="E659" s="46">
        <v>0</v>
      </c>
      <c r="F659" s="47">
        <v>40000</v>
      </c>
      <c r="G659" s="46">
        <v>0</v>
      </c>
      <c r="H659" s="47">
        <v>40000</v>
      </c>
      <c r="I659" s="46">
        <v>0</v>
      </c>
      <c r="J659" s="47">
        <f>47528+10000</f>
        <v>57528</v>
      </c>
      <c r="K659" s="46">
        <v>0</v>
      </c>
      <c r="L659" s="47">
        <f>SUM(J659:K659)</f>
        <v>57528</v>
      </c>
      <c r="M659" s="247"/>
      <c r="N659" s="249"/>
      <c r="O659" s="249"/>
      <c r="P659" s="243"/>
      <c r="Q659" s="244"/>
      <c r="R659" s="190"/>
      <c r="S659" s="191"/>
      <c r="T659" s="190"/>
      <c r="U659" s="191"/>
      <c r="V659" s="191"/>
      <c r="W659" s="190"/>
      <c r="X659" s="190"/>
      <c r="Y659" s="190"/>
      <c r="Z659" s="190"/>
      <c r="AA659" s="190"/>
      <c r="AB659" s="193"/>
      <c r="AC659" s="193"/>
      <c r="AD659" s="193"/>
      <c r="AE659" s="193"/>
      <c r="AF659" s="193"/>
      <c r="AG659" s="193"/>
      <c r="AH659" s="193"/>
    </row>
    <row r="660" spans="1:40" ht="27.95" customHeight="1">
      <c r="B660" s="221" t="s">
        <v>398</v>
      </c>
      <c r="C660" s="166" t="s">
        <v>459</v>
      </c>
      <c r="D660" s="41">
        <v>0</v>
      </c>
      <c r="E660" s="41">
        <v>0</v>
      </c>
      <c r="F660" s="41">
        <v>0</v>
      </c>
      <c r="G660" s="41">
        <v>0</v>
      </c>
      <c r="H660" s="41">
        <v>0</v>
      </c>
      <c r="I660" s="41">
        <v>0</v>
      </c>
      <c r="J660" s="42">
        <v>5000</v>
      </c>
      <c r="K660" s="41">
        <v>0</v>
      </c>
      <c r="L660" s="42">
        <f>SUM(J660:K660)</f>
        <v>5000</v>
      </c>
      <c r="M660" s="247"/>
      <c r="N660" s="249"/>
      <c r="O660" s="249"/>
      <c r="P660" s="243"/>
      <c r="Q660" s="244"/>
      <c r="S660" s="189"/>
      <c r="AB660" s="72"/>
      <c r="AC660" s="72"/>
      <c r="AD660" s="72"/>
      <c r="AE660" s="72"/>
      <c r="AF660" s="72"/>
      <c r="AG660" s="72"/>
      <c r="AH660" s="72"/>
      <c r="AI660" s="2"/>
      <c r="AJ660" s="2"/>
      <c r="AK660" s="2"/>
      <c r="AL660" s="2"/>
      <c r="AM660" s="2"/>
      <c r="AN660" s="2"/>
    </row>
    <row r="661" spans="1:40" ht="25.5">
      <c r="A661" s="89" t="s">
        <v>10</v>
      </c>
      <c r="B661" s="121">
        <v>51</v>
      </c>
      <c r="C661" s="119" t="s">
        <v>474</v>
      </c>
      <c r="D661" s="46">
        <f>SUM(D659:D660)</f>
        <v>0</v>
      </c>
      <c r="E661" s="46">
        <f t="shared" ref="E661:L661" si="142">SUM(E659:E660)</f>
        <v>0</v>
      </c>
      <c r="F661" s="47">
        <f t="shared" si="142"/>
        <v>40000</v>
      </c>
      <c r="G661" s="46">
        <f t="shared" si="142"/>
        <v>0</v>
      </c>
      <c r="H661" s="47">
        <f t="shared" si="142"/>
        <v>40000</v>
      </c>
      <c r="I661" s="46">
        <f t="shared" si="142"/>
        <v>0</v>
      </c>
      <c r="J661" s="47">
        <f t="shared" si="142"/>
        <v>62528</v>
      </c>
      <c r="K661" s="46">
        <f t="shared" si="142"/>
        <v>0</v>
      </c>
      <c r="L661" s="47">
        <f t="shared" si="142"/>
        <v>62528</v>
      </c>
      <c r="S661" s="189"/>
      <c r="W661" s="3"/>
      <c r="X661" s="3"/>
      <c r="Y661" s="3"/>
      <c r="Z661" s="4"/>
      <c r="AA661" s="3"/>
      <c r="AB661" s="3"/>
      <c r="AC661" s="72"/>
      <c r="AD661" s="72"/>
      <c r="AE661" s="72"/>
      <c r="AF661" s="72"/>
      <c r="AG661" s="72"/>
      <c r="AH661" s="72"/>
      <c r="AI661" s="2"/>
      <c r="AJ661" s="2"/>
      <c r="AK661" s="2"/>
      <c r="AL661" s="2"/>
      <c r="AM661" s="2"/>
      <c r="AN661" s="2"/>
    </row>
    <row r="662" spans="1:40" ht="9" customHeight="1">
      <c r="A662" s="89"/>
      <c r="B662" s="115"/>
      <c r="C662" s="110"/>
      <c r="D662" s="23"/>
      <c r="E662" s="23"/>
      <c r="F662" s="23"/>
      <c r="G662" s="23"/>
      <c r="H662" s="23"/>
      <c r="I662" s="23"/>
      <c r="J662" s="23"/>
      <c r="K662" s="23"/>
      <c r="L662" s="23"/>
      <c r="S662" s="189"/>
      <c r="AB662" s="72"/>
      <c r="AC662" s="72"/>
      <c r="AD662" s="72"/>
      <c r="AE662" s="72"/>
      <c r="AF662" s="72"/>
      <c r="AG662" s="72"/>
      <c r="AH662" s="72"/>
      <c r="AI662" s="2"/>
      <c r="AJ662" s="2"/>
      <c r="AK662" s="2"/>
      <c r="AL662" s="2"/>
      <c r="AM662" s="2"/>
      <c r="AN662" s="2"/>
    </row>
    <row r="663" spans="1:40">
      <c r="B663" s="127">
        <v>60</v>
      </c>
      <c r="C663" s="128" t="s">
        <v>239</v>
      </c>
      <c r="D663" s="59"/>
      <c r="E663" s="59"/>
      <c r="F663" s="59"/>
      <c r="G663" s="59"/>
      <c r="H663" s="59"/>
      <c r="I663" s="59"/>
      <c r="J663" s="59"/>
      <c r="K663" s="59"/>
      <c r="L663" s="59"/>
      <c r="S663" s="189"/>
      <c r="AB663" s="72"/>
      <c r="AC663" s="72"/>
      <c r="AD663" s="72"/>
      <c r="AE663" s="72"/>
      <c r="AF663" s="72"/>
      <c r="AG663" s="72"/>
      <c r="AH663" s="72"/>
      <c r="AI663" s="2"/>
      <c r="AJ663" s="2"/>
      <c r="AK663" s="2"/>
      <c r="AL663" s="2"/>
      <c r="AM663" s="2"/>
      <c r="AN663" s="2"/>
    </row>
    <row r="664" spans="1:40" ht="27.95" customHeight="1">
      <c r="A664" s="89"/>
      <c r="B664" s="82" t="s">
        <v>278</v>
      </c>
      <c r="C664" s="166" t="s">
        <v>391</v>
      </c>
      <c r="D664" s="42">
        <v>12500</v>
      </c>
      <c r="E664" s="41">
        <v>0</v>
      </c>
      <c r="F664" s="41">
        <v>0</v>
      </c>
      <c r="G664" s="41">
        <v>0</v>
      </c>
      <c r="H664" s="41">
        <v>0</v>
      </c>
      <c r="I664" s="41">
        <v>0</v>
      </c>
      <c r="J664" s="41">
        <v>0</v>
      </c>
      <c r="K664" s="41">
        <v>0</v>
      </c>
      <c r="L664" s="41">
        <f t="shared" ref="L664:L669" si="143">SUM(J664:K664)</f>
        <v>0</v>
      </c>
      <c r="S664" s="189"/>
      <c r="AB664" s="72"/>
      <c r="AC664" s="72"/>
      <c r="AD664" s="72"/>
      <c r="AE664" s="72"/>
      <c r="AF664" s="72"/>
      <c r="AG664" s="72"/>
      <c r="AH664" s="72"/>
      <c r="AI664" s="2"/>
      <c r="AJ664" s="2"/>
      <c r="AK664" s="2"/>
      <c r="AL664" s="2"/>
      <c r="AM664" s="2"/>
      <c r="AN664" s="2"/>
    </row>
    <row r="665" spans="1:40" ht="27.95" customHeight="1">
      <c r="B665" s="87" t="s">
        <v>286</v>
      </c>
      <c r="C665" s="166" t="s">
        <v>430</v>
      </c>
      <c r="D665" s="42">
        <v>67</v>
      </c>
      <c r="E665" s="41">
        <v>0</v>
      </c>
      <c r="F665" s="42">
        <v>2500</v>
      </c>
      <c r="G665" s="41">
        <v>0</v>
      </c>
      <c r="H665" s="42">
        <v>2500</v>
      </c>
      <c r="I665" s="41">
        <v>0</v>
      </c>
      <c r="J665" s="41">
        <v>0</v>
      </c>
      <c r="K665" s="41">
        <v>0</v>
      </c>
      <c r="L665" s="41">
        <f t="shared" si="143"/>
        <v>0</v>
      </c>
      <c r="S665" s="189"/>
      <c r="AB665" s="72"/>
      <c r="AC665" s="72"/>
      <c r="AD665" s="72"/>
      <c r="AE665" s="72"/>
      <c r="AF665" s="72"/>
      <c r="AG665" s="72"/>
      <c r="AH665" s="72"/>
      <c r="AI665" s="2"/>
      <c r="AJ665" s="2"/>
      <c r="AK665" s="2"/>
      <c r="AL665" s="2"/>
      <c r="AM665" s="2"/>
      <c r="AN665" s="2"/>
    </row>
    <row r="666" spans="1:40" ht="38.25">
      <c r="B666" s="87" t="s">
        <v>297</v>
      </c>
      <c r="C666" s="166" t="s">
        <v>300</v>
      </c>
      <c r="D666" s="42">
        <v>1972</v>
      </c>
      <c r="E666" s="41">
        <v>0</v>
      </c>
      <c r="F666" s="42">
        <v>12678</v>
      </c>
      <c r="G666" s="41">
        <v>0</v>
      </c>
      <c r="H666" s="42">
        <v>12678</v>
      </c>
      <c r="I666" s="41">
        <v>0</v>
      </c>
      <c r="J666" s="42">
        <f>10557+5673</f>
        <v>16230</v>
      </c>
      <c r="K666" s="41">
        <v>0</v>
      </c>
      <c r="L666" s="42">
        <f t="shared" si="143"/>
        <v>16230</v>
      </c>
      <c r="M666" s="213"/>
      <c r="N666" s="249"/>
      <c r="O666" s="258"/>
      <c r="P666" s="214"/>
      <c r="Q666" s="232"/>
      <c r="S666" s="189"/>
      <c r="AB666" s="72"/>
      <c r="AC666" s="72"/>
      <c r="AD666" s="72"/>
      <c r="AE666" s="72"/>
      <c r="AF666" s="72"/>
      <c r="AG666" s="72"/>
      <c r="AH666" s="72"/>
      <c r="AI666" s="2"/>
      <c r="AJ666" s="2"/>
      <c r="AK666" s="2"/>
      <c r="AL666" s="2"/>
      <c r="AM666" s="2"/>
      <c r="AN666" s="2"/>
    </row>
    <row r="667" spans="1:40" ht="38.25">
      <c r="B667" s="87" t="s">
        <v>298</v>
      </c>
      <c r="C667" s="166" t="s">
        <v>314</v>
      </c>
      <c r="D667" s="42">
        <v>3726</v>
      </c>
      <c r="E667" s="41">
        <v>0</v>
      </c>
      <c r="F667" s="42">
        <v>11858</v>
      </c>
      <c r="G667" s="41">
        <v>0</v>
      </c>
      <c r="H667" s="42">
        <v>11858</v>
      </c>
      <c r="I667" s="41">
        <v>0</v>
      </c>
      <c r="J667" s="42">
        <f>10557+5256</f>
        <v>15813</v>
      </c>
      <c r="K667" s="41">
        <v>0</v>
      </c>
      <c r="L667" s="42">
        <f t="shared" si="143"/>
        <v>15813</v>
      </c>
      <c r="M667" s="213"/>
      <c r="N667" s="249"/>
      <c r="O667" s="258"/>
      <c r="P667" s="214"/>
      <c r="Q667" s="232"/>
      <c r="S667" s="189"/>
      <c r="AB667" s="72"/>
      <c r="AC667" s="72"/>
      <c r="AD667" s="72"/>
      <c r="AE667" s="72"/>
      <c r="AF667" s="72"/>
      <c r="AG667" s="72"/>
      <c r="AH667" s="72"/>
      <c r="AI667" s="2"/>
      <c r="AJ667" s="2"/>
      <c r="AK667" s="2"/>
      <c r="AL667" s="2"/>
      <c r="AM667" s="2"/>
      <c r="AN667" s="2"/>
    </row>
    <row r="668" spans="1:40" ht="38.25">
      <c r="B668" s="87" t="s">
        <v>299</v>
      </c>
      <c r="C668" s="166" t="s">
        <v>301</v>
      </c>
      <c r="D668" s="42">
        <v>341</v>
      </c>
      <c r="E668" s="41">
        <v>0</v>
      </c>
      <c r="F668" s="42">
        <v>21493</v>
      </c>
      <c r="G668" s="41">
        <v>0</v>
      </c>
      <c r="H668" s="42">
        <v>21493</v>
      </c>
      <c r="I668" s="41">
        <v>0</v>
      </c>
      <c r="J668" s="42">
        <f>10558+15752</f>
        <v>26310</v>
      </c>
      <c r="K668" s="41">
        <v>0</v>
      </c>
      <c r="L668" s="42">
        <f t="shared" si="143"/>
        <v>26310</v>
      </c>
      <c r="M668" s="213"/>
      <c r="N668" s="249"/>
      <c r="O668" s="258"/>
      <c r="P668" s="214"/>
      <c r="Q668" s="232"/>
      <c r="S668" s="189"/>
      <c r="AB668" s="72"/>
      <c r="AC668" s="72"/>
      <c r="AD668" s="72"/>
      <c r="AE668" s="72"/>
      <c r="AF668" s="72"/>
      <c r="AG668" s="72"/>
      <c r="AH668" s="72"/>
      <c r="AI668" s="2"/>
      <c r="AJ668" s="2"/>
      <c r="AK668" s="2"/>
      <c r="AL668" s="2"/>
      <c r="AM668" s="2"/>
      <c r="AN668" s="2"/>
    </row>
    <row r="669" spans="1:40" ht="27.95" customHeight="1">
      <c r="B669" s="87" t="s">
        <v>316</v>
      </c>
      <c r="C669" s="166" t="s">
        <v>392</v>
      </c>
      <c r="D669" s="41">
        <v>0</v>
      </c>
      <c r="E669" s="41">
        <v>0</v>
      </c>
      <c r="F669" s="42">
        <v>2500</v>
      </c>
      <c r="G669" s="41">
        <v>0</v>
      </c>
      <c r="H669" s="42">
        <v>2500</v>
      </c>
      <c r="I669" s="41">
        <v>0</v>
      </c>
      <c r="J669" s="41">
        <v>0</v>
      </c>
      <c r="K669" s="41">
        <v>0</v>
      </c>
      <c r="L669" s="41">
        <f t="shared" si="143"/>
        <v>0</v>
      </c>
      <c r="S669" s="189"/>
      <c r="AB669" s="72"/>
      <c r="AC669" s="72"/>
      <c r="AD669" s="72"/>
      <c r="AE669" s="72"/>
      <c r="AF669" s="72"/>
      <c r="AG669" s="72"/>
      <c r="AH669" s="72"/>
      <c r="AI669" s="2"/>
      <c r="AJ669" s="2"/>
      <c r="AK669" s="2"/>
      <c r="AL669" s="2"/>
      <c r="AM669" s="2"/>
      <c r="AN669" s="2"/>
    </row>
    <row r="670" spans="1:40">
      <c r="A670" s="81" t="s">
        <v>10</v>
      </c>
      <c r="B670" s="127">
        <v>60</v>
      </c>
      <c r="C670" s="128" t="s">
        <v>239</v>
      </c>
      <c r="D670" s="44">
        <f t="shared" ref="D670:L670" si="144">SUM(D664:D669)</f>
        <v>18606</v>
      </c>
      <c r="E670" s="43">
        <f t="shared" si="144"/>
        <v>0</v>
      </c>
      <c r="F670" s="44">
        <f t="shared" si="144"/>
        <v>51029</v>
      </c>
      <c r="G670" s="43">
        <f t="shared" si="144"/>
        <v>0</v>
      </c>
      <c r="H670" s="44">
        <f t="shared" si="144"/>
        <v>51029</v>
      </c>
      <c r="I670" s="43">
        <f t="shared" si="144"/>
        <v>0</v>
      </c>
      <c r="J670" s="44">
        <f t="shared" si="144"/>
        <v>58353</v>
      </c>
      <c r="K670" s="43">
        <f t="shared" si="144"/>
        <v>0</v>
      </c>
      <c r="L670" s="44">
        <f t="shared" si="144"/>
        <v>58353</v>
      </c>
      <c r="S670" s="189"/>
      <c r="W670" s="3"/>
      <c r="X670" s="3"/>
      <c r="Y670" s="3"/>
      <c r="Z670" s="4"/>
      <c r="AA670" s="3"/>
      <c r="AB670" s="3"/>
      <c r="AC670" s="72"/>
      <c r="AD670" s="72"/>
      <c r="AE670" s="72"/>
      <c r="AF670" s="72"/>
      <c r="AG670" s="72"/>
      <c r="AH670" s="72"/>
      <c r="AI670" s="2"/>
      <c r="AJ670" s="2"/>
      <c r="AK670" s="2"/>
      <c r="AL670" s="2"/>
      <c r="AM670" s="2"/>
      <c r="AN670" s="2"/>
    </row>
    <row r="671" spans="1:40">
      <c r="A671" s="89" t="s">
        <v>10</v>
      </c>
      <c r="B671" s="115">
        <v>2.8</v>
      </c>
      <c r="C671" s="110" t="s">
        <v>29</v>
      </c>
      <c r="D671" s="44">
        <f t="shared" ref="D671:L671" si="145">D670+D661</f>
        <v>18606</v>
      </c>
      <c r="E671" s="43">
        <f t="shared" si="145"/>
        <v>0</v>
      </c>
      <c r="F671" s="44">
        <f t="shared" si="145"/>
        <v>91029</v>
      </c>
      <c r="G671" s="43">
        <f t="shared" si="145"/>
        <v>0</v>
      </c>
      <c r="H671" s="44">
        <f t="shared" si="145"/>
        <v>91029</v>
      </c>
      <c r="I671" s="43">
        <f t="shared" si="145"/>
        <v>0</v>
      </c>
      <c r="J671" s="44">
        <f t="shared" si="145"/>
        <v>120881</v>
      </c>
      <c r="K671" s="43">
        <f t="shared" si="145"/>
        <v>0</v>
      </c>
      <c r="L671" s="44">
        <f t="shared" si="145"/>
        <v>120881</v>
      </c>
      <c r="S671" s="189"/>
      <c r="AB671" s="72"/>
      <c r="AC671" s="72"/>
      <c r="AD671" s="72"/>
      <c r="AE671" s="72"/>
      <c r="AF671" s="72"/>
      <c r="AG671" s="72"/>
      <c r="AH671" s="72"/>
      <c r="AI671" s="2"/>
      <c r="AJ671" s="2"/>
      <c r="AK671" s="2"/>
      <c r="AL671" s="2"/>
      <c r="AM671" s="2"/>
      <c r="AN671" s="2"/>
    </row>
    <row r="672" spans="1:40">
      <c r="A672" s="89" t="s">
        <v>10</v>
      </c>
      <c r="B672" s="121">
        <v>2</v>
      </c>
      <c r="C672" s="119" t="s">
        <v>32</v>
      </c>
      <c r="D672" s="44">
        <f t="shared" ref="D672:L672" si="146">D671</f>
        <v>18606</v>
      </c>
      <c r="E672" s="43">
        <f t="shared" si="146"/>
        <v>0</v>
      </c>
      <c r="F672" s="44">
        <f t="shared" si="146"/>
        <v>91029</v>
      </c>
      <c r="G672" s="43">
        <f t="shared" si="146"/>
        <v>0</v>
      </c>
      <c r="H672" s="44">
        <f t="shared" si="146"/>
        <v>91029</v>
      </c>
      <c r="I672" s="43">
        <f t="shared" si="146"/>
        <v>0</v>
      </c>
      <c r="J672" s="44">
        <f t="shared" si="146"/>
        <v>120881</v>
      </c>
      <c r="K672" s="43">
        <f t="shared" si="146"/>
        <v>0</v>
      </c>
      <c r="L672" s="44">
        <f t="shared" si="146"/>
        <v>120881</v>
      </c>
      <c r="S672" s="189"/>
      <c r="AB672" s="72"/>
      <c r="AC672" s="72"/>
      <c r="AD672" s="72"/>
      <c r="AE672" s="72"/>
      <c r="AF672" s="72"/>
      <c r="AG672" s="72"/>
      <c r="AH672" s="72"/>
      <c r="AI672" s="2"/>
      <c r="AJ672" s="2"/>
      <c r="AK672" s="2"/>
      <c r="AL672" s="2"/>
      <c r="AM672" s="2"/>
      <c r="AN672" s="2"/>
    </row>
    <row r="673" spans="1:40">
      <c r="A673" s="89"/>
      <c r="B673" s="121">
        <v>3</v>
      </c>
      <c r="C673" s="119" t="s">
        <v>460</v>
      </c>
      <c r="D673" s="137"/>
      <c r="E673" s="212"/>
      <c r="F673" s="137"/>
      <c r="G673" s="212"/>
      <c r="H673" s="137"/>
      <c r="I673" s="212"/>
      <c r="J673" s="137"/>
      <c r="K673" s="212"/>
      <c r="L673" s="137"/>
      <c r="S673" s="189"/>
      <c r="AB673" s="72"/>
      <c r="AC673" s="72"/>
      <c r="AD673" s="72"/>
      <c r="AE673" s="72"/>
      <c r="AF673" s="72"/>
      <c r="AG673" s="72"/>
      <c r="AH673" s="72"/>
      <c r="AI673" s="2"/>
      <c r="AJ673" s="2"/>
      <c r="AK673" s="2"/>
      <c r="AL673" s="2"/>
      <c r="AM673" s="2"/>
      <c r="AN673" s="2"/>
    </row>
    <row r="674" spans="1:40">
      <c r="A674" s="89"/>
      <c r="B674" s="115">
        <v>3.8</v>
      </c>
      <c r="C674" s="110" t="s">
        <v>29</v>
      </c>
      <c r="D674" s="42"/>
      <c r="E674" s="41"/>
      <c r="F674" s="42"/>
      <c r="G674" s="41"/>
      <c r="H674" s="42"/>
      <c r="I674" s="41"/>
      <c r="J674" s="42"/>
      <c r="K674" s="41"/>
      <c r="L674" s="42"/>
      <c r="S674" s="189"/>
      <c r="AB674" s="72"/>
      <c r="AC674" s="72"/>
      <c r="AD674" s="72"/>
      <c r="AE674" s="72"/>
      <c r="AF674" s="72"/>
      <c r="AG674" s="72"/>
      <c r="AH674" s="72"/>
      <c r="AI674" s="2"/>
      <c r="AJ674" s="2"/>
      <c r="AK674" s="2"/>
      <c r="AL674" s="2"/>
      <c r="AM674" s="2"/>
      <c r="AN674" s="2"/>
    </row>
    <row r="675" spans="1:40" ht="38.25">
      <c r="A675" s="89"/>
      <c r="B675" s="121">
        <v>43</v>
      </c>
      <c r="C675" s="119" t="s">
        <v>461</v>
      </c>
      <c r="D675" s="42"/>
      <c r="E675" s="41"/>
      <c r="F675" s="42"/>
      <c r="G675" s="41"/>
      <c r="H675" s="42"/>
      <c r="I675" s="41"/>
      <c r="J675" s="42"/>
      <c r="K675" s="41"/>
      <c r="L675" s="42"/>
      <c r="S675" s="189"/>
      <c r="AB675" s="72"/>
      <c r="AC675" s="72"/>
      <c r="AD675" s="72"/>
      <c r="AE675" s="72"/>
      <c r="AF675" s="72"/>
      <c r="AG675" s="72"/>
      <c r="AH675" s="72"/>
      <c r="AI675" s="2"/>
      <c r="AJ675" s="2"/>
      <c r="AK675" s="2"/>
      <c r="AL675" s="2"/>
      <c r="AM675" s="2"/>
      <c r="AN675" s="2"/>
    </row>
    <row r="676" spans="1:40" s="5" customFormat="1" ht="27" customHeight="1">
      <c r="A676" s="89"/>
      <c r="B676" s="121" t="s">
        <v>462</v>
      </c>
      <c r="C676" s="119" t="s">
        <v>465</v>
      </c>
      <c r="D676" s="41">
        <v>0</v>
      </c>
      <c r="E676" s="41">
        <v>0</v>
      </c>
      <c r="F676" s="41">
        <v>0</v>
      </c>
      <c r="G676" s="41">
        <v>0</v>
      </c>
      <c r="H676" s="41">
        <v>0</v>
      </c>
      <c r="I676" s="41">
        <v>0</v>
      </c>
      <c r="J676" s="42">
        <v>30000</v>
      </c>
      <c r="K676" s="41">
        <v>0</v>
      </c>
      <c r="L676" s="42">
        <f>SUM(J676:K676)</f>
        <v>30000</v>
      </c>
      <c r="M676" s="237"/>
      <c r="N676" s="241"/>
      <c r="O676" s="241"/>
      <c r="P676" s="238"/>
      <c r="Q676" s="234"/>
      <c r="R676" s="200"/>
      <c r="S676" s="198"/>
      <c r="T676" s="200"/>
      <c r="U676" s="198"/>
      <c r="V676" s="198"/>
      <c r="W676" s="200"/>
      <c r="X676" s="200"/>
      <c r="Y676" s="200"/>
      <c r="Z676" s="200"/>
      <c r="AA676" s="200"/>
      <c r="AB676" s="201"/>
      <c r="AC676" s="201"/>
      <c r="AD676" s="201"/>
      <c r="AE676" s="201"/>
      <c r="AF676" s="201"/>
      <c r="AG676" s="201"/>
      <c r="AH676" s="201"/>
    </row>
    <row r="677" spans="1:40" s="5" customFormat="1" ht="27.75" customHeight="1">
      <c r="A677" s="116"/>
      <c r="B677" s="132" t="s">
        <v>463</v>
      </c>
      <c r="C677" s="117" t="s">
        <v>466</v>
      </c>
      <c r="D677" s="46">
        <v>0</v>
      </c>
      <c r="E677" s="46">
        <v>0</v>
      </c>
      <c r="F677" s="46">
        <v>0</v>
      </c>
      <c r="G677" s="46">
        <v>0</v>
      </c>
      <c r="H677" s="46">
        <v>0</v>
      </c>
      <c r="I677" s="46">
        <v>0</v>
      </c>
      <c r="J677" s="47">
        <v>5000</v>
      </c>
      <c r="K677" s="46">
        <v>0</v>
      </c>
      <c r="L677" s="47">
        <f>SUM(J677:K677)</f>
        <v>5000</v>
      </c>
      <c r="M677" s="237"/>
      <c r="N677" s="241"/>
      <c r="O677" s="241"/>
      <c r="P677" s="238"/>
      <c r="Q677" s="234"/>
      <c r="R677" s="200"/>
      <c r="S677" s="198"/>
      <c r="T677" s="200"/>
      <c r="U677" s="198"/>
      <c r="V677" s="198"/>
      <c r="W677" s="200"/>
      <c r="X677" s="200"/>
      <c r="Y677" s="200"/>
      <c r="Z677" s="200"/>
      <c r="AA677" s="200"/>
      <c r="AB677" s="201"/>
      <c r="AC677" s="201"/>
      <c r="AD677" s="201"/>
      <c r="AE677" s="201"/>
      <c r="AF677" s="201"/>
      <c r="AG677" s="201"/>
      <c r="AH677" s="201"/>
    </row>
    <row r="678" spans="1:40" s="5" customFormat="1" ht="25.5">
      <c r="A678" s="89"/>
      <c r="B678" s="121" t="s">
        <v>464</v>
      </c>
      <c r="C678" s="119" t="s">
        <v>467</v>
      </c>
      <c r="D678" s="41">
        <v>0</v>
      </c>
      <c r="E678" s="41">
        <v>0</v>
      </c>
      <c r="F678" s="41">
        <v>0</v>
      </c>
      <c r="G678" s="41">
        <v>0</v>
      </c>
      <c r="H678" s="41">
        <v>0</v>
      </c>
      <c r="I678" s="41">
        <v>0</v>
      </c>
      <c r="J678" s="42">
        <v>5000</v>
      </c>
      <c r="K678" s="41">
        <v>0</v>
      </c>
      <c r="L678" s="42">
        <f>SUM(J678:K678)</f>
        <v>5000</v>
      </c>
      <c r="M678" s="237"/>
      <c r="N678" s="241"/>
      <c r="O678" s="241"/>
      <c r="P678" s="238"/>
      <c r="Q678" s="234"/>
      <c r="R678" s="200"/>
      <c r="S678" s="198"/>
      <c r="T678" s="200"/>
      <c r="U678" s="198"/>
      <c r="V678" s="198"/>
      <c r="W678" s="200"/>
      <c r="X678" s="200"/>
      <c r="Y678" s="200"/>
      <c r="Z678" s="200"/>
      <c r="AA678" s="200"/>
      <c r="AB678" s="201"/>
      <c r="AC678" s="201"/>
      <c r="AD678" s="201"/>
      <c r="AE678" s="201"/>
      <c r="AF678" s="201"/>
      <c r="AG678" s="201"/>
      <c r="AH678" s="201"/>
    </row>
    <row r="679" spans="1:40" s="5" customFormat="1" ht="38.25">
      <c r="A679" s="89" t="s">
        <v>10</v>
      </c>
      <c r="B679" s="121">
        <v>43</v>
      </c>
      <c r="C679" s="119" t="s">
        <v>461</v>
      </c>
      <c r="D679" s="46">
        <f t="shared" ref="D679:I679" si="147">SUM(D676:D678)</f>
        <v>0</v>
      </c>
      <c r="E679" s="46">
        <f t="shared" si="147"/>
        <v>0</v>
      </c>
      <c r="F679" s="46">
        <f t="shared" si="147"/>
        <v>0</v>
      </c>
      <c r="G679" s="46">
        <f t="shared" si="147"/>
        <v>0</v>
      </c>
      <c r="H679" s="46">
        <f t="shared" si="147"/>
        <v>0</v>
      </c>
      <c r="I679" s="46">
        <f t="shared" si="147"/>
        <v>0</v>
      </c>
      <c r="J679" s="47">
        <f>SUM(J676:J678)</f>
        <v>40000</v>
      </c>
      <c r="K679" s="46">
        <f t="shared" ref="K679:L679" si="148">SUM(K676:K678)</f>
        <v>0</v>
      </c>
      <c r="L679" s="47">
        <f t="shared" si="148"/>
        <v>40000</v>
      </c>
      <c r="M679" s="200"/>
      <c r="N679" s="200"/>
      <c r="O679" s="200"/>
      <c r="P679" s="198"/>
      <c r="Q679" s="199"/>
      <c r="R679" s="200"/>
      <c r="S679" s="198"/>
      <c r="T679" s="200"/>
      <c r="U679" s="198"/>
      <c r="V679" s="198"/>
      <c r="W679" s="200"/>
      <c r="X679" s="200"/>
      <c r="Y679" s="200"/>
      <c r="Z679" s="200"/>
      <c r="AA679" s="200"/>
      <c r="AB679" s="201"/>
      <c r="AC679" s="201"/>
      <c r="AD679" s="201"/>
      <c r="AE679" s="201"/>
      <c r="AF679" s="201"/>
      <c r="AG679" s="201"/>
      <c r="AH679" s="201"/>
    </row>
    <row r="680" spans="1:40" s="5" customFormat="1">
      <c r="A680" s="89" t="s">
        <v>10</v>
      </c>
      <c r="B680" s="115">
        <v>3.8</v>
      </c>
      <c r="C680" s="110" t="s">
        <v>29</v>
      </c>
      <c r="D680" s="46">
        <f>D679</f>
        <v>0</v>
      </c>
      <c r="E680" s="46">
        <f t="shared" ref="E680:L681" si="149">E679</f>
        <v>0</v>
      </c>
      <c r="F680" s="46">
        <f t="shared" si="149"/>
        <v>0</v>
      </c>
      <c r="G680" s="46">
        <f t="shared" si="149"/>
        <v>0</v>
      </c>
      <c r="H680" s="46">
        <f t="shared" si="149"/>
        <v>0</v>
      </c>
      <c r="I680" s="46">
        <f t="shared" si="149"/>
        <v>0</v>
      </c>
      <c r="J680" s="47">
        <f t="shared" si="149"/>
        <v>40000</v>
      </c>
      <c r="K680" s="46">
        <f t="shared" si="149"/>
        <v>0</v>
      </c>
      <c r="L680" s="47">
        <f t="shared" si="149"/>
        <v>40000</v>
      </c>
      <c r="M680" s="200"/>
      <c r="N680" s="200"/>
      <c r="O680" s="200"/>
      <c r="P680" s="198"/>
      <c r="Q680" s="199"/>
      <c r="R680" s="200"/>
      <c r="S680" s="198"/>
      <c r="T680" s="200"/>
      <c r="U680" s="198"/>
      <c r="V680" s="198"/>
      <c r="W680" s="200"/>
      <c r="X680" s="200"/>
      <c r="Y680" s="200"/>
      <c r="Z680" s="200"/>
      <c r="AA680" s="200"/>
      <c r="AB680" s="201"/>
      <c r="AC680" s="201"/>
      <c r="AD680" s="201"/>
      <c r="AE680" s="201"/>
      <c r="AF680" s="201"/>
      <c r="AG680" s="201"/>
      <c r="AH680" s="201"/>
    </row>
    <row r="681" spans="1:40" s="5" customFormat="1">
      <c r="A681" s="89" t="s">
        <v>10</v>
      </c>
      <c r="B681" s="121">
        <v>3</v>
      </c>
      <c r="C681" s="119" t="s">
        <v>460</v>
      </c>
      <c r="D681" s="46">
        <f>D680</f>
        <v>0</v>
      </c>
      <c r="E681" s="46">
        <f t="shared" si="149"/>
        <v>0</v>
      </c>
      <c r="F681" s="46">
        <f t="shared" si="149"/>
        <v>0</v>
      </c>
      <c r="G681" s="46">
        <f t="shared" si="149"/>
        <v>0</v>
      </c>
      <c r="H681" s="46">
        <f t="shared" si="149"/>
        <v>0</v>
      </c>
      <c r="I681" s="46">
        <f t="shared" si="149"/>
        <v>0</v>
      </c>
      <c r="J681" s="47">
        <f t="shared" si="149"/>
        <v>40000</v>
      </c>
      <c r="K681" s="46">
        <f t="shared" si="149"/>
        <v>0</v>
      </c>
      <c r="L681" s="47">
        <f t="shared" si="149"/>
        <v>40000</v>
      </c>
      <c r="M681" s="200"/>
      <c r="N681" s="200"/>
      <c r="O681" s="200"/>
      <c r="P681" s="198"/>
      <c r="Q681" s="199"/>
      <c r="R681" s="200"/>
      <c r="S681" s="198"/>
      <c r="T681" s="200"/>
      <c r="U681" s="198"/>
      <c r="V681" s="198"/>
      <c r="W681" s="200"/>
      <c r="X681" s="200"/>
      <c r="Y681" s="200"/>
      <c r="Z681" s="200"/>
      <c r="AA681" s="200"/>
      <c r="AB681" s="201"/>
      <c r="AC681" s="201"/>
      <c r="AD681" s="201"/>
      <c r="AE681" s="201"/>
      <c r="AF681" s="201"/>
      <c r="AG681" s="201"/>
      <c r="AH681" s="201"/>
    </row>
    <row r="682" spans="1:40" ht="27.95" customHeight="1">
      <c r="A682" s="89" t="s">
        <v>10</v>
      </c>
      <c r="B682" s="120">
        <v>4225</v>
      </c>
      <c r="C682" s="110" t="s">
        <v>98</v>
      </c>
      <c r="D682" s="40">
        <f>D672+D681</f>
        <v>18606</v>
      </c>
      <c r="E682" s="46">
        <f t="shared" ref="E682:L682" si="150">E672+E681</f>
        <v>0</v>
      </c>
      <c r="F682" s="40">
        <f t="shared" si="150"/>
        <v>91029</v>
      </c>
      <c r="G682" s="46">
        <f t="shared" si="150"/>
        <v>0</v>
      </c>
      <c r="H682" s="40">
        <f t="shared" si="150"/>
        <v>91029</v>
      </c>
      <c r="I682" s="46">
        <f t="shared" si="150"/>
        <v>0</v>
      </c>
      <c r="J682" s="40">
        <f t="shared" si="150"/>
        <v>160881</v>
      </c>
      <c r="K682" s="46">
        <f t="shared" si="150"/>
        <v>0</v>
      </c>
      <c r="L682" s="40">
        <f t="shared" si="150"/>
        <v>160881</v>
      </c>
      <c r="S682" s="189"/>
      <c r="AB682" s="72"/>
      <c r="AC682" s="72"/>
      <c r="AD682" s="72"/>
      <c r="AE682" s="72"/>
      <c r="AF682" s="72"/>
      <c r="AG682" s="72"/>
      <c r="AH682" s="72"/>
      <c r="AI682" s="2"/>
      <c r="AJ682" s="2"/>
      <c r="AK682" s="2"/>
      <c r="AL682" s="2"/>
      <c r="AM682" s="2"/>
      <c r="AN682" s="2"/>
    </row>
    <row r="683" spans="1:40" ht="9" customHeight="1">
      <c r="A683" s="89"/>
      <c r="B683" s="120"/>
      <c r="C683" s="110"/>
      <c r="D683" s="39"/>
      <c r="E683" s="41"/>
      <c r="F683" s="39"/>
      <c r="G683" s="41"/>
      <c r="H683" s="39"/>
      <c r="I683" s="41"/>
      <c r="J683" s="39"/>
      <c r="K683" s="41"/>
      <c r="L683" s="39"/>
      <c r="S683" s="189"/>
      <c r="AB683" s="72"/>
      <c r="AC683" s="72"/>
      <c r="AD683" s="72"/>
      <c r="AE683" s="72"/>
      <c r="AF683" s="72"/>
      <c r="AG683" s="72"/>
      <c r="AH683" s="72"/>
      <c r="AI683" s="2"/>
      <c r="AJ683" s="2"/>
      <c r="AK683" s="2"/>
      <c r="AL683" s="2"/>
      <c r="AM683" s="2"/>
      <c r="AN683" s="2"/>
    </row>
    <row r="684" spans="1:40" ht="25.5">
      <c r="A684" s="89" t="s">
        <v>12</v>
      </c>
      <c r="B684" s="120">
        <v>4235</v>
      </c>
      <c r="C684" s="110" t="s">
        <v>249</v>
      </c>
      <c r="D684" s="39"/>
      <c r="E684" s="39"/>
      <c r="F684" s="39"/>
      <c r="G684" s="39"/>
      <c r="H684" s="39"/>
      <c r="I684" s="39"/>
      <c r="J684" s="39"/>
      <c r="K684" s="39"/>
      <c r="L684" s="39"/>
      <c r="S684" s="189"/>
      <c r="AB684" s="72"/>
      <c r="AC684" s="72"/>
      <c r="AD684" s="72"/>
      <c r="AE684" s="72"/>
      <c r="AF684" s="72"/>
      <c r="AG684" s="72"/>
      <c r="AH684" s="72"/>
      <c r="AI684" s="2"/>
      <c r="AJ684" s="2"/>
      <c r="AK684" s="2"/>
      <c r="AL684" s="2"/>
      <c r="AM684" s="2"/>
      <c r="AN684" s="2"/>
    </row>
    <row r="685" spans="1:40">
      <c r="B685" s="127">
        <v>2</v>
      </c>
      <c r="C685" s="128" t="s">
        <v>46</v>
      </c>
      <c r="D685" s="39"/>
      <c r="E685" s="39"/>
      <c r="F685" s="39"/>
      <c r="G685" s="39"/>
      <c r="H685" s="39"/>
      <c r="I685" s="39"/>
      <c r="J685" s="39"/>
      <c r="K685" s="39"/>
      <c r="L685" s="39"/>
      <c r="S685" s="189"/>
      <c r="AB685" s="72"/>
      <c r="AC685" s="72"/>
      <c r="AD685" s="72"/>
      <c r="AE685" s="72"/>
      <c r="AF685" s="72"/>
      <c r="AG685" s="72"/>
      <c r="AH685" s="72"/>
      <c r="AI685" s="2"/>
      <c r="AJ685" s="2"/>
      <c r="AK685" s="2"/>
      <c r="AL685" s="2"/>
      <c r="AM685" s="2"/>
      <c r="AN685" s="2"/>
    </row>
    <row r="686" spans="1:40">
      <c r="B686" s="125">
        <v>2.101</v>
      </c>
      <c r="C686" s="126" t="s">
        <v>57</v>
      </c>
      <c r="D686" s="39"/>
      <c r="E686" s="39"/>
      <c r="F686" s="39"/>
      <c r="G686" s="39"/>
      <c r="H686" s="39"/>
      <c r="I686" s="39"/>
      <c r="J686" s="39"/>
      <c r="K686" s="39"/>
      <c r="L686" s="39"/>
      <c r="S686" s="189"/>
      <c r="AB686" s="72"/>
      <c r="AC686" s="72"/>
      <c r="AD686" s="72"/>
      <c r="AE686" s="72"/>
      <c r="AF686" s="72"/>
      <c r="AG686" s="72"/>
      <c r="AH686" s="72"/>
      <c r="AI686" s="2"/>
      <c r="AJ686" s="2"/>
      <c r="AK686" s="2"/>
      <c r="AL686" s="2"/>
      <c r="AM686" s="2"/>
      <c r="AN686" s="2"/>
    </row>
    <row r="687" spans="1:40">
      <c r="A687" s="89"/>
      <c r="B687" s="82">
        <v>39</v>
      </c>
      <c r="C687" s="119" t="s">
        <v>46</v>
      </c>
      <c r="D687" s="39"/>
      <c r="E687" s="39"/>
      <c r="F687" s="39"/>
      <c r="G687" s="39"/>
      <c r="H687" s="39"/>
      <c r="I687" s="39"/>
      <c r="J687" s="39"/>
      <c r="K687" s="39"/>
      <c r="L687" s="39"/>
      <c r="S687" s="189"/>
      <c r="AB687" s="72"/>
      <c r="AC687" s="72"/>
      <c r="AD687" s="72"/>
      <c r="AE687" s="72"/>
      <c r="AF687" s="72"/>
      <c r="AG687" s="72"/>
      <c r="AH687" s="72"/>
      <c r="AI687" s="2"/>
      <c r="AJ687" s="2"/>
      <c r="AK687" s="2"/>
      <c r="AL687" s="2"/>
      <c r="AM687" s="2"/>
      <c r="AN687" s="2"/>
    </row>
    <row r="688" spans="1:40">
      <c r="A688" s="89"/>
      <c r="B688" s="82">
        <v>66</v>
      </c>
      <c r="C688" s="119" t="s">
        <v>239</v>
      </c>
      <c r="D688" s="39"/>
      <c r="E688" s="39"/>
      <c r="F688" s="39"/>
      <c r="G688" s="39"/>
      <c r="H688" s="39"/>
      <c r="I688" s="39"/>
      <c r="J688" s="39"/>
      <c r="K688" s="39"/>
      <c r="L688" s="39"/>
      <c r="S688" s="189"/>
      <c r="AB688" s="72"/>
      <c r="AC688" s="72"/>
      <c r="AD688" s="72"/>
      <c r="AE688" s="72"/>
      <c r="AF688" s="72"/>
      <c r="AG688" s="72"/>
      <c r="AH688" s="72"/>
      <c r="AI688" s="2"/>
      <c r="AJ688" s="2"/>
      <c r="AK688" s="2"/>
      <c r="AL688" s="2"/>
      <c r="AM688" s="2"/>
      <c r="AN688" s="2"/>
    </row>
    <row r="689" spans="1:40">
      <c r="A689" s="89"/>
      <c r="B689" s="82" t="s">
        <v>282</v>
      </c>
      <c r="C689" s="119" t="s">
        <v>283</v>
      </c>
      <c r="D689" s="47">
        <v>5000</v>
      </c>
      <c r="E689" s="46">
        <v>0</v>
      </c>
      <c r="F689" s="47">
        <v>2500</v>
      </c>
      <c r="G689" s="46">
        <v>0</v>
      </c>
      <c r="H689" s="47">
        <v>2500</v>
      </c>
      <c r="I689" s="46">
        <v>0</v>
      </c>
      <c r="J689" s="46">
        <v>0</v>
      </c>
      <c r="K689" s="46">
        <v>0</v>
      </c>
      <c r="L689" s="46">
        <f>SUM(J689:K689)</f>
        <v>0</v>
      </c>
      <c r="S689" s="189"/>
      <c r="AB689" s="72"/>
      <c r="AC689" s="72"/>
      <c r="AD689" s="72"/>
      <c r="AE689" s="72"/>
      <c r="AF689" s="72"/>
      <c r="AG689" s="72"/>
      <c r="AH689" s="72"/>
      <c r="AI689" s="2"/>
      <c r="AJ689" s="2"/>
      <c r="AK689" s="2"/>
      <c r="AL689" s="2"/>
      <c r="AM689" s="2"/>
      <c r="AN689" s="2"/>
    </row>
    <row r="690" spans="1:40" s="7" customFormat="1" ht="51">
      <c r="A690" s="89"/>
      <c r="B690" s="82" t="s">
        <v>317</v>
      </c>
      <c r="C690" s="177" t="s">
        <v>433</v>
      </c>
      <c r="D690" s="41">
        <v>0</v>
      </c>
      <c r="E690" s="41">
        <v>0</v>
      </c>
      <c r="F690" s="42">
        <v>13118</v>
      </c>
      <c r="G690" s="41">
        <v>0</v>
      </c>
      <c r="H690" s="39">
        <v>13118</v>
      </c>
      <c r="I690" s="41">
        <v>0</v>
      </c>
      <c r="J690" s="42">
        <f>14263-1145</f>
        <v>13118</v>
      </c>
      <c r="K690" s="41">
        <v>0</v>
      </c>
      <c r="L690" s="42">
        <f>SUM(J690:K690)</f>
        <v>13118</v>
      </c>
      <c r="M690" s="247"/>
      <c r="N690" s="247"/>
      <c r="O690" s="213"/>
      <c r="P690" s="243"/>
      <c r="Q690" s="244"/>
      <c r="R690" s="190"/>
      <c r="S690" s="191"/>
      <c r="T690" s="190"/>
      <c r="U690" s="191"/>
      <c r="V690" s="191"/>
      <c r="W690" s="8"/>
      <c r="X690" s="8"/>
      <c r="Y690" s="8"/>
      <c r="Z690" s="204"/>
      <c r="AA690" s="205"/>
      <c r="AB690" s="193"/>
      <c r="AC690" s="193"/>
      <c r="AD690" s="193"/>
      <c r="AE690" s="193"/>
      <c r="AF690" s="193"/>
      <c r="AG690" s="193"/>
      <c r="AH690" s="193"/>
    </row>
    <row r="691" spans="1:40">
      <c r="A691" s="89" t="s">
        <v>10</v>
      </c>
      <c r="B691" s="82">
        <v>66</v>
      </c>
      <c r="C691" s="119" t="s">
        <v>239</v>
      </c>
      <c r="D691" s="44">
        <f t="shared" ref="D691:L691" si="151">D689+D690</f>
        <v>5000</v>
      </c>
      <c r="E691" s="43">
        <f t="shared" si="151"/>
        <v>0</v>
      </c>
      <c r="F691" s="44">
        <f t="shared" si="151"/>
        <v>15618</v>
      </c>
      <c r="G691" s="43">
        <f t="shared" si="151"/>
        <v>0</v>
      </c>
      <c r="H691" s="44">
        <f t="shared" si="151"/>
        <v>15618</v>
      </c>
      <c r="I691" s="43">
        <f t="shared" si="151"/>
        <v>0</v>
      </c>
      <c r="J691" s="44">
        <f t="shared" si="151"/>
        <v>13118</v>
      </c>
      <c r="K691" s="43">
        <f t="shared" si="151"/>
        <v>0</v>
      </c>
      <c r="L691" s="44">
        <f t="shared" si="151"/>
        <v>13118</v>
      </c>
      <c r="S691" s="189"/>
      <c r="AB691" s="72"/>
      <c r="AC691" s="72"/>
      <c r="AD691" s="72"/>
      <c r="AE691" s="72"/>
      <c r="AF691" s="72"/>
      <c r="AG691" s="72"/>
      <c r="AH691" s="72"/>
      <c r="AI691" s="2"/>
      <c r="AJ691" s="2"/>
      <c r="AK691" s="2"/>
      <c r="AL691" s="2"/>
      <c r="AM691" s="2"/>
      <c r="AN691" s="2"/>
    </row>
    <row r="692" spans="1:40">
      <c r="A692" s="89" t="s">
        <v>10</v>
      </c>
      <c r="B692" s="115">
        <v>2.101</v>
      </c>
      <c r="C692" s="110" t="s">
        <v>57</v>
      </c>
      <c r="D692" s="44">
        <f t="shared" ref="D692:L692" si="152">D691</f>
        <v>5000</v>
      </c>
      <c r="E692" s="43">
        <f t="shared" si="152"/>
        <v>0</v>
      </c>
      <c r="F692" s="44">
        <f t="shared" si="152"/>
        <v>15618</v>
      </c>
      <c r="G692" s="43">
        <f t="shared" si="152"/>
        <v>0</v>
      </c>
      <c r="H692" s="44">
        <f t="shared" si="152"/>
        <v>15618</v>
      </c>
      <c r="I692" s="43">
        <f t="shared" si="152"/>
        <v>0</v>
      </c>
      <c r="J692" s="44">
        <f t="shared" si="152"/>
        <v>13118</v>
      </c>
      <c r="K692" s="43">
        <f t="shared" si="152"/>
        <v>0</v>
      </c>
      <c r="L692" s="44">
        <f t="shared" si="152"/>
        <v>13118</v>
      </c>
      <c r="S692" s="189"/>
      <c r="AB692" s="72"/>
      <c r="AC692" s="72"/>
      <c r="AD692" s="72"/>
      <c r="AE692" s="72"/>
      <c r="AF692" s="72"/>
      <c r="AG692" s="72"/>
      <c r="AH692" s="72"/>
      <c r="AI692" s="2"/>
      <c r="AJ692" s="2"/>
      <c r="AK692" s="2"/>
      <c r="AL692" s="2"/>
      <c r="AM692" s="2"/>
      <c r="AN692" s="2"/>
    </row>
    <row r="693" spans="1:40" ht="11.1" customHeight="1">
      <c r="A693" s="89"/>
      <c r="B693" s="82"/>
      <c r="C693" s="119"/>
      <c r="D693" s="39"/>
      <c r="E693" s="39"/>
      <c r="F693" s="39"/>
      <c r="G693" s="39"/>
      <c r="H693" s="39"/>
      <c r="I693" s="39"/>
      <c r="J693" s="39"/>
      <c r="K693" s="39"/>
      <c r="L693" s="39"/>
      <c r="S693" s="189"/>
      <c r="AB693" s="72"/>
      <c r="AC693" s="72"/>
      <c r="AD693" s="72"/>
      <c r="AE693" s="72"/>
      <c r="AF693" s="72"/>
      <c r="AG693" s="72"/>
      <c r="AH693" s="72"/>
      <c r="AI693" s="2"/>
      <c r="AJ693" s="2"/>
      <c r="AK693" s="2"/>
      <c r="AL693" s="2"/>
      <c r="AM693" s="2"/>
      <c r="AN693" s="2"/>
    </row>
    <row r="694" spans="1:40">
      <c r="A694" s="89"/>
      <c r="B694" s="115">
        <v>2.1019999999999999</v>
      </c>
      <c r="C694" s="110" t="s">
        <v>63</v>
      </c>
      <c r="D694" s="39"/>
      <c r="E694" s="39"/>
      <c r="F694" s="39"/>
      <c r="G694" s="39"/>
      <c r="H694" s="39"/>
      <c r="I694" s="39"/>
      <c r="J694" s="39"/>
      <c r="K694" s="39"/>
      <c r="L694" s="39"/>
      <c r="S694" s="189"/>
      <c r="AB694" s="72"/>
      <c r="AC694" s="72"/>
      <c r="AD694" s="72"/>
      <c r="AE694" s="72"/>
      <c r="AF694" s="72"/>
      <c r="AG694" s="72"/>
      <c r="AH694" s="72"/>
      <c r="AI694" s="2"/>
      <c r="AJ694" s="2"/>
      <c r="AK694" s="2"/>
      <c r="AL694" s="2"/>
      <c r="AM694" s="2"/>
      <c r="AN694" s="2"/>
    </row>
    <row r="695" spans="1:40">
      <c r="A695" s="89"/>
      <c r="B695" s="82">
        <v>39</v>
      </c>
      <c r="C695" s="119" t="s">
        <v>46</v>
      </c>
      <c r="D695" s="39"/>
      <c r="E695" s="39"/>
      <c r="F695" s="39"/>
      <c r="G695" s="39"/>
      <c r="H695" s="39"/>
      <c r="I695" s="39"/>
      <c r="J695" s="39"/>
      <c r="K695" s="39"/>
      <c r="L695" s="39"/>
      <c r="S695" s="189"/>
      <c r="AB695" s="72"/>
      <c r="AC695" s="72"/>
      <c r="AD695" s="72"/>
      <c r="AE695" s="72"/>
      <c r="AF695" s="72"/>
      <c r="AG695" s="72"/>
      <c r="AH695" s="72"/>
      <c r="AI695" s="2"/>
      <c r="AJ695" s="2"/>
      <c r="AK695" s="2"/>
      <c r="AL695" s="2"/>
      <c r="AM695" s="2"/>
      <c r="AN695" s="2"/>
    </row>
    <row r="696" spans="1:40">
      <c r="A696" s="89"/>
      <c r="B696" s="82">
        <v>66</v>
      </c>
      <c r="C696" s="119" t="s">
        <v>99</v>
      </c>
      <c r="D696" s="39"/>
      <c r="E696" s="39"/>
      <c r="F696" s="39"/>
      <c r="G696" s="39"/>
      <c r="H696" s="39"/>
      <c r="I696" s="39"/>
      <c r="J696" s="39"/>
      <c r="K696" s="39"/>
      <c r="L696" s="39"/>
      <c r="S696" s="189"/>
      <c r="AB696" s="72"/>
      <c r="AC696" s="72"/>
      <c r="AD696" s="72"/>
      <c r="AE696" s="72"/>
      <c r="AF696" s="72"/>
      <c r="AG696" s="72"/>
      <c r="AH696" s="72"/>
      <c r="AI696" s="2"/>
      <c r="AJ696" s="2"/>
      <c r="AK696" s="2"/>
      <c r="AL696" s="2"/>
      <c r="AM696" s="2"/>
      <c r="AN696" s="2"/>
    </row>
    <row r="697" spans="1:40" s="7" customFormat="1">
      <c r="A697" s="89"/>
      <c r="B697" s="82" t="s">
        <v>100</v>
      </c>
      <c r="C697" s="119" t="s">
        <v>257</v>
      </c>
      <c r="D697" s="42">
        <v>31905</v>
      </c>
      <c r="E697" s="41">
        <v>0</v>
      </c>
      <c r="F697" s="42">
        <v>46300</v>
      </c>
      <c r="G697" s="41">
        <v>0</v>
      </c>
      <c r="H697" s="42">
        <v>46300</v>
      </c>
      <c r="I697" s="41">
        <v>0</v>
      </c>
      <c r="J697" s="42">
        <f>104403+28701</f>
        <v>133104</v>
      </c>
      <c r="K697" s="41">
        <v>0</v>
      </c>
      <c r="L697" s="42">
        <f>SUM(J697:K697)</f>
        <v>133104</v>
      </c>
      <c r="M697" s="247"/>
      <c r="N697" s="247"/>
      <c r="O697" s="247"/>
      <c r="P697" s="243"/>
      <c r="Q697" s="244"/>
      <c r="R697" s="190"/>
      <c r="S697" s="191"/>
      <c r="T697" s="190"/>
      <c r="U697" s="191"/>
      <c r="V697" s="191"/>
      <c r="W697" s="190"/>
      <c r="X697" s="190"/>
      <c r="Y697" s="190"/>
      <c r="Z697" s="190"/>
      <c r="AA697" s="190"/>
      <c r="AB697" s="193"/>
      <c r="AC697" s="193"/>
      <c r="AD697" s="193"/>
      <c r="AE697" s="193"/>
      <c r="AF697" s="193"/>
      <c r="AG697" s="193"/>
      <c r="AH697" s="193"/>
    </row>
    <row r="698" spans="1:40">
      <c r="A698" s="89"/>
      <c r="B698" s="82">
        <v>68</v>
      </c>
      <c r="C698" s="119" t="s">
        <v>292</v>
      </c>
      <c r="D698" s="69"/>
      <c r="E698" s="39"/>
      <c r="F698" s="39"/>
      <c r="G698" s="70"/>
      <c r="H698" s="39"/>
      <c r="I698" s="39"/>
      <c r="J698" s="39"/>
      <c r="K698" s="70"/>
      <c r="L698" s="39"/>
      <c r="S698" s="189"/>
      <c r="W698" s="3"/>
      <c r="X698" s="3"/>
      <c r="Y698" s="3"/>
      <c r="Z698" s="4"/>
      <c r="AA698" s="3"/>
      <c r="AB698" s="3"/>
      <c r="AC698" s="72"/>
      <c r="AD698" s="72"/>
      <c r="AE698" s="72"/>
      <c r="AF698" s="72"/>
      <c r="AG698" s="72"/>
      <c r="AH698" s="72"/>
      <c r="AI698" s="2"/>
      <c r="AJ698" s="2"/>
      <c r="AK698" s="2"/>
      <c r="AL698" s="2"/>
      <c r="AM698" s="2"/>
      <c r="AN698" s="2"/>
    </row>
    <row r="699" spans="1:40">
      <c r="A699" s="89"/>
      <c r="B699" s="82" t="s">
        <v>211</v>
      </c>
      <c r="C699" s="119" t="s">
        <v>170</v>
      </c>
      <c r="D699" s="42">
        <v>9999</v>
      </c>
      <c r="E699" s="41">
        <v>0</v>
      </c>
      <c r="F699" s="42">
        <v>15000</v>
      </c>
      <c r="G699" s="41">
        <v>0</v>
      </c>
      <c r="H699" s="42">
        <v>15000</v>
      </c>
      <c r="I699" s="41">
        <v>0</v>
      </c>
      <c r="J699" s="41">
        <v>0</v>
      </c>
      <c r="K699" s="41">
        <v>0</v>
      </c>
      <c r="L699" s="41">
        <f>SUM(J699:K699)</f>
        <v>0</v>
      </c>
      <c r="S699" s="189"/>
      <c r="AB699" s="72"/>
      <c r="AC699" s="72"/>
      <c r="AD699" s="72"/>
      <c r="AE699" s="72"/>
      <c r="AF699" s="72"/>
      <c r="AG699" s="72"/>
      <c r="AH699" s="72"/>
      <c r="AI699" s="2"/>
      <c r="AJ699" s="2"/>
      <c r="AK699" s="2"/>
      <c r="AL699" s="2"/>
      <c r="AM699" s="2"/>
      <c r="AN699" s="2"/>
    </row>
    <row r="700" spans="1:40">
      <c r="A700" s="89"/>
      <c r="B700" s="82"/>
      <c r="C700" s="119"/>
      <c r="D700" s="42"/>
      <c r="E700" s="42"/>
      <c r="F700" s="42"/>
      <c r="G700" s="41"/>
      <c r="H700" s="42"/>
      <c r="I700" s="41"/>
      <c r="J700" s="42"/>
      <c r="K700" s="41"/>
      <c r="L700" s="42"/>
      <c r="S700" s="189"/>
      <c r="AB700" s="72"/>
      <c r="AC700" s="72"/>
      <c r="AD700" s="72"/>
      <c r="AE700" s="72"/>
      <c r="AF700" s="72"/>
      <c r="AG700" s="72"/>
      <c r="AH700" s="72"/>
      <c r="AI700" s="2"/>
      <c r="AJ700" s="2"/>
      <c r="AK700" s="2"/>
      <c r="AL700" s="2"/>
      <c r="AM700" s="2"/>
      <c r="AN700" s="2"/>
    </row>
    <row r="701" spans="1:40">
      <c r="A701" s="89"/>
      <c r="B701" s="82">
        <v>69</v>
      </c>
      <c r="C701" s="119" t="s">
        <v>305</v>
      </c>
      <c r="D701" s="73"/>
      <c r="E701" s="9"/>
      <c r="F701" s="9"/>
      <c r="G701" s="230"/>
      <c r="H701" s="9"/>
      <c r="I701" s="10"/>
      <c r="J701" s="9"/>
      <c r="K701" s="230"/>
      <c r="L701" s="10"/>
      <c r="M701" s="72"/>
      <c r="N701" s="72"/>
      <c r="O701" s="72"/>
      <c r="P701" s="14"/>
      <c r="S701" s="189"/>
      <c r="AB701" s="72"/>
      <c r="AC701" s="72"/>
      <c r="AD701" s="72"/>
      <c r="AE701" s="72"/>
      <c r="AF701" s="72"/>
      <c r="AG701" s="72"/>
      <c r="AH701" s="72"/>
      <c r="AI701" s="2"/>
      <c r="AJ701" s="2"/>
      <c r="AK701" s="2"/>
      <c r="AL701" s="2"/>
      <c r="AM701" s="2"/>
      <c r="AN701" s="2"/>
    </row>
    <row r="702" spans="1:40">
      <c r="A702" s="89"/>
      <c r="B702" s="82" t="s">
        <v>306</v>
      </c>
      <c r="C702" s="119" t="s">
        <v>170</v>
      </c>
      <c r="D702" s="42">
        <v>50024</v>
      </c>
      <c r="E702" s="41">
        <v>0</v>
      </c>
      <c r="F702" s="41">
        <v>0</v>
      </c>
      <c r="G702" s="41">
        <v>0</v>
      </c>
      <c r="H702" s="41">
        <v>0</v>
      </c>
      <c r="I702" s="41">
        <v>0</v>
      </c>
      <c r="J702" s="41">
        <v>0</v>
      </c>
      <c r="K702" s="41">
        <v>0</v>
      </c>
      <c r="L702" s="41">
        <f>SUM(J702:K702)</f>
        <v>0</v>
      </c>
      <c r="S702" s="189"/>
      <c r="AB702" s="72"/>
      <c r="AC702" s="72"/>
      <c r="AD702" s="72"/>
      <c r="AE702" s="72"/>
      <c r="AF702" s="72"/>
      <c r="AG702" s="72"/>
      <c r="AH702" s="72"/>
      <c r="AI702" s="2"/>
      <c r="AJ702" s="2"/>
      <c r="AK702" s="2"/>
      <c r="AL702" s="2"/>
      <c r="AM702" s="2"/>
      <c r="AN702" s="2"/>
    </row>
    <row r="703" spans="1:40">
      <c r="A703" s="116" t="s">
        <v>10</v>
      </c>
      <c r="B703" s="123">
        <v>2.1019999999999999</v>
      </c>
      <c r="C703" s="124" t="s">
        <v>63</v>
      </c>
      <c r="D703" s="44">
        <f t="shared" ref="D703:L703" si="153">SUM(D697:D702)</f>
        <v>91928</v>
      </c>
      <c r="E703" s="43">
        <f t="shared" si="153"/>
        <v>0</v>
      </c>
      <c r="F703" s="44">
        <f t="shared" si="153"/>
        <v>61300</v>
      </c>
      <c r="G703" s="43">
        <f t="shared" si="153"/>
        <v>0</v>
      </c>
      <c r="H703" s="44">
        <f t="shared" si="153"/>
        <v>61300</v>
      </c>
      <c r="I703" s="43">
        <f t="shared" si="153"/>
        <v>0</v>
      </c>
      <c r="J703" s="44">
        <f t="shared" si="153"/>
        <v>133104</v>
      </c>
      <c r="K703" s="43">
        <f t="shared" si="153"/>
        <v>0</v>
      </c>
      <c r="L703" s="44">
        <f t="shared" si="153"/>
        <v>133104</v>
      </c>
      <c r="S703" s="189"/>
      <c r="AB703" s="72"/>
      <c r="AC703" s="72"/>
      <c r="AD703" s="72"/>
      <c r="AE703" s="72"/>
      <c r="AF703" s="72"/>
      <c r="AG703" s="72"/>
      <c r="AH703" s="72"/>
      <c r="AI703" s="2"/>
      <c r="AJ703" s="2"/>
      <c r="AK703" s="2"/>
      <c r="AL703" s="2"/>
      <c r="AM703" s="2"/>
      <c r="AN703" s="2"/>
    </row>
    <row r="704" spans="1:40" ht="0.75" customHeight="1">
      <c r="A704" s="89"/>
      <c r="B704" s="115"/>
      <c r="C704" s="110"/>
      <c r="D704" s="42"/>
      <c r="E704" s="42"/>
      <c r="F704" s="42"/>
      <c r="G704" s="41"/>
      <c r="H704" s="42"/>
      <c r="I704" s="41"/>
      <c r="J704" s="42"/>
      <c r="K704" s="41"/>
      <c r="L704" s="42"/>
      <c r="S704" s="189"/>
      <c r="AB704" s="72"/>
      <c r="AC704" s="72"/>
      <c r="AD704" s="72"/>
      <c r="AE704" s="72"/>
      <c r="AF704" s="72"/>
      <c r="AG704" s="72"/>
      <c r="AH704" s="72"/>
      <c r="AI704" s="2"/>
      <c r="AJ704" s="2"/>
      <c r="AK704" s="2"/>
      <c r="AL704" s="2"/>
      <c r="AM704" s="2"/>
      <c r="AN704" s="2"/>
    </row>
    <row r="705" spans="1:40">
      <c r="A705" s="89"/>
      <c r="B705" s="115">
        <v>2.1030000000000002</v>
      </c>
      <c r="C705" s="110" t="s">
        <v>73</v>
      </c>
      <c r="D705" s="42"/>
      <c r="E705" s="42"/>
      <c r="F705" s="42"/>
      <c r="G705" s="41"/>
      <c r="H705" s="42"/>
      <c r="I705" s="41"/>
      <c r="J705" s="42"/>
      <c r="K705" s="41"/>
      <c r="L705" s="42"/>
      <c r="S705" s="189"/>
      <c r="AB705" s="72"/>
      <c r="AC705" s="72"/>
      <c r="AD705" s="72"/>
      <c r="AE705" s="72"/>
      <c r="AF705" s="72"/>
      <c r="AG705" s="72"/>
      <c r="AH705" s="72"/>
      <c r="AI705" s="2"/>
      <c r="AJ705" s="2"/>
      <c r="AK705" s="2"/>
      <c r="AL705" s="2"/>
      <c r="AM705" s="2"/>
      <c r="AN705" s="2"/>
    </row>
    <row r="706" spans="1:40" ht="38.25">
      <c r="A706" s="89"/>
      <c r="B706" s="82">
        <v>53</v>
      </c>
      <c r="C706" s="119" t="s">
        <v>429</v>
      </c>
      <c r="D706" s="42"/>
      <c r="E706" s="42"/>
      <c r="F706" s="42"/>
      <c r="G706" s="41"/>
      <c r="H706" s="42"/>
      <c r="I706" s="41"/>
      <c r="J706" s="42"/>
      <c r="K706" s="41"/>
      <c r="L706" s="42"/>
      <c r="S706" s="189"/>
      <c r="AB706" s="72"/>
      <c r="AC706" s="72"/>
      <c r="AD706" s="72"/>
      <c r="AE706" s="72"/>
      <c r="AF706" s="72"/>
      <c r="AG706" s="72"/>
      <c r="AH706" s="72"/>
      <c r="AI706" s="2"/>
      <c r="AJ706" s="2"/>
      <c r="AK706" s="2"/>
      <c r="AL706" s="2"/>
      <c r="AM706" s="2"/>
      <c r="AN706" s="2"/>
    </row>
    <row r="707" spans="1:40" ht="25.5">
      <c r="A707" s="89"/>
      <c r="B707" s="82" t="s">
        <v>455</v>
      </c>
      <c r="C707" s="119" t="s">
        <v>456</v>
      </c>
      <c r="D707" s="46">
        <v>0</v>
      </c>
      <c r="E707" s="46">
        <v>0</v>
      </c>
      <c r="F707" s="46">
        <v>0</v>
      </c>
      <c r="G707" s="46">
        <v>0</v>
      </c>
      <c r="H707" s="46">
        <v>0</v>
      </c>
      <c r="I707" s="46">
        <v>0</v>
      </c>
      <c r="J707" s="47">
        <v>100000</v>
      </c>
      <c r="K707" s="46">
        <v>0</v>
      </c>
      <c r="L707" s="47">
        <f>SUM(J707:K707)</f>
        <v>100000</v>
      </c>
      <c r="M707" s="239"/>
      <c r="N707" s="245"/>
      <c r="O707" s="246"/>
      <c r="P707" s="238"/>
      <c r="Q707" s="208"/>
      <c r="S707" s="189"/>
      <c r="AB707" s="72"/>
      <c r="AC707" s="72"/>
      <c r="AD707" s="72"/>
      <c r="AE707" s="72"/>
      <c r="AF707" s="72"/>
      <c r="AG707" s="72"/>
      <c r="AH707" s="72"/>
      <c r="AI707" s="2"/>
      <c r="AJ707" s="2"/>
      <c r="AK707" s="2"/>
      <c r="AL707" s="2"/>
      <c r="AM707" s="2"/>
      <c r="AN707" s="2"/>
    </row>
    <row r="708" spans="1:40" ht="40.5" customHeight="1">
      <c r="A708" s="89" t="s">
        <v>10</v>
      </c>
      <c r="B708" s="82">
        <v>53</v>
      </c>
      <c r="C708" s="119" t="s">
        <v>429</v>
      </c>
      <c r="D708" s="46">
        <f>D707</f>
        <v>0</v>
      </c>
      <c r="E708" s="46">
        <f t="shared" ref="E708:L709" si="154">E707</f>
        <v>0</v>
      </c>
      <c r="F708" s="46">
        <f t="shared" si="154"/>
        <v>0</v>
      </c>
      <c r="G708" s="46">
        <f t="shared" si="154"/>
        <v>0</v>
      </c>
      <c r="H708" s="46">
        <f t="shared" si="154"/>
        <v>0</v>
      </c>
      <c r="I708" s="46">
        <f t="shared" si="154"/>
        <v>0</v>
      </c>
      <c r="J708" s="47">
        <f t="shared" si="154"/>
        <v>100000</v>
      </c>
      <c r="K708" s="46">
        <f t="shared" si="154"/>
        <v>0</v>
      </c>
      <c r="L708" s="47">
        <f t="shared" si="154"/>
        <v>100000</v>
      </c>
      <c r="S708" s="189"/>
      <c r="AB708" s="72"/>
      <c r="AC708" s="72"/>
      <c r="AD708" s="72"/>
      <c r="AE708" s="72"/>
      <c r="AF708" s="72"/>
      <c r="AG708" s="72"/>
      <c r="AH708" s="72"/>
      <c r="AI708" s="2"/>
      <c r="AJ708" s="2"/>
      <c r="AK708" s="2"/>
      <c r="AL708" s="2"/>
      <c r="AM708" s="2"/>
      <c r="AN708" s="2"/>
    </row>
    <row r="709" spans="1:40">
      <c r="A709" s="89" t="s">
        <v>10</v>
      </c>
      <c r="B709" s="115">
        <v>2.1030000000000002</v>
      </c>
      <c r="C709" s="110" t="s">
        <v>73</v>
      </c>
      <c r="D709" s="46">
        <f>D708</f>
        <v>0</v>
      </c>
      <c r="E709" s="46">
        <f t="shared" si="154"/>
        <v>0</v>
      </c>
      <c r="F709" s="46">
        <f t="shared" si="154"/>
        <v>0</v>
      </c>
      <c r="G709" s="46">
        <f t="shared" si="154"/>
        <v>0</v>
      </c>
      <c r="H709" s="46">
        <f t="shared" si="154"/>
        <v>0</v>
      </c>
      <c r="I709" s="46">
        <f t="shared" si="154"/>
        <v>0</v>
      </c>
      <c r="J709" s="47">
        <f t="shared" si="154"/>
        <v>100000</v>
      </c>
      <c r="K709" s="46">
        <f t="shared" si="154"/>
        <v>0</v>
      </c>
      <c r="L709" s="47">
        <f t="shared" si="154"/>
        <v>100000</v>
      </c>
      <c r="S709" s="189"/>
      <c r="AB709" s="72"/>
      <c r="AC709" s="72"/>
      <c r="AD709" s="72"/>
      <c r="AE709" s="72"/>
      <c r="AF709" s="72"/>
      <c r="AG709" s="72"/>
      <c r="AH709" s="72"/>
      <c r="AI709" s="2"/>
      <c r="AJ709" s="2"/>
      <c r="AK709" s="2"/>
      <c r="AL709" s="2"/>
      <c r="AM709" s="2"/>
      <c r="AN709" s="2"/>
    </row>
    <row r="710" spans="1:40">
      <c r="A710" s="89" t="s">
        <v>10</v>
      </c>
      <c r="B710" s="121">
        <v>2</v>
      </c>
      <c r="C710" s="119" t="s">
        <v>46</v>
      </c>
      <c r="D710" s="47">
        <f>D703+D692+D709</f>
        <v>96928</v>
      </c>
      <c r="E710" s="46">
        <f t="shared" ref="E710:L710" si="155">E703+E692+E709</f>
        <v>0</v>
      </c>
      <c r="F710" s="47">
        <f t="shared" si="155"/>
        <v>76918</v>
      </c>
      <c r="G710" s="46">
        <f t="shared" si="155"/>
        <v>0</v>
      </c>
      <c r="H710" s="47">
        <f t="shared" si="155"/>
        <v>76918</v>
      </c>
      <c r="I710" s="46">
        <f t="shared" si="155"/>
        <v>0</v>
      </c>
      <c r="J710" s="47">
        <f t="shared" si="155"/>
        <v>246222</v>
      </c>
      <c r="K710" s="46">
        <f t="shared" si="155"/>
        <v>0</v>
      </c>
      <c r="L710" s="47">
        <f t="shared" si="155"/>
        <v>246222</v>
      </c>
      <c r="S710" s="189"/>
      <c r="AB710" s="72"/>
      <c r="AC710" s="72"/>
      <c r="AD710" s="72"/>
      <c r="AE710" s="72"/>
      <c r="AF710" s="72"/>
      <c r="AG710" s="72"/>
      <c r="AH710" s="72"/>
      <c r="AI710" s="2"/>
      <c r="AJ710" s="2"/>
      <c r="AK710" s="2"/>
      <c r="AL710" s="2"/>
      <c r="AM710" s="2"/>
      <c r="AN710" s="2"/>
    </row>
    <row r="711" spans="1:40" ht="25.5">
      <c r="A711" s="89" t="s">
        <v>10</v>
      </c>
      <c r="B711" s="120">
        <v>4235</v>
      </c>
      <c r="C711" s="110" t="s">
        <v>249</v>
      </c>
      <c r="D711" s="47">
        <f t="shared" ref="D711:L711" si="156">D710</f>
        <v>96928</v>
      </c>
      <c r="E711" s="46">
        <f t="shared" si="156"/>
        <v>0</v>
      </c>
      <c r="F711" s="40">
        <f t="shared" si="156"/>
        <v>76918</v>
      </c>
      <c r="G711" s="46">
        <f t="shared" si="156"/>
        <v>0</v>
      </c>
      <c r="H711" s="47">
        <f t="shared" si="156"/>
        <v>76918</v>
      </c>
      <c r="I711" s="46">
        <f t="shared" si="156"/>
        <v>0</v>
      </c>
      <c r="J711" s="47">
        <f t="shared" si="156"/>
        <v>246222</v>
      </c>
      <c r="K711" s="46">
        <f t="shared" si="156"/>
        <v>0</v>
      </c>
      <c r="L711" s="47">
        <f t="shared" si="156"/>
        <v>246222</v>
      </c>
      <c r="S711" s="189"/>
      <c r="AB711" s="72"/>
      <c r="AC711" s="72"/>
      <c r="AD711" s="72"/>
      <c r="AE711" s="72"/>
      <c r="AF711" s="72"/>
      <c r="AG711" s="72"/>
      <c r="AH711" s="72"/>
      <c r="AI711" s="2"/>
      <c r="AJ711" s="2"/>
      <c r="AK711" s="2"/>
      <c r="AL711" s="2"/>
      <c r="AM711" s="2"/>
      <c r="AN711" s="2"/>
    </row>
    <row r="712" spans="1:40" ht="11.1" customHeight="1">
      <c r="A712" s="89"/>
      <c r="B712" s="82"/>
      <c r="C712" s="110"/>
      <c r="D712" s="59"/>
      <c r="E712" s="59"/>
      <c r="F712" s="59"/>
      <c r="G712" s="59"/>
      <c r="H712" s="59"/>
      <c r="I712" s="59"/>
      <c r="J712" s="59"/>
      <c r="K712" s="59"/>
      <c r="L712" s="59"/>
      <c r="S712" s="189"/>
      <c r="AB712" s="72"/>
      <c r="AC712" s="72"/>
      <c r="AD712" s="72"/>
      <c r="AE712" s="72"/>
      <c r="AF712" s="72"/>
      <c r="AG712" s="72"/>
      <c r="AH712" s="72"/>
      <c r="AI712" s="2"/>
      <c r="AJ712" s="2"/>
      <c r="AK712" s="2"/>
      <c r="AL712" s="2"/>
      <c r="AM712" s="2"/>
      <c r="AN712" s="2"/>
    </row>
    <row r="713" spans="1:40">
      <c r="A713" s="81" t="s">
        <v>12</v>
      </c>
      <c r="B713" s="140">
        <v>4801</v>
      </c>
      <c r="C713" s="126" t="s">
        <v>184</v>
      </c>
      <c r="D713" s="23"/>
      <c r="E713" s="23"/>
      <c r="F713" s="23"/>
      <c r="G713" s="23"/>
      <c r="H713" s="23"/>
      <c r="I713" s="23"/>
      <c r="J713" s="23"/>
      <c r="K713" s="23"/>
      <c r="L713" s="23"/>
      <c r="S713" s="189"/>
      <c r="AB713" s="72"/>
      <c r="AC713" s="72"/>
      <c r="AD713" s="72"/>
      <c r="AE713" s="72"/>
      <c r="AF713" s="72"/>
      <c r="AG713" s="72"/>
      <c r="AH713" s="72"/>
      <c r="AI713" s="2"/>
      <c r="AJ713" s="2"/>
      <c r="AK713" s="2"/>
      <c r="AL713" s="2"/>
      <c r="AM713" s="2"/>
      <c r="AN713" s="2"/>
    </row>
    <row r="714" spans="1:40">
      <c r="A714" s="89"/>
      <c r="B714" s="121">
        <v>1</v>
      </c>
      <c r="C714" s="119" t="s">
        <v>176</v>
      </c>
      <c r="D714" s="23"/>
      <c r="E714" s="23"/>
      <c r="F714" s="23"/>
      <c r="G714" s="23"/>
      <c r="H714" s="23"/>
      <c r="I714" s="23"/>
      <c r="J714" s="23"/>
      <c r="K714" s="23"/>
      <c r="L714" s="23"/>
      <c r="S714" s="189"/>
      <c r="AB714" s="72"/>
      <c r="AC714" s="72"/>
      <c r="AD714" s="72"/>
      <c r="AE714" s="72"/>
      <c r="AF714" s="72"/>
      <c r="AG714" s="72"/>
      <c r="AH714" s="72"/>
      <c r="AI714" s="2"/>
      <c r="AJ714" s="2"/>
      <c r="AK714" s="2"/>
      <c r="AL714" s="2"/>
      <c r="AM714" s="2"/>
      <c r="AN714" s="2"/>
    </row>
    <row r="715" spans="1:40" ht="25.5">
      <c r="A715" s="89"/>
      <c r="B715" s="115">
        <v>1.7889999999999999</v>
      </c>
      <c r="C715" s="110" t="s">
        <v>407</v>
      </c>
      <c r="D715" s="23"/>
      <c r="E715" s="23"/>
      <c r="F715" s="23"/>
      <c r="G715" s="23"/>
      <c r="H715" s="23"/>
      <c r="I715" s="23"/>
      <c r="J715" s="23"/>
      <c r="K715" s="23"/>
      <c r="L715" s="23"/>
      <c r="S715" s="189"/>
      <c r="AB715" s="72"/>
      <c r="AC715" s="72"/>
      <c r="AD715" s="72"/>
      <c r="AE715" s="72"/>
      <c r="AF715" s="72"/>
      <c r="AG715" s="72"/>
      <c r="AH715" s="72"/>
      <c r="AI715" s="2"/>
      <c r="AJ715" s="2"/>
      <c r="AK715" s="2"/>
      <c r="AL715" s="2"/>
      <c r="AM715" s="2"/>
      <c r="AN715" s="2"/>
    </row>
    <row r="716" spans="1:40">
      <c r="A716" s="89"/>
      <c r="B716" s="118" t="s">
        <v>183</v>
      </c>
      <c r="C716" s="119" t="s">
        <v>181</v>
      </c>
      <c r="D716" s="48">
        <v>292</v>
      </c>
      <c r="E716" s="49">
        <v>0</v>
      </c>
      <c r="F716" s="48">
        <v>300</v>
      </c>
      <c r="G716" s="49">
        <v>0</v>
      </c>
      <c r="H716" s="48">
        <v>300</v>
      </c>
      <c r="I716" s="49">
        <v>0</v>
      </c>
      <c r="J716" s="49">
        <v>0</v>
      </c>
      <c r="K716" s="49">
        <v>0</v>
      </c>
      <c r="L716" s="41">
        <f>SUM(J716:K716)</f>
        <v>0</v>
      </c>
      <c r="S716" s="189"/>
      <c r="AB716" s="72"/>
      <c r="AC716" s="72"/>
      <c r="AD716" s="72"/>
      <c r="AE716" s="72"/>
      <c r="AF716" s="72"/>
      <c r="AG716" s="72"/>
      <c r="AH716" s="72"/>
      <c r="AI716" s="2"/>
      <c r="AJ716" s="2"/>
      <c r="AK716" s="2"/>
      <c r="AL716" s="2"/>
      <c r="AM716" s="2"/>
      <c r="AN716" s="2"/>
    </row>
    <row r="717" spans="1:40" ht="25.5">
      <c r="A717" s="89" t="s">
        <v>10</v>
      </c>
      <c r="B717" s="115">
        <v>1.7889999999999999</v>
      </c>
      <c r="C717" s="110" t="s">
        <v>407</v>
      </c>
      <c r="D717" s="58">
        <f t="shared" ref="D717:L717" si="157">D716</f>
        <v>292</v>
      </c>
      <c r="E717" s="61">
        <f t="shared" si="157"/>
        <v>0</v>
      </c>
      <c r="F717" s="58">
        <f t="shared" si="157"/>
        <v>300</v>
      </c>
      <c r="G717" s="61">
        <f t="shared" si="157"/>
        <v>0</v>
      </c>
      <c r="H717" s="58">
        <f t="shared" si="157"/>
        <v>300</v>
      </c>
      <c r="I717" s="61">
        <f t="shared" si="157"/>
        <v>0</v>
      </c>
      <c r="J717" s="61">
        <f t="shared" si="157"/>
        <v>0</v>
      </c>
      <c r="K717" s="61">
        <f t="shared" si="157"/>
        <v>0</v>
      </c>
      <c r="L717" s="61">
        <f t="shared" si="157"/>
        <v>0</v>
      </c>
      <c r="S717" s="189"/>
      <c r="AB717" s="72"/>
      <c r="AC717" s="72"/>
      <c r="AD717" s="72"/>
      <c r="AE717" s="72"/>
      <c r="AF717" s="72"/>
      <c r="AG717" s="72"/>
      <c r="AH717" s="72"/>
      <c r="AI717" s="2"/>
      <c r="AJ717" s="2"/>
      <c r="AK717" s="2"/>
      <c r="AL717" s="2"/>
      <c r="AM717" s="2"/>
      <c r="AN717" s="2"/>
    </row>
    <row r="718" spans="1:40">
      <c r="A718" s="89"/>
      <c r="B718" s="115"/>
      <c r="C718" s="110"/>
      <c r="D718" s="59"/>
      <c r="E718" s="59"/>
      <c r="F718" s="59"/>
      <c r="G718" s="59"/>
      <c r="H718" s="59"/>
      <c r="I718" s="59"/>
      <c r="J718" s="59"/>
      <c r="K718" s="59"/>
      <c r="L718" s="59"/>
      <c r="S718" s="189"/>
      <c r="AB718" s="72"/>
      <c r="AC718" s="72"/>
      <c r="AD718" s="72"/>
      <c r="AE718" s="72"/>
      <c r="AF718" s="72"/>
      <c r="AG718" s="72"/>
      <c r="AH718" s="72"/>
      <c r="AI718" s="2"/>
      <c r="AJ718" s="2"/>
      <c r="AK718" s="2"/>
      <c r="AL718" s="2"/>
      <c r="AM718" s="2"/>
      <c r="AN718" s="2"/>
    </row>
    <row r="719" spans="1:40">
      <c r="A719" s="89"/>
      <c r="B719" s="115">
        <v>1.796</v>
      </c>
      <c r="C719" s="126" t="s">
        <v>168</v>
      </c>
      <c r="D719" s="59"/>
      <c r="E719" s="23"/>
      <c r="F719" s="23"/>
      <c r="G719" s="23"/>
      <c r="H719" s="59"/>
      <c r="I719" s="23"/>
      <c r="J719" s="23"/>
      <c r="K719" s="23"/>
      <c r="L719" s="23"/>
      <c r="S719" s="189"/>
      <c r="AB719" s="72"/>
      <c r="AC719" s="72"/>
      <c r="AD719" s="72"/>
      <c r="AE719" s="72"/>
      <c r="AF719" s="72"/>
      <c r="AG719" s="72"/>
      <c r="AH719" s="72"/>
      <c r="AI719" s="2"/>
      <c r="AJ719" s="2"/>
      <c r="AK719" s="2"/>
      <c r="AL719" s="2"/>
      <c r="AM719" s="2"/>
      <c r="AN719" s="2"/>
    </row>
    <row r="720" spans="1:40">
      <c r="A720" s="89"/>
      <c r="B720" s="118" t="s">
        <v>183</v>
      </c>
      <c r="C720" s="119" t="s">
        <v>182</v>
      </c>
      <c r="D720" s="48">
        <v>9999</v>
      </c>
      <c r="E720" s="49">
        <v>0</v>
      </c>
      <c r="F720" s="54">
        <v>10000</v>
      </c>
      <c r="G720" s="53">
        <v>0</v>
      </c>
      <c r="H720" s="48">
        <v>10000</v>
      </c>
      <c r="I720" s="49">
        <v>0</v>
      </c>
      <c r="J720" s="49">
        <v>0</v>
      </c>
      <c r="K720" s="53">
        <v>0</v>
      </c>
      <c r="L720" s="53">
        <f>SUM(J720:K720)</f>
        <v>0</v>
      </c>
      <c r="S720" s="189"/>
      <c r="AB720" s="72"/>
      <c r="AC720" s="72"/>
      <c r="AD720" s="72"/>
      <c r="AE720" s="72"/>
      <c r="AF720" s="72"/>
      <c r="AG720" s="72"/>
      <c r="AH720" s="72"/>
      <c r="AI720" s="2"/>
      <c r="AJ720" s="2"/>
      <c r="AK720" s="2"/>
      <c r="AL720" s="2"/>
      <c r="AM720" s="2"/>
      <c r="AN720" s="2"/>
    </row>
    <row r="721" spans="1:40">
      <c r="A721" s="89" t="s">
        <v>10</v>
      </c>
      <c r="B721" s="115">
        <v>1.796</v>
      </c>
      <c r="C721" s="110" t="s">
        <v>168</v>
      </c>
      <c r="D721" s="57">
        <f t="shared" ref="D721:L721" si="158">D720</f>
        <v>9999</v>
      </c>
      <c r="E721" s="61">
        <f t="shared" si="158"/>
        <v>0</v>
      </c>
      <c r="F721" s="57">
        <f t="shared" si="158"/>
        <v>10000</v>
      </c>
      <c r="G721" s="61">
        <f t="shared" si="158"/>
        <v>0</v>
      </c>
      <c r="H721" s="57">
        <f t="shared" si="158"/>
        <v>10000</v>
      </c>
      <c r="I721" s="61">
        <f t="shared" si="158"/>
        <v>0</v>
      </c>
      <c r="J721" s="61">
        <f t="shared" si="158"/>
        <v>0</v>
      </c>
      <c r="K721" s="61">
        <f t="shared" si="158"/>
        <v>0</v>
      </c>
      <c r="L721" s="61">
        <f t="shared" si="158"/>
        <v>0</v>
      </c>
      <c r="S721" s="189"/>
      <c r="AB721" s="72"/>
      <c r="AC721" s="72"/>
      <c r="AD721" s="72"/>
      <c r="AE721" s="72"/>
      <c r="AF721" s="72"/>
      <c r="AG721" s="72"/>
      <c r="AH721" s="72"/>
      <c r="AI721" s="2"/>
      <c r="AJ721" s="2"/>
      <c r="AK721" s="2"/>
      <c r="AL721" s="2"/>
      <c r="AM721" s="2"/>
      <c r="AN721" s="2"/>
    </row>
    <row r="722" spans="1:40">
      <c r="A722" s="89" t="s">
        <v>10</v>
      </c>
      <c r="B722" s="121">
        <v>1</v>
      </c>
      <c r="C722" s="119" t="s">
        <v>176</v>
      </c>
      <c r="D722" s="57">
        <f t="shared" ref="D722:L722" si="159">D720+D716</f>
        <v>10291</v>
      </c>
      <c r="E722" s="61">
        <f t="shared" si="159"/>
        <v>0</v>
      </c>
      <c r="F722" s="57">
        <f t="shared" si="159"/>
        <v>10300</v>
      </c>
      <c r="G722" s="61">
        <f t="shared" si="159"/>
        <v>0</v>
      </c>
      <c r="H722" s="57">
        <f t="shared" si="159"/>
        <v>10300</v>
      </c>
      <c r="I722" s="61">
        <f t="shared" si="159"/>
        <v>0</v>
      </c>
      <c r="J722" s="61">
        <f t="shared" si="159"/>
        <v>0</v>
      </c>
      <c r="K722" s="61">
        <f t="shared" si="159"/>
        <v>0</v>
      </c>
      <c r="L722" s="61">
        <f t="shared" si="159"/>
        <v>0</v>
      </c>
      <c r="S722" s="189"/>
      <c r="AB722" s="72"/>
      <c r="AC722" s="72"/>
      <c r="AD722" s="72"/>
      <c r="AE722" s="72"/>
      <c r="AF722" s="72"/>
      <c r="AG722" s="72"/>
      <c r="AH722" s="72"/>
      <c r="AI722" s="2"/>
      <c r="AJ722" s="2"/>
      <c r="AK722" s="2"/>
      <c r="AL722" s="2"/>
      <c r="AM722" s="2"/>
      <c r="AN722" s="2"/>
    </row>
    <row r="723" spans="1:40">
      <c r="A723" s="89" t="s">
        <v>10</v>
      </c>
      <c r="B723" s="120">
        <v>4801</v>
      </c>
      <c r="C723" s="110" t="s">
        <v>184</v>
      </c>
      <c r="D723" s="57">
        <f t="shared" ref="D723:L723" si="160">D716+D720</f>
        <v>10291</v>
      </c>
      <c r="E723" s="61">
        <f t="shared" si="160"/>
        <v>0</v>
      </c>
      <c r="F723" s="57">
        <f t="shared" si="160"/>
        <v>10300</v>
      </c>
      <c r="G723" s="61">
        <f t="shared" si="160"/>
        <v>0</v>
      </c>
      <c r="H723" s="57">
        <f t="shared" si="160"/>
        <v>10300</v>
      </c>
      <c r="I723" s="61">
        <f t="shared" si="160"/>
        <v>0</v>
      </c>
      <c r="J723" s="61">
        <f t="shared" si="160"/>
        <v>0</v>
      </c>
      <c r="K723" s="61">
        <f t="shared" si="160"/>
        <v>0</v>
      </c>
      <c r="L723" s="61">
        <f t="shared" si="160"/>
        <v>0</v>
      </c>
      <c r="S723" s="189"/>
      <c r="AB723" s="72"/>
      <c r="AC723" s="72"/>
      <c r="AD723" s="72"/>
      <c r="AE723" s="72"/>
      <c r="AF723" s="72"/>
      <c r="AG723" s="72"/>
      <c r="AH723" s="72"/>
      <c r="AI723" s="2"/>
      <c r="AJ723" s="2"/>
      <c r="AK723" s="2"/>
      <c r="AL723" s="2"/>
      <c r="AM723" s="2"/>
      <c r="AN723" s="2"/>
    </row>
    <row r="724" spans="1:40">
      <c r="A724" s="89"/>
      <c r="B724" s="82"/>
      <c r="C724" s="110"/>
      <c r="D724" s="59"/>
      <c r="E724" s="59"/>
      <c r="F724" s="59"/>
      <c r="G724" s="59"/>
      <c r="H724" s="59"/>
      <c r="I724" s="59"/>
      <c r="J724" s="59"/>
      <c r="K724" s="59"/>
      <c r="L724" s="59"/>
      <c r="S724" s="189"/>
      <c r="AB724" s="72"/>
      <c r="AC724" s="72"/>
      <c r="AD724" s="72"/>
      <c r="AE724" s="72"/>
      <c r="AF724" s="72"/>
      <c r="AG724" s="72"/>
      <c r="AH724" s="72"/>
      <c r="AI724" s="2"/>
      <c r="AJ724" s="2"/>
      <c r="AK724" s="2"/>
      <c r="AL724" s="2"/>
      <c r="AM724" s="2"/>
      <c r="AN724" s="2"/>
    </row>
    <row r="725" spans="1:40">
      <c r="A725" s="89" t="s">
        <v>12</v>
      </c>
      <c r="B725" s="120">
        <v>5054</v>
      </c>
      <c r="C725" s="110" t="s">
        <v>202</v>
      </c>
      <c r="D725" s="23"/>
      <c r="E725" s="23"/>
      <c r="F725" s="23"/>
      <c r="G725" s="23"/>
      <c r="H725" s="23"/>
      <c r="I725" s="23"/>
      <c r="J725" s="23"/>
      <c r="K725" s="23"/>
      <c r="L725" s="23"/>
      <c r="S725" s="189"/>
      <c r="AB725" s="72"/>
      <c r="AC725" s="72"/>
      <c r="AD725" s="72"/>
      <c r="AE725" s="72"/>
      <c r="AF725" s="72"/>
      <c r="AG725" s="72"/>
      <c r="AH725" s="72"/>
      <c r="AI725" s="2"/>
      <c r="AJ725" s="2"/>
      <c r="AK725" s="2"/>
      <c r="AL725" s="2"/>
      <c r="AM725" s="2"/>
      <c r="AN725" s="2"/>
    </row>
    <row r="726" spans="1:40">
      <c r="A726" s="89"/>
      <c r="B726" s="121">
        <v>4</v>
      </c>
      <c r="C726" s="119" t="s">
        <v>175</v>
      </c>
      <c r="D726" s="23"/>
      <c r="E726" s="23"/>
      <c r="F726" s="23"/>
      <c r="G726" s="23"/>
      <c r="H726" s="23"/>
      <c r="I726" s="23"/>
      <c r="J726" s="23"/>
      <c r="K726" s="23"/>
      <c r="L726" s="23"/>
      <c r="S726" s="189"/>
      <c r="AB726" s="72"/>
      <c r="AC726" s="72"/>
      <c r="AD726" s="72"/>
      <c r="AE726" s="72"/>
      <c r="AF726" s="72"/>
      <c r="AG726" s="72"/>
      <c r="AH726" s="72"/>
      <c r="AI726" s="2"/>
      <c r="AJ726" s="2"/>
      <c r="AK726" s="2"/>
      <c r="AL726" s="2"/>
      <c r="AM726" s="2"/>
      <c r="AN726" s="2"/>
    </row>
    <row r="727" spans="1:40" ht="25.5">
      <c r="A727" s="89"/>
      <c r="B727" s="115">
        <v>4.7889999999999997</v>
      </c>
      <c r="C727" s="110" t="s">
        <v>407</v>
      </c>
      <c r="D727" s="23"/>
      <c r="E727" s="23"/>
      <c r="F727" s="23"/>
      <c r="G727" s="23"/>
      <c r="H727" s="23"/>
      <c r="I727" s="23"/>
      <c r="J727" s="23"/>
      <c r="K727" s="23"/>
      <c r="L727" s="23"/>
      <c r="S727" s="189"/>
      <c r="AB727" s="72"/>
      <c r="AC727" s="72"/>
      <c r="AD727" s="72"/>
      <c r="AE727" s="72"/>
      <c r="AF727" s="72"/>
      <c r="AG727" s="72"/>
      <c r="AH727" s="72"/>
      <c r="AI727" s="2"/>
      <c r="AJ727" s="2"/>
      <c r="AK727" s="2"/>
      <c r="AL727" s="2"/>
      <c r="AM727" s="2"/>
      <c r="AN727" s="2"/>
    </row>
    <row r="728" spans="1:40">
      <c r="A728" s="116"/>
      <c r="B728" s="217" t="s">
        <v>183</v>
      </c>
      <c r="C728" s="117" t="s">
        <v>181</v>
      </c>
      <c r="D728" s="50">
        <v>5000</v>
      </c>
      <c r="E728" s="51">
        <v>0</v>
      </c>
      <c r="F728" s="50">
        <v>5000</v>
      </c>
      <c r="G728" s="51">
        <v>0</v>
      </c>
      <c r="H728" s="50">
        <v>5000</v>
      </c>
      <c r="I728" s="51">
        <v>0</v>
      </c>
      <c r="J728" s="51">
        <v>0</v>
      </c>
      <c r="K728" s="51">
        <v>0</v>
      </c>
      <c r="L728" s="51">
        <f>SUM(J728:K728)</f>
        <v>0</v>
      </c>
      <c r="S728" s="189"/>
      <c r="AB728" s="72"/>
      <c r="AC728" s="72"/>
      <c r="AD728" s="72"/>
      <c r="AE728" s="72"/>
      <c r="AF728" s="72"/>
      <c r="AG728" s="72"/>
      <c r="AH728" s="72"/>
      <c r="AI728" s="2"/>
      <c r="AJ728" s="2"/>
      <c r="AK728" s="2"/>
      <c r="AL728" s="2"/>
      <c r="AM728" s="2"/>
      <c r="AN728" s="2"/>
    </row>
    <row r="729" spans="1:40" ht="25.5">
      <c r="A729" s="89" t="s">
        <v>10</v>
      </c>
      <c r="B729" s="115">
        <v>4.7889999999999997</v>
      </c>
      <c r="C729" s="110" t="s">
        <v>407</v>
      </c>
      <c r="D729" s="215">
        <f t="shared" ref="D729:L729" si="161">D728</f>
        <v>5000</v>
      </c>
      <c r="E729" s="51">
        <f t="shared" si="161"/>
        <v>0</v>
      </c>
      <c r="F729" s="215">
        <f t="shared" si="161"/>
        <v>5000</v>
      </c>
      <c r="G729" s="51">
        <f t="shared" si="161"/>
        <v>0</v>
      </c>
      <c r="H729" s="215">
        <f t="shared" si="161"/>
        <v>5000</v>
      </c>
      <c r="I729" s="51">
        <f t="shared" si="161"/>
        <v>0</v>
      </c>
      <c r="J729" s="51">
        <f t="shared" si="161"/>
        <v>0</v>
      </c>
      <c r="K729" s="51">
        <f t="shared" si="161"/>
        <v>0</v>
      </c>
      <c r="L729" s="51">
        <f t="shared" si="161"/>
        <v>0</v>
      </c>
      <c r="S729" s="189"/>
      <c r="AB729" s="72"/>
      <c r="AC729" s="72"/>
      <c r="AD729" s="72"/>
      <c r="AE729" s="72"/>
      <c r="AF729" s="72"/>
      <c r="AG729" s="72"/>
      <c r="AH729" s="72"/>
      <c r="AI729" s="2"/>
      <c r="AJ729" s="2"/>
      <c r="AK729" s="2"/>
      <c r="AL729" s="2"/>
      <c r="AM729" s="2"/>
      <c r="AN729" s="2"/>
    </row>
    <row r="730" spans="1:40">
      <c r="B730" s="115"/>
      <c r="C730" s="110"/>
      <c r="D730" s="59"/>
      <c r="E730" s="59"/>
      <c r="F730" s="59"/>
      <c r="G730" s="59"/>
      <c r="H730" s="59"/>
      <c r="I730" s="59"/>
      <c r="J730" s="59"/>
      <c r="K730" s="59"/>
      <c r="L730" s="59"/>
      <c r="S730" s="189"/>
      <c r="AB730" s="72"/>
      <c r="AC730" s="72"/>
      <c r="AD730" s="72"/>
      <c r="AE730" s="72"/>
      <c r="AF730" s="72"/>
      <c r="AG730" s="72"/>
      <c r="AH730" s="72"/>
      <c r="AI730" s="2"/>
      <c r="AJ730" s="2"/>
      <c r="AK730" s="2"/>
      <c r="AL730" s="2"/>
      <c r="AM730" s="2"/>
      <c r="AN730" s="2"/>
    </row>
    <row r="731" spans="1:40">
      <c r="B731" s="125">
        <v>4.7960000000000003</v>
      </c>
      <c r="C731" s="126" t="s">
        <v>168</v>
      </c>
      <c r="D731" s="59"/>
      <c r="E731" s="59"/>
      <c r="F731" s="59"/>
      <c r="G731" s="59"/>
      <c r="H731" s="59"/>
      <c r="I731" s="59"/>
      <c r="J731" s="59"/>
      <c r="K731" s="59"/>
      <c r="L731" s="59"/>
      <c r="S731" s="189"/>
      <c r="AB731" s="72"/>
      <c r="AC731" s="72"/>
      <c r="AD731" s="72"/>
      <c r="AE731" s="72"/>
      <c r="AF731" s="72"/>
      <c r="AG731" s="72"/>
      <c r="AH731" s="72"/>
      <c r="AI731" s="2"/>
      <c r="AJ731" s="2"/>
      <c r="AK731" s="2"/>
      <c r="AL731" s="2"/>
      <c r="AM731" s="2"/>
      <c r="AN731" s="2"/>
    </row>
    <row r="732" spans="1:40">
      <c r="B732" s="129" t="s">
        <v>183</v>
      </c>
      <c r="C732" s="128" t="s">
        <v>182</v>
      </c>
      <c r="D732" s="54">
        <v>9256</v>
      </c>
      <c r="E732" s="53">
        <v>0</v>
      </c>
      <c r="F732" s="54">
        <v>10000</v>
      </c>
      <c r="G732" s="53">
        <v>0</v>
      </c>
      <c r="H732" s="54">
        <v>10000</v>
      </c>
      <c r="I732" s="53">
        <v>0</v>
      </c>
      <c r="J732" s="53">
        <v>0</v>
      </c>
      <c r="K732" s="53">
        <v>0</v>
      </c>
      <c r="L732" s="53">
        <f>SUM(J732:K732)</f>
        <v>0</v>
      </c>
      <c r="S732" s="189"/>
      <c r="AB732" s="72"/>
      <c r="AC732" s="72"/>
      <c r="AD732" s="72"/>
      <c r="AE732" s="72"/>
      <c r="AF732" s="72"/>
      <c r="AG732" s="72"/>
      <c r="AH732" s="72"/>
      <c r="AI732" s="2"/>
      <c r="AJ732" s="2"/>
      <c r="AK732" s="2"/>
      <c r="AL732" s="2"/>
      <c r="AM732" s="2"/>
      <c r="AN732" s="2"/>
    </row>
    <row r="733" spans="1:40">
      <c r="A733" s="81" t="s">
        <v>10</v>
      </c>
      <c r="B733" s="125">
        <v>4.7960000000000003</v>
      </c>
      <c r="C733" s="126" t="s">
        <v>168</v>
      </c>
      <c r="D733" s="57">
        <f t="shared" ref="D733:L733" si="162">D732</f>
        <v>9256</v>
      </c>
      <c r="E733" s="61">
        <f t="shared" si="162"/>
        <v>0</v>
      </c>
      <c r="F733" s="57">
        <f t="shared" si="162"/>
        <v>10000</v>
      </c>
      <c r="G733" s="61">
        <f t="shared" si="162"/>
        <v>0</v>
      </c>
      <c r="H733" s="57">
        <f t="shared" si="162"/>
        <v>10000</v>
      </c>
      <c r="I733" s="61">
        <f t="shared" si="162"/>
        <v>0</v>
      </c>
      <c r="J733" s="61">
        <f t="shared" si="162"/>
        <v>0</v>
      </c>
      <c r="K733" s="61">
        <f t="shared" si="162"/>
        <v>0</v>
      </c>
      <c r="L733" s="61">
        <f t="shared" si="162"/>
        <v>0</v>
      </c>
      <c r="S733" s="189"/>
      <c r="AB733" s="72"/>
      <c r="AC733" s="72"/>
      <c r="AD733" s="72"/>
      <c r="AE733" s="72"/>
      <c r="AF733" s="72"/>
      <c r="AG733" s="72"/>
      <c r="AH733" s="72"/>
      <c r="AI733" s="2"/>
      <c r="AJ733" s="2"/>
      <c r="AK733" s="2"/>
      <c r="AL733" s="2"/>
      <c r="AM733" s="2"/>
      <c r="AN733" s="2"/>
    </row>
    <row r="734" spans="1:40">
      <c r="A734" s="81" t="s">
        <v>10</v>
      </c>
      <c r="B734" s="127">
        <v>4</v>
      </c>
      <c r="C734" s="128" t="s">
        <v>175</v>
      </c>
      <c r="D734" s="57">
        <f t="shared" ref="D734:L734" si="163">D732+D728</f>
        <v>14256</v>
      </c>
      <c r="E734" s="61">
        <f t="shared" si="163"/>
        <v>0</v>
      </c>
      <c r="F734" s="57">
        <f t="shared" si="163"/>
        <v>15000</v>
      </c>
      <c r="G734" s="61">
        <f t="shared" si="163"/>
        <v>0</v>
      </c>
      <c r="H734" s="57">
        <f t="shared" si="163"/>
        <v>15000</v>
      </c>
      <c r="I734" s="61">
        <f t="shared" si="163"/>
        <v>0</v>
      </c>
      <c r="J734" s="61">
        <f t="shared" si="163"/>
        <v>0</v>
      </c>
      <c r="K734" s="61">
        <f t="shared" si="163"/>
        <v>0</v>
      </c>
      <c r="L734" s="61">
        <f t="shared" si="163"/>
        <v>0</v>
      </c>
      <c r="S734" s="189"/>
      <c r="AB734" s="72"/>
      <c r="AC734" s="72"/>
      <c r="AD734" s="72"/>
      <c r="AE734" s="72"/>
      <c r="AF734" s="72"/>
      <c r="AG734" s="72"/>
      <c r="AH734" s="72"/>
      <c r="AI734" s="2"/>
      <c r="AJ734" s="2"/>
      <c r="AK734" s="2"/>
      <c r="AL734" s="2"/>
      <c r="AM734" s="2"/>
      <c r="AN734" s="2"/>
    </row>
    <row r="735" spans="1:40">
      <c r="A735" s="89" t="s">
        <v>10</v>
      </c>
      <c r="B735" s="120">
        <v>5054</v>
      </c>
      <c r="C735" s="110" t="s">
        <v>202</v>
      </c>
      <c r="D735" s="57">
        <f t="shared" ref="D735:L735" si="164">D728+D732</f>
        <v>14256</v>
      </c>
      <c r="E735" s="61">
        <f t="shared" si="164"/>
        <v>0</v>
      </c>
      <c r="F735" s="57">
        <f t="shared" si="164"/>
        <v>15000</v>
      </c>
      <c r="G735" s="61">
        <f t="shared" si="164"/>
        <v>0</v>
      </c>
      <c r="H735" s="57">
        <f t="shared" si="164"/>
        <v>15000</v>
      </c>
      <c r="I735" s="61">
        <f t="shared" si="164"/>
        <v>0</v>
      </c>
      <c r="J735" s="61">
        <f t="shared" si="164"/>
        <v>0</v>
      </c>
      <c r="K735" s="61">
        <f t="shared" si="164"/>
        <v>0</v>
      </c>
      <c r="L735" s="61">
        <f t="shared" si="164"/>
        <v>0</v>
      </c>
      <c r="S735" s="189"/>
      <c r="AB735" s="72"/>
      <c r="AC735" s="72"/>
      <c r="AD735" s="72"/>
      <c r="AE735" s="72"/>
      <c r="AF735" s="72"/>
      <c r="AG735" s="72"/>
      <c r="AH735" s="72"/>
      <c r="AI735" s="2"/>
      <c r="AJ735" s="2"/>
      <c r="AK735" s="2"/>
      <c r="AL735" s="2"/>
      <c r="AM735" s="2"/>
      <c r="AN735" s="2"/>
    </row>
    <row r="736" spans="1:40">
      <c r="C736" s="152"/>
      <c r="D736" s="23"/>
      <c r="E736" s="23"/>
      <c r="F736" s="23"/>
      <c r="G736" s="23"/>
      <c r="H736" s="59"/>
      <c r="I736" s="23"/>
      <c r="J736" s="23"/>
      <c r="K736" s="23"/>
      <c r="L736" s="23"/>
      <c r="S736" s="189"/>
      <c r="AB736" s="72"/>
      <c r="AC736" s="72"/>
      <c r="AD736" s="72"/>
      <c r="AE736" s="72"/>
      <c r="AF736" s="72"/>
      <c r="AG736" s="72"/>
      <c r="AH736" s="72"/>
      <c r="AI736" s="2"/>
      <c r="AJ736" s="2"/>
      <c r="AK736" s="2"/>
      <c r="AL736" s="2"/>
      <c r="AM736" s="2"/>
      <c r="AN736" s="2"/>
    </row>
    <row r="737" spans="1:40">
      <c r="A737" s="147" t="s">
        <v>12</v>
      </c>
      <c r="B737" s="167">
        <v>5452</v>
      </c>
      <c r="C737" s="168" t="s">
        <v>185</v>
      </c>
      <c r="D737" s="23"/>
      <c r="E737" s="23"/>
      <c r="F737" s="23"/>
      <c r="G737" s="23"/>
      <c r="H737" s="23"/>
      <c r="I737" s="23"/>
      <c r="J737" s="23"/>
      <c r="K737" s="23"/>
      <c r="L737" s="23"/>
      <c r="S737" s="189"/>
      <c r="AB737" s="72"/>
      <c r="AC737" s="72"/>
      <c r="AD737" s="72"/>
      <c r="AE737" s="72"/>
      <c r="AF737" s="72"/>
      <c r="AG737" s="72"/>
      <c r="AH737" s="72"/>
      <c r="AI737" s="2"/>
      <c r="AJ737" s="2"/>
      <c r="AK737" s="2"/>
      <c r="AL737" s="2"/>
      <c r="AM737" s="2"/>
      <c r="AN737" s="2"/>
    </row>
    <row r="738" spans="1:40">
      <c r="A738" s="147"/>
      <c r="B738" s="148">
        <v>1</v>
      </c>
      <c r="C738" s="149" t="s">
        <v>177</v>
      </c>
      <c r="D738" s="59"/>
      <c r="E738" s="59"/>
      <c r="F738" s="59"/>
      <c r="G738" s="59"/>
      <c r="H738" s="59"/>
      <c r="I738" s="59"/>
      <c r="J738" s="59"/>
      <c r="K738" s="59"/>
      <c r="L738" s="59"/>
      <c r="S738" s="189"/>
      <c r="AB738" s="72"/>
      <c r="AC738" s="72"/>
      <c r="AD738" s="72"/>
      <c r="AE738" s="72"/>
      <c r="AF738" s="72"/>
      <c r="AG738" s="72"/>
      <c r="AH738" s="72"/>
      <c r="AI738" s="2"/>
      <c r="AJ738" s="2"/>
      <c r="AK738" s="2"/>
      <c r="AL738" s="2"/>
      <c r="AM738" s="2"/>
      <c r="AN738" s="2"/>
    </row>
    <row r="739" spans="1:40" ht="25.5">
      <c r="B739" s="125">
        <v>1.7889999999999999</v>
      </c>
      <c r="C739" s="110" t="s">
        <v>407</v>
      </c>
      <c r="D739" s="23"/>
      <c r="E739" s="23"/>
      <c r="F739" s="23"/>
      <c r="G739" s="23"/>
      <c r="H739" s="23"/>
      <c r="I739" s="23"/>
      <c r="J739" s="23"/>
      <c r="K739" s="23"/>
      <c r="L739" s="23"/>
      <c r="S739" s="189"/>
      <c r="AB739" s="72"/>
      <c r="AC739" s="72"/>
      <c r="AD739" s="72"/>
      <c r="AE739" s="72"/>
      <c r="AF739" s="72"/>
      <c r="AG739" s="72"/>
      <c r="AH739" s="72"/>
      <c r="AI739" s="2"/>
      <c r="AJ739" s="2"/>
      <c r="AK739" s="2"/>
      <c r="AL739" s="2"/>
      <c r="AM739" s="2"/>
      <c r="AN739" s="2"/>
    </row>
    <row r="740" spans="1:40">
      <c r="A740" s="89"/>
      <c r="B740" s="118" t="s">
        <v>183</v>
      </c>
      <c r="C740" s="119" t="s">
        <v>181</v>
      </c>
      <c r="D740" s="49">
        <v>0</v>
      </c>
      <c r="E740" s="49">
        <v>0</v>
      </c>
      <c r="F740" s="48">
        <v>600</v>
      </c>
      <c r="G740" s="49">
        <v>0</v>
      </c>
      <c r="H740" s="48">
        <v>600</v>
      </c>
      <c r="I740" s="49">
        <v>0</v>
      </c>
      <c r="J740" s="49">
        <v>0</v>
      </c>
      <c r="K740" s="49">
        <v>0</v>
      </c>
      <c r="L740" s="49">
        <f>SUM(J740:K740)</f>
        <v>0</v>
      </c>
      <c r="S740" s="189"/>
      <c r="AB740" s="72"/>
      <c r="AC740" s="72"/>
      <c r="AD740" s="72"/>
      <c r="AE740" s="72"/>
      <c r="AF740" s="72"/>
      <c r="AG740" s="72"/>
      <c r="AH740" s="72"/>
      <c r="AI740" s="2"/>
      <c r="AJ740" s="2"/>
      <c r="AK740" s="2"/>
      <c r="AL740" s="2"/>
      <c r="AM740" s="2"/>
      <c r="AN740" s="2"/>
    </row>
    <row r="741" spans="1:40" ht="25.5">
      <c r="A741" s="144" t="s">
        <v>10</v>
      </c>
      <c r="B741" s="125">
        <v>1.7889999999999999</v>
      </c>
      <c r="C741" s="110" t="s">
        <v>407</v>
      </c>
      <c r="D741" s="61">
        <f t="shared" ref="D741:L741" si="165">D740</f>
        <v>0</v>
      </c>
      <c r="E741" s="61">
        <f t="shared" si="165"/>
        <v>0</v>
      </c>
      <c r="F741" s="57">
        <f t="shared" si="165"/>
        <v>600</v>
      </c>
      <c r="G741" s="61">
        <f t="shared" si="165"/>
        <v>0</v>
      </c>
      <c r="H741" s="57">
        <f t="shared" si="165"/>
        <v>600</v>
      </c>
      <c r="I741" s="61">
        <f t="shared" si="165"/>
        <v>0</v>
      </c>
      <c r="J741" s="61">
        <f t="shared" si="165"/>
        <v>0</v>
      </c>
      <c r="K741" s="61">
        <f t="shared" si="165"/>
        <v>0</v>
      </c>
      <c r="L741" s="61">
        <f t="shared" si="165"/>
        <v>0</v>
      </c>
      <c r="S741" s="189"/>
      <c r="AB741" s="72"/>
      <c r="AC741" s="72"/>
      <c r="AD741" s="72"/>
      <c r="AE741" s="72"/>
      <c r="AF741" s="72"/>
      <c r="AG741" s="72"/>
      <c r="AH741" s="72"/>
      <c r="AI741" s="2"/>
      <c r="AJ741" s="2"/>
      <c r="AK741" s="2"/>
      <c r="AL741" s="2"/>
      <c r="AM741" s="2"/>
      <c r="AN741" s="2"/>
    </row>
    <row r="742" spans="1:40">
      <c r="A742" s="144"/>
      <c r="B742" s="125"/>
      <c r="C742" s="126"/>
      <c r="D742" s="48"/>
      <c r="E742" s="49"/>
      <c r="F742" s="48"/>
      <c r="G742" s="49"/>
      <c r="H742" s="48"/>
      <c r="I742" s="49"/>
      <c r="J742" s="48"/>
      <c r="K742" s="49"/>
      <c r="L742" s="48"/>
      <c r="S742" s="189"/>
      <c r="AB742" s="72"/>
      <c r="AC742" s="72"/>
      <c r="AD742" s="72"/>
      <c r="AE742" s="72"/>
      <c r="AF742" s="72"/>
      <c r="AG742" s="72"/>
      <c r="AH742" s="72"/>
      <c r="AI742" s="2"/>
      <c r="AJ742" s="2"/>
      <c r="AK742" s="2"/>
      <c r="AL742" s="2"/>
      <c r="AM742" s="2"/>
      <c r="AN742" s="2"/>
    </row>
    <row r="743" spans="1:40">
      <c r="A743" s="89"/>
      <c r="B743" s="115">
        <v>1.796</v>
      </c>
      <c r="C743" s="110" t="s">
        <v>168</v>
      </c>
      <c r="D743" s="23"/>
      <c r="E743" s="23"/>
      <c r="F743" s="23"/>
      <c r="G743" s="23"/>
      <c r="H743" s="23"/>
      <c r="I743" s="23"/>
      <c r="J743" s="23"/>
      <c r="K743" s="23"/>
      <c r="L743" s="23"/>
      <c r="S743" s="189"/>
      <c r="AB743" s="72"/>
      <c r="AC743" s="72"/>
      <c r="AD743" s="72"/>
      <c r="AE743" s="72"/>
      <c r="AF743" s="72"/>
      <c r="AG743" s="72"/>
      <c r="AH743" s="72"/>
      <c r="AI743" s="2"/>
      <c r="AJ743" s="2"/>
      <c r="AK743" s="2"/>
      <c r="AL743" s="2"/>
      <c r="AM743" s="2"/>
      <c r="AN743" s="2"/>
    </row>
    <row r="744" spans="1:40">
      <c r="A744" s="89"/>
      <c r="B744" s="118" t="s">
        <v>183</v>
      </c>
      <c r="C744" s="119" t="s">
        <v>182</v>
      </c>
      <c r="D744" s="48">
        <v>907</v>
      </c>
      <c r="E744" s="49">
        <v>0</v>
      </c>
      <c r="F744" s="48">
        <v>1000</v>
      </c>
      <c r="G744" s="49">
        <v>0</v>
      </c>
      <c r="H744" s="48">
        <v>1000</v>
      </c>
      <c r="I744" s="49">
        <v>0</v>
      </c>
      <c r="J744" s="49">
        <v>0</v>
      </c>
      <c r="K744" s="49">
        <v>0</v>
      </c>
      <c r="L744" s="49">
        <f>SUM(J744:K744)</f>
        <v>0</v>
      </c>
      <c r="S744" s="189"/>
      <c r="AB744" s="72"/>
      <c r="AC744" s="72"/>
      <c r="AD744" s="72"/>
      <c r="AE744" s="72"/>
      <c r="AF744" s="72"/>
      <c r="AG744" s="72"/>
      <c r="AH744" s="72"/>
      <c r="AI744" s="2"/>
      <c r="AJ744" s="2"/>
      <c r="AK744" s="2"/>
      <c r="AL744" s="2"/>
      <c r="AM744" s="2"/>
      <c r="AN744" s="2"/>
    </row>
    <row r="745" spans="1:40" ht="25.5">
      <c r="A745" s="89"/>
      <c r="B745" s="118" t="s">
        <v>214</v>
      </c>
      <c r="C745" s="119" t="s">
        <v>260</v>
      </c>
      <c r="D745" s="49">
        <v>0</v>
      </c>
      <c r="E745" s="49">
        <v>0</v>
      </c>
      <c r="F745" s="48">
        <v>2000</v>
      </c>
      <c r="G745" s="49">
        <v>0</v>
      </c>
      <c r="H745" s="48">
        <v>2000</v>
      </c>
      <c r="I745" s="49">
        <v>0</v>
      </c>
      <c r="J745" s="49">
        <v>0</v>
      </c>
      <c r="K745" s="49">
        <v>0</v>
      </c>
      <c r="L745" s="49">
        <f>SUM(J745:K745)</f>
        <v>0</v>
      </c>
      <c r="S745" s="189"/>
      <c r="AB745" s="72"/>
      <c r="AC745" s="72"/>
      <c r="AD745" s="72"/>
      <c r="AE745" s="72"/>
      <c r="AF745" s="72"/>
      <c r="AG745" s="72"/>
      <c r="AH745" s="72"/>
      <c r="AI745" s="2"/>
      <c r="AJ745" s="2"/>
      <c r="AK745" s="2"/>
      <c r="AL745" s="2"/>
      <c r="AM745" s="2"/>
      <c r="AN745" s="2"/>
    </row>
    <row r="746" spans="1:40">
      <c r="A746" s="144" t="s">
        <v>10</v>
      </c>
      <c r="B746" s="115">
        <v>1.796</v>
      </c>
      <c r="C746" s="110" t="s">
        <v>168</v>
      </c>
      <c r="D746" s="57">
        <f t="shared" ref="D746:L746" si="166">SUM(D744:D745)</f>
        <v>907</v>
      </c>
      <c r="E746" s="61">
        <f t="shared" si="166"/>
        <v>0</v>
      </c>
      <c r="F746" s="57">
        <f t="shared" si="166"/>
        <v>3000</v>
      </c>
      <c r="G746" s="61">
        <f t="shared" si="166"/>
        <v>0</v>
      </c>
      <c r="H746" s="57">
        <f t="shared" si="166"/>
        <v>3000</v>
      </c>
      <c r="I746" s="61">
        <f t="shared" si="166"/>
        <v>0</v>
      </c>
      <c r="J746" s="61">
        <f t="shared" si="166"/>
        <v>0</v>
      </c>
      <c r="K746" s="61">
        <f t="shared" si="166"/>
        <v>0</v>
      </c>
      <c r="L746" s="61">
        <f t="shared" si="166"/>
        <v>0</v>
      </c>
      <c r="S746" s="189"/>
      <c r="AB746" s="72"/>
      <c r="AC746" s="72"/>
      <c r="AD746" s="72"/>
      <c r="AE746" s="72"/>
      <c r="AF746" s="72"/>
      <c r="AG746" s="72"/>
      <c r="AH746" s="72"/>
      <c r="AI746" s="2"/>
      <c r="AJ746" s="2"/>
      <c r="AK746" s="2"/>
      <c r="AL746" s="2"/>
      <c r="AM746" s="2"/>
      <c r="AN746" s="2"/>
    </row>
    <row r="747" spans="1:40">
      <c r="A747" s="144" t="s">
        <v>10</v>
      </c>
      <c r="B747" s="151">
        <v>1</v>
      </c>
      <c r="C747" s="150" t="s">
        <v>177</v>
      </c>
      <c r="D747" s="57">
        <f t="shared" ref="D747:L747" si="167">D746+D741</f>
        <v>907</v>
      </c>
      <c r="E747" s="61">
        <f t="shared" si="167"/>
        <v>0</v>
      </c>
      <c r="F747" s="57">
        <f t="shared" si="167"/>
        <v>3600</v>
      </c>
      <c r="G747" s="61">
        <f t="shared" si="167"/>
        <v>0</v>
      </c>
      <c r="H747" s="57">
        <f t="shared" si="167"/>
        <v>3600</v>
      </c>
      <c r="I747" s="61">
        <f t="shared" si="167"/>
        <v>0</v>
      </c>
      <c r="J747" s="61">
        <f t="shared" si="167"/>
        <v>0</v>
      </c>
      <c r="K747" s="61">
        <f t="shared" si="167"/>
        <v>0</v>
      </c>
      <c r="L747" s="61">
        <f t="shared" si="167"/>
        <v>0</v>
      </c>
      <c r="S747" s="189"/>
      <c r="AB747" s="72"/>
      <c r="AC747" s="72"/>
      <c r="AD747" s="72"/>
      <c r="AE747" s="72"/>
      <c r="AF747" s="72"/>
      <c r="AG747" s="72"/>
      <c r="AH747" s="72"/>
      <c r="AI747" s="2"/>
      <c r="AJ747" s="2"/>
      <c r="AK747" s="2"/>
      <c r="AL747" s="2"/>
      <c r="AM747" s="2"/>
      <c r="AN747" s="2"/>
    </row>
    <row r="748" spans="1:40">
      <c r="A748" s="147" t="s">
        <v>10</v>
      </c>
      <c r="B748" s="167">
        <v>5452</v>
      </c>
      <c r="C748" s="168" t="s">
        <v>185</v>
      </c>
      <c r="D748" s="57">
        <f t="shared" ref="D748:L748" si="168">D747</f>
        <v>907</v>
      </c>
      <c r="E748" s="61">
        <f t="shared" si="168"/>
        <v>0</v>
      </c>
      <c r="F748" s="57">
        <f t="shared" si="168"/>
        <v>3600</v>
      </c>
      <c r="G748" s="61">
        <f t="shared" si="168"/>
        <v>0</v>
      </c>
      <c r="H748" s="57">
        <f t="shared" si="168"/>
        <v>3600</v>
      </c>
      <c r="I748" s="61">
        <f t="shared" si="168"/>
        <v>0</v>
      </c>
      <c r="J748" s="61">
        <f t="shared" si="168"/>
        <v>0</v>
      </c>
      <c r="K748" s="61">
        <f t="shared" si="168"/>
        <v>0</v>
      </c>
      <c r="L748" s="61">
        <f t="shared" si="168"/>
        <v>0</v>
      </c>
      <c r="S748" s="189"/>
      <c r="AB748" s="72"/>
      <c r="AC748" s="72"/>
      <c r="AD748" s="72"/>
      <c r="AE748" s="72"/>
      <c r="AF748" s="72"/>
      <c r="AG748" s="72"/>
      <c r="AH748" s="72"/>
      <c r="AI748" s="2"/>
      <c r="AJ748" s="2"/>
      <c r="AK748" s="2"/>
      <c r="AL748" s="2"/>
      <c r="AM748" s="2"/>
      <c r="AN748" s="2"/>
    </row>
    <row r="749" spans="1:40">
      <c r="A749" s="153" t="s">
        <v>10</v>
      </c>
      <c r="B749" s="154"/>
      <c r="C749" s="155" t="s">
        <v>95</v>
      </c>
      <c r="D749" s="62">
        <f t="shared" ref="D749:L749" si="169">D711+D682+D619+D653+D641+D748+D723+D735</f>
        <v>176638</v>
      </c>
      <c r="E749" s="52">
        <f t="shared" si="169"/>
        <v>0</v>
      </c>
      <c r="F749" s="62">
        <f t="shared" si="169"/>
        <v>232497</v>
      </c>
      <c r="G749" s="52">
        <f t="shared" si="169"/>
        <v>0</v>
      </c>
      <c r="H749" s="62">
        <f t="shared" si="169"/>
        <v>232497</v>
      </c>
      <c r="I749" s="52">
        <f t="shared" si="169"/>
        <v>0</v>
      </c>
      <c r="J749" s="62">
        <f t="shared" si="169"/>
        <v>407103</v>
      </c>
      <c r="K749" s="52">
        <f t="shared" si="169"/>
        <v>0</v>
      </c>
      <c r="L749" s="62">
        <f t="shared" si="169"/>
        <v>407103</v>
      </c>
      <c r="M749" s="194"/>
      <c r="S749" s="189"/>
      <c r="AB749" s="72"/>
      <c r="AC749" s="72"/>
      <c r="AD749" s="72"/>
      <c r="AE749" s="72"/>
      <c r="AF749" s="72"/>
      <c r="AG749" s="72"/>
      <c r="AH749" s="72"/>
      <c r="AI749" s="2"/>
      <c r="AJ749" s="2"/>
      <c r="AK749" s="2"/>
      <c r="AL749" s="2"/>
      <c r="AM749" s="2"/>
      <c r="AN749" s="2"/>
    </row>
    <row r="750" spans="1:40">
      <c r="A750" s="153" t="s">
        <v>10</v>
      </c>
      <c r="B750" s="154"/>
      <c r="C750" s="155" t="s">
        <v>3</v>
      </c>
      <c r="D750" s="55">
        <f t="shared" ref="D750:L750" si="170">D749+D606</f>
        <v>867573</v>
      </c>
      <c r="E750" s="55">
        <f t="shared" si="170"/>
        <v>87757</v>
      </c>
      <c r="F750" s="55">
        <f t="shared" si="170"/>
        <v>1233016</v>
      </c>
      <c r="G750" s="55">
        <f t="shared" si="170"/>
        <v>89254</v>
      </c>
      <c r="H750" s="55">
        <f t="shared" si="170"/>
        <v>1319856</v>
      </c>
      <c r="I750" s="55">
        <f t="shared" si="170"/>
        <v>89345</v>
      </c>
      <c r="J750" s="44">
        <f t="shared" si="170"/>
        <v>2010242</v>
      </c>
      <c r="K750" s="55">
        <f t="shared" si="170"/>
        <v>95894</v>
      </c>
      <c r="L750" s="55">
        <f t="shared" si="170"/>
        <v>2106136</v>
      </c>
      <c r="M750" s="39"/>
      <c r="S750" s="189"/>
      <c r="AB750" s="72"/>
      <c r="AC750" s="72"/>
      <c r="AD750" s="72"/>
      <c r="AE750" s="72"/>
      <c r="AF750" s="72"/>
      <c r="AG750" s="72"/>
      <c r="AH750" s="72"/>
      <c r="AI750" s="2"/>
      <c r="AJ750" s="2"/>
      <c r="AK750" s="2"/>
      <c r="AL750" s="2"/>
      <c r="AM750" s="2"/>
      <c r="AN750" s="2"/>
    </row>
    <row r="751" spans="1:40">
      <c r="A751" s="169"/>
      <c r="B751" s="170"/>
      <c r="C751" s="171"/>
      <c r="D751" s="9"/>
      <c r="E751" s="9"/>
      <c r="F751" s="10"/>
      <c r="G751" s="10"/>
      <c r="H751" s="10"/>
      <c r="I751" s="10"/>
      <c r="J751" s="9"/>
      <c r="K751" s="9"/>
      <c r="L751" s="9"/>
      <c r="M751" s="39"/>
      <c r="S751" s="189"/>
      <c r="T751" s="72"/>
      <c r="U751" s="14"/>
      <c r="V751" s="14"/>
      <c r="W751" s="72"/>
      <c r="X751" s="72"/>
      <c r="Y751" s="72"/>
      <c r="Z751" s="72"/>
      <c r="AA751" s="72"/>
      <c r="AB751" s="72"/>
      <c r="AC751" s="72"/>
      <c r="AD751" s="72"/>
      <c r="AE751" s="72"/>
      <c r="AF751" s="72"/>
      <c r="AG751" s="72"/>
      <c r="AH751" s="72"/>
      <c r="AI751" s="2"/>
      <c r="AJ751" s="2"/>
      <c r="AK751" s="2"/>
      <c r="AL751" s="2"/>
      <c r="AM751" s="2"/>
      <c r="AN751" s="2"/>
    </row>
    <row r="752" spans="1:40" ht="25.5">
      <c r="A752" s="144" t="s">
        <v>295</v>
      </c>
      <c r="B752" s="82">
        <v>2235</v>
      </c>
      <c r="C752" s="119" t="s">
        <v>446</v>
      </c>
      <c r="D752" s="73">
        <v>980</v>
      </c>
      <c r="E752" s="48">
        <v>2007</v>
      </c>
      <c r="F752" s="49">
        <v>0</v>
      </c>
      <c r="G752" s="49">
        <v>0</v>
      </c>
      <c r="H752" s="49">
        <v>0</v>
      </c>
      <c r="I752" s="49">
        <v>0</v>
      </c>
      <c r="J752" s="49">
        <v>0</v>
      </c>
      <c r="K752" s="49">
        <v>0</v>
      </c>
      <c r="L752" s="49">
        <v>0</v>
      </c>
      <c r="S752" s="189"/>
      <c r="T752" s="72"/>
      <c r="U752" s="14"/>
      <c r="V752" s="14"/>
      <c r="W752" s="72"/>
      <c r="X752" s="72"/>
      <c r="Y752" s="72"/>
      <c r="Z752" s="72"/>
      <c r="AA752" s="72"/>
      <c r="AB752" s="72"/>
      <c r="AC752" s="72"/>
      <c r="AD752" s="72"/>
      <c r="AE752" s="72"/>
      <c r="AF752" s="72"/>
      <c r="AG752" s="72"/>
      <c r="AH752" s="72"/>
      <c r="AI752" s="2"/>
      <c r="AJ752" s="2"/>
      <c r="AK752" s="2"/>
      <c r="AL752" s="2"/>
      <c r="AM752" s="2"/>
      <c r="AN752" s="2"/>
    </row>
    <row r="753" spans="1:40" ht="15" customHeight="1">
      <c r="A753" s="222"/>
      <c r="B753" s="102"/>
      <c r="C753" s="117"/>
      <c r="D753" s="223"/>
      <c r="E753" s="50"/>
      <c r="F753" s="51"/>
      <c r="G753" s="51"/>
      <c r="H753" s="51"/>
      <c r="I753" s="51"/>
      <c r="J753" s="51"/>
      <c r="K753" s="51"/>
      <c r="L753" s="51"/>
      <c r="S753" s="189"/>
      <c r="T753" s="72"/>
      <c r="U753" s="14"/>
      <c r="V753" s="14"/>
      <c r="W753" s="72"/>
      <c r="X753" s="72"/>
      <c r="Y753" s="72"/>
      <c r="Z753" s="72"/>
      <c r="AA753" s="72"/>
      <c r="AB753" s="72"/>
      <c r="AC753" s="72"/>
      <c r="AD753" s="72"/>
      <c r="AE753" s="72"/>
      <c r="AF753" s="72"/>
      <c r="AG753" s="72"/>
      <c r="AH753" s="72"/>
      <c r="AI753" s="2"/>
      <c r="AJ753" s="2"/>
      <c r="AK753" s="2"/>
      <c r="AL753" s="2"/>
      <c r="AM753" s="2"/>
      <c r="AN753" s="2"/>
    </row>
    <row r="754" spans="1:40">
      <c r="A754" s="144"/>
      <c r="B754" s="82"/>
      <c r="C754" s="119"/>
      <c r="D754" s="73"/>
      <c r="E754" s="48"/>
      <c r="F754" s="49"/>
      <c r="G754" s="49"/>
      <c r="H754" s="49"/>
      <c r="I754" s="49"/>
      <c r="J754" s="48"/>
      <c r="K754" s="49"/>
      <c r="L754" s="49"/>
      <c r="S754" s="189"/>
      <c r="T754" s="72"/>
      <c r="U754" s="14"/>
      <c r="V754" s="14"/>
      <c r="W754" s="72"/>
      <c r="X754" s="72"/>
      <c r="Y754" s="72"/>
      <c r="Z754" s="72"/>
      <c r="AA754" s="72"/>
      <c r="AB754" s="72"/>
      <c r="AC754" s="72"/>
      <c r="AD754" s="72"/>
      <c r="AE754" s="72"/>
      <c r="AF754" s="72"/>
      <c r="AG754" s="72"/>
      <c r="AH754" s="72"/>
      <c r="AI754" s="2"/>
      <c r="AJ754" s="2"/>
      <c r="AK754" s="2"/>
      <c r="AL754" s="2"/>
      <c r="AM754" s="2"/>
      <c r="AN754" s="2"/>
    </row>
    <row r="755" spans="1:40" ht="6.95" customHeight="1">
      <c r="A755" s="116"/>
      <c r="B755" s="102"/>
      <c r="C755" s="172"/>
      <c r="D755" s="36"/>
      <c r="E755" s="36"/>
      <c r="F755" s="36"/>
      <c r="G755" s="36"/>
      <c r="H755" s="36"/>
      <c r="I755" s="36"/>
      <c r="J755" s="36"/>
      <c r="K755" s="36"/>
      <c r="L755" s="36"/>
      <c r="S755" s="189"/>
      <c r="T755" s="72"/>
      <c r="U755" s="14"/>
      <c r="V755" s="14"/>
      <c r="W755" s="72"/>
      <c r="X755" s="72"/>
      <c r="Y755" s="72"/>
      <c r="Z755" s="72"/>
      <c r="AA755" s="72"/>
      <c r="AB755" s="72"/>
      <c r="AC755" s="72"/>
      <c r="AD755" s="72"/>
      <c r="AE755" s="72"/>
      <c r="AF755" s="72"/>
      <c r="AG755" s="72"/>
      <c r="AH755" s="72"/>
      <c r="AI755" s="2"/>
      <c r="AJ755" s="2"/>
      <c r="AK755" s="2"/>
      <c r="AL755" s="2"/>
      <c r="AM755" s="2"/>
      <c r="AN755" s="2"/>
    </row>
    <row r="756" spans="1:40">
      <c r="F756" s="14"/>
      <c r="G756" s="14"/>
      <c r="H756" s="14"/>
      <c r="I756" s="14"/>
      <c r="S756" s="189"/>
      <c r="T756" s="72"/>
      <c r="U756" s="14"/>
      <c r="V756" s="14"/>
      <c r="W756" s="72"/>
      <c r="X756" s="72"/>
      <c r="Y756" s="72"/>
      <c r="Z756" s="72"/>
      <c r="AA756" s="72"/>
      <c r="AB756" s="72"/>
      <c r="AC756" s="72"/>
      <c r="AD756" s="72"/>
      <c r="AE756" s="72"/>
      <c r="AF756" s="72"/>
      <c r="AG756" s="72"/>
      <c r="AH756" s="72"/>
      <c r="AI756" s="2"/>
      <c r="AJ756" s="2"/>
      <c r="AK756" s="2"/>
      <c r="AL756" s="2"/>
      <c r="AM756" s="2"/>
      <c r="AN756" s="2"/>
    </row>
    <row r="757" spans="1:40">
      <c r="A757" s="72"/>
      <c r="B757" s="72"/>
      <c r="D757" s="9"/>
      <c r="E757" s="9"/>
      <c r="F757" s="9"/>
      <c r="G757" s="9"/>
      <c r="H757" s="9"/>
      <c r="I757" s="9"/>
      <c r="J757" s="9"/>
      <c r="K757" s="9"/>
      <c r="L757" s="9"/>
      <c r="S757" s="189"/>
      <c r="T757" s="72"/>
      <c r="U757" s="14"/>
      <c r="V757" s="14"/>
      <c r="W757" s="72"/>
      <c r="X757" s="72"/>
      <c r="Y757" s="72"/>
      <c r="Z757" s="72"/>
      <c r="AA757" s="72"/>
      <c r="AB757" s="72"/>
      <c r="AC757" s="72"/>
      <c r="AD757" s="72"/>
      <c r="AE757" s="14"/>
      <c r="AF757" s="72"/>
      <c r="AG757" s="72"/>
      <c r="AH757" s="72"/>
      <c r="AI757" s="2"/>
      <c r="AJ757" s="2"/>
      <c r="AK757" s="2"/>
      <c r="AL757" s="2"/>
      <c r="AM757" s="2"/>
      <c r="AN757" s="2"/>
    </row>
    <row r="758" spans="1:40">
      <c r="A758" s="72"/>
      <c r="B758" s="72"/>
      <c r="D758" s="39"/>
      <c r="E758" s="39"/>
      <c r="F758" s="39"/>
      <c r="G758" s="39"/>
      <c r="H758" s="39"/>
      <c r="I758" s="39"/>
      <c r="J758" s="39"/>
      <c r="K758" s="39"/>
      <c r="L758" s="39"/>
      <c r="S758" s="189"/>
      <c r="T758" s="72"/>
      <c r="U758" s="14"/>
      <c r="V758" s="14"/>
      <c r="W758" s="72"/>
      <c r="X758" s="72"/>
      <c r="Y758" s="72"/>
      <c r="Z758" s="72"/>
      <c r="AA758" s="72"/>
      <c r="AB758" s="72"/>
      <c r="AC758" s="72"/>
      <c r="AD758" s="72"/>
      <c r="AE758" s="14"/>
      <c r="AF758" s="72"/>
      <c r="AG758" s="72"/>
      <c r="AH758" s="72"/>
      <c r="AI758" s="2"/>
      <c r="AJ758" s="2"/>
      <c r="AK758" s="2"/>
      <c r="AL758" s="2"/>
      <c r="AM758" s="2"/>
      <c r="AN758" s="2"/>
    </row>
    <row r="759" spans="1:40">
      <c r="A759" s="72"/>
      <c r="B759" s="72"/>
      <c r="D759" s="74"/>
      <c r="E759" s="74"/>
      <c r="F759" s="74"/>
      <c r="G759" s="74"/>
      <c r="H759" s="74"/>
      <c r="I759" s="74"/>
      <c r="S759" s="189"/>
      <c r="T759" s="72"/>
      <c r="U759" s="14"/>
      <c r="V759" s="14"/>
      <c r="W759" s="72"/>
      <c r="X759" s="72"/>
      <c r="Y759" s="72"/>
      <c r="Z759" s="72"/>
      <c r="AA759" s="72"/>
      <c r="AB759" s="72"/>
      <c r="AC759" s="72"/>
      <c r="AD759" s="72"/>
      <c r="AE759" s="14"/>
      <c r="AF759" s="72"/>
      <c r="AG759" s="72"/>
      <c r="AH759" s="72"/>
      <c r="AI759" s="2"/>
      <c r="AJ759" s="2"/>
      <c r="AK759" s="2"/>
      <c r="AL759" s="2"/>
      <c r="AM759" s="2"/>
      <c r="AN759" s="2"/>
    </row>
    <row r="760" spans="1:40">
      <c r="A760" s="72"/>
      <c r="B760" s="72"/>
      <c r="D760" s="75"/>
      <c r="E760" s="75"/>
      <c r="F760" s="75"/>
      <c r="G760" s="75"/>
      <c r="H760" s="75"/>
      <c r="I760" s="75"/>
      <c r="S760" s="189"/>
      <c r="T760" s="72"/>
      <c r="U760" s="14"/>
      <c r="V760" s="14"/>
      <c r="W760" s="72"/>
      <c r="X760" s="72"/>
      <c r="Y760" s="72"/>
      <c r="Z760" s="72"/>
      <c r="AA760" s="72"/>
      <c r="AB760" s="72"/>
      <c r="AC760" s="72"/>
      <c r="AD760" s="72"/>
      <c r="AE760" s="14"/>
      <c r="AF760" s="72"/>
      <c r="AG760" s="72"/>
      <c r="AH760" s="72"/>
      <c r="AI760" s="2"/>
      <c r="AJ760" s="2"/>
      <c r="AK760" s="2"/>
      <c r="AL760" s="2"/>
      <c r="AM760" s="2"/>
      <c r="AN760" s="2"/>
    </row>
    <row r="761" spans="1:40">
      <c r="A761" s="72"/>
      <c r="B761" s="72"/>
      <c r="C761" s="97"/>
      <c r="D761" s="76"/>
      <c r="E761" s="76"/>
      <c r="F761" s="76"/>
      <c r="G761" s="76"/>
      <c r="H761" s="76"/>
      <c r="I761" s="76"/>
      <c r="S761" s="189"/>
      <c r="T761" s="72"/>
      <c r="U761" s="14"/>
      <c r="V761" s="14"/>
      <c r="W761" s="72"/>
      <c r="X761" s="72"/>
      <c r="Y761" s="72"/>
      <c r="Z761" s="72"/>
      <c r="AA761" s="72"/>
      <c r="AB761" s="72"/>
      <c r="AC761" s="72"/>
      <c r="AD761" s="72"/>
      <c r="AE761" s="14"/>
      <c r="AF761" s="72"/>
      <c r="AG761" s="72"/>
      <c r="AH761" s="72"/>
      <c r="AI761" s="2"/>
      <c r="AJ761" s="2"/>
      <c r="AK761" s="2"/>
      <c r="AL761" s="2"/>
      <c r="AM761" s="2"/>
      <c r="AN761" s="2"/>
    </row>
    <row r="762" spans="1:40">
      <c r="A762" s="72"/>
      <c r="B762" s="72"/>
      <c r="C762" s="97"/>
      <c r="F762" s="14"/>
      <c r="G762" s="14"/>
      <c r="H762" s="14"/>
      <c r="I762" s="14"/>
      <c r="P762" s="54"/>
      <c r="S762" s="189"/>
      <c r="T762" s="72"/>
      <c r="U762" s="14"/>
      <c r="V762" s="14"/>
      <c r="W762" s="72"/>
      <c r="X762" s="72"/>
      <c r="Y762" s="72"/>
      <c r="Z762" s="72"/>
      <c r="AA762" s="72"/>
      <c r="AB762" s="72"/>
      <c r="AC762" s="72"/>
      <c r="AD762" s="72"/>
      <c r="AE762" s="14"/>
      <c r="AF762" s="72"/>
      <c r="AG762" s="72"/>
      <c r="AH762" s="72"/>
      <c r="AI762" s="2"/>
      <c r="AJ762" s="2"/>
      <c r="AK762" s="2"/>
      <c r="AL762" s="2"/>
      <c r="AM762" s="2"/>
      <c r="AN762" s="2"/>
    </row>
    <row r="763" spans="1:40">
      <c r="A763" s="72"/>
      <c r="B763" s="72"/>
      <c r="C763" s="97"/>
      <c r="F763" s="14"/>
      <c r="G763" s="14"/>
      <c r="H763" s="14"/>
      <c r="I763" s="14"/>
      <c r="P763" s="48"/>
      <c r="S763" s="189"/>
      <c r="T763" s="72"/>
      <c r="U763" s="14"/>
      <c r="V763" s="14"/>
      <c r="W763" s="72"/>
      <c r="X763" s="72"/>
      <c r="Y763" s="72"/>
      <c r="Z763" s="72"/>
      <c r="AA763" s="72"/>
      <c r="AB763" s="72"/>
      <c r="AC763" s="72"/>
      <c r="AD763" s="72"/>
      <c r="AE763" s="14"/>
      <c r="AF763" s="72"/>
      <c r="AG763" s="72"/>
      <c r="AH763" s="72"/>
      <c r="AI763" s="2"/>
      <c r="AJ763" s="2"/>
      <c r="AK763" s="2"/>
      <c r="AL763" s="2"/>
      <c r="AM763" s="2"/>
      <c r="AN763" s="2"/>
    </row>
    <row r="764" spans="1:40">
      <c r="A764" s="72"/>
      <c r="B764" s="72"/>
      <c r="C764" s="97"/>
      <c r="F764" s="14"/>
      <c r="G764" s="14"/>
      <c r="H764" s="14"/>
      <c r="I764" s="14"/>
      <c r="P764" s="54"/>
      <c r="S764" s="189"/>
      <c r="T764" s="72"/>
      <c r="U764" s="14"/>
      <c r="V764" s="14"/>
      <c r="W764" s="72"/>
      <c r="X764" s="72"/>
      <c r="Y764" s="72"/>
      <c r="Z764" s="72"/>
      <c r="AA764" s="72"/>
      <c r="AB764" s="72"/>
      <c r="AC764" s="72"/>
      <c r="AD764" s="72"/>
      <c r="AE764" s="14"/>
      <c r="AF764" s="72"/>
      <c r="AG764" s="72"/>
      <c r="AH764" s="72"/>
      <c r="AI764" s="2"/>
      <c r="AJ764" s="2"/>
      <c r="AK764" s="2"/>
      <c r="AL764" s="2"/>
      <c r="AM764" s="2"/>
      <c r="AN764" s="2"/>
    </row>
    <row r="765" spans="1:40">
      <c r="A765" s="72"/>
      <c r="B765" s="72"/>
      <c r="C765" s="97"/>
      <c r="F765" s="14"/>
      <c r="G765" s="14"/>
      <c r="H765" s="14"/>
      <c r="I765" s="14"/>
      <c r="S765" s="189"/>
      <c r="T765" s="72"/>
      <c r="U765" s="14"/>
      <c r="V765" s="14"/>
      <c r="W765" s="72"/>
      <c r="X765" s="72"/>
      <c r="Y765" s="72"/>
      <c r="Z765" s="72"/>
      <c r="AA765" s="72"/>
      <c r="AB765" s="72"/>
      <c r="AC765" s="72"/>
      <c r="AD765" s="72"/>
      <c r="AE765" s="14"/>
      <c r="AF765" s="72"/>
      <c r="AG765" s="72"/>
      <c r="AH765" s="72"/>
      <c r="AI765" s="2"/>
      <c r="AJ765" s="2"/>
      <c r="AK765" s="2"/>
      <c r="AL765" s="2"/>
      <c r="AM765" s="2"/>
      <c r="AN765" s="2"/>
    </row>
    <row r="766" spans="1:40">
      <c r="A766" s="72"/>
      <c r="B766" s="72"/>
      <c r="C766" s="97"/>
      <c r="F766" s="14"/>
      <c r="G766" s="14"/>
      <c r="H766" s="14"/>
      <c r="I766" s="14"/>
      <c r="S766" s="189"/>
      <c r="T766" s="72"/>
      <c r="U766" s="14"/>
      <c r="V766" s="14"/>
      <c r="W766" s="72"/>
      <c r="X766" s="72"/>
      <c r="Y766" s="72"/>
      <c r="Z766" s="72"/>
      <c r="AA766" s="72"/>
      <c r="AB766" s="72"/>
      <c r="AC766" s="72"/>
      <c r="AD766" s="72"/>
      <c r="AE766" s="14"/>
      <c r="AF766" s="72"/>
      <c r="AG766" s="72"/>
      <c r="AH766" s="72"/>
      <c r="AI766" s="2"/>
      <c r="AJ766" s="2"/>
      <c r="AK766" s="2"/>
      <c r="AL766" s="2"/>
      <c r="AM766" s="2"/>
      <c r="AN766" s="2"/>
    </row>
    <row r="767" spans="1:40">
      <c r="A767" s="72"/>
      <c r="B767" s="72"/>
      <c r="C767" s="97"/>
      <c r="F767" s="14"/>
      <c r="G767" s="14"/>
      <c r="H767" s="14"/>
      <c r="I767" s="14"/>
      <c r="S767" s="189"/>
      <c r="T767" s="72"/>
      <c r="U767" s="14"/>
      <c r="V767" s="14"/>
      <c r="W767" s="72"/>
      <c r="X767" s="72"/>
      <c r="Y767" s="72"/>
      <c r="Z767" s="72"/>
      <c r="AA767" s="72"/>
      <c r="AB767" s="72"/>
      <c r="AC767" s="72"/>
      <c r="AD767" s="72"/>
      <c r="AE767" s="14"/>
      <c r="AF767" s="72"/>
      <c r="AG767" s="72"/>
      <c r="AH767" s="72"/>
      <c r="AI767" s="2"/>
      <c r="AJ767" s="2"/>
      <c r="AK767" s="2"/>
      <c r="AL767" s="2"/>
      <c r="AM767" s="2"/>
      <c r="AN767" s="2"/>
    </row>
    <row r="768" spans="1:40">
      <c r="A768" s="72"/>
      <c r="B768" s="72"/>
      <c r="C768" s="97"/>
      <c r="F768" s="14"/>
      <c r="G768" s="14"/>
      <c r="H768" s="14"/>
      <c r="I768" s="14"/>
      <c r="S768" s="189"/>
      <c r="T768" s="72"/>
      <c r="U768" s="14"/>
      <c r="V768" s="14"/>
      <c r="W768" s="72"/>
      <c r="X768" s="72"/>
      <c r="Y768" s="72"/>
      <c r="Z768" s="72"/>
      <c r="AA768" s="72"/>
      <c r="AB768" s="72"/>
      <c r="AC768" s="72"/>
      <c r="AD768" s="72"/>
      <c r="AE768" s="14"/>
      <c r="AF768" s="72"/>
      <c r="AG768" s="72"/>
      <c r="AH768" s="72"/>
      <c r="AI768" s="2"/>
      <c r="AJ768" s="2"/>
      <c r="AK768" s="2"/>
      <c r="AL768" s="2"/>
      <c r="AM768" s="2"/>
      <c r="AN768" s="2"/>
    </row>
    <row r="769" spans="1:40">
      <c r="A769" s="72"/>
      <c r="B769" s="72"/>
      <c r="C769" s="97"/>
      <c r="F769" s="14"/>
      <c r="G769" s="14"/>
      <c r="H769" s="14"/>
      <c r="I769" s="14"/>
      <c r="S769" s="189"/>
      <c r="T769" s="72"/>
      <c r="U769" s="14"/>
      <c r="V769" s="14"/>
      <c r="W769" s="72"/>
      <c r="X769" s="72"/>
      <c r="Y769" s="72"/>
      <c r="Z769" s="72"/>
      <c r="AA769" s="72"/>
      <c r="AB769" s="72"/>
      <c r="AC769" s="72"/>
      <c r="AD769" s="72"/>
      <c r="AE769" s="14"/>
      <c r="AF769" s="72"/>
      <c r="AG769" s="72"/>
      <c r="AH769" s="72"/>
      <c r="AI769" s="2"/>
      <c r="AJ769" s="2"/>
      <c r="AK769" s="2"/>
      <c r="AL769" s="2"/>
      <c r="AM769" s="2"/>
      <c r="AN769" s="2"/>
    </row>
    <row r="770" spans="1:40">
      <c r="A770" s="72"/>
      <c r="B770" s="72"/>
      <c r="C770" s="97"/>
      <c r="F770" s="14"/>
      <c r="G770" s="14"/>
      <c r="H770" s="14"/>
      <c r="I770" s="14"/>
      <c r="S770" s="189"/>
      <c r="T770" s="72"/>
      <c r="U770" s="14"/>
      <c r="V770" s="14"/>
      <c r="W770" s="72"/>
      <c r="X770" s="72"/>
      <c r="Y770" s="72"/>
      <c r="Z770" s="72"/>
      <c r="AA770" s="72"/>
      <c r="AB770" s="72"/>
      <c r="AC770" s="72"/>
      <c r="AD770" s="72"/>
      <c r="AE770" s="14"/>
      <c r="AF770" s="72"/>
      <c r="AG770" s="72"/>
      <c r="AH770" s="72"/>
      <c r="AI770" s="2"/>
      <c r="AJ770" s="2"/>
      <c r="AK770" s="2"/>
      <c r="AL770" s="2"/>
      <c r="AM770" s="2"/>
      <c r="AN770" s="2"/>
    </row>
    <row r="771" spans="1:40">
      <c r="A771" s="72"/>
      <c r="B771" s="72"/>
      <c r="F771" s="14"/>
      <c r="G771" s="14"/>
      <c r="H771" s="14"/>
      <c r="I771" s="14"/>
      <c r="S771" s="189"/>
      <c r="T771" s="72"/>
      <c r="U771" s="14"/>
      <c r="V771" s="14"/>
      <c r="W771" s="72"/>
      <c r="X771" s="72"/>
      <c r="Y771" s="72"/>
      <c r="Z771" s="72"/>
      <c r="AA771" s="72"/>
      <c r="AB771" s="72"/>
      <c r="AC771" s="72"/>
      <c r="AD771" s="72"/>
      <c r="AE771" s="14"/>
      <c r="AF771" s="72"/>
      <c r="AG771" s="72"/>
      <c r="AH771" s="72"/>
      <c r="AI771" s="2"/>
      <c r="AJ771" s="2"/>
      <c r="AK771" s="2"/>
      <c r="AL771" s="2"/>
      <c r="AM771" s="2"/>
      <c r="AN771" s="2"/>
    </row>
    <row r="772" spans="1:40">
      <c r="A772" s="72"/>
      <c r="B772" s="72"/>
      <c r="F772" s="14"/>
      <c r="G772" s="14"/>
      <c r="H772" s="14"/>
      <c r="I772" s="14"/>
      <c r="S772" s="189"/>
      <c r="T772" s="72"/>
      <c r="U772" s="14"/>
      <c r="V772" s="14"/>
      <c r="W772" s="72"/>
      <c r="X772" s="72"/>
      <c r="Y772" s="72"/>
      <c r="Z772" s="72"/>
      <c r="AA772" s="72"/>
      <c r="AB772" s="72"/>
      <c r="AC772" s="72"/>
      <c r="AD772" s="72"/>
      <c r="AE772" s="14"/>
      <c r="AF772" s="72"/>
      <c r="AG772" s="72"/>
      <c r="AH772" s="72"/>
      <c r="AI772" s="2"/>
      <c r="AJ772" s="2"/>
      <c r="AK772" s="2"/>
      <c r="AL772" s="2"/>
      <c r="AM772" s="2"/>
      <c r="AN772" s="2"/>
    </row>
    <row r="773" spans="1:40">
      <c r="A773" s="72"/>
      <c r="B773" s="72"/>
      <c r="E773" s="72"/>
      <c r="S773" s="189"/>
      <c r="T773" s="72"/>
      <c r="U773" s="14"/>
      <c r="V773" s="14"/>
      <c r="W773" s="72"/>
      <c r="X773" s="72"/>
      <c r="Y773" s="72"/>
      <c r="Z773" s="72"/>
      <c r="AA773" s="72"/>
      <c r="AB773" s="72"/>
      <c r="AC773" s="72"/>
      <c r="AD773" s="72"/>
      <c r="AE773" s="14"/>
      <c r="AF773" s="72"/>
      <c r="AG773" s="72"/>
      <c r="AH773" s="72"/>
      <c r="AI773" s="2"/>
      <c r="AJ773" s="2"/>
      <c r="AK773" s="2"/>
      <c r="AL773" s="2"/>
      <c r="AM773" s="2"/>
      <c r="AN773" s="2"/>
    </row>
    <row r="774" spans="1:40">
      <c r="A774" s="72"/>
      <c r="B774" s="72"/>
      <c r="E774" s="77"/>
      <c r="F774" s="78"/>
      <c r="G774" s="77"/>
      <c r="H774" s="77"/>
      <c r="I774" s="77"/>
      <c r="J774" s="78"/>
      <c r="S774" s="189"/>
      <c r="T774" s="72"/>
      <c r="U774" s="14"/>
      <c r="V774" s="14"/>
      <c r="W774" s="72"/>
      <c r="X774" s="72"/>
      <c r="Y774" s="72"/>
      <c r="Z774" s="72"/>
      <c r="AA774" s="72"/>
      <c r="AB774" s="72"/>
      <c r="AC774" s="72"/>
      <c r="AD774" s="72"/>
      <c r="AE774" s="14"/>
      <c r="AF774" s="72"/>
      <c r="AG774" s="72"/>
      <c r="AH774" s="72"/>
      <c r="AI774" s="2"/>
      <c r="AJ774" s="2"/>
      <c r="AK774" s="2"/>
      <c r="AL774" s="2"/>
      <c r="AM774" s="2"/>
      <c r="AN774" s="2"/>
    </row>
    <row r="775" spans="1:40">
      <c r="A775" s="72"/>
      <c r="B775" s="72"/>
      <c r="E775" s="77"/>
      <c r="F775" s="78"/>
      <c r="G775" s="77"/>
      <c r="H775" s="77"/>
      <c r="I775" s="77"/>
      <c r="J775" s="78"/>
      <c r="S775" s="189"/>
      <c r="T775" s="72"/>
      <c r="U775" s="14"/>
      <c r="V775" s="14"/>
      <c r="W775" s="72"/>
      <c r="X775" s="72"/>
      <c r="Y775" s="72"/>
      <c r="Z775" s="72"/>
      <c r="AA775" s="72"/>
      <c r="AB775" s="72"/>
      <c r="AC775" s="72"/>
      <c r="AD775" s="72"/>
      <c r="AE775" s="14"/>
      <c r="AF775" s="72"/>
      <c r="AG775" s="72"/>
      <c r="AH775" s="72"/>
      <c r="AI775" s="2"/>
      <c r="AJ775" s="2"/>
      <c r="AK775" s="2"/>
      <c r="AL775" s="2"/>
      <c r="AM775" s="2"/>
      <c r="AN775" s="2"/>
    </row>
    <row r="776" spans="1:40">
      <c r="A776" s="72"/>
      <c r="B776" s="72"/>
      <c r="E776" s="77"/>
      <c r="F776" s="78"/>
      <c r="G776" s="77"/>
      <c r="H776" s="77"/>
      <c r="I776" s="77"/>
      <c r="J776" s="78"/>
      <c r="S776" s="189"/>
      <c r="T776" s="72"/>
      <c r="U776" s="14"/>
      <c r="V776" s="14"/>
      <c r="W776" s="72"/>
      <c r="X776" s="72"/>
      <c r="Y776" s="72"/>
      <c r="Z776" s="72"/>
      <c r="AA776" s="72"/>
      <c r="AB776" s="72"/>
      <c r="AC776" s="72"/>
      <c r="AD776" s="72"/>
      <c r="AE776" s="14"/>
      <c r="AF776" s="72"/>
      <c r="AG776" s="72"/>
      <c r="AH776" s="72"/>
      <c r="AI776" s="2"/>
      <c r="AJ776" s="2"/>
      <c r="AK776" s="2"/>
      <c r="AL776" s="2"/>
      <c r="AM776" s="2"/>
      <c r="AN776" s="2"/>
    </row>
    <row r="777" spans="1:40">
      <c r="A777" s="72"/>
      <c r="B777" s="72"/>
      <c r="E777" s="77"/>
      <c r="F777" s="78"/>
      <c r="G777" s="77"/>
      <c r="H777" s="77"/>
      <c r="I777" s="77"/>
      <c r="J777" s="78"/>
      <c r="S777" s="189"/>
      <c r="T777" s="72"/>
      <c r="U777" s="14"/>
      <c r="V777" s="14"/>
      <c r="W777" s="72"/>
      <c r="X777" s="72"/>
      <c r="Y777" s="72"/>
      <c r="Z777" s="72"/>
      <c r="AA777" s="72"/>
      <c r="AB777" s="72"/>
      <c r="AC777" s="72"/>
      <c r="AD777" s="72"/>
      <c r="AE777" s="14"/>
      <c r="AF777" s="72"/>
      <c r="AG777" s="72"/>
      <c r="AH777" s="72"/>
      <c r="AI777" s="2"/>
      <c r="AJ777" s="2"/>
      <c r="AK777" s="2"/>
      <c r="AL777" s="2"/>
      <c r="AM777" s="2"/>
      <c r="AN777" s="2"/>
    </row>
    <row r="778" spans="1:40">
      <c r="A778" s="72"/>
      <c r="B778" s="72"/>
      <c r="E778" s="77"/>
      <c r="F778" s="78"/>
      <c r="G778" s="77"/>
      <c r="H778" s="77"/>
      <c r="I778" s="77"/>
      <c r="J778" s="78"/>
      <c r="S778" s="189"/>
      <c r="T778" s="72"/>
      <c r="U778" s="14"/>
      <c r="V778" s="14"/>
      <c r="W778" s="72"/>
      <c r="X778" s="72"/>
      <c r="Y778" s="72"/>
      <c r="Z778" s="72"/>
      <c r="AA778" s="72"/>
      <c r="AB778" s="72"/>
      <c r="AC778" s="72"/>
      <c r="AD778" s="72"/>
      <c r="AE778" s="14"/>
      <c r="AF778" s="72"/>
      <c r="AG778" s="72"/>
      <c r="AH778" s="72"/>
      <c r="AI778" s="2"/>
      <c r="AJ778" s="2"/>
      <c r="AK778" s="2"/>
      <c r="AL778" s="2"/>
      <c r="AM778" s="2"/>
      <c r="AN778" s="2"/>
    </row>
    <row r="779" spans="1:40">
      <c r="A779" s="72"/>
      <c r="B779" s="72"/>
      <c r="E779" s="77"/>
      <c r="F779" s="78"/>
      <c r="G779" s="77"/>
      <c r="H779" s="77"/>
      <c r="I779" s="77"/>
      <c r="J779" s="78"/>
      <c r="S779" s="189"/>
      <c r="T779" s="72"/>
      <c r="U779" s="14"/>
      <c r="V779" s="14"/>
      <c r="W779" s="72"/>
      <c r="X779" s="72"/>
      <c r="Y779" s="72"/>
      <c r="Z779" s="72"/>
      <c r="AA779" s="72"/>
      <c r="AB779" s="72"/>
      <c r="AC779" s="72"/>
      <c r="AD779" s="72"/>
      <c r="AE779" s="14"/>
      <c r="AF779" s="72"/>
      <c r="AG779" s="72"/>
      <c r="AH779" s="72"/>
      <c r="AI779" s="2"/>
      <c r="AJ779" s="2"/>
      <c r="AK779" s="2"/>
      <c r="AL779" s="2"/>
      <c r="AM779" s="2"/>
      <c r="AN779" s="2"/>
    </row>
    <row r="780" spans="1:40">
      <c r="A780" s="72"/>
      <c r="B780" s="72"/>
      <c r="E780" s="77"/>
      <c r="F780" s="77"/>
      <c r="G780" s="77"/>
      <c r="H780" s="77"/>
      <c r="I780" s="77"/>
      <c r="J780" s="78"/>
      <c r="S780" s="189"/>
      <c r="T780" s="72"/>
      <c r="U780" s="14"/>
      <c r="V780" s="14"/>
      <c r="W780" s="72"/>
      <c r="X780" s="72"/>
      <c r="Y780" s="72"/>
      <c r="Z780" s="72"/>
      <c r="AA780" s="72"/>
      <c r="AB780" s="72"/>
      <c r="AC780" s="72"/>
      <c r="AD780" s="72"/>
      <c r="AE780" s="14"/>
      <c r="AF780" s="72"/>
      <c r="AG780" s="72"/>
      <c r="AH780" s="72"/>
      <c r="AI780" s="2"/>
      <c r="AJ780" s="2"/>
      <c r="AK780" s="2"/>
      <c r="AL780" s="2"/>
      <c r="AM780" s="2"/>
      <c r="AN780" s="2"/>
    </row>
    <row r="781" spans="1:40">
      <c r="A781" s="72"/>
      <c r="B781" s="72"/>
      <c r="E781" s="77"/>
      <c r="F781" s="77"/>
      <c r="G781" s="77"/>
      <c r="H781" s="77"/>
      <c r="I781" s="77"/>
      <c r="J781" s="78"/>
      <c r="S781" s="189"/>
      <c r="T781" s="72"/>
      <c r="U781" s="14"/>
      <c r="V781" s="14"/>
      <c r="W781" s="72"/>
      <c r="X781" s="72"/>
      <c r="Y781" s="72"/>
      <c r="Z781" s="72"/>
      <c r="AA781" s="72"/>
      <c r="AB781" s="72"/>
      <c r="AC781" s="72"/>
      <c r="AD781" s="72"/>
      <c r="AE781" s="14"/>
      <c r="AF781" s="72"/>
      <c r="AG781" s="72"/>
      <c r="AH781" s="72"/>
      <c r="AI781" s="2"/>
      <c r="AJ781" s="2"/>
      <c r="AK781" s="2"/>
      <c r="AL781" s="2"/>
      <c r="AM781" s="2"/>
      <c r="AN781" s="2"/>
    </row>
    <row r="782" spans="1:40">
      <c r="A782" s="72"/>
      <c r="B782" s="72"/>
      <c r="E782" s="77"/>
      <c r="F782" s="77"/>
      <c r="G782" s="77"/>
      <c r="H782" s="77"/>
      <c r="I782" s="77"/>
      <c r="J782" s="78"/>
      <c r="S782" s="189"/>
      <c r="T782" s="72"/>
      <c r="U782" s="14"/>
      <c r="V782" s="14"/>
      <c r="W782" s="72"/>
      <c r="X782" s="72"/>
      <c r="Y782" s="72"/>
      <c r="Z782" s="72"/>
      <c r="AA782" s="72"/>
      <c r="AB782" s="72"/>
      <c r="AC782" s="72"/>
      <c r="AD782" s="72"/>
      <c r="AE782" s="14"/>
      <c r="AF782" s="72"/>
      <c r="AG782" s="72"/>
      <c r="AH782" s="72"/>
      <c r="AI782" s="2"/>
      <c r="AJ782" s="2"/>
      <c r="AK782" s="2"/>
      <c r="AL782" s="2"/>
      <c r="AM782" s="2"/>
      <c r="AN782" s="2"/>
    </row>
    <row r="783" spans="1:40">
      <c r="A783" s="72"/>
      <c r="B783" s="72"/>
      <c r="E783" s="77"/>
      <c r="F783" s="77"/>
      <c r="G783" s="77"/>
      <c r="H783" s="77"/>
      <c r="I783" s="77"/>
      <c r="J783" s="78"/>
      <c r="S783" s="189"/>
      <c r="T783" s="72"/>
      <c r="U783" s="14"/>
      <c r="V783" s="14"/>
      <c r="W783" s="72"/>
      <c r="X783" s="72"/>
      <c r="Y783" s="72"/>
      <c r="Z783" s="72"/>
      <c r="AA783" s="72"/>
      <c r="AB783" s="72"/>
      <c r="AC783" s="72"/>
      <c r="AD783" s="72"/>
      <c r="AE783" s="14"/>
      <c r="AF783" s="72"/>
      <c r="AG783" s="72"/>
      <c r="AH783" s="72"/>
      <c r="AI783" s="2"/>
      <c r="AJ783" s="2"/>
      <c r="AK783" s="2"/>
      <c r="AL783" s="2"/>
      <c r="AM783" s="2"/>
      <c r="AN783" s="2"/>
    </row>
    <row r="784" spans="1:40">
      <c r="A784" s="72"/>
      <c r="B784" s="72"/>
      <c r="E784" s="77"/>
      <c r="F784" s="77"/>
      <c r="G784" s="77"/>
      <c r="H784" s="77"/>
      <c r="I784" s="77"/>
      <c r="J784" s="78"/>
      <c r="S784" s="189"/>
      <c r="T784" s="72"/>
      <c r="U784" s="14"/>
      <c r="V784" s="14"/>
      <c r="W784" s="72"/>
      <c r="X784" s="72"/>
      <c r="Y784" s="72"/>
      <c r="Z784" s="72"/>
      <c r="AA784" s="72"/>
      <c r="AB784" s="72"/>
      <c r="AC784" s="72"/>
      <c r="AD784" s="72"/>
      <c r="AE784" s="14"/>
      <c r="AF784" s="72"/>
      <c r="AG784" s="72"/>
      <c r="AH784" s="72"/>
      <c r="AI784" s="2"/>
      <c r="AJ784" s="2"/>
      <c r="AK784" s="2"/>
      <c r="AL784" s="2"/>
      <c r="AM784" s="2"/>
      <c r="AN784" s="2"/>
    </row>
    <row r="785" spans="1:40">
      <c r="A785" s="72"/>
      <c r="B785" s="72"/>
      <c r="E785" s="77"/>
      <c r="F785" s="77"/>
      <c r="G785" s="77"/>
      <c r="H785" s="77"/>
      <c r="I785" s="77"/>
      <c r="J785" s="78"/>
      <c r="S785" s="189"/>
      <c r="T785" s="72"/>
      <c r="U785" s="14"/>
      <c r="V785" s="14"/>
      <c r="W785" s="72"/>
      <c r="X785" s="72"/>
      <c r="Y785" s="72"/>
      <c r="Z785" s="72"/>
      <c r="AA785" s="72"/>
      <c r="AB785" s="72"/>
      <c r="AC785" s="72"/>
      <c r="AD785" s="72"/>
      <c r="AE785" s="14"/>
      <c r="AF785" s="72"/>
      <c r="AG785" s="72"/>
      <c r="AH785" s="72"/>
      <c r="AI785" s="2"/>
      <c r="AJ785" s="2"/>
      <c r="AK785" s="2"/>
      <c r="AL785" s="2"/>
      <c r="AM785" s="2"/>
      <c r="AN785" s="2"/>
    </row>
    <row r="786" spans="1:40">
      <c r="A786" s="72"/>
      <c r="B786" s="72"/>
      <c r="E786" s="77"/>
      <c r="F786" s="77"/>
      <c r="G786" s="77"/>
      <c r="H786" s="77"/>
      <c r="I786" s="77"/>
      <c r="J786" s="78"/>
      <c r="S786" s="189"/>
      <c r="T786" s="72"/>
      <c r="U786" s="14"/>
      <c r="V786" s="14"/>
      <c r="W786" s="72"/>
      <c r="X786" s="72"/>
      <c r="Y786" s="72"/>
      <c r="Z786" s="72"/>
      <c r="AA786" s="72"/>
      <c r="AB786" s="72"/>
      <c r="AC786" s="72"/>
      <c r="AD786" s="72"/>
      <c r="AE786" s="14"/>
      <c r="AF786" s="72"/>
      <c r="AG786" s="72"/>
      <c r="AH786" s="72"/>
      <c r="AI786" s="2"/>
      <c r="AJ786" s="2"/>
      <c r="AK786" s="2"/>
      <c r="AL786" s="2"/>
      <c r="AM786" s="2"/>
      <c r="AN786" s="2"/>
    </row>
    <row r="787" spans="1:40">
      <c r="A787" s="72"/>
      <c r="B787" s="72"/>
      <c r="E787" s="77"/>
      <c r="F787" s="77"/>
      <c r="G787" s="77"/>
      <c r="H787" s="77"/>
      <c r="I787" s="77"/>
      <c r="J787" s="78"/>
      <c r="S787" s="189"/>
      <c r="T787" s="72"/>
      <c r="U787" s="14"/>
      <c r="V787" s="14"/>
      <c r="W787" s="72"/>
      <c r="X787" s="72"/>
      <c r="Y787" s="72"/>
      <c r="Z787" s="72"/>
      <c r="AA787" s="72"/>
      <c r="AB787" s="72"/>
      <c r="AC787" s="72"/>
      <c r="AD787" s="72"/>
      <c r="AE787" s="14"/>
      <c r="AF787" s="72"/>
      <c r="AG787" s="72"/>
      <c r="AH787" s="72"/>
      <c r="AI787" s="2"/>
      <c r="AJ787" s="2"/>
      <c r="AK787" s="2"/>
      <c r="AL787" s="2"/>
      <c r="AM787" s="2"/>
      <c r="AN787" s="2"/>
    </row>
    <row r="788" spans="1:40">
      <c r="A788" s="72"/>
      <c r="B788" s="72"/>
      <c r="E788" s="77"/>
      <c r="F788" s="77"/>
      <c r="G788" s="77"/>
      <c r="H788" s="77"/>
      <c r="I788" s="77"/>
      <c r="J788" s="78"/>
      <c r="S788" s="189"/>
      <c r="T788" s="72"/>
      <c r="U788" s="14"/>
      <c r="V788" s="14"/>
      <c r="W788" s="72"/>
      <c r="X788" s="72"/>
      <c r="Y788" s="72"/>
      <c r="Z788" s="72"/>
      <c r="AA788" s="72"/>
      <c r="AB788" s="72"/>
      <c r="AC788" s="72"/>
      <c r="AD788" s="72"/>
      <c r="AE788" s="14"/>
      <c r="AF788" s="72"/>
      <c r="AG788" s="72"/>
      <c r="AH788" s="72"/>
      <c r="AI788" s="2"/>
      <c r="AJ788" s="2"/>
      <c r="AK788" s="2"/>
      <c r="AL788" s="2"/>
      <c r="AM788" s="2"/>
      <c r="AN788" s="2"/>
    </row>
    <row r="789" spans="1:40">
      <c r="A789" s="72"/>
      <c r="B789" s="72"/>
      <c r="E789" s="77"/>
      <c r="F789" s="77"/>
      <c r="G789" s="77"/>
      <c r="H789" s="77"/>
      <c r="I789" s="77"/>
      <c r="J789" s="78"/>
      <c r="K789" s="72"/>
      <c r="L789" s="72"/>
      <c r="M789" s="72"/>
      <c r="N789" s="72"/>
      <c r="O789" s="72"/>
      <c r="P789" s="14"/>
      <c r="R789" s="72"/>
      <c r="S789" s="189"/>
      <c r="T789" s="72"/>
      <c r="U789" s="14"/>
      <c r="V789" s="14"/>
      <c r="W789" s="72"/>
      <c r="X789" s="72"/>
      <c r="Y789" s="72"/>
      <c r="Z789" s="72"/>
      <c r="AA789" s="72"/>
      <c r="AB789" s="72"/>
      <c r="AC789" s="72"/>
      <c r="AD789" s="72"/>
      <c r="AE789" s="14"/>
      <c r="AF789" s="72"/>
      <c r="AG789" s="72"/>
      <c r="AH789" s="72"/>
      <c r="AI789" s="2"/>
      <c r="AJ789" s="2"/>
      <c r="AK789" s="2"/>
      <c r="AL789" s="2"/>
      <c r="AM789" s="2"/>
      <c r="AN789" s="2"/>
    </row>
    <row r="790" spans="1:40">
      <c r="A790" s="72"/>
      <c r="B790" s="72"/>
      <c r="E790" s="77"/>
      <c r="F790" s="77"/>
      <c r="G790" s="77"/>
      <c r="H790" s="77"/>
      <c r="I790" s="77"/>
      <c r="J790" s="78"/>
      <c r="K790" s="72"/>
      <c r="L790" s="72"/>
      <c r="M790" s="72"/>
      <c r="N790" s="72"/>
      <c r="O790" s="72"/>
      <c r="P790" s="14"/>
      <c r="R790" s="72"/>
      <c r="S790" s="189"/>
      <c r="T790" s="72"/>
      <c r="U790" s="14"/>
      <c r="V790" s="14"/>
      <c r="W790" s="72"/>
      <c r="X790" s="72"/>
      <c r="Y790" s="72"/>
      <c r="Z790" s="72"/>
      <c r="AA790" s="72"/>
      <c r="AB790" s="72"/>
      <c r="AC790" s="72"/>
      <c r="AD790" s="72"/>
      <c r="AE790" s="14"/>
      <c r="AF790" s="72"/>
      <c r="AG790" s="72"/>
      <c r="AH790" s="72"/>
      <c r="AI790" s="2"/>
      <c r="AJ790" s="2"/>
      <c r="AK790" s="2"/>
      <c r="AL790" s="2"/>
      <c r="AM790" s="2"/>
      <c r="AN790" s="2"/>
    </row>
    <row r="791" spans="1:40">
      <c r="A791" s="72"/>
      <c r="B791" s="72"/>
      <c r="E791" s="77"/>
      <c r="F791" s="77"/>
      <c r="G791" s="77"/>
      <c r="H791" s="77"/>
      <c r="I791" s="77"/>
      <c r="J791" s="78"/>
      <c r="K791" s="72"/>
      <c r="L791" s="72"/>
      <c r="M791" s="72"/>
      <c r="N791" s="72"/>
      <c r="O791" s="72"/>
      <c r="P791" s="14"/>
      <c r="R791" s="72"/>
      <c r="S791" s="189"/>
      <c r="T791" s="72"/>
      <c r="U791" s="14"/>
      <c r="V791" s="14"/>
      <c r="W791" s="72"/>
      <c r="X791" s="72"/>
      <c r="Y791" s="72"/>
      <c r="Z791" s="72"/>
      <c r="AA791" s="72"/>
      <c r="AB791" s="72"/>
      <c r="AC791" s="72"/>
      <c r="AD791" s="72"/>
      <c r="AE791" s="14"/>
      <c r="AF791" s="72"/>
      <c r="AG791" s="72"/>
      <c r="AH791" s="72"/>
      <c r="AI791" s="2"/>
      <c r="AJ791" s="2"/>
      <c r="AK791" s="2"/>
      <c r="AL791" s="2"/>
      <c r="AM791" s="2"/>
      <c r="AN791" s="2"/>
    </row>
    <row r="792" spans="1:40">
      <c r="A792" s="72"/>
      <c r="B792" s="72"/>
      <c r="E792" s="77"/>
      <c r="F792" s="77"/>
      <c r="G792" s="77"/>
      <c r="H792" s="77"/>
      <c r="I792" s="77"/>
      <c r="J792" s="78"/>
      <c r="K792" s="72"/>
      <c r="L792" s="72"/>
      <c r="M792" s="72"/>
      <c r="N792" s="72"/>
      <c r="O792" s="72"/>
      <c r="P792" s="14"/>
      <c r="R792" s="72"/>
      <c r="S792" s="189"/>
      <c r="T792" s="72"/>
      <c r="U792" s="14"/>
      <c r="V792" s="14"/>
      <c r="W792" s="72"/>
      <c r="X792" s="72"/>
      <c r="Y792" s="72"/>
      <c r="Z792" s="72"/>
      <c r="AA792" s="72"/>
      <c r="AB792" s="72"/>
      <c r="AC792" s="72"/>
      <c r="AD792" s="72"/>
      <c r="AE792" s="14"/>
      <c r="AF792" s="72"/>
      <c r="AG792" s="72"/>
      <c r="AH792" s="72"/>
      <c r="AI792" s="2"/>
      <c r="AJ792" s="2"/>
      <c r="AK792" s="2"/>
      <c r="AL792" s="2"/>
      <c r="AM792" s="2"/>
      <c r="AN792" s="2"/>
    </row>
    <row r="793" spans="1:40">
      <c r="A793" s="72"/>
      <c r="B793" s="72"/>
      <c r="E793" s="77"/>
      <c r="F793" s="77"/>
      <c r="G793" s="77"/>
      <c r="H793" s="77"/>
      <c r="I793" s="77"/>
      <c r="J793" s="78"/>
      <c r="K793" s="72"/>
      <c r="L793" s="72"/>
      <c r="M793" s="72"/>
      <c r="N793" s="72"/>
      <c r="O793" s="72"/>
      <c r="P793" s="14"/>
      <c r="R793" s="72"/>
      <c r="S793" s="189"/>
      <c r="T793" s="72"/>
      <c r="U793" s="14"/>
      <c r="V793" s="14"/>
      <c r="W793" s="72"/>
      <c r="X793" s="72"/>
      <c r="Y793" s="72"/>
      <c r="Z793" s="72"/>
      <c r="AA793" s="72"/>
      <c r="AB793" s="72"/>
      <c r="AC793" s="72"/>
      <c r="AD793" s="72"/>
      <c r="AE793" s="14"/>
      <c r="AF793" s="72"/>
      <c r="AG793" s="72"/>
      <c r="AH793" s="72"/>
      <c r="AI793" s="2"/>
      <c r="AJ793" s="2"/>
      <c r="AK793" s="2"/>
      <c r="AL793" s="2"/>
      <c r="AM793" s="2"/>
      <c r="AN793" s="2"/>
    </row>
    <row r="794" spans="1:40">
      <c r="A794" s="72"/>
      <c r="B794" s="72"/>
      <c r="E794" s="77"/>
      <c r="F794" s="77"/>
      <c r="G794" s="77"/>
      <c r="H794" s="77"/>
      <c r="I794" s="77"/>
      <c r="J794" s="78"/>
      <c r="K794" s="72"/>
      <c r="L794" s="72"/>
      <c r="M794" s="72"/>
      <c r="N794" s="72"/>
      <c r="O794" s="72"/>
      <c r="P794" s="14"/>
      <c r="R794" s="72"/>
      <c r="S794" s="189"/>
      <c r="T794" s="72"/>
      <c r="U794" s="14"/>
      <c r="V794" s="14"/>
      <c r="W794" s="72"/>
      <c r="X794" s="72"/>
      <c r="Y794" s="72"/>
      <c r="Z794" s="72"/>
      <c r="AA794" s="72"/>
      <c r="AB794" s="72"/>
      <c r="AC794" s="72"/>
      <c r="AD794" s="72"/>
      <c r="AE794" s="14"/>
      <c r="AF794" s="72"/>
      <c r="AG794" s="72"/>
      <c r="AH794" s="72"/>
      <c r="AI794" s="2"/>
      <c r="AJ794" s="2"/>
      <c r="AK794" s="2"/>
      <c r="AL794" s="2"/>
      <c r="AM794" s="2"/>
      <c r="AN794" s="2"/>
    </row>
    <row r="795" spans="1:40">
      <c r="A795" s="72"/>
      <c r="B795" s="72"/>
      <c r="E795" s="72"/>
      <c r="K795" s="72"/>
      <c r="L795" s="72"/>
      <c r="M795" s="72"/>
      <c r="N795" s="72"/>
      <c r="O795" s="72"/>
      <c r="P795" s="14"/>
      <c r="R795" s="72"/>
      <c r="S795" s="189"/>
      <c r="T795" s="72"/>
      <c r="U795" s="14"/>
      <c r="V795" s="14"/>
      <c r="W795" s="72"/>
      <c r="X795" s="72"/>
      <c r="Y795" s="72"/>
      <c r="Z795" s="72"/>
      <c r="AA795" s="72"/>
      <c r="AB795" s="72"/>
      <c r="AC795" s="72"/>
      <c r="AD795" s="72"/>
      <c r="AE795" s="14"/>
      <c r="AF795" s="72"/>
      <c r="AG795" s="72"/>
      <c r="AH795" s="72"/>
      <c r="AI795" s="2"/>
      <c r="AJ795" s="2"/>
      <c r="AK795" s="2"/>
      <c r="AL795" s="2"/>
      <c r="AM795" s="2"/>
      <c r="AN795" s="2"/>
    </row>
    <row r="796" spans="1:40">
      <c r="A796" s="72"/>
      <c r="B796" s="72"/>
      <c r="E796" s="72"/>
      <c r="K796" s="72"/>
      <c r="L796" s="72"/>
      <c r="M796" s="72"/>
      <c r="N796" s="72"/>
      <c r="O796" s="72"/>
      <c r="P796" s="14"/>
      <c r="R796" s="72"/>
      <c r="S796" s="189"/>
      <c r="T796" s="72"/>
      <c r="U796" s="14"/>
      <c r="V796" s="14"/>
      <c r="W796" s="72"/>
      <c r="X796" s="72"/>
      <c r="Y796" s="72"/>
      <c r="Z796" s="72"/>
      <c r="AA796" s="72"/>
      <c r="AB796" s="72"/>
      <c r="AC796" s="72"/>
      <c r="AD796" s="72"/>
      <c r="AE796" s="14"/>
      <c r="AF796" s="72"/>
      <c r="AG796" s="72"/>
      <c r="AH796" s="72"/>
      <c r="AI796" s="2"/>
      <c r="AJ796" s="2"/>
      <c r="AK796" s="2"/>
      <c r="AL796" s="2"/>
      <c r="AM796" s="2"/>
      <c r="AN796" s="2"/>
    </row>
    <row r="797" spans="1:40">
      <c r="A797" s="72"/>
      <c r="B797" s="72"/>
      <c r="E797" s="72"/>
      <c r="K797" s="72"/>
      <c r="L797" s="72"/>
      <c r="M797" s="72"/>
      <c r="N797" s="72"/>
      <c r="O797" s="72"/>
      <c r="P797" s="14"/>
      <c r="R797" s="72"/>
      <c r="S797" s="189"/>
      <c r="T797" s="72"/>
      <c r="U797" s="14"/>
      <c r="V797" s="14"/>
      <c r="W797" s="72"/>
      <c r="X797" s="72"/>
      <c r="Y797" s="72"/>
      <c r="Z797" s="72"/>
      <c r="AA797" s="72"/>
      <c r="AB797" s="72"/>
      <c r="AC797" s="72"/>
      <c r="AD797" s="72"/>
      <c r="AE797" s="14"/>
      <c r="AF797" s="72"/>
      <c r="AG797" s="72"/>
      <c r="AH797" s="72"/>
      <c r="AI797" s="2"/>
      <c r="AJ797" s="2"/>
      <c r="AK797" s="2"/>
      <c r="AL797" s="2"/>
      <c r="AM797" s="2"/>
      <c r="AN797" s="2"/>
    </row>
    <row r="798" spans="1:40">
      <c r="A798" s="72"/>
      <c r="B798" s="72"/>
      <c r="E798" s="72"/>
      <c r="K798" s="72"/>
      <c r="L798" s="72"/>
      <c r="M798" s="72"/>
      <c r="N798" s="72"/>
      <c r="O798" s="72"/>
      <c r="P798" s="14"/>
      <c r="R798" s="72"/>
      <c r="S798" s="189"/>
      <c r="T798" s="72"/>
      <c r="U798" s="14"/>
      <c r="V798" s="14"/>
      <c r="W798" s="72"/>
      <c r="X798" s="72"/>
      <c r="Y798" s="72"/>
      <c r="Z798" s="72"/>
      <c r="AA798" s="72"/>
      <c r="AB798" s="72"/>
      <c r="AC798" s="72"/>
      <c r="AD798" s="72"/>
      <c r="AE798" s="14"/>
      <c r="AF798" s="72"/>
      <c r="AG798" s="72"/>
      <c r="AH798" s="72"/>
      <c r="AI798" s="2"/>
      <c r="AJ798" s="2"/>
      <c r="AK798" s="2"/>
      <c r="AL798" s="2"/>
      <c r="AM798" s="2"/>
      <c r="AN798" s="2"/>
    </row>
    <row r="799" spans="1:40">
      <c r="A799" s="72"/>
      <c r="B799" s="72"/>
      <c r="E799" s="72"/>
      <c r="K799" s="72"/>
      <c r="L799" s="72"/>
      <c r="M799" s="72"/>
      <c r="N799" s="72"/>
      <c r="O799" s="72"/>
      <c r="P799" s="14"/>
      <c r="R799" s="72"/>
      <c r="S799" s="189"/>
      <c r="T799" s="72"/>
      <c r="U799" s="14"/>
      <c r="V799" s="14"/>
      <c r="W799" s="72"/>
      <c r="X799" s="72"/>
      <c r="Y799" s="72"/>
      <c r="Z799" s="72"/>
      <c r="AA799" s="72"/>
      <c r="AB799" s="72"/>
      <c r="AC799" s="72"/>
      <c r="AD799" s="72"/>
      <c r="AE799" s="14"/>
      <c r="AF799" s="72"/>
      <c r="AG799" s="72"/>
      <c r="AH799" s="72"/>
      <c r="AI799" s="2"/>
      <c r="AJ799" s="2"/>
      <c r="AK799" s="2"/>
      <c r="AL799" s="2"/>
      <c r="AM799" s="2"/>
      <c r="AN799" s="2"/>
    </row>
    <row r="800" spans="1:40">
      <c r="A800" s="72"/>
      <c r="B800" s="72"/>
      <c r="E800" s="72"/>
      <c r="K800" s="72"/>
      <c r="L800" s="72"/>
      <c r="M800" s="72"/>
      <c r="N800" s="72"/>
      <c r="O800" s="72"/>
      <c r="P800" s="14"/>
      <c r="R800" s="72"/>
      <c r="S800" s="189"/>
      <c r="T800" s="72"/>
      <c r="U800" s="14"/>
      <c r="V800" s="14"/>
      <c r="W800" s="72"/>
      <c r="X800" s="72"/>
      <c r="Y800" s="72"/>
      <c r="Z800" s="72"/>
      <c r="AA800" s="72"/>
      <c r="AB800" s="72"/>
      <c r="AC800" s="72"/>
      <c r="AD800" s="72"/>
      <c r="AE800" s="14"/>
      <c r="AF800" s="72"/>
      <c r="AG800" s="72"/>
      <c r="AH800" s="72"/>
      <c r="AI800" s="2"/>
      <c r="AJ800" s="2"/>
      <c r="AK800" s="2"/>
      <c r="AL800" s="2"/>
      <c r="AM800" s="2"/>
      <c r="AN800" s="2"/>
    </row>
    <row r="801" spans="1:40">
      <c r="A801" s="72"/>
      <c r="B801" s="72"/>
      <c r="E801" s="72"/>
      <c r="K801" s="72"/>
      <c r="L801" s="72"/>
      <c r="M801" s="72"/>
      <c r="N801" s="72"/>
      <c r="O801" s="72"/>
      <c r="P801" s="14"/>
      <c r="R801" s="72"/>
      <c r="S801" s="189"/>
      <c r="T801" s="72"/>
      <c r="U801" s="14"/>
      <c r="V801" s="14"/>
      <c r="W801" s="72"/>
      <c r="X801" s="72"/>
      <c r="Y801" s="72"/>
      <c r="Z801" s="72"/>
      <c r="AA801" s="72"/>
      <c r="AB801" s="72"/>
      <c r="AC801" s="72"/>
      <c r="AD801" s="72"/>
      <c r="AE801" s="14"/>
      <c r="AF801" s="72"/>
      <c r="AG801" s="72"/>
      <c r="AH801" s="72"/>
      <c r="AI801" s="2"/>
      <c r="AJ801" s="2"/>
      <c r="AK801" s="2"/>
      <c r="AL801" s="2"/>
      <c r="AM801" s="2"/>
      <c r="AN801" s="2"/>
    </row>
    <row r="802" spans="1:40">
      <c r="A802" s="72"/>
      <c r="B802" s="72"/>
      <c r="E802" s="72"/>
      <c r="K802" s="72"/>
      <c r="L802" s="72"/>
      <c r="M802" s="72"/>
      <c r="N802" s="72"/>
      <c r="O802" s="72"/>
      <c r="P802" s="14"/>
      <c r="R802" s="72"/>
      <c r="S802" s="189"/>
      <c r="T802" s="72"/>
      <c r="U802" s="14"/>
      <c r="V802" s="14"/>
      <c r="W802" s="72"/>
      <c r="X802" s="72"/>
      <c r="Y802" s="72"/>
      <c r="Z802" s="72"/>
      <c r="AA802" s="72"/>
      <c r="AB802" s="72"/>
      <c r="AC802" s="72"/>
      <c r="AD802" s="72"/>
      <c r="AE802" s="14"/>
      <c r="AF802" s="72"/>
      <c r="AG802" s="72"/>
      <c r="AH802" s="72"/>
      <c r="AI802" s="2"/>
      <c r="AJ802" s="2"/>
      <c r="AK802" s="2"/>
      <c r="AL802" s="2"/>
      <c r="AM802" s="2"/>
      <c r="AN802" s="2"/>
    </row>
    <row r="803" spans="1:40">
      <c r="A803" s="72"/>
      <c r="B803" s="72"/>
      <c r="E803" s="72"/>
      <c r="K803" s="72"/>
      <c r="L803" s="72"/>
      <c r="M803" s="72"/>
      <c r="N803" s="72"/>
      <c r="O803" s="72"/>
      <c r="P803" s="14"/>
      <c r="R803" s="72"/>
      <c r="S803" s="189"/>
      <c r="T803" s="72"/>
      <c r="U803" s="14"/>
      <c r="V803" s="14"/>
      <c r="W803" s="72"/>
      <c r="X803" s="72"/>
      <c r="Y803" s="72"/>
      <c r="Z803" s="72"/>
      <c r="AA803" s="72"/>
      <c r="AB803" s="72"/>
      <c r="AC803" s="72"/>
      <c r="AD803" s="72"/>
      <c r="AE803" s="14"/>
      <c r="AF803" s="72"/>
      <c r="AG803" s="72"/>
      <c r="AH803" s="72"/>
      <c r="AI803" s="2"/>
      <c r="AJ803" s="2"/>
      <c r="AK803" s="2"/>
      <c r="AL803" s="2"/>
      <c r="AM803" s="2"/>
      <c r="AN803" s="2"/>
    </row>
    <row r="804" spans="1:40">
      <c r="A804" s="72"/>
      <c r="B804" s="72"/>
      <c r="E804" s="72"/>
      <c r="K804" s="72"/>
      <c r="L804" s="72"/>
      <c r="M804" s="72"/>
      <c r="N804" s="72"/>
      <c r="O804" s="72"/>
      <c r="P804" s="14"/>
      <c r="R804" s="72"/>
      <c r="S804" s="189"/>
      <c r="T804" s="72"/>
      <c r="U804" s="14"/>
      <c r="V804" s="14"/>
      <c r="W804" s="72"/>
      <c r="X804" s="72"/>
      <c r="Y804" s="72"/>
      <c r="Z804" s="72"/>
      <c r="AA804" s="72"/>
      <c r="AB804" s="72"/>
      <c r="AC804" s="72"/>
      <c r="AD804" s="72"/>
      <c r="AE804" s="14"/>
      <c r="AF804" s="72"/>
      <c r="AG804" s="72"/>
      <c r="AH804" s="72"/>
      <c r="AI804" s="2"/>
      <c r="AJ804" s="2"/>
      <c r="AK804" s="2"/>
      <c r="AL804" s="2"/>
      <c r="AM804" s="2"/>
      <c r="AN804" s="2"/>
    </row>
    <row r="805" spans="1:40">
      <c r="A805" s="72"/>
      <c r="B805" s="72"/>
      <c r="E805" s="72"/>
      <c r="K805" s="72"/>
      <c r="L805" s="72"/>
      <c r="M805" s="72"/>
      <c r="N805" s="72"/>
      <c r="O805" s="72"/>
      <c r="P805" s="14"/>
      <c r="R805" s="72"/>
      <c r="S805" s="189"/>
      <c r="T805" s="72"/>
      <c r="U805" s="14"/>
      <c r="V805" s="14"/>
      <c r="W805" s="72"/>
      <c r="X805" s="72"/>
      <c r="Y805" s="72"/>
      <c r="Z805" s="72"/>
      <c r="AA805" s="72"/>
      <c r="AB805" s="72"/>
      <c r="AC805" s="72"/>
      <c r="AD805" s="72"/>
      <c r="AE805" s="14"/>
      <c r="AF805" s="72"/>
      <c r="AG805" s="72"/>
      <c r="AH805" s="72"/>
      <c r="AI805" s="2"/>
      <c r="AJ805" s="2"/>
      <c r="AK805" s="2"/>
      <c r="AL805" s="2"/>
      <c r="AM805" s="2"/>
      <c r="AN805" s="2"/>
    </row>
    <row r="806" spans="1:40">
      <c r="A806" s="72"/>
      <c r="B806" s="72"/>
      <c r="E806" s="72"/>
      <c r="K806" s="72"/>
      <c r="L806" s="72"/>
      <c r="M806" s="72"/>
      <c r="N806" s="72"/>
      <c r="O806" s="72"/>
      <c r="P806" s="14"/>
      <c r="R806" s="72"/>
      <c r="S806" s="189"/>
      <c r="T806" s="72"/>
      <c r="U806" s="14"/>
      <c r="V806" s="14"/>
      <c r="W806" s="72"/>
      <c r="X806" s="72"/>
      <c r="Y806" s="72"/>
      <c r="Z806" s="72"/>
      <c r="AA806" s="72"/>
      <c r="AB806" s="72"/>
      <c r="AC806" s="72"/>
      <c r="AD806" s="72"/>
      <c r="AE806" s="14"/>
      <c r="AF806" s="72"/>
      <c r="AG806" s="72"/>
      <c r="AH806" s="72"/>
      <c r="AI806" s="2"/>
      <c r="AJ806" s="2"/>
      <c r="AK806" s="2"/>
      <c r="AL806" s="2"/>
      <c r="AM806" s="2"/>
      <c r="AN806" s="2"/>
    </row>
    <row r="807" spans="1:40">
      <c r="A807" s="72"/>
      <c r="B807" s="72"/>
      <c r="E807" s="72"/>
      <c r="K807" s="72"/>
      <c r="L807" s="72"/>
      <c r="M807" s="72"/>
      <c r="N807" s="72"/>
      <c r="O807" s="72"/>
      <c r="P807" s="14"/>
      <c r="R807" s="72"/>
      <c r="S807" s="189"/>
      <c r="T807" s="72"/>
      <c r="U807" s="14"/>
      <c r="V807" s="14"/>
      <c r="W807" s="72"/>
      <c r="X807" s="72"/>
      <c r="Y807" s="72"/>
      <c r="Z807" s="72"/>
      <c r="AA807" s="72"/>
      <c r="AB807" s="72"/>
      <c r="AC807" s="72"/>
      <c r="AD807" s="72"/>
      <c r="AE807" s="14"/>
      <c r="AF807" s="72"/>
      <c r="AG807" s="72"/>
      <c r="AH807" s="72"/>
      <c r="AI807" s="2"/>
      <c r="AJ807" s="2"/>
      <c r="AK807" s="2"/>
      <c r="AL807" s="2"/>
      <c r="AM807" s="2"/>
      <c r="AN807" s="2"/>
    </row>
    <row r="808" spans="1:40">
      <c r="A808" s="72"/>
      <c r="B808" s="72"/>
      <c r="E808" s="72"/>
      <c r="K808" s="72"/>
      <c r="L808" s="72"/>
      <c r="M808" s="72"/>
      <c r="N808" s="72"/>
      <c r="O808" s="72"/>
      <c r="P808" s="14"/>
      <c r="R808" s="72"/>
      <c r="S808" s="189"/>
      <c r="T808" s="72"/>
      <c r="U808" s="14"/>
      <c r="V808" s="14"/>
      <c r="W808" s="72"/>
      <c r="X808" s="72"/>
      <c r="Y808" s="72"/>
      <c r="Z808" s="72"/>
      <c r="AA808" s="72"/>
      <c r="AB808" s="72"/>
      <c r="AC808" s="72"/>
      <c r="AD808" s="72"/>
      <c r="AE808" s="14"/>
      <c r="AF808" s="72"/>
      <c r="AG808" s="72"/>
      <c r="AH808" s="72"/>
      <c r="AI808" s="2"/>
      <c r="AJ808" s="2"/>
      <c r="AK808" s="2"/>
      <c r="AL808" s="2"/>
      <c r="AM808" s="2"/>
      <c r="AN808" s="2"/>
    </row>
    <row r="809" spans="1:40">
      <c r="A809" s="72"/>
      <c r="B809" s="72"/>
      <c r="E809" s="72"/>
      <c r="K809" s="72"/>
      <c r="L809" s="72"/>
      <c r="M809" s="72"/>
      <c r="N809" s="72"/>
      <c r="O809" s="72"/>
      <c r="P809" s="14"/>
      <c r="R809" s="72"/>
      <c r="S809" s="189"/>
      <c r="T809" s="72"/>
      <c r="U809" s="14"/>
      <c r="V809" s="14"/>
      <c r="W809" s="72"/>
      <c r="X809" s="72"/>
      <c r="Y809" s="72"/>
      <c r="Z809" s="72"/>
      <c r="AA809" s="72"/>
      <c r="AB809" s="72"/>
      <c r="AC809" s="72"/>
      <c r="AD809" s="72"/>
      <c r="AE809" s="14"/>
      <c r="AF809" s="72"/>
      <c r="AG809" s="72"/>
      <c r="AH809" s="72"/>
      <c r="AI809" s="2"/>
      <c r="AJ809" s="2"/>
      <c r="AK809" s="2"/>
      <c r="AL809" s="2"/>
      <c r="AM809" s="2"/>
      <c r="AN809" s="2"/>
    </row>
    <row r="810" spans="1:40">
      <c r="A810" s="72"/>
      <c r="B810" s="72"/>
      <c r="E810" s="72"/>
      <c r="K810" s="72"/>
      <c r="L810" s="72"/>
      <c r="M810" s="72"/>
      <c r="N810" s="72"/>
      <c r="O810" s="72"/>
      <c r="P810" s="14"/>
      <c r="R810" s="72"/>
      <c r="S810" s="189"/>
      <c r="T810" s="72"/>
      <c r="U810" s="14"/>
      <c r="V810" s="14"/>
      <c r="W810" s="72"/>
      <c r="X810" s="72"/>
      <c r="Y810" s="72"/>
      <c r="Z810" s="72"/>
      <c r="AA810" s="72"/>
      <c r="AB810" s="72"/>
      <c r="AC810" s="72"/>
      <c r="AD810" s="72"/>
      <c r="AE810" s="14"/>
      <c r="AF810" s="72"/>
      <c r="AG810" s="72"/>
      <c r="AH810" s="72"/>
      <c r="AI810" s="2"/>
      <c r="AJ810" s="2"/>
      <c r="AK810" s="2"/>
      <c r="AL810" s="2"/>
      <c r="AM810" s="2"/>
      <c r="AN810" s="2"/>
    </row>
    <row r="811" spans="1:40">
      <c r="A811" s="72"/>
      <c r="B811" s="72"/>
      <c r="E811" s="72"/>
      <c r="K811" s="72"/>
      <c r="L811" s="72"/>
      <c r="M811" s="72"/>
      <c r="N811" s="72"/>
      <c r="O811" s="72"/>
      <c r="P811" s="14"/>
      <c r="R811" s="72"/>
      <c r="S811" s="189"/>
      <c r="T811" s="72"/>
      <c r="U811" s="14"/>
      <c r="V811" s="14"/>
      <c r="W811" s="72"/>
      <c r="X811" s="72"/>
      <c r="Y811" s="72"/>
      <c r="Z811" s="72"/>
      <c r="AA811" s="72"/>
      <c r="AB811" s="72"/>
      <c r="AC811" s="72"/>
      <c r="AD811" s="72"/>
      <c r="AE811" s="14"/>
      <c r="AF811" s="72"/>
      <c r="AG811" s="72"/>
      <c r="AH811" s="72"/>
      <c r="AI811" s="2"/>
      <c r="AJ811" s="2"/>
      <c r="AK811" s="2"/>
      <c r="AL811" s="2"/>
      <c r="AM811" s="2"/>
      <c r="AN811" s="2"/>
    </row>
    <row r="812" spans="1:40">
      <c r="A812" s="72"/>
      <c r="B812" s="72"/>
      <c r="E812" s="72"/>
      <c r="K812" s="72"/>
      <c r="L812" s="72"/>
      <c r="M812" s="72"/>
      <c r="N812" s="72"/>
      <c r="O812" s="72"/>
      <c r="P812" s="14"/>
      <c r="R812" s="72"/>
      <c r="S812" s="189"/>
      <c r="T812" s="72"/>
      <c r="U812" s="14"/>
      <c r="V812" s="14"/>
      <c r="W812" s="72"/>
      <c r="X812" s="72"/>
      <c r="Y812" s="72"/>
      <c r="Z812" s="72"/>
      <c r="AA812" s="72"/>
      <c r="AB812" s="72"/>
      <c r="AC812" s="72"/>
      <c r="AD812" s="72"/>
      <c r="AE812" s="14"/>
      <c r="AF812" s="72"/>
      <c r="AG812" s="72"/>
      <c r="AH812" s="72"/>
      <c r="AI812" s="2"/>
      <c r="AJ812" s="2"/>
      <c r="AK812" s="2"/>
      <c r="AL812" s="2"/>
      <c r="AM812" s="2"/>
      <c r="AN812" s="2"/>
    </row>
    <row r="813" spans="1:40">
      <c r="A813" s="72"/>
      <c r="B813" s="72"/>
      <c r="E813" s="72"/>
      <c r="K813" s="72"/>
      <c r="L813" s="72"/>
      <c r="M813" s="72"/>
      <c r="N813" s="72"/>
      <c r="O813" s="72"/>
      <c r="P813" s="14"/>
      <c r="R813" s="72"/>
      <c r="S813" s="189"/>
      <c r="T813" s="72"/>
      <c r="U813" s="14"/>
      <c r="V813" s="14"/>
      <c r="W813" s="72"/>
      <c r="X813" s="72"/>
      <c r="Y813" s="72"/>
      <c r="Z813" s="72"/>
      <c r="AA813" s="72"/>
      <c r="AB813" s="72"/>
      <c r="AC813" s="72"/>
      <c r="AD813" s="72"/>
      <c r="AE813" s="14"/>
      <c r="AF813" s="72"/>
      <c r="AG813" s="72"/>
      <c r="AH813" s="72"/>
      <c r="AI813" s="2"/>
      <c r="AJ813" s="2"/>
      <c r="AK813" s="2"/>
      <c r="AL813" s="2"/>
      <c r="AM813" s="2"/>
      <c r="AN813" s="2"/>
    </row>
    <row r="814" spans="1:40">
      <c r="A814" s="72"/>
      <c r="B814" s="72"/>
      <c r="E814" s="72"/>
      <c r="K814" s="72"/>
      <c r="L814" s="72"/>
      <c r="M814" s="72"/>
      <c r="N814" s="72"/>
      <c r="O814" s="72"/>
      <c r="P814" s="14"/>
      <c r="R814" s="72"/>
      <c r="S814" s="189"/>
      <c r="T814" s="72"/>
      <c r="U814" s="14"/>
      <c r="V814" s="14"/>
      <c r="W814" s="72"/>
      <c r="X814" s="72"/>
      <c r="Y814" s="72"/>
      <c r="Z814" s="72"/>
      <c r="AA814" s="72"/>
      <c r="AB814" s="72"/>
      <c r="AC814" s="72"/>
      <c r="AD814" s="72"/>
      <c r="AE814" s="14"/>
      <c r="AF814" s="72"/>
      <c r="AG814" s="72"/>
      <c r="AH814" s="72"/>
      <c r="AI814" s="2"/>
      <c r="AJ814" s="2"/>
      <c r="AK814" s="2"/>
      <c r="AL814" s="2"/>
      <c r="AM814" s="2"/>
      <c r="AN814" s="2"/>
    </row>
    <row r="815" spans="1:40">
      <c r="A815" s="72"/>
      <c r="B815" s="72"/>
      <c r="E815" s="72"/>
      <c r="K815" s="72"/>
      <c r="L815" s="72"/>
      <c r="M815" s="72"/>
      <c r="N815" s="72"/>
      <c r="O815" s="72"/>
      <c r="P815" s="14"/>
      <c r="R815" s="72"/>
      <c r="S815" s="189"/>
      <c r="T815" s="72"/>
      <c r="U815" s="14"/>
      <c r="V815" s="14"/>
      <c r="W815" s="72"/>
      <c r="X815" s="72"/>
      <c r="Y815" s="72"/>
      <c r="Z815" s="72"/>
      <c r="AA815" s="72"/>
      <c r="AB815" s="72"/>
      <c r="AC815" s="72"/>
      <c r="AD815" s="72"/>
      <c r="AE815" s="14"/>
      <c r="AF815" s="72"/>
      <c r="AG815" s="72"/>
      <c r="AH815" s="72"/>
      <c r="AI815" s="2"/>
      <c r="AJ815" s="2"/>
      <c r="AK815" s="2"/>
      <c r="AL815" s="2"/>
      <c r="AM815" s="2"/>
      <c r="AN815" s="2"/>
    </row>
    <row r="816" spans="1:40">
      <c r="A816" s="72"/>
      <c r="B816" s="72"/>
      <c r="E816" s="72"/>
      <c r="K816" s="72"/>
      <c r="L816" s="72"/>
      <c r="M816" s="72"/>
      <c r="N816" s="72"/>
      <c r="O816" s="72"/>
      <c r="P816" s="14"/>
      <c r="R816" s="72"/>
      <c r="S816" s="189"/>
      <c r="T816" s="72"/>
      <c r="U816" s="14"/>
      <c r="V816" s="14"/>
      <c r="W816" s="72"/>
      <c r="X816" s="72"/>
      <c r="Y816" s="72"/>
      <c r="Z816" s="72"/>
      <c r="AA816" s="72"/>
      <c r="AB816" s="72"/>
      <c r="AC816" s="72"/>
      <c r="AD816" s="72"/>
      <c r="AE816" s="14"/>
      <c r="AF816" s="72"/>
      <c r="AG816" s="72"/>
      <c r="AH816" s="72"/>
      <c r="AI816" s="2"/>
      <c r="AJ816" s="2"/>
      <c r="AK816" s="2"/>
      <c r="AL816" s="2"/>
      <c r="AM816" s="2"/>
      <c r="AN816" s="2"/>
    </row>
    <row r="817" spans="1:40">
      <c r="A817" s="72"/>
      <c r="B817" s="72"/>
      <c r="E817" s="72"/>
      <c r="K817" s="72"/>
      <c r="L817" s="72"/>
      <c r="M817" s="72"/>
      <c r="N817" s="72"/>
      <c r="O817" s="72"/>
      <c r="P817" s="14"/>
      <c r="R817" s="72"/>
      <c r="S817" s="189"/>
      <c r="T817" s="72"/>
      <c r="U817" s="14"/>
      <c r="V817" s="14"/>
      <c r="W817" s="72"/>
      <c r="X817" s="72"/>
      <c r="Y817" s="72"/>
      <c r="Z817" s="72"/>
      <c r="AA817" s="72"/>
      <c r="AB817" s="72"/>
      <c r="AC817" s="72"/>
      <c r="AD817" s="72"/>
      <c r="AE817" s="14"/>
      <c r="AF817" s="72"/>
      <c r="AG817" s="72"/>
      <c r="AH817" s="72"/>
      <c r="AI817" s="2"/>
      <c r="AJ817" s="2"/>
      <c r="AK817" s="2"/>
      <c r="AL817" s="2"/>
      <c r="AM817" s="2"/>
      <c r="AN817" s="2"/>
    </row>
    <row r="818" spans="1:40">
      <c r="A818" s="72"/>
      <c r="B818" s="72"/>
      <c r="E818" s="72"/>
      <c r="K818" s="72"/>
      <c r="L818" s="72"/>
      <c r="M818" s="72"/>
      <c r="N818" s="72"/>
      <c r="O818" s="72"/>
      <c r="P818" s="14"/>
      <c r="R818" s="72"/>
      <c r="S818" s="189"/>
      <c r="T818" s="72"/>
      <c r="U818" s="14"/>
      <c r="V818" s="14"/>
      <c r="W818" s="72"/>
      <c r="X818" s="72"/>
      <c r="Y818" s="72"/>
      <c r="Z818" s="72"/>
      <c r="AA818" s="72"/>
      <c r="AB818" s="72"/>
      <c r="AC818" s="72"/>
      <c r="AD818" s="72"/>
      <c r="AE818" s="14"/>
      <c r="AF818" s="72"/>
      <c r="AG818" s="72"/>
      <c r="AH818" s="72"/>
      <c r="AI818" s="2"/>
      <c r="AJ818" s="2"/>
      <c r="AK818" s="2"/>
      <c r="AL818" s="2"/>
      <c r="AM818" s="2"/>
      <c r="AN818" s="2"/>
    </row>
    <row r="819" spans="1:40">
      <c r="A819" s="72"/>
      <c r="B819" s="72"/>
      <c r="E819" s="72"/>
      <c r="K819" s="72"/>
      <c r="L819" s="72"/>
      <c r="M819" s="72"/>
      <c r="N819" s="72"/>
      <c r="O819" s="72"/>
      <c r="P819" s="14"/>
      <c r="R819" s="72"/>
      <c r="S819" s="189"/>
      <c r="T819" s="72"/>
      <c r="U819" s="14"/>
      <c r="V819" s="14"/>
      <c r="W819" s="72"/>
      <c r="X819" s="72"/>
      <c r="Y819" s="72"/>
      <c r="Z819" s="72"/>
      <c r="AA819" s="72"/>
      <c r="AB819" s="72"/>
      <c r="AC819" s="72"/>
      <c r="AD819" s="72"/>
      <c r="AE819" s="14"/>
      <c r="AF819" s="72"/>
      <c r="AG819" s="72"/>
      <c r="AH819" s="72"/>
      <c r="AI819" s="2"/>
      <c r="AJ819" s="2"/>
      <c r="AK819" s="2"/>
      <c r="AL819" s="2"/>
      <c r="AM819" s="2"/>
      <c r="AN819" s="2"/>
    </row>
    <row r="820" spans="1:40">
      <c r="A820" s="72"/>
      <c r="B820" s="72"/>
      <c r="E820" s="72"/>
      <c r="K820" s="72"/>
      <c r="L820" s="72"/>
      <c r="M820" s="72"/>
      <c r="N820" s="72"/>
      <c r="O820" s="72"/>
      <c r="P820" s="14"/>
      <c r="R820" s="72"/>
      <c r="S820" s="189"/>
      <c r="T820" s="72"/>
      <c r="U820" s="14"/>
      <c r="V820" s="14"/>
      <c r="W820" s="72"/>
      <c r="X820" s="72"/>
      <c r="Y820" s="72"/>
      <c r="Z820" s="72"/>
      <c r="AA820" s="72"/>
      <c r="AB820" s="72"/>
      <c r="AC820" s="72"/>
      <c r="AD820" s="72"/>
      <c r="AE820" s="14"/>
      <c r="AF820" s="72"/>
      <c r="AG820" s="72"/>
      <c r="AH820" s="72"/>
      <c r="AI820" s="2"/>
      <c r="AJ820" s="2"/>
      <c r="AK820" s="2"/>
      <c r="AL820" s="2"/>
      <c r="AM820" s="2"/>
      <c r="AN820" s="2"/>
    </row>
    <row r="821" spans="1:40">
      <c r="A821" s="72"/>
      <c r="B821" s="72"/>
      <c r="E821" s="72"/>
      <c r="K821" s="72"/>
      <c r="L821" s="72"/>
      <c r="M821" s="72"/>
      <c r="N821" s="72"/>
      <c r="O821" s="72"/>
      <c r="P821" s="14"/>
      <c r="R821" s="72"/>
      <c r="S821" s="189"/>
      <c r="T821" s="72"/>
      <c r="U821" s="14"/>
      <c r="V821" s="14"/>
      <c r="W821" s="72"/>
      <c r="X821" s="72"/>
      <c r="Y821" s="72"/>
      <c r="Z821" s="72"/>
      <c r="AA821" s="72"/>
      <c r="AB821" s="72"/>
      <c r="AC821" s="72"/>
      <c r="AD821" s="72"/>
      <c r="AE821" s="14"/>
      <c r="AF821" s="72"/>
      <c r="AG821" s="72"/>
      <c r="AH821" s="72"/>
      <c r="AI821" s="2"/>
      <c r="AJ821" s="2"/>
      <c r="AK821" s="2"/>
      <c r="AL821" s="2"/>
      <c r="AM821" s="2"/>
      <c r="AN821" s="2"/>
    </row>
    <row r="822" spans="1:40">
      <c r="A822" s="72"/>
      <c r="B822" s="72"/>
      <c r="E822" s="72"/>
      <c r="K822" s="72"/>
      <c r="L822" s="72"/>
      <c r="M822" s="72"/>
      <c r="N822" s="72"/>
      <c r="O822" s="72"/>
      <c r="P822" s="14"/>
      <c r="R822" s="72"/>
      <c r="S822" s="189"/>
      <c r="T822" s="72"/>
      <c r="U822" s="14"/>
      <c r="V822" s="14"/>
      <c r="W822" s="72"/>
      <c r="X822" s="72"/>
      <c r="Y822" s="72"/>
      <c r="Z822" s="72"/>
      <c r="AA822" s="72"/>
      <c r="AB822" s="72"/>
      <c r="AC822" s="72"/>
      <c r="AD822" s="72"/>
      <c r="AE822" s="14"/>
      <c r="AF822" s="72"/>
      <c r="AG822" s="72"/>
      <c r="AH822" s="72"/>
      <c r="AI822" s="2"/>
      <c r="AJ822" s="2"/>
      <c r="AK822" s="2"/>
      <c r="AL822" s="2"/>
      <c r="AM822" s="2"/>
      <c r="AN822" s="2"/>
    </row>
    <row r="823" spans="1:40">
      <c r="A823" s="72"/>
      <c r="B823" s="72"/>
      <c r="E823" s="72"/>
      <c r="K823" s="72"/>
      <c r="L823" s="72"/>
      <c r="M823" s="72"/>
      <c r="N823" s="72"/>
      <c r="O823" s="72"/>
      <c r="P823" s="14"/>
      <c r="R823" s="72"/>
      <c r="S823" s="189"/>
      <c r="T823" s="72"/>
      <c r="U823" s="14"/>
      <c r="V823" s="14"/>
      <c r="W823" s="72"/>
      <c r="X823" s="72"/>
      <c r="Y823" s="72"/>
      <c r="Z823" s="72"/>
      <c r="AA823" s="72"/>
      <c r="AB823" s="72"/>
      <c r="AC823" s="72"/>
      <c r="AD823" s="72"/>
      <c r="AE823" s="14"/>
      <c r="AF823" s="72"/>
      <c r="AG823" s="72"/>
      <c r="AH823" s="72"/>
      <c r="AI823" s="2"/>
      <c r="AJ823" s="2"/>
      <c r="AK823" s="2"/>
      <c r="AL823" s="2"/>
      <c r="AM823" s="2"/>
      <c r="AN823" s="2"/>
    </row>
    <row r="824" spans="1:40">
      <c r="A824" s="72"/>
      <c r="B824" s="72"/>
      <c r="E824" s="72"/>
      <c r="K824" s="72"/>
      <c r="L824" s="72"/>
      <c r="M824" s="72"/>
      <c r="N824" s="72"/>
      <c r="O824" s="72"/>
      <c r="P824" s="14"/>
      <c r="R824" s="72"/>
      <c r="S824" s="189"/>
      <c r="T824" s="72"/>
      <c r="U824" s="14"/>
      <c r="V824" s="14"/>
      <c r="W824" s="72"/>
      <c r="X824" s="72"/>
      <c r="Y824" s="72"/>
      <c r="Z824" s="72"/>
      <c r="AA824" s="72"/>
      <c r="AB824" s="72"/>
      <c r="AC824" s="72"/>
      <c r="AD824" s="72"/>
      <c r="AE824" s="14"/>
      <c r="AF824" s="72"/>
      <c r="AG824" s="72"/>
      <c r="AH824" s="72"/>
      <c r="AI824" s="2"/>
      <c r="AJ824" s="2"/>
      <c r="AK824" s="2"/>
      <c r="AL824" s="2"/>
      <c r="AM824" s="2"/>
      <c r="AN824" s="2"/>
    </row>
    <row r="825" spans="1:40">
      <c r="A825" s="72"/>
      <c r="B825" s="72"/>
      <c r="E825" s="72"/>
      <c r="K825" s="72"/>
      <c r="L825" s="72"/>
      <c r="M825" s="72"/>
      <c r="N825" s="72"/>
      <c r="O825" s="72"/>
      <c r="P825" s="14"/>
      <c r="R825" s="72"/>
      <c r="S825" s="189"/>
      <c r="T825" s="72"/>
      <c r="U825" s="14"/>
      <c r="V825" s="14"/>
      <c r="W825" s="72"/>
      <c r="X825" s="72"/>
      <c r="Y825" s="72"/>
      <c r="Z825" s="72"/>
      <c r="AA825" s="72"/>
      <c r="AB825" s="72"/>
      <c r="AC825" s="72"/>
      <c r="AD825" s="72"/>
      <c r="AE825" s="14"/>
      <c r="AF825" s="72"/>
      <c r="AG825" s="72"/>
      <c r="AH825" s="72"/>
      <c r="AI825" s="2"/>
      <c r="AJ825" s="2"/>
      <c r="AK825" s="2"/>
      <c r="AL825" s="2"/>
      <c r="AM825" s="2"/>
      <c r="AN825" s="2"/>
    </row>
    <row r="826" spans="1:40">
      <c r="A826" s="72"/>
      <c r="B826" s="72"/>
      <c r="E826" s="72"/>
      <c r="K826" s="72"/>
      <c r="L826" s="72"/>
      <c r="M826" s="72"/>
      <c r="N826" s="72"/>
      <c r="O826" s="72"/>
      <c r="P826" s="14"/>
      <c r="R826" s="72"/>
      <c r="S826" s="189"/>
      <c r="T826" s="72"/>
      <c r="U826" s="14"/>
      <c r="V826" s="14"/>
      <c r="W826" s="72"/>
      <c r="X826" s="72"/>
      <c r="Y826" s="72"/>
      <c r="Z826" s="72"/>
      <c r="AA826" s="72"/>
      <c r="AB826" s="72"/>
      <c r="AC826" s="72"/>
      <c r="AD826" s="72"/>
      <c r="AE826" s="14"/>
      <c r="AF826" s="72"/>
      <c r="AG826" s="72"/>
      <c r="AH826" s="72"/>
      <c r="AI826" s="2"/>
      <c r="AJ826" s="2"/>
      <c r="AK826" s="2"/>
      <c r="AL826" s="2"/>
      <c r="AM826" s="2"/>
      <c r="AN826" s="2"/>
    </row>
    <row r="827" spans="1:40">
      <c r="A827" s="72"/>
      <c r="B827" s="72"/>
      <c r="E827" s="72"/>
      <c r="K827" s="72"/>
      <c r="L827" s="72"/>
      <c r="M827" s="72"/>
      <c r="N827" s="72"/>
      <c r="O827" s="72"/>
      <c r="P827" s="14"/>
      <c r="R827" s="72"/>
      <c r="S827" s="189"/>
      <c r="T827" s="72"/>
      <c r="U827" s="14"/>
      <c r="V827" s="14"/>
      <c r="W827" s="72"/>
      <c r="X827" s="72"/>
      <c r="Y827" s="72"/>
      <c r="Z827" s="72"/>
      <c r="AA827" s="72"/>
      <c r="AB827" s="72"/>
      <c r="AC827" s="72"/>
      <c r="AD827" s="72"/>
      <c r="AE827" s="14"/>
      <c r="AF827" s="72"/>
      <c r="AG827" s="72"/>
      <c r="AH827" s="72"/>
      <c r="AI827" s="2"/>
      <c r="AJ827" s="2"/>
      <c r="AK827" s="2"/>
      <c r="AL827" s="2"/>
      <c r="AM827" s="2"/>
      <c r="AN827" s="2"/>
    </row>
    <row r="828" spans="1:40">
      <c r="A828" s="72"/>
      <c r="B828" s="72"/>
      <c r="E828" s="72"/>
      <c r="K828" s="72"/>
      <c r="L828" s="72"/>
      <c r="M828" s="72"/>
      <c r="N828" s="72"/>
      <c r="O828" s="72"/>
      <c r="P828" s="14"/>
      <c r="R828" s="72"/>
      <c r="S828" s="189"/>
      <c r="T828" s="72"/>
      <c r="U828" s="14"/>
      <c r="V828" s="14"/>
      <c r="W828" s="72"/>
      <c r="X828" s="72"/>
      <c r="Y828" s="72"/>
      <c r="Z828" s="72"/>
      <c r="AA828" s="72"/>
      <c r="AB828" s="72"/>
      <c r="AC828" s="72"/>
      <c r="AD828" s="72"/>
      <c r="AE828" s="14"/>
      <c r="AF828" s="72"/>
      <c r="AG828" s="72"/>
      <c r="AH828" s="72"/>
      <c r="AI828" s="2"/>
      <c r="AJ828" s="2"/>
      <c r="AK828" s="2"/>
      <c r="AL828" s="2"/>
      <c r="AM828" s="2"/>
      <c r="AN828" s="2"/>
    </row>
    <row r="829" spans="1:40">
      <c r="A829" s="72"/>
      <c r="B829" s="72"/>
      <c r="E829" s="72"/>
      <c r="K829" s="72"/>
      <c r="L829" s="72"/>
      <c r="M829" s="72"/>
      <c r="N829" s="72"/>
      <c r="O829" s="72"/>
      <c r="P829" s="14"/>
      <c r="R829" s="72"/>
      <c r="S829" s="189"/>
      <c r="T829" s="72"/>
      <c r="U829" s="14"/>
      <c r="V829" s="14"/>
      <c r="W829" s="72"/>
      <c r="X829" s="72"/>
      <c r="Y829" s="72"/>
      <c r="Z829" s="72"/>
      <c r="AA829" s="72"/>
      <c r="AB829" s="72"/>
      <c r="AC829" s="72"/>
      <c r="AD829" s="72"/>
      <c r="AE829" s="14"/>
      <c r="AF829" s="72"/>
      <c r="AG829" s="72"/>
      <c r="AH829" s="72"/>
      <c r="AI829" s="2"/>
      <c r="AJ829" s="2"/>
      <c r="AK829" s="2"/>
      <c r="AL829" s="2"/>
      <c r="AM829" s="2"/>
      <c r="AN829" s="2"/>
    </row>
    <row r="830" spans="1:40">
      <c r="A830" s="72"/>
      <c r="B830" s="72"/>
      <c r="E830" s="72"/>
      <c r="K830" s="72"/>
      <c r="L830" s="72"/>
      <c r="M830" s="72"/>
      <c r="N830" s="72"/>
      <c r="O830" s="72"/>
      <c r="P830" s="14"/>
      <c r="R830" s="72"/>
      <c r="S830" s="189"/>
      <c r="T830" s="72"/>
      <c r="U830" s="14"/>
      <c r="V830" s="14"/>
      <c r="W830" s="72"/>
      <c r="X830" s="72"/>
      <c r="Y830" s="72"/>
      <c r="Z830" s="72"/>
      <c r="AA830" s="72"/>
      <c r="AB830" s="72"/>
      <c r="AC830" s="72"/>
      <c r="AD830" s="72"/>
      <c r="AE830" s="14"/>
      <c r="AF830" s="72"/>
      <c r="AG830" s="72"/>
      <c r="AH830" s="72"/>
      <c r="AI830" s="2"/>
      <c r="AJ830" s="2"/>
      <c r="AK830" s="2"/>
      <c r="AL830" s="2"/>
      <c r="AM830" s="2"/>
      <c r="AN830" s="2"/>
    </row>
    <row r="831" spans="1:40">
      <c r="A831" s="72"/>
      <c r="B831" s="72"/>
      <c r="E831" s="72"/>
      <c r="K831" s="72"/>
      <c r="L831" s="72"/>
      <c r="M831" s="72"/>
      <c r="N831" s="72"/>
      <c r="O831" s="72"/>
      <c r="P831" s="14"/>
      <c r="R831" s="72"/>
      <c r="S831" s="189"/>
      <c r="T831" s="72"/>
      <c r="U831" s="14"/>
      <c r="V831" s="14"/>
      <c r="W831" s="72"/>
      <c r="X831" s="72"/>
      <c r="Y831" s="72"/>
      <c r="Z831" s="72"/>
      <c r="AA831" s="72"/>
      <c r="AB831" s="72"/>
      <c r="AC831" s="72"/>
      <c r="AD831" s="72"/>
      <c r="AE831" s="14"/>
      <c r="AF831" s="72"/>
      <c r="AG831" s="72"/>
      <c r="AH831" s="72"/>
      <c r="AI831" s="2"/>
      <c r="AJ831" s="2"/>
      <c r="AK831" s="2"/>
      <c r="AL831" s="2"/>
      <c r="AM831" s="2"/>
      <c r="AN831" s="2"/>
    </row>
    <row r="832" spans="1:40">
      <c r="A832" s="72"/>
      <c r="B832" s="72"/>
      <c r="E832" s="72"/>
      <c r="K832" s="72"/>
      <c r="L832" s="72"/>
      <c r="M832" s="72"/>
      <c r="N832" s="72"/>
      <c r="O832" s="72"/>
      <c r="P832" s="14"/>
      <c r="R832" s="72"/>
      <c r="S832" s="189"/>
      <c r="T832" s="72"/>
      <c r="U832" s="14"/>
      <c r="V832" s="14"/>
      <c r="W832" s="72"/>
      <c r="X832" s="72"/>
      <c r="Y832" s="72"/>
      <c r="Z832" s="72"/>
      <c r="AA832" s="72"/>
      <c r="AB832" s="72"/>
      <c r="AC832" s="72"/>
      <c r="AD832" s="72"/>
      <c r="AE832" s="14"/>
      <c r="AF832" s="72"/>
      <c r="AG832" s="72"/>
      <c r="AH832" s="72"/>
      <c r="AI832" s="2"/>
      <c r="AJ832" s="2"/>
      <c r="AK832" s="2"/>
      <c r="AL832" s="2"/>
      <c r="AM832" s="2"/>
      <c r="AN832" s="2"/>
    </row>
    <row r="833" spans="1:40">
      <c r="A833" s="72"/>
      <c r="B833" s="72"/>
      <c r="E833" s="72"/>
      <c r="K833" s="72"/>
      <c r="L833" s="72"/>
      <c r="M833" s="72"/>
      <c r="N833" s="72"/>
      <c r="O833" s="72"/>
      <c r="P833" s="14"/>
      <c r="R833" s="72"/>
      <c r="S833" s="189"/>
      <c r="T833" s="72"/>
      <c r="U833" s="14"/>
      <c r="V833" s="14"/>
      <c r="W833" s="72"/>
      <c r="X833" s="72"/>
      <c r="Y833" s="72"/>
      <c r="Z833" s="72"/>
      <c r="AA833" s="72"/>
      <c r="AB833" s="72"/>
      <c r="AC833" s="72"/>
      <c r="AD833" s="72"/>
      <c r="AE833" s="14"/>
      <c r="AF833" s="72"/>
      <c r="AG833" s="72"/>
      <c r="AH833" s="72"/>
      <c r="AI833" s="2"/>
      <c r="AJ833" s="2"/>
      <c r="AK833" s="2"/>
      <c r="AL833" s="2"/>
      <c r="AM833" s="2"/>
      <c r="AN833" s="2"/>
    </row>
    <row r="834" spans="1:40">
      <c r="A834" s="72"/>
      <c r="B834" s="72"/>
      <c r="E834" s="72"/>
      <c r="K834" s="72"/>
      <c r="L834" s="72"/>
      <c r="M834" s="72"/>
      <c r="N834" s="72"/>
      <c r="O834" s="72"/>
      <c r="P834" s="14"/>
      <c r="R834" s="72"/>
      <c r="S834" s="189"/>
      <c r="T834" s="72"/>
      <c r="U834" s="14"/>
      <c r="V834" s="14"/>
      <c r="W834" s="72"/>
      <c r="X834" s="72"/>
      <c r="Y834" s="72"/>
      <c r="Z834" s="72"/>
      <c r="AA834" s="72"/>
      <c r="AB834" s="72"/>
      <c r="AC834" s="72"/>
      <c r="AD834" s="72"/>
      <c r="AE834" s="14"/>
      <c r="AF834" s="72"/>
      <c r="AG834" s="72"/>
      <c r="AH834" s="72"/>
      <c r="AI834" s="2"/>
      <c r="AJ834" s="2"/>
      <c r="AK834" s="2"/>
      <c r="AL834" s="2"/>
      <c r="AM834" s="2"/>
      <c r="AN834" s="2"/>
    </row>
    <row r="835" spans="1:40">
      <c r="A835" s="72"/>
      <c r="B835" s="72"/>
      <c r="E835" s="72"/>
      <c r="K835" s="72"/>
      <c r="L835" s="72"/>
      <c r="M835" s="72"/>
      <c r="N835" s="72"/>
      <c r="O835" s="72"/>
      <c r="P835" s="14"/>
      <c r="R835" s="72"/>
      <c r="S835" s="189"/>
      <c r="T835" s="72"/>
      <c r="U835" s="14"/>
      <c r="V835" s="14"/>
      <c r="W835" s="72"/>
      <c r="X835" s="72"/>
      <c r="Y835" s="72"/>
      <c r="Z835" s="72"/>
      <c r="AA835" s="72"/>
      <c r="AB835" s="72"/>
      <c r="AC835" s="72"/>
      <c r="AD835" s="72"/>
      <c r="AE835" s="14"/>
      <c r="AF835" s="72"/>
      <c r="AG835" s="72"/>
      <c r="AH835" s="72"/>
      <c r="AI835" s="2"/>
      <c r="AJ835" s="2"/>
      <c r="AK835" s="2"/>
      <c r="AL835" s="2"/>
      <c r="AM835" s="2"/>
      <c r="AN835" s="2"/>
    </row>
    <row r="836" spans="1:40">
      <c r="A836" s="72"/>
      <c r="B836" s="72"/>
      <c r="E836" s="72"/>
      <c r="K836" s="72"/>
      <c r="L836" s="72"/>
      <c r="M836" s="72"/>
      <c r="N836" s="72"/>
      <c r="O836" s="72"/>
      <c r="P836" s="14"/>
      <c r="R836" s="72"/>
      <c r="S836" s="189"/>
      <c r="T836" s="72"/>
      <c r="U836" s="14"/>
      <c r="V836" s="14"/>
      <c r="W836" s="72"/>
      <c r="X836" s="72"/>
      <c r="Y836" s="72"/>
      <c r="Z836" s="72"/>
      <c r="AA836" s="72"/>
      <c r="AB836" s="72"/>
      <c r="AC836" s="72"/>
      <c r="AD836" s="72"/>
      <c r="AE836" s="14"/>
      <c r="AF836" s="72"/>
      <c r="AG836" s="72"/>
      <c r="AH836" s="72"/>
      <c r="AI836" s="2"/>
      <c r="AJ836" s="2"/>
      <c r="AK836" s="2"/>
      <c r="AL836" s="2"/>
      <c r="AM836" s="2"/>
      <c r="AN836" s="2"/>
    </row>
    <row r="837" spans="1:40">
      <c r="A837" s="72"/>
      <c r="B837" s="72"/>
      <c r="E837" s="72"/>
      <c r="K837" s="72"/>
      <c r="L837" s="72"/>
      <c r="M837" s="72"/>
      <c r="N837" s="72"/>
      <c r="O837" s="72"/>
      <c r="P837" s="14"/>
      <c r="R837" s="72"/>
      <c r="S837" s="189"/>
      <c r="T837" s="72"/>
      <c r="U837" s="14"/>
      <c r="V837" s="14"/>
      <c r="W837" s="72"/>
      <c r="X837" s="72"/>
      <c r="Y837" s="72"/>
      <c r="Z837" s="72"/>
      <c r="AA837" s="72"/>
      <c r="AB837" s="72"/>
      <c r="AC837" s="72"/>
      <c r="AD837" s="72"/>
      <c r="AE837" s="14"/>
      <c r="AF837" s="72"/>
      <c r="AG837" s="72"/>
      <c r="AH837" s="72"/>
      <c r="AI837" s="2"/>
      <c r="AJ837" s="2"/>
      <c r="AK837" s="2"/>
      <c r="AL837" s="2"/>
      <c r="AM837" s="2"/>
      <c r="AN837" s="2"/>
    </row>
    <row r="838" spans="1:40">
      <c r="A838" s="72"/>
      <c r="B838" s="72"/>
      <c r="E838" s="72"/>
      <c r="K838" s="72"/>
      <c r="L838" s="72"/>
      <c r="M838" s="72"/>
      <c r="N838" s="72"/>
      <c r="O838" s="72"/>
      <c r="P838" s="14"/>
      <c r="R838" s="72"/>
      <c r="S838" s="189"/>
      <c r="T838" s="72"/>
      <c r="U838" s="14"/>
      <c r="V838" s="14"/>
      <c r="W838" s="72"/>
      <c r="X838" s="72"/>
      <c r="Y838" s="72"/>
      <c r="Z838" s="72"/>
      <c r="AA838" s="72"/>
      <c r="AB838" s="72"/>
      <c r="AC838" s="72"/>
      <c r="AD838" s="72"/>
      <c r="AE838" s="14"/>
      <c r="AF838" s="72"/>
      <c r="AG838" s="72"/>
      <c r="AH838" s="72"/>
      <c r="AI838" s="2"/>
      <c r="AJ838" s="2"/>
      <c r="AK838" s="2"/>
      <c r="AL838" s="2"/>
      <c r="AM838" s="2"/>
      <c r="AN838" s="2"/>
    </row>
    <row r="839" spans="1:40">
      <c r="A839" s="72"/>
      <c r="B839" s="72"/>
      <c r="E839" s="72"/>
      <c r="K839" s="72"/>
      <c r="L839" s="72"/>
      <c r="M839" s="72"/>
      <c r="N839" s="72"/>
      <c r="O839" s="72"/>
      <c r="P839" s="14"/>
      <c r="R839" s="72"/>
      <c r="S839" s="189"/>
      <c r="T839" s="72"/>
      <c r="U839" s="14"/>
      <c r="V839" s="14"/>
      <c r="W839" s="72"/>
      <c r="X839" s="72"/>
      <c r="Y839" s="72"/>
      <c r="Z839" s="72"/>
      <c r="AA839" s="72"/>
      <c r="AB839" s="72"/>
      <c r="AC839" s="72"/>
      <c r="AD839" s="72"/>
      <c r="AE839" s="14"/>
      <c r="AF839" s="72"/>
      <c r="AG839" s="72"/>
      <c r="AH839" s="72"/>
      <c r="AI839" s="2"/>
      <c r="AJ839" s="2"/>
      <c r="AK839" s="2"/>
      <c r="AL839" s="2"/>
      <c r="AM839" s="2"/>
      <c r="AN839" s="2"/>
    </row>
    <row r="840" spans="1:40">
      <c r="A840" s="72"/>
      <c r="B840" s="72"/>
      <c r="E840" s="72"/>
      <c r="K840" s="72"/>
      <c r="L840" s="72"/>
      <c r="M840" s="72"/>
      <c r="N840" s="72"/>
      <c r="O840" s="72"/>
      <c r="P840" s="14"/>
      <c r="R840" s="72"/>
      <c r="S840" s="189"/>
      <c r="T840" s="72"/>
      <c r="U840" s="14"/>
      <c r="V840" s="14"/>
      <c r="W840" s="72"/>
      <c r="X840" s="72"/>
      <c r="Y840" s="72"/>
      <c r="Z840" s="72"/>
      <c r="AA840" s="72"/>
      <c r="AB840" s="72"/>
      <c r="AC840" s="72"/>
      <c r="AD840" s="72"/>
      <c r="AE840" s="14"/>
      <c r="AF840" s="72"/>
      <c r="AG840" s="72"/>
      <c r="AH840" s="72"/>
      <c r="AI840" s="2"/>
      <c r="AJ840" s="2"/>
      <c r="AK840" s="2"/>
      <c r="AL840" s="2"/>
      <c r="AM840" s="2"/>
      <c r="AN840" s="2"/>
    </row>
    <row r="841" spans="1:40">
      <c r="A841" s="72"/>
      <c r="B841" s="72"/>
      <c r="E841" s="72"/>
      <c r="K841" s="72"/>
      <c r="L841" s="72"/>
      <c r="M841" s="72"/>
      <c r="N841" s="72"/>
      <c r="O841" s="72"/>
      <c r="P841" s="14"/>
      <c r="R841" s="72"/>
      <c r="S841" s="189"/>
      <c r="T841" s="72"/>
      <c r="U841" s="14"/>
      <c r="V841" s="14"/>
      <c r="W841" s="72"/>
      <c r="X841" s="72"/>
      <c r="Y841" s="72"/>
      <c r="Z841" s="72"/>
      <c r="AA841" s="72"/>
      <c r="AB841" s="72"/>
      <c r="AC841" s="72"/>
      <c r="AD841" s="72"/>
      <c r="AE841" s="14"/>
      <c r="AF841" s="72"/>
      <c r="AG841" s="72"/>
      <c r="AH841" s="72"/>
      <c r="AI841" s="2"/>
      <c r="AJ841" s="2"/>
      <c r="AK841" s="2"/>
      <c r="AL841" s="2"/>
      <c r="AM841" s="2"/>
      <c r="AN841" s="2"/>
    </row>
    <row r="842" spans="1:40">
      <c r="A842" s="72"/>
      <c r="B842" s="72"/>
      <c r="E842" s="72"/>
      <c r="K842" s="72"/>
      <c r="L842" s="72"/>
      <c r="M842" s="72"/>
      <c r="N842" s="72"/>
      <c r="O842" s="72"/>
      <c r="P842" s="14"/>
      <c r="R842" s="72"/>
      <c r="S842" s="189"/>
      <c r="T842" s="72"/>
      <c r="U842" s="14"/>
      <c r="V842" s="14"/>
      <c r="W842" s="72"/>
      <c r="X842" s="72"/>
      <c r="Y842" s="72"/>
      <c r="Z842" s="72"/>
      <c r="AA842" s="72"/>
      <c r="AB842" s="72"/>
      <c r="AC842" s="72"/>
      <c r="AD842" s="72"/>
      <c r="AE842" s="14"/>
      <c r="AF842" s="72"/>
      <c r="AG842" s="72"/>
      <c r="AH842" s="72"/>
      <c r="AI842" s="2"/>
      <c r="AJ842" s="2"/>
      <c r="AK842" s="2"/>
      <c r="AL842" s="2"/>
      <c r="AM842" s="2"/>
      <c r="AN842" s="2"/>
    </row>
    <row r="843" spans="1:40">
      <c r="A843" s="72"/>
      <c r="B843" s="72"/>
      <c r="E843" s="72"/>
      <c r="K843" s="72"/>
      <c r="L843" s="72"/>
      <c r="M843" s="72"/>
      <c r="N843" s="72"/>
      <c r="O843" s="72"/>
      <c r="P843" s="14"/>
      <c r="R843" s="72"/>
      <c r="S843" s="189"/>
      <c r="T843" s="72"/>
      <c r="U843" s="14"/>
      <c r="V843" s="14"/>
      <c r="W843" s="72"/>
      <c r="X843" s="72"/>
      <c r="Y843" s="72"/>
      <c r="Z843" s="72"/>
      <c r="AA843" s="72"/>
      <c r="AB843" s="72"/>
      <c r="AC843" s="72"/>
      <c r="AD843" s="72"/>
      <c r="AE843" s="14"/>
      <c r="AF843" s="72"/>
      <c r="AG843" s="72"/>
      <c r="AH843" s="72"/>
      <c r="AI843" s="2"/>
      <c r="AJ843" s="2"/>
      <c r="AK843" s="2"/>
      <c r="AL843" s="2"/>
      <c r="AM843" s="2"/>
      <c r="AN843" s="2"/>
    </row>
    <row r="844" spans="1:40">
      <c r="A844" s="72"/>
      <c r="B844" s="72"/>
      <c r="E844" s="72"/>
      <c r="K844" s="72"/>
      <c r="L844" s="72"/>
      <c r="M844" s="72"/>
      <c r="N844" s="72"/>
      <c r="O844" s="72"/>
      <c r="P844" s="14"/>
      <c r="R844" s="72"/>
      <c r="S844" s="189"/>
      <c r="T844" s="72"/>
      <c r="U844" s="14"/>
      <c r="V844" s="14"/>
      <c r="W844" s="72"/>
      <c r="X844" s="72"/>
      <c r="Y844" s="72"/>
      <c r="Z844" s="72"/>
      <c r="AA844" s="72"/>
      <c r="AB844" s="72"/>
      <c r="AC844" s="72"/>
      <c r="AD844" s="72"/>
      <c r="AE844" s="14"/>
      <c r="AF844" s="72"/>
      <c r="AG844" s="72"/>
      <c r="AH844" s="72"/>
      <c r="AI844" s="2"/>
      <c r="AJ844" s="2"/>
      <c r="AK844" s="2"/>
      <c r="AL844" s="2"/>
      <c r="AM844" s="2"/>
      <c r="AN844" s="2"/>
    </row>
    <row r="845" spans="1:40">
      <c r="A845" s="72"/>
      <c r="B845" s="72"/>
      <c r="E845" s="72"/>
      <c r="K845" s="72"/>
      <c r="L845" s="72"/>
      <c r="M845" s="72"/>
      <c r="N845" s="72"/>
      <c r="O845" s="72"/>
      <c r="P845" s="14"/>
      <c r="R845" s="72"/>
      <c r="S845" s="189"/>
      <c r="T845" s="72"/>
      <c r="U845" s="14"/>
      <c r="V845" s="14"/>
      <c r="W845" s="72"/>
      <c r="X845" s="72"/>
      <c r="Y845" s="72"/>
      <c r="Z845" s="72"/>
      <c r="AA845" s="72"/>
      <c r="AB845" s="72"/>
      <c r="AC845" s="72"/>
      <c r="AD845" s="72"/>
      <c r="AE845" s="14"/>
      <c r="AF845" s="72"/>
      <c r="AG845" s="72"/>
      <c r="AH845" s="72"/>
      <c r="AI845" s="2"/>
      <c r="AJ845" s="2"/>
      <c r="AK845" s="2"/>
      <c r="AL845" s="2"/>
      <c r="AM845" s="2"/>
      <c r="AN845" s="2"/>
    </row>
    <row r="846" spans="1:40">
      <c r="A846" s="72"/>
      <c r="B846" s="72"/>
      <c r="E846" s="72"/>
      <c r="K846" s="72"/>
      <c r="L846" s="72"/>
      <c r="M846" s="72"/>
      <c r="N846" s="72"/>
      <c r="O846" s="72"/>
      <c r="P846" s="14"/>
      <c r="R846" s="72"/>
      <c r="S846" s="189"/>
      <c r="T846" s="72"/>
      <c r="U846" s="14"/>
      <c r="V846" s="14"/>
      <c r="W846" s="72"/>
      <c r="X846" s="72"/>
      <c r="Y846" s="72"/>
      <c r="Z846" s="72"/>
      <c r="AA846" s="72"/>
      <c r="AB846" s="72"/>
      <c r="AC846" s="72"/>
      <c r="AD846" s="72"/>
      <c r="AE846" s="14"/>
      <c r="AF846" s="72"/>
      <c r="AG846" s="72"/>
      <c r="AH846" s="72"/>
      <c r="AI846" s="2"/>
      <c r="AJ846" s="2"/>
      <c r="AK846" s="2"/>
      <c r="AL846" s="2"/>
      <c r="AM846" s="2"/>
      <c r="AN846" s="2"/>
    </row>
    <row r="847" spans="1:40">
      <c r="A847" s="72"/>
      <c r="B847" s="72"/>
      <c r="E847" s="72"/>
      <c r="K847" s="72"/>
      <c r="L847" s="72"/>
      <c r="M847" s="72"/>
      <c r="N847" s="72"/>
      <c r="O847" s="72"/>
      <c r="P847" s="14"/>
      <c r="R847" s="72"/>
      <c r="S847" s="189"/>
      <c r="T847" s="72"/>
      <c r="U847" s="14"/>
      <c r="V847" s="14"/>
      <c r="W847" s="72"/>
      <c r="X847" s="72"/>
      <c r="Y847" s="72"/>
      <c r="Z847" s="72"/>
      <c r="AA847" s="72"/>
      <c r="AB847" s="72"/>
      <c r="AC847" s="72"/>
      <c r="AD847" s="72"/>
      <c r="AE847" s="14"/>
      <c r="AF847" s="72"/>
      <c r="AG847" s="72"/>
      <c r="AH847" s="72"/>
      <c r="AI847" s="2"/>
      <c r="AJ847" s="2"/>
      <c r="AK847" s="2"/>
      <c r="AL847" s="2"/>
      <c r="AM847" s="2"/>
      <c r="AN847" s="2"/>
    </row>
    <row r="848" spans="1:40">
      <c r="A848" s="72"/>
      <c r="B848" s="72"/>
      <c r="E848" s="72"/>
      <c r="K848" s="72"/>
      <c r="L848" s="72"/>
      <c r="M848" s="72"/>
      <c r="N848" s="72"/>
      <c r="O848" s="72"/>
      <c r="P848" s="14"/>
      <c r="R848" s="72"/>
      <c r="S848" s="189"/>
      <c r="T848" s="72"/>
      <c r="U848" s="14"/>
      <c r="V848" s="14"/>
      <c r="W848" s="72"/>
      <c r="X848" s="72"/>
      <c r="Y848" s="72"/>
      <c r="Z848" s="72"/>
      <c r="AA848" s="72"/>
      <c r="AB848" s="72"/>
      <c r="AC848" s="72"/>
      <c r="AD848" s="72"/>
      <c r="AE848" s="14"/>
      <c r="AF848" s="72"/>
      <c r="AG848" s="72"/>
      <c r="AH848" s="72"/>
      <c r="AI848" s="2"/>
      <c r="AJ848" s="2"/>
      <c r="AK848" s="2"/>
      <c r="AL848" s="2"/>
      <c r="AM848" s="2"/>
      <c r="AN848" s="2"/>
    </row>
    <row r="849" spans="1:40">
      <c r="A849" s="72"/>
      <c r="B849" s="72"/>
      <c r="E849" s="72"/>
      <c r="K849" s="72"/>
      <c r="L849" s="72"/>
      <c r="M849" s="72"/>
      <c r="N849" s="72"/>
      <c r="O849" s="72"/>
      <c r="P849" s="14"/>
      <c r="R849" s="72"/>
      <c r="S849" s="189"/>
      <c r="T849" s="72"/>
      <c r="U849" s="14"/>
      <c r="V849" s="14"/>
      <c r="W849" s="72"/>
      <c r="X849" s="72"/>
      <c r="Y849" s="72"/>
      <c r="Z849" s="72"/>
      <c r="AA849" s="72"/>
      <c r="AB849" s="72"/>
      <c r="AC849" s="72"/>
      <c r="AD849" s="72"/>
      <c r="AE849" s="14"/>
      <c r="AF849" s="72"/>
      <c r="AG849" s="72"/>
      <c r="AH849" s="72"/>
      <c r="AI849" s="2"/>
      <c r="AJ849" s="2"/>
      <c r="AK849" s="2"/>
      <c r="AL849" s="2"/>
      <c r="AM849" s="2"/>
      <c r="AN849" s="2"/>
    </row>
    <row r="850" spans="1:40">
      <c r="A850" s="72"/>
      <c r="B850" s="72"/>
      <c r="E850" s="72"/>
      <c r="K850" s="72"/>
      <c r="L850" s="72"/>
      <c r="M850" s="72"/>
      <c r="N850" s="72"/>
      <c r="O850" s="72"/>
      <c r="P850" s="14"/>
      <c r="R850" s="72"/>
      <c r="S850" s="189"/>
      <c r="T850" s="72"/>
      <c r="U850" s="14"/>
      <c r="V850" s="14"/>
      <c r="W850" s="72"/>
      <c r="X850" s="72"/>
      <c r="Y850" s="72"/>
      <c r="Z850" s="72"/>
      <c r="AA850" s="72"/>
      <c r="AB850" s="72"/>
      <c r="AC850" s="72"/>
      <c r="AD850" s="72"/>
      <c r="AE850" s="14"/>
      <c r="AF850" s="72"/>
      <c r="AG850" s="72"/>
      <c r="AH850" s="72"/>
      <c r="AI850" s="2"/>
      <c r="AJ850" s="2"/>
      <c r="AK850" s="2"/>
      <c r="AL850" s="2"/>
      <c r="AM850" s="2"/>
      <c r="AN850" s="2"/>
    </row>
    <row r="851" spans="1:40">
      <c r="A851" s="72"/>
      <c r="B851" s="72"/>
      <c r="E851" s="72"/>
      <c r="K851" s="72"/>
      <c r="L851" s="72"/>
      <c r="M851" s="72"/>
      <c r="N851" s="72"/>
      <c r="O851" s="72"/>
      <c r="P851" s="14"/>
      <c r="R851" s="72"/>
      <c r="S851" s="189"/>
      <c r="T851" s="72"/>
      <c r="U851" s="14"/>
      <c r="V851" s="14"/>
      <c r="W851" s="72"/>
      <c r="X851" s="72"/>
      <c r="Y851" s="72"/>
      <c r="Z851" s="72"/>
      <c r="AA851" s="72"/>
      <c r="AB851" s="72"/>
      <c r="AC851" s="72"/>
      <c r="AD851" s="72"/>
      <c r="AE851" s="14"/>
      <c r="AF851" s="72"/>
      <c r="AG851" s="72"/>
      <c r="AH851" s="72"/>
      <c r="AI851" s="2"/>
      <c r="AJ851" s="2"/>
      <c r="AK851" s="2"/>
      <c r="AL851" s="2"/>
      <c r="AM851" s="2"/>
      <c r="AN851" s="2"/>
    </row>
    <row r="852" spans="1:40">
      <c r="A852" s="72"/>
      <c r="B852" s="72"/>
      <c r="E852" s="72"/>
      <c r="K852" s="72"/>
      <c r="L852" s="72"/>
      <c r="M852" s="72"/>
      <c r="N852" s="72"/>
      <c r="O852" s="72"/>
      <c r="P852" s="14"/>
      <c r="R852" s="72"/>
      <c r="S852" s="189"/>
      <c r="T852" s="72"/>
      <c r="U852" s="14"/>
      <c r="V852" s="14"/>
      <c r="W852" s="72"/>
      <c r="X852" s="72"/>
      <c r="Y852" s="72"/>
      <c r="Z852" s="72"/>
      <c r="AA852" s="72"/>
      <c r="AB852" s="72"/>
      <c r="AC852" s="72"/>
      <c r="AD852" s="72"/>
      <c r="AE852" s="14"/>
      <c r="AF852" s="72"/>
      <c r="AG852" s="72"/>
      <c r="AH852" s="72"/>
      <c r="AI852" s="2"/>
      <c r="AJ852" s="2"/>
      <c r="AK852" s="2"/>
      <c r="AL852" s="2"/>
      <c r="AM852" s="2"/>
      <c r="AN852" s="2"/>
    </row>
    <row r="853" spans="1:40">
      <c r="A853" s="72"/>
      <c r="B853" s="72"/>
      <c r="E853" s="72"/>
      <c r="K853" s="72"/>
      <c r="L853" s="72"/>
      <c r="M853" s="72"/>
      <c r="N853" s="72"/>
      <c r="O853" s="72"/>
      <c r="P853" s="14"/>
      <c r="R853" s="72"/>
      <c r="S853" s="189"/>
      <c r="T853" s="72"/>
      <c r="U853" s="14"/>
      <c r="V853" s="14"/>
      <c r="W853" s="72"/>
      <c r="X853" s="72"/>
      <c r="Y853" s="72"/>
      <c r="Z853" s="72"/>
      <c r="AA853" s="72"/>
      <c r="AB853" s="72"/>
      <c r="AC853" s="72"/>
      <c r="AD853" s="72"/>
      <c r="AE853" s="14"/>
      <c r="AF853" s="72"/>
      <c r="AG853" s="72"/>
      <c r="AH853" s="72"/>
      <c r="AI853" s="2"/>
      <c r="AJ853" s="2"/>
      <c r="AK853" s="2"/>
      <c r="AL853" s="2"/>
      <c r="AM853" s="2"/>
      <c r="AN853" s="2"/>
    </row>
    <row r="854" spans="1:40">
      <c r="A854" s="72"/>
      <c r="B854" s="72"/>
      <c r="E854" s="72"/>
      <c r="K854" s="72"/>
      <c r="L854" s="72"/>
      <c r="M854" s="72"/>
      <c r="N854" s="72"/>
      <c r="O854" s="72"/>
      <c r="P854" s="14"/>
      <c r="R854" s="72"/>
      <c r="S854" s="189"/>
      <c r="T854" s="72"/>
      <c r="U854" s="14"/>
      <c r="V854" s="14"/>
      <c r="W854" s="72"/>
      <c r="X854" s="72"/>
      <c r="Y854" s="72"/>
      <c r="Z854" s="72"/>
      <c r="AA854" s="72"/>
      <c r="AB854" s="72"/>
      <c r="AC854" s="72"/>
      <c r="AD854" s="72"/>
      <c r="AE854" s="14"/>
      <c r="AF854" s="72"/>
      <c r="AG854" s="72"/>
      <c r="AH854" s="72"/>
      <c r="AI854" s="2"/>
      <c r="AJ854" s="2"/>
      <c r="AK854" s="2"/>
      <c r="AL854" s="2"/>
      <c r="AM854" s="2"/>
      <c r="AN854" s="2"/>
    </row>
    <row r="855" spans="1:40">
      <c r="A855" s="72"/>
      <c r="B855" s="72"/>
      <c r="E855" s="72"/>
      <c r="K855" s="72"/>
      <c r="L855" s="72"/>
      <c r="M855" s="72"/>
      <c r="N855" s="72"/>
      <c r="O855" s="72"/>
      <c r="P855" s="14"/>
      <c r="R855" s="72"/>
      <c r="S855" s="189"/>
      <c r="T855" s="72"/>
      <c r="U855" s="14"/>
      <c r="V855" s="14"/>
      <c r="W855" s="72"/>
      <c r="X855" s="72"/>
      <c r="Y855" s="72"/>
      <c r="Z855" s="72"/>
      <c r="AA855" s="72"/>
      <c r="AB855" s="72"/>
      <c r="AC855" s="72"/>
      <c r="AD855" s="72"/>
      <c r="AE855" s="14"/>
      <c r="AF855" s="72"/>
      <c r="AG855" s="72"/>
      <c r="AH855" s="72"/>
      <c r="AI855" s="2"/>
      <c r="AJ855" s="2"/>
      <c r="AK855" s="2"/>
      <c r="AL855" s="2"/>
      <c r="AM855" s="2"/>
      <c r="AN855" s="2"/>
    </row>
    <row r="856" spans="1:40">
      <c r="A856" s="72"/>
      <c r="B856" s="72"/>
      <c r="E856" s="72"/>
      <c r="K856" s="72"/>
      <c r="L856" s="72"/>
      <c r="M856" s="72"/>
      <c r="N856" s="72"/>
      <c r="O856" s="72"/>
      <c r="P856" s="14"/>
      <c r="R856" s="72"/>
      <c r="S856" s="189"/>
      <c r="T856" s="72"/>
      <c r="U856" s="14"/>
      <c r="V856" s="14"/>
      <c r="W856" s="72"/>
      <c r="X856" s="72"/>
      <c r="Y856" s="72"/>
      <c r="Z856" s="72"/>
      <c r="AA856" s="72"/>
      <c r="AB856" s="72"/>
      <c r="AC856" s="72"/>
      <c r="AD856" s="72"/>
      <c r="AE856" s="14"/>
      <c r="AF856" s="72"/>
      <c r="AG856" s="72"/>
      <c r="AH856" s="72"/>
      <c r="AI856" s="2"/>
      <c r="AJ856" s="2"/>
      <c r="AK856" s="2"/>
      <c r="AL856" s="2"/>
      <c r="AM856" s="2"/>
      <c r="AN856" s="2"/>
    </row>
    <row r="857" spans="1:40">
      <c r="A857" s="72"/>
      <c r="B857" s="72"/>
      <c r="E857" s="72"/>
      <c r="K857" s="72"/>
      <c r="L857" s="72"/>
      <c r="M857" s="72"/>
      <c r="N857" s="72"/>
      <c r="O857" s="72"/>
      <c r="P857" s="14"/>
      <c r="R857" s="72"/>
      <c r="S857" s="189"/>
      <c r="T857" s="72"/>
      <c r="U857" s="14"/>
      <c r="V857" s="14"/>
      <c r="W857" s="72"/>
      <c r="X857" s="72"/>
      <c r="Y857" s="72"/>
      <c r="Z857" s="72"/>
      <c r="AA857" s="72"/>
      <c r="AB857" s="72"/>
      <c r="AC857" s="72"/>
      <c r="AD857" s="72"/>
      <c r="AE857" s="14"/>
      <c r="AF857" s="72"/>
      <c r="AG857" s="72"/>
      <c r="AH857" s="72"/>
      <c r="AI857" s="2"/>
      <c r="AJ857" s="2"/>
      <c r="AK857" s="2"/>
      <c r="AL857" s="2"/>
      <c r="AM857" s="2"/>
      <c r="AN857" s="2"/>
    </row>
    <row r="858" spans="1:40">
      <c r="A858" s="72"/>
      <c r="B858" s="72"/>
      <c r="E858" s="72"/>
      <c r="K858" s="72"/>
      <c r="L858" s="72"/>
      <c r="M858" s="72"/>
      <c r="N858" s="72"/>
      <c r="O858" s="72"/>
      <c r="P858" s="14"/>
      <c r="R858" s="72"/>
      <c r="S858" s="189"/>
      <c r="T858" s="72"/>
      <c r="U858" s="14"/>
      <c r="V858" s="14"/>
      <c r="W858" s="72"/>
      <c r="X858" s="72"/>
      <c r="Y858" s="72"/>
      <c r="Z858" s="72"/>
      <c r="AA858" s="72"/>
      <c r="AB858" s="72"/>
      <c r="AC858" s="72"/>
      <c r="AD858" s="72"/>
      <c r="AE858" s="14"/>
      <c r="AF858" s="72"/>
      <c r="AG858" s="72"/>
      <c r="AH858" s="72"/>
      <c r="AI858" s="2"/>
      <c r="AJ858" s="2"/>
      <c r="AK858" s="2"/>
      <c r="AL858" s="2"/>
      <c r="AM858" s="2"/>
      <c r="AN858" s="2"/>
    </row>
    <row r="859" spans="1:40">
      <c r="A859" s="72"/>
      <c r="B859" s="72"/>
      <c r="E859" s="72"/>
      <c r="K859" s="72"/>
      <c r="L859" s="72"/>
      <c r="M859" s="72"/>
      <c r="N859" s="72"/>
      <c r="O859" s="72"/>
      <c r="P859" s="14"/>
      <c r="R859" s="72"/>
      <c r="S859" s="189"/>
      <c r="T859" s="72"/>
      <c r="U859" s="14"/>
      <c r="V859" s="14"/>
      <c r="W859" s="72"/>
      <c r="X859" s="72"/>
      <c r="Y859" s="72"/>
      <c r="Z859" s="72"/>
      <c r="AA859" s="72"/>
      <c r="AB859" s="72"/>
      <c r="AC859" s="72"/>
      <c r="AD859" s="72"/>
      <c r="AE859" s="14"/>
      <c r="AF859" s="72"/>
      <c r="AG859" s="72"/>
      <c r="AH859" s="72"/>
      <c r="AI859" s="2"/>
      <c r="AJ859" s="2"/>
      <c r="AK859" s="2"/>
      <c r="AL859" s="2"/>
      <c r="AM859" s="2"/>
      <c r="AN859" s="2"/>
    </row>
    <row r="860" spans="1:40">
      <c r="A860" s="72"/>
      <c r="B860" s="72"/>
      <c r="E860" s="72"/>
      <c r="K860" s="72"/>
      <c r="L860" s="72"/>
      <c r="M860" s="72"/>
      <c r="N860" s="72"/>
      <c r="O860" s="72"/>
      <c r="P860" s="14"/>
      <c r="R860" s="72"/>
      <c r="S860" s="189"/>
      <c r="T860" s="72"/>
      <c r="U860" s="14"/>
      <c r="V860" s="14"/>
      <c r="W860" s="72"/>
      <c r="X860" s="72"/>
      <c r="Y860" s="72"/>
      <c r="Z860" s="72"/>
      <c r="AA860" s="72"/>
      <c r="AB860" s="72"/>
      <c r="AC860" s="72"/>
      <c r="AD860" s="72"/>
      <c r="AE860" s="14"/>
      <c r="AF860" s="72"/>
      <c r="AG860" s="72"/>
      <c r="AH860" s="72"/>
      <c r="AI860" s="2"/>
      <c r="AJ860" s="2"/>
      <c r="AK860" s="2"/>
      <c r="AL860" s="2"/>
      <c r="AM860" s="2"/>
      <c r="AN860" s="2"/>
    </row>
    <row r="861" spans="1:40">
      <c r="A861" s="72"/>
      <c r="B861" s="72"/>
      <c r="E861" s="72"/>
      <c r="K861" s="72"/>
      <c r="L861" s="72"/>
      <c r="M861" s="72"/>
      <c r="N861" s="72"/>
      <c r="O861" s="72"/>
      <c r="P861" s="14"/>
      <c r="R861" s="72"/>
      <c r="S861" s="189"/>
      <c r="T861" s="72"/>
      <c r="U861" s="14"/>
      <c r="V861" s="14"/>
      <c r="W861" s="72"/>
      <c r="X861" s="72"/>
      <c r="Y861" s="72"/>
      <c r="Z861" s="72"/>
      <c r="AA861" s="72"/>
      <c r="AB861" s="72"/>
      <c r="AC861" s="72"/>
      <c r="AD861" s="72"/>
      <c r="AE861" s="14"/>
      <c r="AF861" s="72"/>
      <c r="AG861" s="72"/>
      <c r="AH861" s="72"/>
      <c r="AI861" s="2"/>
      <c r="AJ861" s="2"/>
      <c r="AK861" s="2"/>
      <c r="AL861" s="2"/>
      <c r="AM861" s="2"/>
      <c r="AN861" s="2"/>
    </row>
    <row r="862" spans="1:40">
      <c r="A862" s="72"/>
      <c r="B862" s="72"/>
      <c r="E862" s="72"/>
      <c r="K862" s="72"/>
      <c r="L862" s="72"/>
      <c r="M862" s="72"/>
      <c r="N862" s="72"/>
      <c r="O862" s="72"/>
      <c r="P862" s="14"/>
      <c r="R862" s="72"/>
      <c r="S862" s="189"/>
      <c r="T862" s="72"/>
      <c r="U862" s="14"/>
      <c r="V862" s="14"/>
      <c r="W862" s="72"/>
      <c r="X862" s="72"/>
      <c r="Y862" s="72"/>
      <c r="Z862" s="72"/>
      <c r="AA862" s="72"/>
      <c r="AB862" s="72"/>
      <c r="AC862" s="72"/>
      <c r="AD862" s="72"/>
      <c r="AE862" s="14"/>
      <c r="AF862" s="72"/>
      <c r="AG862" s="72"/>
      <c r="AH862" s="72"/>
      <c r="AI862" s="2"/>
      <c r="AJ862" s="2"/>
      <c r="AK862" s="2"/>
      <c r="AL862" s="2"/>
      <c r="AM862" s="2"/>
      <c r="AN862" s="2"/>
    </row>
    <row r="863" spans="1:40">
      <c r="A863" s="72"/>
      <c r="B863" s="72"/>
      <c r="E863" s="72"/>
      <c r="K863" s="72"/>
      <c r="L863" s="72"/>
      <c r="M863" s="72"/>
      <c r="N863" s="72"/>
      <c r="O863" s="72"/>
      <c r="P863" s="14"/>
      <c r="R863" s="72"/>
      <c r="S863" s="189"/>
      <c r="T863" s="72"/>
      <c r="U863" s="14"/>
      <c r="V863" s="14"/>
      <c r="W863" s="72"/>
      <c r="X863" s="72"/>
      <c r="Y863" s="72"/>
      <c r="Z863" s="72"/>
      <c r="AA863" s="72"/>
      <c r="AB863" s="72"/>
      <c r="AC863" s="72"/>
      <c r="AD863" s="72"/>
      <c r="AE863" s="14"/>
      <c r="AF863" s="72"/>
      <c r="AG863" s="72"/>
      <c r="AH863" s="72"/>
      <c r="AI863" s="2"/>
      <c r="AJ863" s="2"/>
      <c r="AK863" s="2"/>
      <c r="AL863" s="2"/>
      <c r="AM863" s="2"/>
      <c r="AN863" s="2"/>
    </row>
    <row r="864" spans="1:40">
      <c r="A864" s="72"/>
      <c r="B864" s="72"/>
      <c r="E864" s="72"/>
      <c r="K864" s="72"/>
      <c r="L864" s="72"/>
      <c r="M864" s="72"/>
      <c r="N864" s="72"/>
      <c r="O864" s="72"/>
      <c r="P864" s="14"/>
      <c r="R864" s="72"/>
      <c r="S864" s="189"/>
      <c r="T864" s="72"/>
      <c r="U864" s="14"/>
      <c r="V864" s="14"/>
      <c r="W864" s="72"/>
      <c r="X864" s="72"/>
      <c r="Y864" s="72"/>
      <c r="Z864" s="72"/>
      <c r="AA864" s="72"/>
      <c r="AB864" s="72"/>
      <c r="AC864" s="72"/>
      <c r="AD864" s="72"/>
      <c r="AE864" s="14"/>
      <c r="AF864" s="72"/>
      <c r="AG864" s="72"/>
      <c r="AH864" s="72"/>
      <c r="AI864" s="2"/>
      <c r="AJ864" s="2"/>
      <c r="AK864" s="2"/>
      <c r="AL864" s="2"/>
      <c r="AM864" s="2"/>
      <c r="AN864" s="2"/>
    </row>
    <row r="865" spans="1:40">
      <c r="A865" s="72"/>
      <c r="B865" s="72"/>
      <c r="E865" s="72"/>
      <c r="K865" s="72"/>
      <c r="L865" s="72"/>
      <c r="M865" s="72"/>
      <c r="N865" s="72"/>
      <c r="O865" s="72"/>
      <c r="P865" s="14"/>
      <c r="R865" s="72"/>
      <c r="S865" s="189"/>
      <c r="T865" s="72"/>
      <c r="U865" s="14"/>
      <c r="V865" s="14"/>
      <c r="W865" s="72"/>
      <c r="X865" s="72"/>
      <c r="Y865" s="72"/>
      <c r="Z865" s="72"/>
      <c r="AA865" s="72"/>
      <c r="AB865" s="72"/>
      <c r="AC865" s="72"/>
      <c r="AD865" s="72"/>
      <c r="AE865" s="14"/>
      <c r="AF865" s="72"/>
      <c r="AG865" s="72"/>
      <c r="AH865" s="72"/>
      <c r="AI865" s="2"/>
      <c r="AJ865" s="2"/>
      <c r="AK865" s="2"/>
      <c r="AL865" s="2"/>
      <c r="AM865" s="2"/>
      <c r="AN865" s="2"/>
    </row>
    <row r="866" spans="1:40">
      <c r="A866" s="72"/>
      <c r="B866" s="72"/>
      <c r="E866" s="72"/>
      <c r="K866" s="72"/>
      <c r="L866" s="72"/>
      <c r="M866" s="72"/>
      <c r="N866" s="72"/>
      <c r="O866" s="72"/>
      <c r="P866" s="14"/>
      <c r="R866" s="72"/>
      <c r="S866" s="189"/>
      <c r="T866" s="72"/>
      <c r="U866" s="14"/>
      <c r="V866" s="14"/>
      <c r="W866" s="72"/>
      <c r="X866" s="72"/>
      <c r="Y866" s="72"/>
      <c r="Z866" s="72"/>
      <c r="AA866" s="72"/>
      <c r="AB866" s="72"/>
      <c r="AC866" s="72"/>
      <c r="AD866" s="72"/>
      <c r="AE866" s="14"/>
      <c r="AF866" s="72"/>
      <c r="AG866" s="72"/>
      <c r="AH866" s="72"/>
      <c r="AI866" s="2"/>
      <c r="AJ866" s="2"/>
      <c r="AK866" s="2"/>
      <c r="AL866" s="2"/>
      <c r="AM866" s="2"/>
      <c r="AN866" s="2"/>
    </row>
    <row r="867" spans="1:40">
      <c r="A867" s="72"/>
      <c r="B867" s="72"/>
      <c r="E867" s="72"/>
      <c r="K867" s="72"/>
      <c r="L867" s="72"/>
      <c r="M867" s="72"/>
      <c r="N867" s="72"/>
      <c r="O867" s="72"/>
      <c r="P867" s="14"/>
      <c r="R867" s="72"/>
      <c r="S867" s="189"/>
      <c r="T867" s="72"/>
      <c r="U867" s="14"/>
      <c r="V867" s="14"/>
      <c r="W867" s="72"/>
      <c r="X867" s="72"/>
      <c r="Y867" s="72"/>
      <c r="Z867" s="72"/>
      <c r="AA867" s="72"/>
      <c r="AB867" s="72"/>
      <c r="AC867" s="72"/>
      <c r="AD867" s="72"/>
      <c r="AE867" s="14"/>
      <c r="AF867" s="72"/>
      <c r="AG867" s="72"/>
      <c r="AH867" s="72"/>
      <c r="AI867" s="2"/>
      <c r="AJ867" s="2"/>
      <c r="AK867" s="2"/>
      <c r="AL867" s="2"/>
      <c r="AM867" s="2"/>
      <c r="AN867" s="2"/>
    </row>
    <row r="868" spans="1:40">
      <c r="A868" s="72"/>
      <c r="B868" s="72"/>
      <c r="E868" s="72"/>
      <c r="K868" s="72"/>
      <c r="L868" s="72"/>
      <c r="M868" s="72"/>
      <c r="N868" s="72"/>
      <c r="O868" s="72"/>
      <c r="P868" s="14"/>
      <c r="R868" s="72"/>
      <c r="S868" s="189"/>
      <c r="T868" s="72"/>
      <c r="U868" s="14"/>
      <c r="V868" s="14"/>
      <c r="W868" s="72"/>
      <c r="X868" s="72"/>
      <c r="Y868" s="72"/>
      <c r="Z868" s="72"/>
      <c r="AA868" s="72"/>
      <c r="AB868" s="72"/>
      <c r="AC868" s="72"/>
      <c r="AD868" s="72"/>
      <c r="AE868" s="14"/>
      <c r="AF868" s="72"/>
      <c r="AG868" s="72"/>
      <c r="AH868" s="72"/>
      <c r="AI868" s="2"/>
      <c r="AJ868" s="2"/>
      <c r="AK868" s="2"/>
      <c r="AL868" s="2"/>
      <c r="AM868" s="2"/>
      <c r="AN868" s="2"/>
    </row>
    <row r="869" spans="1:40">
      <c r="A869" s="72"/>
      <c r="B869" s="72"/>
      <c r="E869" s="72"/>
      <c r="K869" s="72"/>
      <c r="L869" s="72"/>
      <c r="M869" s="72"/>
      <c r="N869" s="72"/>
      <c r="O869" s="72"/>
      <c r="P869" s="14"/>
      <c r="R869" s="72"/>
      <c r="S869" s="189"/>
      <c r="T869" s="72"/>
      <c r="U869" s="14"/>
      <c r="V869" s="14"/>
      <c r="W869" s="72"/>
      <c r="X869" s="72"/>
      <c r="Y869" s="72"/>
      <c r="Z869" s="72"/>
      <c r="AA869" s="72"/>
      <c r="AB869" s="72"/>
      <c r="AC869" s="72"/>
      <c r="AD869" s="72"/>
      <c r="AE869" s="14"/>
      <c r="AF869" s="72"/>
      <c r="AG869" s="72"/>
      <c r="AH869" s="72"/>
      <c r="AI869" s="2"/>
      <c r="AJ869" s="2"/>
      <c r="AK869" s="2"/>
      <c r="AL869" s="2"/>
      <c r="AM869" s="2"/>
      <c r="AN869" s="2"/>
    </row>
    <row r="870" spans="1:40">
      <c r="A870" s="72"/>
      <c r="B870" s="72"/>
      <c r="E870" s="72"/>
      <c r="K870" s="72"/>
      <c r="L870" s="72"/>
      <c r="M870" s="72"/>
      <c r="N870" s="72"/>
      <c r="O870" s="72"/>
      <c r="P870" s="14"/>
      <c r="R870" s="72"/>
      <c r="S870" s="189"/>
      <c r="T870" s="72"/>
      <c r="U870" s="14"/>
      <c r="V870" s="14"/>
      <c r="W870" s="72"/>
      <c r="X870" s="72"/>
      <c r="Y870" s="72"/>
      <c r="Z870" s="72"/>
      <c r="AA870" s="72"/>
      <c r="AB870" s="72"/>
      <c r="AC870" s="72"/>
      <c r="AD870" s="72"/>
      <c r="AE870" s="14"/>
      <c r="AF870" s="72"/>
      <c r="AG870" s="72"/>
      <c r="AH870" s="72"/>
      <c r="AI870" s="2"/>
      <c r="AJ870" s="2"/>
      <c r="AK870" s="2"/>
      <c r="AL870" s="2"/>
      <c r="AM870" s="2"/>
      <c r="AN870" s="2"/>
    </row>
    <row r="871" spans="1:40">
      <c r="A871" s="72"/>
      <c r="B871" s="72"/>
      <c r="E871" s="72"/>
      <c r="K871" s="72"/>
      <c r="L871" s="72"/>
      <c r="M871" s="72"/>
      <c r="N871" s="72"/>
      <c r="O871" s="72"/>
      <c r="P871" s="14"/>
      <c r="R871" s="72"/>
      <c r="S871" s="189"/>
      <c r="T871" s="72"/>
      <c r="U871" s="14"/>
      <c r="V871" s="14"/>
      <c r="W871" s="72"/>
      <c r="X871" s="72"/>
      <c r="Y871" s="72"/>
      <c r="Z871" s="72"/>
      <c r="AA871" s="72"/>
      <c r="AB871" s="72"/>
      <c r="AC871" s="72"/>
      <c r="AD871" s="72"/>
      <c r="AE871" s="14"/>
      <c r="AF871" s="72"/>
      <c r="AG871" s="72"/>
      <c r="AH871" s="72"/>
      <c r="AI871" s="2"/>
      <c r="AJ871" s="2"/>
      <c r="AK871" s="2"/>
      <c r="AL871" s="2"/>
      <c r="AM871" s="2"/>
      <c r="AN871" s="2"/>
    </row>
    <row r="872" spans="1:40">
      <c r="A872" s="72"/>
      <c r="B872" s="72"/>
      <c r="E872" s="72"/>
      <c r="K872" s="72"/>
      <c r="L872" s="72"/>
      <c r="M872" s="72"/>
      <c r="N872" s="72"/>
      <c r="O872" s="72"/>
      <c r="P872" s="14"/>
      <c r="R872" s="72"/>
      <c r="S872" s="189"/>
      <c r="T872" s="72"/>
      <c r="U872" s="14"/>
      <c r="V872" s="14"/>
      <c r="W872" s="72"/>
      <c r="X872" s="72"/>
      <c r="Y872" s="72"/>
      <c r="Z872" s="72"/>
      <c r="AA872" s="72"/>
      <c r="AB872" s="72"/>
      <c r="AC872" s="72"/>
      <c r="AD872" s="72"/>
      <c r="AE872" s="14"/>
      <c r="AF872" s="72"/>
      <c r="AG872" s="72"/>
      <c r="AH872" s="72"/>
      <c r="AI872" s="2"/>
      <c r="AJ872" s="2"/>
      <c r="AK872" s="2"/>
      <c r="AL872" s="2"/>
      <c r="AM872" s="2"/>
      <c r="AN872" s="2"/>
    </row>
    <row r="873" spans="1:40">
      <c r="A873" s="72"/>
      <c r="B873" s="72"/>
      <c r="E873" s="72"/>
      <c r="K873" s="72"/>
      <c r="L873" s="72"/>
      <c r="M873" s="72"/>
      <c r="N873" s="72"/>
      <c r="O873" s="72"/>
      <c r="P873" s="14"/>
      <c r="R873" s="72"/>
      <c r="S873" s="189"/>
      <c r="T873" s="72"/>
      <c r="U873" s="14"/>
      <c r="V873" s="14"/>
      <c r="W873" s="72"/>
      <c r="X873" s="72"/>
      <c r="Y873" s="72"/>
      <c r="Z873" s="72"/>
      <c r="AA873" s="72"/>
      <c r="AB873" s="72"/>
      <c r="AC873" s="72"/>
      <c r="AD873" s="72"/>
      <c r="AE873" s="14"/>
      <c r="AF873" s="72"/>
      <c r="AG873" s="72"/>
      <c r="AH873" s="72"/>
      <c r="AI873" s="2"/>
      <c r="AJ873" s="2"/>
      <c r="AK873" s="2"/>
      <c r="AL873" s="2"/>
      <c r="AM873" s="2"/>
      <c r="AN873" s="2"/>
    </row>
    <row r="874" spans="1:40">
      <c r="A874" s="72"/>
      <c r="B874" s="72"/>
      <c r="E874" s="72"/>
      <c r="K874" s="72"/>
      <c r="L874" s="72"/>
      <c r="M874" s="72"/>
      <c r="N874" s="72"/>
      <c r="O874" s="72"/>
      <c r="P874" s="14"/>
      <c r="R874" s="72"/>
      <c r="S874" s="189"/>
      <c r="T874" s="72"/>
      <c r="U874" s="14"/>
      <c r="V874" s="14"/>
      <c r="W874" s="72"/>
      <c r="X874" s="72"/>
      <c r="Y874" s="72"/>
      <c r="Z874" s="72"/>
      <c r="AA874" s="72"/>
      <c r="AB874" s="72"/>
      <c r="AC874" s="72"/>
      <c r="AD874" s="72"/>
      <c r="AE874" s="14"/>
      <c r="AF874" s="72"/>
      <c r="AG874" s="72"/>
      <c r="AH874" s="72"/>
      <c r="AI874" s="2"/>
      <c r="AJ874" s="2"/>
      <c r="AK874" s="2"/>
      <c r="AL874" s="2"/>
      <c r="AM874" s="2"/>
      <c r="AN874" s="2"/>
    </row>
    <row r="875" spans="1:40">
      <c r="A875" s="72"/>
      <c r="B875" s="72"/>
      <c r="E875" s="72"/>
      <c r="K875" s="72"/>
      <c r="L875" s="72"/>
      <c r="M875" s="72"/>
      <c r="N875" s="72"/>
      <c r="O875" s="72"/>
      <c r="P875" s="14"/>
      <c r="R875" s="72"/>
      <c r="S875" s="189"/>
      <c r="T875" s="72"/>
      <c r="U875" s="14"/>
      <c r="V875" s="14"/>
      <c r="W875" s="72"/>
      <c r="X875" s="72"/>
      <c r="Y875" s="72"/>
      <c r="Z875" s="72"/>
      <c r="AA875" s="72"/>
      <c r="AB875" s="72"/>
      <c r="AC875" s="72"/>
      <c r="AD875" s="72"/>
      <c r="AE875" s="14"/>
      <c r="AF875" s="72"/>
      <c r="AG875" s="72"/>
      <c r="AH875" s="72"/>
      <c r="AI875" s="2"/>
      <c r="AJ875" s="2"/>
      <c r="AK875" s="2"/>
      <c r="AL875" s="2"/>
      <c r="AM875" s="2"/>
      <c r="AN875" s="2"/>
    </row>
    <row r="876" spans="1:40">
      <c r="A876" s="72"/>
      <c r="B876" s="72"/>
      <c r="E876" s="72"/>
      <c r="K876" s="72"/>
      <c r="L876" s="72"/>
      <c r="M876" s="72"/>
      <c r="N876" s="72"/>
      <c r="O876" s="72"/>
      <c r="P876" s="14"/>
      <c r="R876" s="72"/>
      <c r="S876" s="189"/>
      <c r="T876" s="72"/>
      <c r="U876" s="14"/>
      <c r="V876" s="14"/>
      <c r="W876" s="72"/>
      <c r="X876" s="72"/>
      <c r="Y876" s="72"/>
      <c r="Z876" s="72"/>
      <c r="AA876" s="72"/>
      <c r="AB876" s="72"/>
      <c r="AC876" s="72"/>
      <c r="AD876" s="72"/>
      <c r="AE876" s="14"/>
      <c r="AF876" s="72"/>
      <c r="AG876" s="72"/>
      <c r="AH876" s="72"/>
      <c r="AI876" s="2"/>
      <c r="AJ876" s="2"/>
      <c r="AK876" s="2"/>
      <c r="AL876" s="2"/>
      <c r="AM876" s="2"/>
      <c r="AN876" s="2"/>
    </row>
    <row r="877" spans="1:40">
      <c r="A877" s="72"/>
      <c r="B877" s="72"/>
      <c r="E877" s="72"/>
      <c r="K877" s="72"/>
      <c r="L877" s="72"/>
      <c r="M877" s="72"/>
      <c r="N877" s="72"/>
      <c r="O877" s="72"/>
      <c r="P877" s="14"/>
      <c r="R877" s="72"/>
      <c r="S877" s="189"/>
      <c r="T877" s="72"/>
      <c r="U877" s="14"/>
      <c r="V877" s="14"/>
      <c r="W877" s="72"/>
      <c r="X877" s="72"/>
      <c r="Y877" s="72"/>
      <c r="Z877" s="72"/>
      <c r="AA877" s="72"/>
      <c r="AB877" s="72"/>
      <c r="AC877" s="72"/>
      <c r="AD877" s="72"/>
      <c r="AE877" s="14"/>
      <c r="AF877" s="72"/>
      <c r="AG877" s="72"/>
      <c r="AH877" s="72"/>
      <c r="AI877" s="2"/>
      <c r="AJ877" s="2"/>
      <c r="AK877" s="2"/>
      <c r="AL877" s="2"/>
      <c r="AM877" s="2"/>
      <c r="AN877" s="2"/>
    </row>
    <row r="878" spans="1:40">
      <c r="A878" s="72"/>
      <c r="B878" s="72"/>
      <c r="E878" s="72"/>
      <c r="K878" s="72"/>
      <c r="L878" s="72"/>
      <c r="M878" s="72"/>
      <c r="N878" s="72"/>
      <c r="O878" s="72"/>
      <c r="P878" s="14"/>
      <c r="R878" s="72"/>
      <c r="S878" s="189"/>
      <c r="T878" s="72"/>
      <c r="U878" s="14"/>
      <c r="V878" s="14"/>
      <c r="W878" s="72"/>
      <c r="X878" s="72"/>
      <c r="Y878" s="72"/>
      <c r="Z878" s="72"/>
      <c r="AA878" s="72"/>
      <c r="AB878" s="72"/>
      <c r="AC878" s="72"/>
      <c r="AD878" s="72"/>
      <c r="AE878" s="14"/>
      <c r="AF878" s="72"/>
      <c r="AG878" s="72"/>
      <c r="AH878" s="72"/>
      <c r="AI878" s="2"/>
      <c r="AJ878" s="2"/>
      <c r="AK878" s="2"/>
      <c r="AL878" s="2"/>
      <c r="AM878" s="2"/>
      <c r="AN878" s="2"/>
    </row>
    <row r="879" spans="1:40">
      <c r="A879" s="72"/>
      <c r="B879" s="72"/>
      <c r="E879" s="72"/>
      <c r="K879" s="72"/>
      <c r="L879" s="72"/>
      <c r="M879" s="72"/>
      <c r="N879" s="72"/>
      <c r="O879" s="72"/>
      <c r="P879" s="14"/>
      <c r="R879" s="72"/>
      <c r="S879" s="189"/>
      <c r="T879" s="72"/>
      <c r="U879" s="14"/>
      <c r="V879" s="14"/>
      <c r="W879" s="72"/>
      <c r="X879" s="72"/>
      <c r="Y879" s="72"/>
      <c r="Z879" s="72"/>
      <c r="AA879" s="72"/>
      <c r="AB879" s="72"/>
      <c r="AC879" s="72"/>
      <c r="AD879" s="72"/>
      <c r="AE879" s="14"/>
      <c r="AF879" s="72"/>
      <c r="AG879" s="72"/>
      <c r="AH879" s="72"/>
      <c r="AI879" s="2"/>
      <c r="AJ879" s="2"/>
      <c r="AK879" s="2"/>
      <c r="AL879" s="2"/>
      <c r="AM879" s="2"/>
      <c r="AN879" s="2"/>
    </row>
    <row r="880" spans="1:40">
      <c r="A880" s="72"/>
      <c r="B880" s="72"/>
      <c r="E880" s="72"/>
      <c r="K880" s="72"/>
      <c r="L880" s="72"/>
      <c r="M880" s="72"/>
      <c r="N880" s="72"/>
      <c r="O880" s="72"/>
      <c r="P880" s="14"/>
      <c r="R880" s="72"/>
      <c r="S880" s="189"/>
      <c r="T880" s="72"/>
      <c r="U880" s="14"/>
      <c r="V880" s="14"/>
      <c r="W880" s="72"/>
      <c r="X880" s="72"/>
      <c r="Y880" s="72"/>
      <c r="Z880" s="72"/>
      <c r="AA880" s="72"/>
      <c r="AB880" s="72"/>
      <c r="AC880" s="72"/>
      <c r="AD880" s="72"/>
      <c r="AE880" s="14"/>
      <c r="AF880" s="72"/>
      <c r="AG880" s="72"/>
      <c r="AH880" s="72"/>
      <c r="AI880" s="2"/>
      <c r="AJ880" s="2"/>
      <c r="AK880" s="2"/>
      <c r="AL880" s="2"/>
      <c r="AM880" s="2"/>
      <c r="AN880" s="2"/>
    </row>
    <row r="881" spans="1:40">
      <c r="A881" s="72"/>
      <c r="B881" s="72"/>
      <c r="E881" s="72"/>
      <c r="K881" s="72"/>
      <c r="L881" s="72"/>
      <c r="M881" s="72"/>
      <c r="N881" s="72"/>
      <c r="O881" s="72"/>
      <c r="P881" s="14"/>
      <c r="R881" s="72"/>
      <c r="S881" s="189"/>
      <c r="T881" s="72"/>
      <c r="U881" s="14"/>
      <c r="V881" s="14"/>
      <c r="W881" s="72"/>
      <c r="X881" s="72"/>
      <c r="Y881" s="72"/>
      <c r="Z881" s="72"/>
      <c r="AA881" s="72"/>
      <c r="AB881" s="72"/>
      <c r="AC881" s="72"/>
      <c r="AD881" s="72"/>
      <c r="AE881" s="14"/>
      <c r="AF881" s="72"/>
      <c r="AG881" s="72"/>
      <c r="AH881" s="72"/>
      <c r="AI881" s="2"/>
      <c r="AJ881" s="2"/>
      <c r="AK881" s="2"/>
      <c r="AL881" s="2"/>
      <c r="AM881" s="2"/>
      <c r="AN881" s="2"/>
    </row>
    <row r="882" spans="1:40">
      <c r="A882" s="72"/>
      <c r="B882" s="72"/>
      <c r="E882" s="72"/>
      <c r="K882" s="72"/>
      <c r="L882" s="72"/>
      <c r="M882" s="72"/>
      <c r="N882" s="72"/>
      <c r="O882" s="72"/>
      <c r="P882" s="14"/>
      <c r="R882" s="72"/>
      <c r="S882" s="189"/>
      <c r="T882" s="72"/>
      <c r="U882" s="14"/>
      <c r="V882" s="14"/>
      <c r="W882" s="72"/>
      <c r="X882" s="72"/>
      <c r="Y882" s="72"/>
      <c r="Z882" s="72"/>
      <c r="AA882" s="72"/>
      <c r="AB882" s="72"/>
      <c r="AC882" s="72"/>
      <c r="AD882" s="72"/>
      <c r="AE882" s="14"/>
      <c r="AF882" s="72"/>
      <c r="AG882" s="72"/>
      <c r="AH882" s="72"/>
      <c r="AI882" s="2"/>
      <c r="AJ882" s="2"/>
      <c r="AK882" s="2"/>
      <c r="AL882" s="2"/>
      <c r="AM882" s="2"/>
      <c r="AN882" s="2"/>
    </row>
    <row r="883" spans="1:40">
      <c r="A883" s="72"/>
      <c r="B883" s="72"/>
      <c r="E883" s="72"/>
      <c r="K883" s="72"/>
      <c r="L883" s="72"/>
      <c r="M883" s="72"/>
      <c r="N883" s="72"/>
      <c r="O883" s="72"/>
      <c r="P883" s="14"/>
      <c r="R883" s="72"/>
      <c r="S883" s="189"/>
      <c r="T883" s="72"/>
      <c r="U883" s="14"/>
      <c r="V883" s="14"/>
      <c r="W883" s="72"/>
      <c r="X883" s="72"/>
      <c r="Y883" s="72"/>
      <c r="Z883" s="72"/>
      <c r="AA883" s="72"/>
      <c r="AB883" s="72"/>
      <c r="AC883" s="72"/>
      <c r="AD883" s="72"/>
      <c r="AE883" s="14"/>
      <c r="AF883" s="72"/>
      <c r="AG883" s="72"/>
      <c r="AH883" s="72"/>
      <c r="AI883" s="2"/>
      <c r="AJ883" s="2"/>
      <c r="AK883" s="2"/>
      <c r="AL883" s="2"/>
      <c r="AM883" s="2"/>
      <c r="AN883" s="2"/>
    </row>
    <row r="884" spans="1:40">
      <c r="A884" s="72"/>
      <c r="B884" s="72"/>
      <c r="E884" s="72"/>
      <c r="K884" s="72"/>
      <c r="L884" s="72"/>
      <c r="M884" s="72"/>
      <c r="N884" s="72"/>
      <c r="O884" s="72"/>
      <c r="P884" s="14"/>
      <c r="R884" s="72"/>
      <c r="S884" s="189"/>
      <c r="T884" s="72"/>
      <c r="U884" s="14"/>
      <c r="V884" s="14"/>
      <c r="W884" s="72"/>
      <c r="X884" s="72"/>
      <c r="Y884" s="72"/>
      <c r="Z884" s="72"/>
      <c r="AA884" s="72"/>
      <c r="AB884" s="72"/>
      <c r="AC884" s="72"/>
      <c r="AD884" s="72"/>
      <c r="AE884" s="14"/>
      <c r="AF884" s="72"/>
      <c r="AG884" s="72"/>
      <c r="AH884" s="72"/>
      <c r="AI884" s="2"/>
      <c r="AJ884" s="2"/>
      <c r="AK884" s="2"/>
      <c r="AL884" s="2"/>
      <c r="AM884" s="2"/>
      <c r="AN884" s="2"/>
    </row>
    <row r="885" spans="1:40">
      <c r="A885" s="72"/>
      <c r="B885" s="72"/>
      <c r="E885" s="72"/>
      <c r="K885" s="72"/>
      <c r="L885" s="72"/>
      <c r="M885" s="72"/>
      <c r="N885" s="72"/>
      <c r="O885" s="72"/>
      <c r="P885" s="14"/>
      <c r="R885" s="72"/>
      <c r="S885" s="189"/>
      <c r="T885" s="72"/>
      <c r="U885" s="14"/>
      <c r="V885" s="14"/>
      <c r="W885" s="72"/>
      <c r="X885" s="72"/>
      <c r="Y885" s="72"/>
      <c r="Z885" s="72"/>
      <c r="AA885" s="72"/>
      <c r="AB885" s="72"/>
      <c r="AC885" s="72"/>
      <c r="AD885" s="72"/>
      <c r="AE885" s="14"/>
      <c r="AF885" s="72"/>
      <c r="AG885" s="72"/>
      <c r="AH885" s="72"/>
      <c r="AI885" s="2"/>
      <c r="AJ885" s="2"/>
      <c r="AK885" s="2"/>
      <c r="AL885" s="2"/>
      <c r="AM885" s="2"/>
      <c r="AN885" s="2"/>
    </row>
    <row r="886" spans="1:40">
      <c r="A886" s="72"/>
      <c r="B886" s="72"/>
      <c r="E886" s="72"/>
      <c r="K886" s="72"/>
      <c r="L886" s="72"/>
      <c r="M886" s="72"/>
      <c r="N886" s="72"/>
      <c r="O886" s="72"/>
      <c r="P886" s="14"/>
      <c r="R886" s="72"/>
      <c r="S886" s="189"/>
      <c r="T886" s="72"/>
      <c r="U886" s="14"/>
      <c r="V886" s="14"/>
      <c r="W886" s="72"/>
      <c r="X886" s="72"/>
      <c r="Y886" s="72"/>
      <c r="Z886" s="72"/>
      <c r="AA886" s="72"/>
      <c r="AB886" s="72"/>
      <c r="AC886" s="72"/>
      <c r="AD886" s="72"/>
      <c r="AE886" s="14"/>
      <c r="AF886" s="72"/>
      <c r="AG886" s="72"/>
      <c r="AH886" s="72"/>
      <c r="AI886" s="2"/>
      <c r="AJ886" s="2"/>
      <c r="AK886" s="2"/>
      <c r="AL886" s="2"/>
      <c r="AM886" s="2"/>
      <c r="AN886" s="2"/>
    </row>
    <row r="887" spans="1:40">
      <c r="A887" s="72"/>
      <c r="B887" s="72"/>
      <c r="E887" s="72"/>
      <c r="K887" s="72"/>
      <c r="L887" s="72"/>
      <c r="M887" s="72"/>
      <c r="N887" s="72"/>
      <c r="O887" s="72"/>
      <c r="P887" s="14"/>
      <c r="R887" s="72"/>
      <c r="S887" s="189"/>
      <c r="T887" s="72"/>
      <c r="U887" s="14"/>
      <c r="V887" s="14"/>
      <c r="W887" s="72"/>
      <c r="X887" s="72"/>
      <c r="Y887" s="72"/>
      <c r="Z887" s="72"/>
      <c r="AA887" s="72"/>
      <c r="AB887" s="72"/>
      <c r="AC887" s="72"/>
      <c r="AD887" s="72"/>
      <c r="AE887" s="14"/>
      <c r="AF887" s="72"/>
      <c r="AG887" s="72"/>
      <c r="AH887" s="72"/>
      <c r="AI887" s="2"/>
      <c r="AJ887" s="2"/>
      <c r="AK887" s="2"/>
      <c r="AL887" s="2"/>
      <c r="AM887" s="2"/>
      <c r="AN887" s="2"/>
    </row>
    <row r="888" spans="1:40">
      <c r="A888" s="72"/>
      <c r="B888" s="72"/>
      <c r="E888" s="72"/>
      <c r="K888" s="72"/>
      <c r="L888" s="72"/>
      <c r="M888" s="72"/>
      <c r="N888" s="72"/>
      <c r="O888" s="72"/>
      <c r="P888" s="14"/>
      <c r="R888" s="72"/>
      <c r="S888" s="189"/>
      <c r="T888" s="72"/>
      <c r="U888" s="14"/>
      <c r="V888" s="14"/>
      <c r="W888" s="72"/>
      <c r="X888" s="72"/>
      <c r="Y888" s="72"/>
      <c r="Z888" s="72"/>
      <c r="AA888" s="72"/>
      <c r="AB888" s="72"/>
      <c r="AC888" s="72"/>
      <c r="AD888" s="72"/>
      <c r="AE888" s="14"/>
      <c r="AF888" s="72"/>
      <c r="AG888" s="72"/>
      <c r="AH888" s="72"/>
      <c r="AI888" s="2"/>
      <c r="AJ888" s="2"/>
      <c r="AK888" s="2"/>
      <c r="AL888" s="2"/>
      <c r="AM888" s="2"/>
      <c r="AN888" s="2"/>
    </row>
    <row r="889" spans="1:40">
      <c r="A889" s="72"/>
      <c r="B889" s="72"/>
      <c r="E889" s="72"/>
      <c r="K889" s="72"/>
      <c r="L889" s="72"/>
      <c r="M889" s="72"/>
      <c r="N889" s="72"/>
      <c r="O889" s="72"/>
      <c r="P889" s="14"/>
      <c r="R889" s="72"/>
      <c r="S889" s="189"/>
      <c r="T889" s="72"/>
      <c r="U889" s="14"/>
      <c r="V889" s="14"/>
      <c r="W889" s="72"/>
      <c r="X889" s="72"/>
      <c r="Y889" s="72"/>
      <c r="Z889" s="72"/>
      <c r="AA889" s="72"/>
      <c r="AB889" s="72"/>
      <c r="AC889" s="72"/>
      <c r="AD889" s="72"/>
      <c r="AE889" s="14"/>
      <c r="AF889" s="72"/>
      <c r="AG889" s="72"/>
      <c r="AH889" s="72"/>
      <c r="AI889" s="2"/>
      <c r="AJ889" s="2"/>
      <c r="AK889" s="2"/>
      <c r="AL889" s="2"/>
      <c r="AM889" s="2"/>
      <c r="AN889" s="2"/>
    </row>
    <row r="890" spans="1:40">
      <c r="A890" s="72"/>
      <c r="B890" s="72"/>
      <c r="E890" s="72"/>
      <c r="K890" s="72"/>
      <c r="L890" s="72"/>
      <c r="M890" s="72"/>
      <c r="N890" s="72"/>
      <c r="O890" s="72"/>
      <c r="P890" s="14"/>
      <c r="R890" s="72"/>
      <c r="S890" s="189"/>
      <c r="T890" s="72"/>
      <c r="U890" s="14"/>
      <c r="V890" s="14"/>
      <c r="W890" s="72"/>
      <c r="X890" s="72"/>
      <c r="Y890" s="72"/>
      <c r="Z890" s="72"/>
      <c r="AA890" s="72"/>
      <c r="AB890" s="72"/>
      <c r="AC890" s="72"/>
      <c r="AD890" s="72"/>
      <c r="AE890" s="14"/>
      <c r="AF890" s="72"/>
      <c r="AG890" s="72"/>
      <c r="AH890" s="72"/>
      <c r="AI890" s="2"/>
      <c r="AJ890" s="2"/>
      <c r="AK890" s="2"/>
      <c r="AL890" s="2"/>
      <c r="AM890" s="2"/>
      <c r="AN890" s="2"/>
    </row>
    <row r="891" spans="1:40">
      <c r="A891" s="72"/>
      <c r="B891" s="72"/>
      <c r="E891" s="72"/>
      <c r="K891" s="72"/>
      <c r="L891" s="72"/>
      <c r="M891" s="72"/>
      <c r="N891" s="72"/>
      <c r="O891" s="72"/>
      <c r="P891" s="14"/>
      <c r="R891" s="72"/>
      <c r="S891" s="189"/>
      <c r="T891" s="72"/>
      <c r="U891" s="14"/>
      <c r="V891" s="14"/>
      <c r="W891" s="72"/>
      <c r="X891" s="72"/>
      <c r="Y891" s="72"/>
      <c r="Z891" s="72"/>
      <c r="AA891" s="72"/>
      <c r="AB891" s="72"/>
      <c r="AC891" s="72"/>
      <c r="AD891" s="72"/>
      <c r="AE891" s="14"/>
      <c r="AF891" s="72"/>
      <c r="AG891" s="72"/>
      <c r="AH891" s="72"/>
      <c r="AI891" s="2"/>
      <c r="AJ891" s="2"/>
      <c r="AK891" s="2"/>
      <c r="AL891" s="2"/>
      <c r="AM891" s="2"/>
      <c r="AN891" s="2"/>
    </row>
    <row r="892" spans="1:40">
      <c r="A892" s="72"/>
      <c r="B892" s="72"/>
      <c r="E892" s="72"/>
      <c r="K892" s="72"/>
      <c r="L892" s="72"/>
      <c r="M892" s="72"/>
      <c r="N892" s="72"/>
      <c r="O892" s="72"/>
      <c r="P892" s="14"/>
      <c r="R892" s="72"/>
      <c r="S892" s="189"/>
      <c r="T892" s="72"/>
      <c r="U892" s="14"/>
      <c r="V892" s="14"/>
      <c r="W892" s="72"/>
      <c r="X892" s="72"/>
      <c r="Y892" s="72"/>
      <c r="Z892" s="72"/>
      <c r="AA892" s="72"/>
      <c r="AB892" s="72"/>
      <c r="AC892" s="72"/>
      <c r="AD892" s="72"/>
      <c r="AE892" s="14"/>
      <c r="AF892" s="72"/>
      <c r="AG892" s="72"/>
      <c r="AH892" s="72"/>
      <c r="AI892" s="2"/>
      <c r="AJ892" s="2"/>
      <c r="AK892" s="2"/>
      <c r="AL892" s="2"/>
      <c r="AM892" s="2"/>
      <c r="AN892" s="2"/>
    </row>
    <row r="893" spans="1:40">
      <c r="A893" s="72"/>
      <c r="B893" s="72"/>
      <c r="E893" s="72"/>
      <c r="K893" s="72"/>
      <c r="L893" s="72"/>
      <c r="M893" s="72"/>
      <c r="N893" s="72"/>
      <c r="O893" s="72"/>
      <c r="P893" s="14"/>
      <c r="R893" s="72"/>
      <c r="S893" s="189"/>
      <c r="T893" s="72"/>
      <c r="U893" s="14"/>
      <c r="V893" s="14"/>
      <c r="W893" s="72"/>
      <c r="X893" s="72"/>
      <c r="Y893" s="72"/>
      <c r="Z893" s="72"/>
      <c r="AA893" s="72"/>
      <c r="AB893" s="72"/>
      <c r="AC893" s="72"/>
      <c r="AD893" s="72"/>
      <c r="AE893" s="14"/>
      <c r="AF893" s="72"/>
      <c r="AG893" s="72"/>
      <c r="AH893" s="72"/>
      <c r="AI893" s="2"/>
      <c r="AJ893" s="2"/>
      <c r="AK893" s="2"/>
      <c r="AL893" s="2"/>
      <c r="AM893" s="2"/>
      <c r="AN893" s="2"/>
    </row>
    <row r="894" spans="1:40">
      <c r="A894" s="72"/>
      <c r="B894" s="72"/>
      <c r="E894" s="72"/>
      <c r="K894" s="72"/>
      <c r="L894" s="72"/>
      <c r="M894" s="72"/>
      <c r="N894" s="72"/>
      <c r="O894" s="72"/>
      <c r="P894" s="14"/>
      <c r="R894" s="72"/>
      <c r="S894" s="189"/>
      <c r="T894" s="72"/>
      <c r="U894" s="14"/>
      <c r="V894" s="14"/>
      <c r="W894" s="72"/>
      <c r="X894" s="72"/>
      <c r="Y894" s="72"/>
      <c r="Z894" s="72"/>
      <c r="AA894" s="72"/>
      <c r="AB894" s="72"/>
      <c r="AC894" s="72"/>
      <c r="AD894" s="72"/>
      <c r="AE894" s="14"/>
      <c r="AF894" s="72"/>
      <c r="AG894" s="72"/>
      <c r="AH894" s="72"/>
      <c r="AI894" s="2"/>
      <c r="AJ894" s="2"/>
      <c r="AK894" s="2"/>
      <c r="AL894" s="2"/>
      <c r="AM894" s="2"/>
      <c r="AN894" s="2"/>
    </row>
    <row r="895" spans="1:40">
      <c r="A895" s="72"/>
      <c r="B895" s="72"/>
      <c r="E895" s="72"/>
      <c r="K895" s="72"/>
      <c r="L895" s="72"/>
      <c r="M895" s="72"/>
      <c r="N895" s="72"/>
      <c r="O895" s="72"/>
      <c r="P895" s="14"/>
      <c r="R895" s="72"/>
      <c r="S895" s="189"/>
      <c r="T895" s="72"/>
      <c r="U895" s="14"/>
      <c r="V895" s="14"/>
      <c r="W895" s="72"/>
      <c r="X895" s="72"/>
      <c r="Y895" s="72"/>
      <c r="Z895" s="72"/>
      <c r="AA895" s="72"/>
      <c r="AB895" s="72"/>
      <c r="AC895" s="72"/>
      <c r="AD895" s="72"/>
      <c r="AE895" s="14"/>
      <c r="AF895" s="72"/>
      <c r="AG895" s="72"/>
      <c r="AH895" s="72"/>
      <c r="AI895" s="2"/>
      <c r="AJ895" s="2"/>
      <c r="AK895" s="2"/>
      <c r="AL895" s="2"/>
      <c r="AM895" s="2"/>
      <c r="AN895" s="2"/>
    </row>
    <row r="896" spans="1:40">
      <c r="A896" s="72"/>
      <c r="B896" s="72"/>
      <c r="E896" s="72"/>
      <c r="K896" s="72"/>
      <c r="L896" s="72"/>
      <c r="M896" s="72"/>
      <c r="N896" s="72"/>
      <c r="O896" s="72"/>
      <c r="P896" s="14"/>
      <c r="R896" s="72"/>
      <c r="S896" s="189"/>
      <c r="T896" s="72"/>
      <c r="U896" s="14"/>
      <c r="V896" s="14"/>
      <c r="W896" s="72"/>
      <c r="X896" s="72"/>
      <c r="Y896" s="72"/>
      <c r="Z896" s="72"/>
      <c r="AA896" s="72"/>
      <c r="AB896" s="72"/>
      <c r="AC896" s="72"/>
      <c r="AD896" s="72"/>
      <c r="AE896" s="14"/>
      <c r="AF896" s="72"/>
      <c r="AG896" s="72"/>
      <c r="AH896" s="72"/>
      <c r="AI896" s="2"/>
      <c r="AJ896" s="2"/>
      <c r="AK896" s="2"/>
      <c r="AL896" s="2"/>
      <c r="AM896" s="2"/>
      <c r="AN896" s="2"/>
    </row>
    <row r="897" spans="1:40">
      <c r="A897" s="72"/>
      <c r="B897" s="72"/>
      <c r="E897" s="72"/>
      <c r="K897" s="72"/>
      <c r="L897" s="72"/>
      <c r="M897" s="72"/>
      <c r="N897" s="72"/>
      <c r="O897" s="72"/>
      <c r="P897" s="14"/>
      <c r="R897" s="72"/>
      <c r="S897" s="189"/>
      <c r="T897" s="72"/>
      <c r="U897" s="14"/>
      <c r="V897" s="14"/>
      <c r="W897" s="72"/>
      <c r="X897" s="72"/>
      <c r="Y897" s="72"/>
      <c r="Z897" s="72"/>
      <c r="AA897" s="72"/>
      <c r="AB897" s="72"/>
      <c r="AC897" s="72"/>
      <c r="AD897" s="72"/>
      <c r="AE897" s="14"/>
      <c r="AF897" s="72"/>
      <c r="AG897" s="72"/>
      <c r="AH897" s="72"/>
      <c r="AI897" s="2"/>
      <c r="AJ897" s="2"/>
      <c r="AK897" s="2"/>
      <c r="AL897" s="2"/>
      <c r="AM897" s="2"/>
      <c r="AN897" s="2"/>
    </row>
    <row r="898" spans="1:40">
      <c r="A898" s="72"/>
      <c r="B898" s="72"/>
      <c r="E898" s="72"/>
      <c r="K898" s="72"/>
      <c r="L898" s="72"/>
      <c r="M898" s="72"/>
      <c r="N898" s="72"/>
      <c r="O898" s="72"/>
      <c r="P898" s="14"/>
      <c r="R898" s="72"/>
      <c r="S898" s="189"/>
      <c r="T898" s="72"/>
      <c r="U898" s="14"/>
      <c r="V898" s="14"/>
      <c r="W898" s="72"/>
      <c r="X898" s="72"/>
      <c r="Y898" s="72"/>
      <c r="Z898" s="72"/>
      <c r="AA898" s="72"/>
      <c r="AB898" s="72"/>
      <c r="AC898" s="72"/>
      <c r="AD898" s="72"/>
      <c r="AE898" s="14"/>
      <c r="AF898" s="72"/>
      <c r="AG898" s="72"/>
      <c r="AH898" s="72"/>
      <c r="AI898" s="2"/>
      <c r="AJ898" s="2"/>
      <c r="AK898" s="2"/>
      <c r="AL898" s="2"/>
      <c r="AM898" s="2"/>
      <c r="AN898" s="2"/>
    </row>
    <row r="899" spans="1:40">
      <c r="A899" s="72"/>
      <c r="B899" s="72"/>
      <c r="E899" s="72"/>
      <c r="K899" s="72"/>
      <c r="L899" s="72"/>
      <c r="M899" s="72"/>
      <c r="N899" s="72"/>
      <c r="O899" s="72"/>
      <c r="P899" s="14"/>
      <c r="R899" s="72"/>
      <c r="S899" s="189"/>
      <c r="T899" s="72"/>
      <c r="U899" s="14"/>
      <c r="V899" s="14"/>
      <c r="W899" s="72"/>
      <c r="X899" s="72"/>
      <c r="Y899" s="72"/>
      <c r="Z899" s="72"/>
      <c r="AA899" s="72"/>
      <c r="AB899" s="72"/>
      <c r="AC899" s="72"/>
      <c r="AD899" s="72"/>
      <c r="AE899" s="14"/>
      <c r="AF899" s="72"/>
      <c r="AG899" s="72"/>
      <c r="AH899" s="72"/>
      <c r="AI899" s="2"/>
      <c r="AJ899" s="2"/>
      <c r="AK899" s="2"/>
      <c r="AL899" s="2"/>
      <c r="AM899" s="2"/>
      <c r="AN899" s="2"/>
    </row>
    <row r="900" spans="1:40">
      <c r="A900" s="72"/>
      <c r="B900" s="72"/>
      <c r="E900" s="72"/>
      <c r="K900" s="72"/>
      <c r="L900" s="72"/>
      <c r="M900" s="72"/>
      <c r="N900" s="72"/>
      <c r="O900" s="72"/>
      <c r="P900" s="14"/>
      <c r="R900" s="72"/>
      <c r="S900" s="189"/>
      <c r="T900" s="72"/>
      <c r="U900" s="14"/>
      <c r="V900" s="14"/>
      <c r="W900" s="72"/>
      <c r="X900" s="72"/>
      <c r="Y900" s="72"/>
      <c r="Z900" s="72"/>
      <c r="AA900" s="72"/>
      <c r="AB900" s="72"/>
      <c r="AC900" s="72"/>
      <c r="AD900" s="72"/>
      <c r="AE900" s="14"/>
      <c r="AF900" s="72"/>
      <c r="AG900" s="72"/>
      <c r="AH900" s="72"/>
      <c r="AI900" s="2"/>
      <c r="AJ900" s="2"/>
      <c r="AK900" s="2"/>
      <c r="AL900" s="2"/>
      <c r="AM900" s="2"/>
      <c r="AN900" s="2"/>
    </row>
    <row r="901" spans="1:40">
      <c r="A901" s="72"/>
      <c r="B901" s="72"/>
      <c r="E901" s="72"/>
      <c r="K901" s="72"/>
      <c r="L901" s="72"/>
      <c r="M901" s="72"/>
      <c r="N901" s="72"/>
      <c r="O901" s="72"/>
      <c r="P901" s="14"/>
      <c r="R901" s="72"/>
      <c r="S901" s="189"/>
      <c r="T901" s="72"/>
      <c r="U901" s="14"/>
      <c r="V901" s="14"/>
      <c r="W901" s="72"/>
      <c r="X901" s="72"/>
      <c r="Y901" s="72"/>
      <c r="Z901" s="72"/>
      <c r="AA901" s="72"/>
      <c r="AB901" s="72"/>
      <c r="AC901" s="72"/>
      <c r="AD901" s="72"/>
      <c r="AE901" s="14"/>
      <c r="AF901" s="72"/>
      <c r="AG901" s="72"/>
      <c r="AH901" s="72"/>
      <c r="AI901" s="2"/>
      <c r="AJ901" s="2"/>
      <c r="AK901" s="2"/>
      <c r="AL901" s="2"/>
      <c r="AM901" s="2"/>
      <c r="AN901" s="2"/>
    </row>
    <row r="902" spans="1:40">
      <c r="A902" s="72"/>
      <c r="B902" s="72"/>
      <c r="E902" s="72"/>
      <c r="K902" s="72"/>
      <c r="L902" s="72"/>
      <c r="M902" s="72"/>
      <c r="N902" s="72"/>
      <c r="O902" s="72"/>
      <c r="P902" s="14"/>
      <c r="R902" s="72"/>
      <c r="S902" s="189"/>
      <c r="T902" s="72"/>
      <c r="U902" s="14"/>
      <c r="V902" s="14"/>
      <c r="W902" s="72"/>
      <c r="X902" s="72"/>
      <c r="Y902" s="72"/>
      <c r="Z902" s="72"/>
      <c r="AA902" s="72"/>
      <c r="AB902" s="72"/>
      <c r="AC902" s="72"/>
      <c r="AD902" s="72"/>
      <c r="AE902" s="14"/>
      <c r="AF902" s="72"/>
      <c r="AG902" s="72"/>
      <c r="AH902" s="72"/>
      <c r="AI902" s="2"/>
      <c r="AJ902" s="2"/>
      <c r="AK902" s="2"/>
      <c r="AL902" s="2"/>
      <c r="AM902" s="2"/>
      <c r="AN902" s="2"/>
    </row>
    <row r="903" spans="1:40">
      <c r="A903" s="72"/>
      <c r="B903" s="72"/>
      <c r="E903" s="72"/>
      <c r="K903" s="72"/>
      <c r="L903" s="72"/>
      <c r="M903" s="72"/>
      <c r="N903" s="72"/>
      <c r="O903" s="72"/>
      <c r="P903" s="14"/>
      <c r="R903" s="72"/>
      <c r="S903" s="189"/>
      <c r="T903" s="72"/>
      <c r="U903" s="14"/>
      <c r="V903" s="14"/>
      <c r="W903" s="72"/>
      <c r="X903" s="72"/>
      <c r="Y903" s="72"/>
      <c r="Z903" s="72"/>
      <c r="AA903" s="72"/>
      <c r="AB903" s="72"/>
      <c r="AC903" s="72"/>
      <c r="AD903" s="72"/>
      <c r="AE903" s="14"/>
      <c r="AF903" s="72"/>
      <c r="AG903" s="72"/>
      <c r="AH903" s="72"/>
      <c r="AI903" s="2"/>
      <c r="AJ903" s="2"/>
      <c r="AK903" s="2"/>
      <c r="AL903" s="2"/>
      <c r="AM903" s="2"/>
      <c r="AN903" s="2"/>
    </row>
    <row r="904" spans="1:40">
      <c r="A904" s="72"/>
      <c r="B904" s="72"/>
      <c r="E904" s="72"/>
      <c r="K904" s="72"/>
      <c r="L904" s="72"/>
      <c r="M904" s="72"/>
      <c r="N904" s="72"/>
      <c r="O904" s="72"/>
      <c r="P904" s="14"/>
      <c r="R904" s="72"/>
      <c r="S904" s="189"/>
      <c r="T904" s="72"/>
      <c r="U904" s="14"/>
      <c r="V904" s="14"/>
      <c r="W904" s="72"/>
      <c r="X904" s="72"/>
      <c r="Y904" s="72"/>
      <c r="Z904" s="72"/>
      <c r="AA904" s="72"/>
      <c r="AB904" s="72"/>
      <c r="AC904" s="72"/>
      <c r="AD904" s="72"/>
      <c r="AE904" s="14"/>
      <c r="AF904" s="72"/>
      <c r="AG904" s="72"/>
      <c r="AH904" s="72"/>
      <c r="AI904" s="2"/>
      <c r="AJ904" s="2"/>
      <c r="AK904" s="2"/>
      <c r="AL904" s="2"/>
      <c r="AM904" s="2"/>
      <c r="AN904" s="2"/>
    </row>
    <row r="905" spans="1:40">
      <c r="A905" s="72"/>
      <c r="B905" s="72"/>
      <c r="E905" s="72"/>
      <c r="K905" s="72"/>
      <c r="L905" s="72"/>
      <c r="M905" s="72"/>
      <c r="N905" s="72"/>
      <c r="O905" s="72"/>
      <c r="P905" s="14"/>
      <c r="R905" s="72"/>
      <c r="S905" s="189"/>
      <c r="T905" s="72"/>
      <c r="U905" s="14"/>
      <c r="V905" s="14"/>
      <c r="W905" s="72"/>
      <c r="X905" s="72"/>
      <c r="Y905" s="72"/>
      <c r="Z905" s="72"/>
      <c r="AA905" s="72"/>
      <c r="AB905" s="72"/>
      <c r="AC905" s="72"/>
      <c r="AD905" s="72"/>
      <c r="AE905" s="14"/>
      <c r="AF905" s="72"/>
      <c r="AG905" s="72"/>
      <c r="AH905" s="72"/>
      <c r="AI905" s="2"/>
      <c r="AJ905" s="2"/>
      <c r="AK905" s="2"/>
      <c r="AL905" s="2"/>
      <c r="AM905" s="2"/>
      <c r="AN905" s="2"/>
    </row>
    <row r="906" spans="1:40">
      <c r="A906" s="72"/>
      <c r="B906" s="72"/>
      <c r="E906" s="72"/>
      <c r="K906" s="72"/>
      <c r="L906" s="72"/>
      <c r="M906" s="72"/>
      <c r="N906" s="72"/>
      <c r="O906" s="72"/>
      <c r="P906" s="14"/>
      <c r="R906" s="72"/>
      <c r="S906" s="189"/>
      <c r="T906" s="72"/>
      <c r="U906" s="14"/>
      <c r="V906" s="14"/>
      <c r="W906" s="72"/>
      <c r="X906" s="72"/>
      <c r="Y906" s="72"/>
      <c r="Z906" s="72"/>
      <c r="AA906" s="72"/>
      <c r="AB906" s="72"/>
      <c r="AC906" s="72"/>
      <c r="AD906" s="72"/>
      <c r="AE906" s="14"/>
      <c r="AF906" s="72"/>
      <c r="AG906" s="72"/>
      <c r="AH906" s="72"/>
      <c r="AI906" s="2"/>
      <c r="AJ906" s="2"/>
      <c r="AK906" s="2"/>
      <c r="AL906" s="2"/>
      <c r="AM906" s="2"/>
      <c r="AN906" s="2"/>
    </row>
    <row r="907" spans="1:40">
      <c r="A907" s="72"/>
      <c r="B907" s="72"/>
      <c r="E907" s="72"/>
      <c r="K907" s="72"/>
      <c r="L907" s="72"/>
      <c r="M907" s="72"/>
      <c r="N907" s="72"/>
      <c r="O907" s="72"/>
      <c r="P907" s="14"/>
      <c r="R907" s="72"/>
      <c r="S907" s="189"/>
      <c r="T907" s="72"/>
      <c r="U907" s="14"/>
      <c r="V907" s="14"/>
      <c r="W907" s="72"/>
      <c r="X907" s="72"/>
      <c r="Y907" s="72"/>
      <c r="Z907" s="72"/>
      <c r="AA907" s="72"/>
      <c r="AB907" s="72"/>
      <c r="AC907" s="72"/>
      <c r="AD907" s="72"/>
      <c r="AE907" s="14"/>
      <c r="AF907" s="72"/>
      <c r="AG907" s="72"/>
      <c r="AH907" s="72"/>
      <c r="AI907" s="2"/>
      <c r="AJ907" s="2"/>
      <c r="AK907" s="2"/>
      <c r="AL907" s="2"/>
      <c r="AM907" s="2"/>
      <c r="AN907" s="2"/>
    </row>
    <row r="908" spans="1:40">
      <c r="A908" s="72"/>
      <c r="B908" s="72"/>
      <c r="E908" s="72"/>
      <c r="K908" s="72"/>
      <c r="L908" s="72"/>
      <c r="M908" s="72"/>
      <c r="N908" s="72"/>
      <c r="O908" s="72"/>
      <c r="P908" s="14"/>
      <c r="R908" s="72"/>
      <c r="S908" s="189"/>
      <c r="T908" s="72"/>
      <c r="U908" s="14"/>
      <c r="V908" s="14"/>
      <c r="W908" s="72"/>
      <c r="X908" s="72"/>
      <c r="Y908" s="72"/>
      <c r="Z908" s="72"/>
      <c r="AA908" s="72"/>
      <c r="AB908" s="72"/>
      <c r="AC908" s="72"/>
      <c r="AD908" s="72"/>
      <c r="AE908" s="14"/>
      <c r="AF908" s="72"/>
      <c r="AG908" s="72"/>
      <c r="AH908" s="72"/>
      <c r="AI908" s="2"/>
      <c r="AJ908" s="2"/>
      <c r="AK908" s="2"/>
      <c r="AL908" s="2"/>
      <c r="AM908" s="2"/>
      <c r="AN908" s="2"/>
    </row>
    <row r="909" spans="1:40">
      <c r="A909" s="72"/>
      <c r="B909" s="72"/>
      <c r="E909" s="72"/>
      <c r="K909" s="72"/>
      <c r="L909" s="72"/>
      <c r="M909" s="72"/>
      <c r="N909" s="72"/>
      <c r="O909" s="72"/>
      <c r="P909" s="14"/>
      <c r="R909" s="72"/>
      <c r="S909" s="189"/>
      <c r="T909" s="72"/>
      <c r="U909" s="14"/>
      <c r="V909" s="14"/>
      <c r="W909" s="72"/>
      <c r="X909" s="72"/>
      <c r="Y909" s="72"/>
      <c r="Z909" s="72"/>
      <c r="AA909" s="72"/>
      <c r="AB909" s="72"/>
      <c r="AC909" s="72"/>
      <c r="AD909" s="72"/>
      <c r="AE909" s="14"/>
      <c r="AF909" s="72"/>
      <c r="AG909" s="72"/>
      <c r="AH909" s="72"/>
      <c r="AI909" s="2"/>
      <c r="AJ909" s="2"/>
      <c r="AK909" s="2"/>
      <c r="AL909" s="2"/>
      <c r="AM909" s="2"/>
      <c r="AN909" s="2"/>
    </row>
    <row r="910" spans="1:40">
      <c r="A910" s="72"/>
      <c r="B910" s="72"/>
      <c r="E910" s="72"/>
      <c r="K910" s="72"/>
      <c r="L910" s="72"/>
      <c r="M910" s="72"/>
      <c r="N910" s="72"/>
      <c r="O910" s="72"/>
      <c r="P910" s="14"/>
      <c r="R910" s="72"/>
      <c r="S910" s="189"/>
      <c r="T910" s="72"/>
      <c r="U910" s="14"/>
      <c r="V910" s="14"/>
      <c r="W910" s="72"/>
      <c r="X910" s="72"/>
      <c r="Y910" s="72"/>
      <c r="Z910" s="72"/>
      <c r="AA910" s="72"/>
      <c r="AB910" s="72"/>
      <c r="AC910" s="72"/>
      <c r="AD910" s="72"/>
      <c r="AE910" s="14"/>
      <c r="AF910" s="72"/>
      <c r="AG910" s="72"/>
      <c r="AH910" s="72"/>
      <c r="AI910" s="2"/>
      <c r="AJ910" s="2"/>
      <c r="AK910" s="2"/>
      <c r="AL910" s="2"/>
      <c r="AM910" s="2"/>
      <c r="AN910" s="2"/>
    </row>
    <row r="911" spans="1:40">
      <c r="A911" s="72"/>
      <c r="B911" s="72"/>
      <c r="E911" s="72"/>
      <c r="K911" s="72"/>
      <c r="L911" s="72"/>
      <c r="M911" s="72"/>
      <c r="N911" s="72"/>
      <c r="O911" s="72"/>
      <c r="P911" s="14"/>
      <c r="R911" s="72"/>
      <c r="S911" s="189"/>
      <c r="T911" s="72"/>
      <c r="U911" s="14"/>
      <c r="V911" s="14"/>
      <c r="W911" s="72"/>
      <c r="X911" s="72"/>
      <c r="Y911" s="72"/>
      <c r="Z911" s="72"/>
      <c r="AA911" s="72"/>
      <c r="AB911" s="72"/>
      <c r="AC911" s="72"/>
      <c r="AD911" s="72"/>
      <c r="AE911" s="14"/>
      <c r="AF911" s="72"/>
      <c r="AG911" s="72"/>
      <c r="AH911" s="72"/>
      <c r="AI911" s="2"/>
      <c r="AJ911" s="2"/>
      <c r="AK911" s="2"/>
      <c r="AL911" s="2"/>
      <c r="AM911" s="2"/>
      <c r="AN911" s="2"/>
    </row>
  </sheetData>
  <autoFilter ref="A32:AF756">
    <filterColumn colId="12"/>
    <filterColumn colId="22"/>
    <filterColumn colId="24"/>
    <filterColumn colId="30"/>
  </autoFilter>
  <mergeCells count="18">
    <mergeCell ref="M30:V30"/>
    <mergeCell ref="W30:AF30"/>
    <mergeCell ref="M31:Q31"/>
    <mergeCell ref="R31:V31"/>
    <mergeCell ref="W31:AA31"/>
    <mergeCell ref="AB31:AF31"/>
    <mergeCell ref="A1:L1"/>
    <mergeCell ref="A2:L2"/>
    <mergeCell ref="J31:L31"/>
    <mergeCell ref="J30:L30"/>
    <mergeCell ref="E6:I6"/>
    <mergeCell ref="D31:E31"/>
    <mergeCell ref="F31:G31"/>
    <mergeCell ref="H31:I31"/>
    <mergeCell ref="E17:I17"/>
    <mergeCell ref="D30:E30"/>
    <mergeCell ref="F30:G30"/>
    <mergeCell ref="H30:I30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tToHeight="42" orientation="landscape" blackAndWhite="1" useFirstPageNumber="1" r:id="rId1"/>
  <headerFooter alignWithMargins="0">
    <oddHeader xml:space="preserve">&amp;C   </oddHeader>
    <oddFooter>&amp;C&amp;"Times New Roman,Bold"   Vol-IV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dem38</vt:lpstr>
      <vt:lpstr>_rec38</vt:lpstr>
      <vt:lpstr>'dem38'!capedu</vt:lpstr>
      <vt:lpstr>'dem38'!cappower</vt:lpstr>
      <vt:lpstr>'dem38'!cappw</vt:lpstr>
      <vt:lpstr>'dem38'!caproad</vt:lpstr>
      <vt:lpstr>'dem38'!captourism</vt:lpstr>
      <vt:lpstr>'dem38'!capUD</vt:lpstr>
      <vt:lpstr>'dem38'!crop</vt:lpstr>
      <vt:lpstr>'dem38'!food</vt:lpstr>
      <vt:lpstr>'dem38'!np</vt:lpstr>
      <vt:lpstr>'dem38'!Nutrition</vt:lpstr>
      <vt:lpstr>'dem38'!ordp</vt:lpstr>
      <vt:lpstr>'dem38'!Print_Area</vt:lpstr>
      <vt:lpstr>'dem38'!Print_Titles</vt:lpstr>
      <vt:lpstr>'dem38'!revise</vt:lpstr>
      <vt:lpstr>'dem38'!scst</vt:lpstr>
      <vt:lpstr>'dem38'!SocialSecurity</vt:lpstr>
      <vt:lpstr>'dem38'!socialwelfare</vt:lpstr>
      <vt:lpstr>'dem38'!summary</vt:lpstr>
      <vt:lpstr>'dem38'!Voted</vt:lpstr>
      <vt:lpstr>'dem38'!water</vt:lpstr>
      <vt:lpstr>'dem38'!welfarecap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2015-07-23T12:08:20Z</cp:lastPrinted>
  <dcterms:created xsi:type="dcterms:W3CDTF">2004-06-02T16:26:47Z</dcterms:created>
  <dcterms:modified xsi:type="dcterms:W3CDTF">2015-07-29T06:24:06Z</dcterms:modified>
</cp:coreProperties>
</file>