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5" yWindow="4020" windowWidth="15600" windowHeight="4080"/>
  </bookViews>
  <sheets>
    <sheet name="dem41" sheetId="4" r:id="rId1"/>
  </sheets>
  <externalReferences>
    <externalReference r:id="rId2"/>
    <externalReference r:id="rId3"/>
    <externalReference r:id="rId4"/>
  </externalReferences>
  <definedNames>
    <definedName name="__123Graph_D" localSheetId="0" hidden="1">[1]DEMAND18!#REF!</definedName>
    <definedName name="_xlnm._FilterDatabase" localSheetId="0" hidden="1">'dem41'!$A$22:$AF$426</definedName>
    <definedName name="_rec1" localSheetId="0">'dem41'!#REF!</definedName>
    <definedName name="ahcap">[2]dem2!$D$646:$L$646</definedName>
    <definedName name="censusrec">#REF!</definedName>
    <definedName name="charged">#REF!</definedName>
    <definedName name="da">#REF!</definedName>
    <definedName name="dedrec2">'dem41'!#REF!</definedName>
    <definedName name="ee">#REF!</definedName>
    <definedName name="election" localSheetId="0">'dem41'!#REF!</definedName>
    <definedName name="Fishrev">[2]dem2!$D$574:$L$574</definedName>
    <definedName name="fwl">#REF!</definedName>
    <definedName name="fwlcap">#REF!</definedName>
    <definedName name="fwlrec">#REF!</definedName>
    <definedName name="housing" localSheetId="0">'dem41'!#REF!</definedName>
    <definedName name="housingcap" localSheetId="0">'dem41'!#REF!</definedName>
    <definedName name="justice">#REF!</definedName>
    <definedName name="justicerec">[3]dem21!$E$128:$L$128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'dem41'!$K$417</definedName>
    <definedName name="Nutrition">#REF!</definedName>
    <definedName name="oges" localSheetId="0">'dem41'!$D$278:$L$278</definedName>
    <definedName name="otdrec" localSheetId="0">'dem41'!#REF!</definedName>
    <definedName name="_xlnm.Print_Area" localSheetId="0">'dem41'!$A$1:$L$427</definedName>
    <definedName name="_xlnm.Print_Titles" localSheetId="0">'dem41'!$19:$22</definedName>
    <definedName name="pw" localSheetId="0">'dem41'!$D$69:$L$69</definedName>
    <definedName name="pwcap">#REF!</definedName>
    <definedName name="rec" localSheetId="0">'dem41'!#REF!</definedName>
    <definedName name="reform">#REF!</definedName>
    <definedName name="revise" localSheetId="0">'dem41'!$D$441:$I$441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'dem41'!$D$433:$I$433</definedName>
    <definedName name="tax" localSheetId="0">'dem41'!$D$44:$L$44</definedName>
    <definedName name="udhd" localSheetId="0">'dem41'!$D$252:$L$252</definedName>
    <definedName name="udhdcap" localSheetId="0">'dem41'!#REF!</definedName>
    <definedName name="udhdrec" localSheetId="0">'dem41'!#REF!</definedName>
    <definedName name="udrec" localSheetId="0">'dem41'!#REF!</definedName>
    <definedName name="udroad" localSheetId="0">'dem41'!$D$268:$L$268</definedName>
    <definedName name="urbancap" localSheetId="0">'dem41'!$D$415:$L$415</definedName>
    <definedName name="urbanDevelopment" localSheetId="0">'dem41'!$E$17:$G$17</definedName>
    <definedName name="Voted" localSheetId="0">'dem41'!$E$17:$G$17</definedName>
    <definedName name="water" localSheetId="0">'dem41'!$D$86:$L$86</definedName>
    <definedName name="watercap" localSheetId="0">'dem41'!#REF!</definedName>
    <definedName name="welfarecap">#REF!</definedName>
    <definedName name="Z_20AC3EE6_0FC9_11D5_8064_004005726899_.wvu.FilterData" localSheetId="0" hidden="1">'dem41'!$C$25:$C$437</definedName>
    <definedName name="Z_239EE218_578E_4317_BEED_14D5D7089E27_.wvu.Cols" localSheetId="0" hidden="1">'dem41'!#REF!</definedName>
    <definedName name="Z_239EE218_578E_4317_BEED_14D5D7089E27_.wvu.FilterData" localSheetId="0" hidden="1">'dem41'!$A$1:$L$437</definedName>
    <definedName name="Z_239EE218_578E_4317_BEED_14D5D7089E27_.wvu.PrintArea" localSheetId="0" hidden="1">'dem41'!$A$1:$L$437</definedName>
    <definedName name="Z_239EE218_578E_4317_BEED_14D5D7089E27_.wvu.PrintTitles" localSheetId="0" hidden="1">'dem41'!$20:$24</definedName>
    <definedName name="Z_302A3EA3_AE96_11D5_A646_0050BA3D7AFD_.wvu.Cols" localSheetId="0" hidden="1">'dem41'!#REF!</definedName>
    <definedName name="Z_302A3EA3_AE96_11D5_A646_0050BA3D7AFD_.wvu.FilterData" localSheetId="0" hidden="1">'dem41'!$A$1:$L$437</definedName>
    <definedName name="Z_302A3EA3_AE96_11D5_A646_0050BA3D7AFD_.wvu.PrintArea" localSheetId="0" hidden="1">'dem41'!$A$1:$L$437</definedName>
    <definedName name="Z_302A3EA3_AE96_11D5_A646_0050BA3D7AFD_.wvu.PrintTitles" localSheetId="0" hidden="1">'dem41'!$20:$24</definedName>
    <definedName name="Z_36DBA021_0ECB_11D4_8064_004005726899_.wvu.Cols" localSheetId="0" hidden="1">'dem41'!#REF!</definedName>
    <definedName name="Z_36DBA021_0ECB_11D4_8064_004005726899_.wvu.FilterData" localSheetId="0" hidden="1">'dem41'!$C$25:$C$437</definedName>
    <definedName name="Z_36DBA021_0ECB_11D4_8064_004005726899_.wvu.PrintArea" localSheetId="0" hidden="1">'dem41'!$A$2:$L$437</definedName>
    <definedName name="Z_36DBA021_0ECB_11D4_8064_004005726899_.wvu.PrintTitles" localSheetId="0" hidden="1">'dem41'!$20:$24</definedName>
    <definedName name="Z_93EBE921_AE91_11D5_8685_004005726899_.wvu.Cols" localSheetId="0" hidden="1">'dem41'!#REF!</definedName>
    <definedName name="Z_93EBE921_AE91_11D5_8685_004005726899_.wvu.FilterData" localSheetId="0" hidden="1">'dem41'!$C$25:$C$437</definedName>
    <definedName name="Z_93EBE921_AE91_11D5_8685_004005726899_.wvu.PrintArea" localSheetId="0" hidden="1">'dem41'!$A$1:$L$437</definedName>
    <definedName name="Z_93EBE921_AE91_11D5_8685_004005726899_.wvu.PrintTitles" localSheetId="0" hidden="1">'dem41'!$20:$24</definedName>
    <definedName name="Z_94DA79C1_0FDE_11D5_9579_000021DAEEA2_.wvu.Cols" localSheetId="0" hidden="1">'dem41'!#REF!</definedName>
    <definedName name="Z_94DA79C1_0FDE_11D5_9579_000021DAEEA2_.wvu.FilterData" localSheetId="0" hidden="1">'dem41'!$C$25:$C$437</definedName>
    <definedName name="Z_94DA79C1_0FDE_11D5_9579_000021DAEEA2_.wvu.PrintArea" localSheetId="0" hidden="1">'dem41'!$A$2:$L$437</definedName>
    <definedName name="Z_94DA79C1_0FDE_11D5_9579_000021DAEEA2_.wvu.PrintTitles" localSheetId="0" hidden="1">'dem41'!$20:$24</definedName>
    <definedName name="Z_B4CB0972_161F_11D5_8064_004005726899_.wvu.FilterData" localSheetId="0" hidden="1">'dem41'!$C$25:$C$437</definedName>
    <definedName name="Z_B4CB097C_161F_11D5_8064_004005726899_.wvu.FilterData" localSheetId="0" hidden="1">'dem41'!$C$25:$C$437</definedName>
    <definedName name="Z_B4CB099E_161F_11D5_8064_004005726899_.wvu.FilterData" localSheetId="0" hidden="1">'dem41'!$C$25:$C$437</definedName>
    <definedName name="Z_C868F8C3_16D7_11D5_A68D_81D6213F5331_.wvu.Cols" localSheetId="0" hidden="1">'dem41'!#REF!</definedName>
    <definedName name="Z_C868F8C3_16D7_11D5_A68D_81D6213F5331_.wvu.FilterData" localSheetId="0" hidden="1">'dem41'!$C$25:$C$437</definedName>
    <definedName name="Z_C868F8C3_16D7_11D5_A68D_81D6213F5331_.wvu.PrintArea" localSheetId="0" hidden="1">'dem41'!$A$2:$L$437</definedName>
    <definedName name="Z_C868F8C3_16D7_11D5_A68D_81D6213F5331_.wvu.PrintTitles" localSheetId="0" hidden="1">'dem41'!$20:$24</definedName>
    <definedName name="Z_E5DF37BD_125C_11D5_8DC4_D0F5D88B3549_.wvu.Cols" localSheetId="0" hidden="1">'dem41'!#REF!</definedName>
    <definedName name="Z_E5DF37BD_125C_11D5_8DC4_D0F5D88B3549_.wvu.FilterData" localSheetId="0" hidden="1">'dem41'!$C$25:$C$437</definedName>
    <definedName name="Z_E5DF37BD_125C_11D5_8DC4_D0F5D88B3549_.wvu.PrintArea" localSheetId="0" hidden="1">'dem41'!$A$2:$L$437</definedName>
    <definedName name="Z_E5DF37BD_125C_11D5_8DC4_D0F5D88B3549_.wvu.PrintTitles" localSheetId="0" hidden="1">'dem41'!$20:$24</definedName>
    <definedName name="Z_F8ADACC1_164E_11D6_B603_000021DAEEA2_.wvu.Cols" localSheetId="0" hidden="1">'dem41'!#REF!</definedName>
    <definedName name="Z_F8ADACC1_164E_11D6_B603_000021DAEEA2_.wvu.FilterData" localSheetId="0" hidden="1">'dem41'!$C$25:$C$437</definedName>
    <definedName name="Z_F8ADACC1_164E_11D6_B603_000021DAEEA2_.wvu.PrintArea" localSheetId="0" hidden="1">'dem41'!$A$1:$L$437</definedName>
    <definedName name="Z_F8ADACC1_164E_11D6_B603_000021DAEEA2_.wvu.PrintTitles" localSheetId="0" hidden="1">'dem41'!$20:$24</definedName>
  </definedNames>
  <calcPr calcId="125725"/>
</workbook>
</file>

<file path=xl/calcChain.xml><?xml version="1.0" encoding="utf-8"?>
<calcChain xmlns="http://schemas.openxmlformats.org/spreadsheetml/2006/main">
  <c r="J372" i="4"/>
  <c r="L410"/>
  <c r="L401"/>
  <c r="L395"/>
  <c r="L387"/>
  <c r="L384"/>
  <c r="L375"/>
  <c r="L369"/>
  <c r="L360"/>
  <c r="L358"/>
  <c r="L353"/>
  <c r="L347"/>
  <c r="L346"/>
  <c r="L341"/>
  <c r="L340"/>
  <c r="L335"/>
  <c r="L334"/>
  <c r="L328"/>
  <c r="L323"/>
  <c r="L322"/>
  <c r="L321"/>
  <c r="L320"/>
  <c r="L314"/>
  <c r="L313"/>
  <c r="L308"/>
  <c r="L303"/>
  <c r="L302"/>
  <c r="L291"/>
  <c r="L287"/>
  <c r="L272"/>
  <c r="L265"/>
  <c r="L261"/>
  <c r="L260"/>
  <c r="L259"/>
  <c r="L258"/>
  <c r="L248"/>
  <c r="L243"/>
  <c r="L242"/>
  <c r="L241"/>
  <c r="L240"/>
  <c r="L234"/>
  <c r="L233"/>
  <c r="L232"/>
  <c r="L228"/>
  <c r="L227"/>
  <c r="L226"/>
  <c r="L225"/>
  <c r="L217"/>
  <c r="L216"/>
  <c r="L215"/>
  <c r="L211"/>
  <c r="L210"/>
  <c r="L208"/>
  <c r="L206"/>
  <c r="L197"/>
  <c r="L196"/>
  <c r="L192"/>
  <c r="L191"/>
  <c r="L187"/>
  <c r="L186"/>
  <c r="L181"/>
  <c r="L180"/>
  <c r="L175"/>
  <c r="L171"/>
  <c r="L170"/>
  <c r="L169"/>
  <c r="L164"/>
  <c r="L161"/>
  <c r="L155"/>
  <c r="L154"/>
  <c r="L153"/>
  <c r="L149"/>
  <c r="L148"/>
  <c r="L147"/>
  <c r="L146"/>
  <c r="L130"/>
  <c r="L125"/>
  <c r="L124"/>
  <c r="L123"/>
  <c r="L122"/>
  <c r="L121"/>
  <c r="L120"/>
  <c r="L119"/>
  <c r="L118"/>
  <c r="L117"/>
  <c r="L111"/>
  <c r="L105"/>
  <c r="L104"/>
  <c r="L103"/>
  <c r="L92"/>
  <c r="L81"/>
  <c r="L77"/>
  <c r="L76"/>
  <c r="L65"/>
  <c r="L61"/>
  <c r="L55"/>
  <c r="L51"/>
  <c r="L40"/>
  <c r="L39"/>
  <c r="L38"/>
  <c r="L31"/>
  <c r="L30"/>
  <c r="L29"/>
  <c r="J209" l="1"/>
  <c r="L209" s="1"/>
  <c r="J218"/>
  <c r="L218" s="1"/>
  <c r="J390"/>
  <c r="L390" s="1"/>
  <c r="K198" l="1"/>
  <c r="J198"/>
  <c r="I198"/>
  <c r="H198"/>
  <c r="G198"/>
  <c r="F198"/>
  <c r="E198"/>
  <c r="D198"/>
  <c r="K193"/>
  <c r="J193"/>
  <c r="I193"/>
  <c r="H193"/>
  <c r="G193"/>
  <c r="F193"/>
  <c r="E193"/>
  <c r="D193"/>
  <c r="K188"/>
  <c r="J188"/>
  <c r="I188"/>
  <c r="H188"/>
  <c r="G188"/>
  <c r="F188"/>
  <c r="E188"/>
  <c r="D188"/>
  <c r="J409"/>
  <c r="L409" s="1"/>
  <c r="J408"/>
  <c r="L408" s="1"/>
  <c r="J407"/>
  <c r="L407" s="1"/>
  <c r="J207"/>
  <c r="L207" s="1"/>
  <c r="J139"/>
  <c r="L139" s="1"/>
  <c r="E182"/>
  <c r="F182"/>
  <c r="G182"/>
  <c r="H182"/>
  <c r="I182"/>
  <c r="J182"/>
  <c r="K182"/>
  <c r="D182"/>
  <c r="J381"/>
  <c r="L381" s="1"/>
  <c r="J378"/>
  <c r="L378" s="1"/>
  <c r="L372"/>
  <c r="J366"/>
  <c r="L366" s="1"/>
  <c r="J363"/>
  <c r="J275"/>
  <c r="L275" s="1"/>
  <c r="J176"/>
  <c r="L176" s="1"/>
  <c r="J174"/>
  <c r="L174" s="1"/>
  <c r="L363" l="1"/>
  <c r="I199"/>
  <c r="E199"/>
  <c r="D199"/>
  <c r="H199"/>
  <c r="F199"/>
  <c r="K199"/>
  <c r="G199"/>
  <c r="J199"/>
  <c r="L188"/>
  <c r="L198"/>
  <c r="L193"/>
  <c r="L182"/>
  <c r="L199" l="1"/>
  <c r="H408"/>
  <c r="K391" l="1"/>
  <c r="J391"/>
  <c r="J421" l="1"/>
  <c r="L421" s="1"/>
  <c r="J126" l="1"/>
  <c r="D391"/>
  <c r="E391"/>
  <c r="F391"/>
  <c r="G391"/>
  <c r="H391"/>
  <c r="I391"/>
  <c r="K411" l="1"/>
  <c r="K412" s="1"/>
  <c r="K402"/>
  <c r="K403" s="1"/>
  <c r="K396"/>
  <c r="K397" s="1"/>
  <c r="K354"/>
  <c r="K348"/>
  <c r="K349" s="1"/>
  <c r="K342"/>
  <c r="K336"/>
  <c r="K329"/>
  <c r="K330" s="1"/>
  <c r="K324"/>
  <c r="K315"/>
  <c r="K316" s="1"/>
  <c r="K309"/>
  <c r="K304"/>
  <c r="K292"/>
  <c r="K288"/>
  <c r="K276"/>
  <c r="K277" s="1"/>
  <c r="K278" s="1"/>
  <c r="K266"/>
  <c r="K262"/>
  <c r="K249"/>
  <c r="K244"/>
  <c r="K235"/>
  <c r="K229"/>
  <c r="K219"/>
  <c r="K212"/>
  <c r="K177"/>
  <c r="K200" s="1"/>
  <c r="K165"/>
  <c r="K156"/>
  <c r="K150"/>
  <c r="K140"/>
  <c r="K141" s="1"/>
  <c r="K142" s="1"/>
  <c r="K131"/>
  <c r="K126"/>
  <c r="K112"/>
  <c r="K106"/>
  <c r="K107" s="1"/>
  <c r="K93"/>
  <c r="K94" s="1"/>
  <c r="K95" s="1"/>
  <c r="K96" s="1"/>
  <c r="K82"/>
  <c r="K78"/>
  <c r="K83" s="1"/>
  <c r="K84" s="1"/>
  <c r="K85" s="1"/>
  <c r="K86" s="1"/>
  <c r="K67"/>
  <c r="K66"/>
  <c r="K62"/>
  <c r="K57"/>
  <c r="K56"/>
  <c r="K52"/>
  <c r="K42"/>
  <c r="K43" s="1"/>
  <c r="K41"/>
  <c r="K32"/>
  <c r="K33" s="1"/>
  <c r="I411"/>
  <c r="I412" s="1"/>
  <c r="H411"/>
  <c r="H412" s="1"/>
  <c r="G411"/>
  <c r="G412" s="1"/>
  <c r="F411"/>
  <c r="F412" s="1"/>
  <c r="E411"/>
  <c r="E412" s="1"/>
  <c r="D411"/>
  <c r="D412" s="1"/>
  <c r="I402"/>
  <c r="I403" s="1"/>
  <c r="H402"/>
  <c r="H403" s="1"/>
  <c r="G402"/>
  <c r="G403" s="1"/>
  <c r="F402"/>
  <c r="F403" s="1"/>
  <c r="E402"/>
  <c r="E403" s="1"/>
  <c r="D402"/>
  <c r="D403" s="1"/>
  <c r="I396"/>
  <c r="I397" s="1"/>
  <c r="H396"/>
  <c r="H397" s="1"/>
  <c r="G396"/>
  <c r="G397" s="1"/>
  <c r="F396"/>
  <c r="F397" s="1"/>
  <c r="E396"/>
  <c r="E397" s="1"/>
  <c r="D396"/>
  <c r="D397" s="1"/>
  <c r="I354"/>
  <c r="H354"/>
  <c r="G354"/>
  <c r="F354"/>
  <c r="E354"/>
  <c r="D354"/>
  <c r="I348"/>
  <c r="I349" s="1"/>
  <c r="H348"/>
  <c r="H349" s="1"/>
  <c r="G348"/>
  <c r="G349" s="1"/>
  <c r="F348"/>
  <c r="F349" s="1"/>
  <c r="E348"/>
  <c r="E349" s="1"/>
  <c r="D348"/>
  <c r="D349" s="1"/>
  <c r="I342"/>
  <c r="H342"/>
  <c r="G342"/>
  <c r="F342"/>
  <c r="E342"/>
  <c r="D342"/>
  <c r="I336"/>
  <c r="H336"/>
  <c r="G336"/>
  <c r="F336"/>
  <c r="E336"/>
  <c r="D336"/>
  <c r="I329"/>
  <c r="I330" s="1"/>
  <c r="H329"/>
  <c r="H330" s="1"/>
  <c r="G329"/>
  <c r="G330" s="1"/>
  <c r="F329"/>
  <c r="F330" s="1"/>
  <c r="E329"/>
  <c r="E330" s="1"/>
  <c r="D329"/>
  <c r="D330" s="1"/>
  <c r="I324"/>
  <c r="H324"/>
  <c r="G324"/>
  <c r="F324"/>
  <c r="E324"/>
  <c r="D324"/>
  <c r="I315"/>
  <c r="I316" s="1"/>
  <c r="H315"/>
  <c r="H316" s="1"/>
  <c r="G315"/>
  <c r="G316" s="1"/>
  <c r="F315"/>
  <c r="F316" s="1"/>
  <c r="E315"/>
  <c r="E316" s="1"/>
  <c r="D315"/>
  <c r="D316" s="1"/>
  <c r="I309"/>
  <c r="H309"/>
  <c r="G309"/>
  <c r="F309"/>
  <c r="E309"/>
  <c r="D309"/>
  <c r="I304"/>
  <c r="H304"/>
  <c r="G304"/>
  <c r="F304"/>
  <c r="E304"/>
  <c r="D304"/>
  <c r="I292"/>
  <c r="H292"/>
  <c r="G292"/>
  <c r="F292"/>
  <c r="E292"/>
  <c r="D292"/>
  <c r="I288"/>
  <c r="H288"/>
  <c r="G288"/>
  <c r="F288"/>
  <c r="E288"/>
  <c r="D288"/>
  <c r="I276"/>
  <c r="I277" s="1"/>
  <c r="I278" s="1"/>
  <c r="H276"/>
  <c r="H277" s="1"/>
  <c r="H278" s="1"/>
  <c r="G276"/>
  <c r="G277" s="1"/>
  <c r="G278" s="1"/>
  <c r="F276"/>
  <c r="F277" s="1"/>
  <c r="F278" s="1"/>
  <c r="E276"/>
  <c r="E277" s="1"/>
  <c r="E278" s="1"/>
  <c r="D276"/>
  <c r="D277" s="1"/>
  <c r="D278" s="1"/>
  <c r="I266"/>
  <c r="H266"/>
  <c r="G266"/>
  <c r="F266"/>
  <c r="E266"/>
  <c r="D266"/>
  <c r="I262"/>
  <c r="H262"/>
  <c r="G262"/>
  <c r="F262"/>
  <c r="E262"/>
  <c r="D262"/>
  <c r="I249"/>
  <c r="H249"/>
  <c r="G249"/>
  <c r="F249"/>
  <c r="E249"/>
  <c r="D249"/>
  <c r="I244"/>
  <c r="H244"/>
  <c r="G244"/>
  <c r="F244"/>
  <c r="E244"/>
  <c r="D244"/>
  <c r="I235"/>
  <c r="H235"/>
  <c r="G235"/>
  <c r="F235"/>
  <c r="E235"/>
  <c r="D235"/>
  <c r="I229"/>
  <c r="H229"/>
  <c r="G229"/>
  <c r="F229"/>
  <c r="E229"/>
  <c r="D229"/>
  <c r="I219"/>
  <c r="H219"/>
  <c r="G219"/>
  <c r="F219"/>
  <c r="E219"/>
  <c r="D219"/>
  <c r="I212"/>
  <c r="H212"/>
  <c r="G212"/>
  <c r="F212"/>
  <c r="E212"/>
  <c r="D212"/>
  <c r="I177"/>
  <c r="I200" s="1"/>
  <c r="H177"/>
  <c r="H200" s="1"/>
  <c r="G177"/>
  <c r="G200" s="1"/>
  <c r="F177"/>
  <c r="F200" s="1"/>
  <c r="E177"/>
  <c r="E200" s="1"/>
  <c r="D177"/>
  <c r="D200" s="1"/>
  <c r="I165"/>
  <c r="H165"/>
  <c r="G165"/>
  <c r="F165"/>
  <c r="E165"/>
  <c r="D165"/>
  <c r="I156"/>
  <c r="H156"/>
  <c r="G156"/>
  <c r="F156"/>
  <c r="E156"/>
  <c r="D156"/>
  <c r="I150"/>
  <c r="H150"/>
  <c r="G150"/>
  <c r="F150"/>
  <c r="E150"/>
  <c r="D150"/>
  <c r="I140"/>
  <c r="I141" s="1"/>
  <c r="I142" s="1"/>
  <c r="H140"/>
  <c r="H141" s="1"/>
  <c r="H142" s="1"/>
  <c r="G140"/>
  <c r="G141" s="1"/>
  <c r="G142" s="1"/>
  <c r="F140"/>
  <c r="F141" s="1"/>
  <c r="F142" s="1"/>
  <c r="E140"/>
  <c r="E141" s="1"/>
  <c r="E142" s="1"/>
  <c r="D140"/>
  <c r="D141" s="1"/>
  <c r="D142" s="1"/>
  <c r="I131"/>
  <c r="H131"/>
  <c r="G131"/>
  <c r="F131"/>
  <c r="E131"/>
  <c r="D131"/>
  <c r="I126"/>
  <c r="H126"/>
  <c r="G126"/>
  <c r="F126"/>
  <c r="E126"/>
  <c r="D126"/>
  <c r="I112"/>
  <c r="H112"/>
  <c r="G112"/>
  <c r="F112"/>
  <c r="E112"/>
  <c r="D112"/>
  <c r="I106"/>
  <c r="I107" s="1"/>
  <c r="H106"/>
  <c r="H107" s="1"/>
  <c r="G106"/>
  <c r="G107" s="1"/>
  <c r="F106"/>
  <c r="F107" s="1"/>
  <c r="E106"/>
  <c r="E107" s="1"/>
  <c r="D106"/>
  <c r="D107" s="1"/>
  <c r="I93"/>
  <c r="I94" s="1"/>
  <c r="I95" s="1"/>
  <c r="I96" s="1"/>
  <c r="H93"/>
  <c r="H94" s="1"/>
  <c r="H95" s="1"/>
  <c r="H96" s="1"/>
  <c r="G93"/>
  <c r="G94" s="1"/>
  <c r="G95" s="1"/>
  <c r="G96" s="1"/>
  <c r="F93"/>
  <c r="F94" s="1"/>
  <c r="F95" s="1"/>
  <c r="F96" s="1"/>
  <c r="E93"/>
  <c r="E94" s="1"/>
  <c r="E95" s="1"/>
  <c r="E96" s="1"/>
  <c r="D93"/>
  <c r="D94" s="1"/>
  <c r="D95" s="1"/>
  <c r="D96" s="1"/>
  <c r="I82"/>
  <c r="H82"/>
  <c r="G82"/>
  <c r="F82"/>
  <c r="E82"/>
  <c r="D82"/>
  <c r="I78"/>
  <c r="I83" s="1"/>
  <c r="I84" s="1"/>
  <c r="I85" s="1"/>
  <c r="I86" s="1"/>
  <c r="H78"/>
  <c r="H83" s="1"/>
  <c r="H84" s="1"/>
  <c r="H85" s="1"/>
  <c r="H86" s="1"/>
  <c r="G78"/>
  <c r="G83" s="1"/>
  <c r="G84" s="1"/>
  <c r="G85" s="1"/>
  <c r="G86" s="1"/>
  <c r="F78"/>
  <c r="F83" s="1"/>
  <c r="F84" s="1"/>
  <c r="F85" s="1"/>
  <c r="F86" s="1"/>
  <c r="E78"/>
  <c r="E83" s="1"/>
  <c r="E84" s="1"/>
  <c r="E85" s="1"/>
  <c r="E86" s="1"/>
  <c r="D78"/>
  <c r="D83" s="1"/>
  <c r="D84" s="1"/>
  <c r="D85" s="1"/>
  <c r="D86" s="1"/>
  <c r="I67"/>
  <c r="H67"/>
  <c r="G67"/>
  <c r="F67"/>
  <c r="E67"/>
  <c r="D67"/>
  <c r="I66"/>
  <c r="H66"/>
  <c r="G66"/>
  <c r="F66"/>
  <c r="E66"/>
  <c r="D66"/>
  <c r="I62"/>
  <c r="H62"/>
  <c r="G62"/>
  <c r="F62"/>
  <c r="E62"/>
  <c r="D62"/>
  <c r="I57"/>
  <c r="H57"/>
  <c r="G57"/>
  <c r="F57"/>
  <c r="E57"/>
  <c r="D57"/>
  <c r="I56"/>
  <c r="H56"/>
  <c r="G56"/>
  <c r="F56"/>
  <c r="E56"/>
  <c r="D56"/>
  <c r="I52"/>
  <c r="H52"/>
  <c r="G52"/>
  <c r="F52"/>
  <c r="E52"/>
  <c r="D52"/>
  <c r="I42"/>
  <c r="I43" s="1"/>
  <c r="H42"/>
  <c r="H43" s="1"/>
  <c r="G42"/>
  <c r="G43" s="1"/>
  <c r="F42"/>
  <c r="F43" s="1"/>
  <c r="E42"/>
  <c r="E43" s="1"/>
  <c r="D42"/>
  <c r="D43" s="1"/>
  <c r="I41"/>
  <c r="H41"/>
  <c r="G41"/>
  <c r="F41"/>
  <c r="E41"/>
  <c r="D41"/>
  <c r="I32"/>
  <c r="I33" s="1"/>
  <c r="H32"/>
  <c r="H33" s="1"/>
  <c r="G32"/>
  <c r="G33" s="1"/>
  <c r="F32"/>
  <c r="F33" s="1"/>
  <c r="E32"/>
  <c r="E33" s="1"/>
  <c r="D32"/>
  <c r="D33" s="1"/>
  <c r="J56"/>
  <c r="J82"/>
  <c r="J66"/>
  <c r="J62"/>
  <c r="J52"/>
  <c r="J41"/>
  <c r="E132" l="1"/>
  <c r="E133" s="1"/>
  <c r="I132"/>
  <c r="I133" s="1"/>
  <c r="K132"/>
  <c r="K133" s="1"/>
  <c r="K293"/>
  <c r="K294" s="1"/>
  <c r="K296" s="1"/>
  <c r="K68"/>
  <c r="K69" s="1"/>
  <c r="K157"/>
  <c r="K201" s="1"/>
  <c r="K236"/>
  <c r="K250" s="1"/>
  <c r="K220"/>
  <c r="K267"/>
  <c r="K268" s="1"/>
  <c r="K44"/>
  <c r="K413"/>
  <c r="K414" s="1"/>
  <c r="K415" s="1"/>
  <c r="D132"/>
  <c r="D133" s="1"/>
  <c r="H132"/>
  <c r="H133" s="1"/>
  <c r="D220"/>
  <c r="H220"/>
  <c r="F220"/>
  <c r="F293"/>
  <c r="F294" s="1"/>
  <c r="F295" s="1"/>
  <c r="D293"/>
  <c r="D294" s="1"/>
  <c r="D296" s="1"/>
  <c r="F44"/>
  <c r="I68"/>
  <c r="I69" s="1"/>
  <c r="G68"/>
  <c r="G69" s="1"/>
  <c r="G132"/>
  <c r="G133" s="1"/>
  <c r="F68"/>
  <c r="F69" s="1"/>
  <c r="E236"/>
  <c r="E250" s="1"/>
  <c r="I236"/>
  <c r="I250" s="1"/>
  <c r="G236"/>
  <c r="G250" s="1"/>
  <c r="E267"/>
  <c r="E268" s="1"/>
  <c r="I267"/>
  <c r="I268" s="1"/>
  <c r="G267"/>
  <c r="G268" s="1"/>
  <c r="I44"/>
  <c r="F157"/>
  <c r="F201" s="1"/>
  <c r="D157"/>
  <c r="D201" s="1"/>
  <c r="H157"/>
  <c r="H201" s="1"/>
  <c r="G220"/>
  <c r="I220"/>
  <c r="H293"/>
  <c r="H294" s="1"/>
  <c r="H296" s="1"/>
  <c r="G413"/>
  <c r="G414" s="1"/>
  <c r="G415" s="1"/>
  <c r="G44"/>
  <c r="D68"/>
  <c r="D69" s="1"/>
  <c r="H68"/>
  <c r="H69" s="1"/>
  <c r="F132"/>
  <c r="F133" s="1"/>
  <c r="E157"/>
  <c r="E201" s="1"/>
  <c r="I157"/>
  <c r="I201" s="1"/>
  <c r="G157"/>
  <c r="G201" s="1"/>
  <c r="F236"/>
  <c r="F250" s="1"/>
  <c r="D236"/>
  <c r="D250" s="1"/>
  <c r="H236"/>
  <c r="H250" s="1"/>
  <c r="F267"/>
  <c r="F268" s="1"/>
  <c r="D267"/>
  <c r="D268" s="1"/>
  <c r="H267"/>
  <c r="H268" s="1"/>
  <c r="E293"/>
  <c r="E294" s="1"/>
  <c r="E296" s="1"/>
  <c r="I293"/>
  <c r="I294" s="1"/>
  <c r="I296" s="1"/>
  <c r="G293"/>
  <c r="G294" s="1"/>
  <c r="G295" s="1"/>
  <c r="E220"/>
  <c r="E68"/>
  <c r="E69" s="1"/>
  <c r="E44"/>
  <c r="E413"/>
  <c r="E414" s="1"/>
  <c r="E415" s="1"/>
  <c r="D44"/>
  <c r="H44"/>
  <c r="D413"/>
  <c r="D414" s="1"/>
  <c r="D415" s="1"/>
  <c r="H413"/>
  <c r="H414" s="1"/>
  <c r="H415" s="1"/>
  <c r="I413"/>
  <c r="I414" s="1"/>
  <c r="I415" s="1"/>
  <c r="F413"/>
  <c r="F414" s="1"/>
  <c r="F415" s="1"/>
  <c r="J336"/>
  <c r="D295" l="1"/>
  <c r="F296"/>
  <c r="F416" s="1"/>
  <c r="K295"/>
  <c r="K416"/>
  <c r="G296"/>
  <c r="G416" s="1"/>
  <c r="E295"/>
  <c r="I251"/>
  <c r="I252" s="1"/>
  <c r="I279" s="1"/>
  <c r="K251"/>
  <c r="K252" s="1"/>
  <c r="K279" s="1"/>
  <c r="D416"/>
  <c r="I295"/>
  <c r="F251"/>
  <c r="F252" s="1"/>
  <c r="F279" s="1"/>
  <c r="H251"/>
  <c r="H252" s="1"/>
  <c r="H279" s="1"/>
  <c r="D251"/>
  <c r="D252" s="1"/>
  <c r="D279" s="1"/>
  <c r="H295"/>
  <c r="G251"/>
  <c r="G252" s="1"/>
  <c r="G279" s="1"/>
  <c r="H416"/>
  <c r="E251"/>
  <c r="E252" s="1"/>
  <c r="E279" s="1"/>
  <c r="I416"/>
  <c r="E416"/>
  <c r="L336"/>
  <c r="L82"/>
  <c r="L66"/>
  <c r="L62"/>
  <c r="L56"/>
  <c r="L52"/>
  <c r="K417" l="1"/>
  <c r="F417"/>
  <c r="I417"/>
  <c r="G417"/>
  <c r="H417"/>
  <c r="D417"/>
  <c r="E417"/>
  <c r="L41"/>
  <c r="J177"/>
  <c r="J200" s="1"/>
  <c r="J304" l="1"/>
  <c r="J292"/>
  <c r="L292"/>
  <c r="J288"/>
  <c r="L288"/>
  <c r="J93"/>
  <c r="J94" s="1"/>
  <c r="J95" s="1"/>
  <c r="J96" s="1"/>
  <c r="L93"/>
  <c r="L94" s="1"/>
  <c r="L95" s="1"/>
  <c r="L96" s="1"/>
  <c r="L126" l="1"/>
  <c r="J411"/>
  <c r="J412" s="1"/>
  <c r="J293"/>
  <c r="J294" s="1"/>
  <c r="L304"/>
  <c r="L293"/>
  <c r="L294" s="1"/>
  <c r="L391" l="1"/>
  <c r="J296"/>
  <c r="J295"/>
  <c r="L296"/>
  <c r="L295"/>
  <c r="L396"/>
  <c r="L397" s="1"/>
  <c r="L354"/>
  <c r="L329"/>
  <c r="L330" s="1"/>
  <c r="L309"/>
  <c r="L266"/>
  <c r="L140"/>
  <c r="L141" s="1"/>
  <c r="L142" s="1"/>
  <c r="L131"/>
  <c r="L112"/>
  <c r="J276"/>
  <c r="J277" s="1"/>
  <c r="J278" s="1"/>
  <c r="J309"/>
  <c r="J324"/>
  <c r="J150"/>
  <c r="J131"/>
  <c r="J329"/>
  <c r="J330" s="1"/>
  <c r="J342"/>
  <c r="J348"/>
  <c r="J349" s="1"/>
  <c r="J354"/>
  <c r="J396"/>
  <c r="J397" s="1"/>
  <c r="J402"/>
  <c r="J403" s="1"/>
  <c r="J219"/>
  <c r="J212"/>
  <c r="J235"/>
  <c r="J229"/>
  <c r="J244"/>
  <c r="J249"/>
  <c r="J156"/>
  <c r="J140"/>
  <c r="J141" s="1"/>
  <c r="J142" s="1"/>
  <c r="J165"/>
  <c r="J112"/>
  <c r="J106"/>
  <c r="J107" s="1"/>
  <c r="J78"/>
  <c r="J83" s="1"/>
  <c r="J84" s="1"/>
  <c r="J85" s="1"/>
  <c r="J86" s="1"/>
  <c r="J67"/>
  <c r="J57"/>
  <c r="J42"/>
  <c r="J43" s="1"/>
  <c r="J32"/>
  <c r="J33" s="1"/>
  <c r="J266"/>
  <c r="J262"/>
  <c r="J315"/>
  <c r="J316" s="1"/>
  <c r="J413" l="1"/>
  <c r="J414" s="1"/>
  <c r="J415" s="1"/>
  <c r="J416" s="1"/>
  <c r="L411"/>
  <c r="L412" s="1"/>
  <c r="L177"/>
  <c r="L200" s="1"/>
  <c r="L342"/>
  <c r="L276"/>
  <c r="L277" s="1"/>
  <c r="L278" s="1"/>
  <c r="J157"/>
  <c r="J201" s="1"/>
  <c r="J236"/>
  <c r="J250" s="1"/>
  <c r="L249"/>
  <c r="L348"/>
  <c r="L349" s="1"/>
  <c r="L42"/>
  <c r="L43" s="1"/>
  <c r="J132"/>
  <c r="J133" s="1"/>
  <c r="L78"/>
  <c r="L83" s="1"/>
  <c r="L84" s="1"/>
  <c r="L85" s="1"/>
  <c r="L86" s="1"/>
  <c r="L106"/>
  <c r="L107" s="1"/>
  <c r="L402"/>
  <c r="L403" s="1"/>
  <c r="L212"/>
  <c r="L219"/>
  <c r="L229"/>
  <c r="L262"/>
  <c r="L267" s="1"/>
  <c r="L268" s="1"/>
  <c r="L324"/>
  <c r="J267"/>
  <c r="J268" s="1"/>
  <c r="L57"/>
  <c r="L165"/>
  <c r="J68"/>
  <c r="J69" s="1"/>
  <c r="J220"/>
  <c r="L32"/>
  <c r="L33" s="1"/>
  <c r="L67"/>
  <c r="L156"/>
  <c r="L235"/>
  <c r="L150"/>
  <c r="L132"/>
  <c r="L244"/>
  <c r="L315"/>
  <c r="L316" s="1"/>
  <c r="J44"/>
  <c r="L413" l="1"/>
  <c r="L414" s="1"/>
  <c r="L415" s="1"/>
  <c r="L133"/>
  <c r="L44"/>
  <c r="L220"/>
  <c r="L236"/>
  <c r="L250" s="1"/>
  <c r="L157"/>
  <c r="L201" s="1"/>
  <c r="L68"/>
  <c r="L69" s="1"/>
  <c r="J251"/>
  <c r="J252" s="1"/>
  <c r="J279" l="1"/>
  <c r="J417" s="1"/>
  <c r="L416"/>
  <c r="F17" s="1"/>
  <c r="L251"/>
  <c r="L252" s="1"/>
  <c r="L279" s="1"/>
  <c r="E17" l="1"/>
  <c r="L417"/>
  <c r="G17" l="1"/>
</calcChain>
</file>

<file path=xl/sharedStrings.xml><?xml version="1.0" encoding="utf-8"?>
<sst xmlns="http://schemas.openxmlformats.org/spreadsheetml/2006/main" count="620" uniqueCount="286">
  <si>
    <t>URBAN DEVELOPMENT &amp; HOUSING</t>
  </si>
  <si>
    <t>(iii) Collection of Taxes on Commodities &amp; Services</t>
  </si>
  <si>
    <t>Other Taxes and Duties on Commodities and Services</t>
  </si>
  <si>
    <t>(d) Administrative Services</t>
  </si>
  <si>
    <t>Public Works</t>
  </si>
  <si>
    <t>Water Supply &amp; Sanitation</t>
  </si>
  <si>
    <t>and Urban Development</t>
  </si>
  <si>
    <t>Urban Development</t>
  </si>
  <si>
    <t>Other General Economic Services</t>
  </si>
  <si>
    <t>Capital Outlay on Urban Development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</si>
  <si>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</si>
  <si>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</si>
  <si>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</si>
  <si>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</si>
  <si>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</si>
  <si>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</si>
  <si>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</si>
  <si>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</si>
  <si>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</si>
  <si>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</si>
  <si>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Establishment</t>
  </si>
  <si>
    <t>Head Office Establishment</t>
  </si>
  <si>
    <t>60.44.01</t>
  </si>
  <si>
    <t>60.44.11</t>
  </si>
  <si>
    <t>Travel Expenses</t>
  </si>
  <si>
    <t>60.44.13</t>
  </si>
  <si>
    <t>Office Expenses</t>
  </si>
  <si>
    <t>General</t>
  </si>
  <si>
    <t>Maintenance and Repairs</t>
  </si>
  <si>
    <t>East District</t>
  </si>
  <si>
    <t>42.45.71</t>
  </si>
  <si>
    <t>South District</t>
  </si>
  <si>
    <t>Sanitation Services</t>
  </si>
  <si>
    <t>Sanitation of Gangtok Town</t>
  </si>
  <si>
    <t>42.45.72</t>
  </si>
  <si>
    <t>42.48.72</t>
  </si>
  <si>
    <t>Sewerage and Sanitation</t>
  </si>
  <si>
    <t>Direction &amp; Administration</t>
  </si>
  <si>
    <t>Salaries</t>
  </si>
  <si>
    <t>00.44.71</t>
  </si>
  <si>
    <t>Maintenance of Gangtok Town</t>
  </si>
  <si>
    <t>Other Expenditure</t>
  </si>
  <si>
    <t>Upkeep of Town</t>
  </si>
  <si>
    <t>62.44.50</t>
  </si>
  <si>
    <t>Other Charges</t>
  </si>
  <si>
    <t>Wages</t>
  </si>
  <si>
    <t>Construction</t>
  </si>
  <si>
    <t>Other Urban Development Schemes</t>
  </si>
  <si>
    <t>Town Planning Cell</t>
  </si>
  <si>
    <t>Improvement of Urban Roads</t>
  </si>
  <si>
    <t>00.45.74</t>
  </si>
  <si>
    <t>00.48.73</t>
  </si>
  <si>
    <t>00.45.75</t>
  </si>
  <si>
    <t>Maintenance of Other Bazars</t>
  </si>
  <si>
    <t>00.48.75</t>
  </si>
  <si>
    <t>00.44.01</t>
  </si>
  <si>
    <t>00.44.02</t>
  </si>
  <si>
    <t>00.44.11</t>
  </si>
  <si>
    <t>00.44.13</t>
  </si>
  <si>
    <t>00.44.51</t>
  </si>
  <si>
    <t>Motor Vehicles</t>
  </si>
  <si>
    <t>00.48.01</t>
  </si>
  <si>
    <t>00.48.11</t>
  </si>
  <si>
    <t>00.48.13</t>
  </si>
  <si>
    <t>Garbage Disposal</t>
  </si>
  <si>
    <t>61.45.01</t>
  </si>
  <si>
    <t>61.45.21</t>
  </si>
  <si>
    <t>Supplies and Materials</t>
  </si>
  <si>
    <t>61.45.50</t>
  </si>
  <si>
    <t>61.45.51</t>
  </si>
  <si>
    <t>61.48.01</t>
  </si>
  <si>
    <t>61.48.21</t>
  </si>
  <si>
    <t>61.48.51</t>
  </si>
  <si>
    <t>Parks and Gardens</t>
  </si>
  <si>
    <t>62.45.02</t>
  </si>
  <si>
    <t>62.45.21</t>
  </si>
  <si>
    <t>62.45.27</t>
  </si>
  <si>
    <t>Minor Works</t>
  </si>
  <si>
    <t>62.45.50</t>
  </si>
  <si>
    <t>Urban Oriented Employment Programme</t>
  </si>
  <si>
    <t>00.00.81</t>
  </si>
  <si>
    <t>CAPITAL SECTION</t>
  </si>
  <si>
    <t>Integrated Development of Small and Medium Towns</t>
  </si>
  <si>
    <t>60.45.71</t>
  </si>
  <si>
    <t>Land Acquisition</t>
  </si>
  <si>
    <t>Parking Place</t>
  </si>
  <si>
    <t>Implementation of Master Plan</t>
  </si>
  <si>
    <t>Land Compensation</t>
  </si>
  <si>
    <t>61.45.72</t>
  </si>
  <si>
    <t>Construction of Parking Place</t>
  </si>
  <si>
    <t>Major Works</t>
  </si>
  <si>
    <t>Development of Small and Medium Towns</t>
  </si>
  <si>
    <t>Garbage Plant at Martam</t>
  </si>
  <si>
    <t>DEMAND NO. 41</t>
  </si>
  <si>
    <t>Implementation of 74th Constitutional Amendment</t>
  </si>
  <si>
    <t>60.65.02</t>
  </si>
  <si>
    <t>60.66.02</t>
  </si>
  <si>
    <t>Other Maintenance Expenditure</t>
  </si>
  <si>
    <t>61.65.27</t>
  </si>
  <si>
    <t>61.66.27</t>
  </si>
  <si>
    <t>00.48.02</t>
  </si>
  <si>
    <t>71.44.77</t>
  </si>
  <si>
    <t>Development works (ACA)</t>
  </si>
  <si>
    <t>71.44.78</t>
  </si>
  <si>
    <t>Schemes funded by NABARD</t>
  </si>
  <si>
    <t>75.44.73</t>
  </si>
  <si>
    <t>Development Works</t>
  </si>
  <si>
    <t>64.45.50</t>
  </si>
  <si>
    <t>II. Details of the estimates and the heads under which this grant will be accounted for:</t>
  </si>
  <si>
    <t>Revenue</t>
  </si>
  <si>
    <t>Capital</t>
  </si>
  <si>
    <t>Development works (State Share)</t>
  </si>
  <si>
    <t>Development works (NABARD)</t>
  </si>
  <si>
    <t>State Share for NABARD Schemes</t>
  </si>
  <si>
    <t>72.44.71</t>
  </si>
  <si>
    <t>72.44.72</t>
  </si>
  <si>
    <t>Roads &amp; Bridges</t>
  </si>
  <si>
    <t>District &amp; Other Roads</t>
  </si>
  <si>
    <t>Development of Other Bazars</t>
  </si>
  <si>
    <t>Urban Development and Housing 
Department</t>
  </si>
  <si>
    <t>Roads and Bridges</t>
  </si>
  <si>
    <t>C - Economic Services (g) Transport</t>
  </si>
  <si>
    <t>00.48.76</t>
  </si>
  <si>
    <t>Projects/Schemes for the benefit of N.E. Region and Sikkim (90:10% CSS)</t>
  </si>
  <si>
    <t>Connectivity Footpaths and Link Roads at Namchi</t>
  </si>
  <si>
    <t>78.84.53</t>
  </si>
  <si>
    <t>B. Social Services (c) Water Supply, Sanitation,</t>
  </si>
  <si>
    <t>Housing &amp; Urban Development</t>
  </si>
  <si>
    <t>(j) General Economic Services</t>
  </si>
  <si>
    <t>(c) Capital Account Water Supply, Sanitation, Housing</t>
  </si>
  <si>
    <t>Sanitation of Other Bazars</t>
  </si>
  <si>
    <t>00.44.50</t>
  </si>
  <si>
    <t>61.45.74</t>
  </si>
  <si>
    <t>State Capital Development (Gangtok)</t>
  </si>
  <si>
    <t>Work Charged Establishment</t>
  </si>
  <si>
    <t>Maintenance and Repairs of Bazars under South District</t>
  </si>
  <si>
    <t>Maintenance and Repairs of Bazars under East District</t>
  </si>
  <si>
    <t>ADP Project (EAP)</t>
  </si>
  <si>
    <t>78.85.53</t>
  </si>
  <si>
    <t>Schemes under NEC</t>
  </si>
  <si>
    <t>Integrated Slum Development - Housing and Basic Amenities at Naya Bazar Town including Sisney</t>
  </si>
  <si>
    <t>79.71.53</t>
  </si>
  <si>
    <t>62.45.72</t>
  </si>
  <si>
    <t>62.44.75</t>
  </si>
  <si>
    <t>62.44.78</t>
  </si>
  <si>
    <t>62.44.27</t>
  </si>
  <si>
    <t>Improvement work around Mintokgang</t>
  </si>
  <si>
    <t>64.44.71</t>
  </si>
  <si>
    <t>Double Entry Accrual System for ULBs</t>
  </si>
  <si>
    <t>00.45.76</t>
  </si>
  <si>
    <t>00.45.77</t>
  </si>
  <si>
    <t>00.48.77</t>
  </si>
  <si>
    <t>62.45.73</t>
  </si>
  <si>
    <t>62.45.74</t>
  </si>
  <si>
    <t>62.45.75</t>
  </si>
  <si>
    <t>Construction of Flyover at Deorali, Zero Point,TNA Complex, Tadong School Junction and Singtam Hospital</t>
  </si>
  <si>
    <t>Construction of Community Centre at Chandmari</t>
  </si>
  <si>
    <t>Head office Establishment</t>
  </si>
  <si>
    <t>80.44.71</t>
  </si>
  <si>
    <t>00.44.81</t>
  </si>
  <si>
    <t>National Urban Information System (NUIS) (CSS)</t>
  </si>
  <si>
    <t>Maintenance &amp; Repairs (Grant under 13th Finance Commission)</t>
  </si>
  <si>
    <t>71.00.27</t>
  </si>
  <si>
    <t>00.44.82</t>
  </si>
  <si>
    <t>Multilayer Parking (SPA)</t>
  </si>
  <si>
    <t>Construction of Kishan Bazar in two district headquarters (SPA)</t>
  </si>
  <si>
    <t>(In Thousands of Rupees)</t>
  </si>
  <si>
    <t>Construction of Working Women's Hostel at Jorethang (90:10 % CSS) (Central Share only)</t>
  </si>
  <si>
    <t>78.86.53</t>
  </si>
  <si>
    <t>Major Repair of Slum Rehabilitation Centre, Lingding</t>
  </si>
  <si>
    <t>Upgradation &amp; beautification including strengthening of roads and jhora training works at Mangan</t>
  </si>
  <si>
    <t>78.87.53</t>
  </si>
  <si>
    <t>78.88.53</t>
  </si>
  <si>
    <t>Construction of vegetable market (livelihood) cum parking and allied facilities at Singtam</t>
  </si>
  <si>
    <t>62.44.80</t>
  </si>
  <si>
    <t>62.44.81</t>
  </si>
  <si>
    <t>62.44.82</t>
  </si>
  <si>
    <t>O &amp; M of Fountains, Central Park</t>
  </si>
  <si>
    <t>Storm Water Disposal for Jorethang Bazar</t>
  </si>
  <si>
    <t>Development of Melli Bazar (SPA)</t>
  </si>
  <si>
    <t>Development of Jorethang Bazar (SPA)</t>
  </si>
  <si>
    <t>63.45.76</t>
  </si>
  <si>
    <t>HCM's 42 days Tour Schemes</t>
  </si>
  <si>
    <t>Upgradation and Beautification of 14 Bazars (SPA)</t>
  </si>
  <si>
    <t>Swarna Jayanti Shahari Rozgar Yojana                          (90:10% CSS)</t>
  </si>
  <si>
    <t>A - General Services (b) Fiscal Services</t>
  </si>
  <si>
    <t>Consultancy for Pakyong Master 
Plan</t>
  </si>
  <si>
    <t>2013-14</t>
  </si>
  <si>
    <t>Housing Start-up Index (100% CSS)</t>
  </si>
  <si>
    <t>00.44.83</t>
  </si>
  <si>
    <t>00.45.01</t>
  </si>
  <si>
    <t>00.45.02</t>
  </si>
  <si>
    <t>00.45.13</t>
  </si>
  <si>
    <t>00.45.27</t>
  </si>
  <si>
    <t>62.44.83</t>
  </si>
  <si>
    <t>Viability Gap funding for Old West Point Parking (PPP)</t>
  </si>
  <si>
    <t>Rajiv Awas Yojana (CSS)</t>
  </si>
  <si>
    <t>Schemes under NLCPR</t>
  </si>
  <si>
    <t>82.44.71</t>
  </si>
  <si>
    <t>Improvement and upgradation of Rangpo Bazar (NLCPR)</t>
  </si>
  <si>
    <t>82.44.72</t>
  </si>
  <si>
    <t>Improvement and upgradation of Ranipool Bazar (NLCPR)</t>
  </si>
  <si>
    <t>Infrastructure Development and beautification of Gyalshing Bazaar (NLCPR)</t>
  </si>
  <si>
    <t>Development of Inner City Roads (SPA)</t>
  </si>
  <si>
    <t>82.44.73</t>
  </si>
  <si>
    <t>2014-15</t>
  </si>
  <si>
    <t>National Urban Livelihood Mission</t>
  </si>
  <si>
    <t>National Urban Livelihood Mission (Central Share)</t>
  </si>
  <si>
    <t>21.00.79</t>
  </si>
  <si>
    <t>21.00.80</t>
  </si>
  <si>
    <t>21.00.81</t>
  </si>
  <si>
    <t>20.00.81</t>
  </si>
  <si>
    <t>65.44.77</t>
  </si>
  <si>
    <t>65.44.78</t>
  </si>
  <si>
    <t>Housing</t>
  </si>
  <si>
    <t>Assistance to Housing Board, Corporations etc.</t>
  </si>
  <si>
    <t>Sikkim Housing Board</t>
  </si>
  <si>
    <t>60.00.31</t>
  </si>
  <si>
    <t>Grants- in- Aid</t>
  </si>
  <si>
    <t>Rajiv Awas Yojana (80 % CSS)</t>
  </si>
  <si>
    <t>Capital Outlay on Housing</t>
  </si>
  <si>
    <t>Social Housing</t>
  </si>
  <si>
    <t>Rajiv Awas Yojana (MOHUPA)</t>
  </si>
  <si>
    <t>78.89.53</t>
  </si>
  <si>
    <t>Infrastructure Development and Allied Facilities at Jorethang</t>
  </si>
  <si>
    <t>78.90.53</t>
  </si>
  <si>
    <t>Pedestrian Track from Upper Rabong connecting bazar, Rabong</t>
  </si>
  <si>
    <t>78.91.53</t>
  </si>
  <si>
    <t>82.44.74</t>
  </si>
  <si>
    <t>Scholars Residence at Tibetology (NLCPR)</t>
  </si>
  <si>
    <t>Collection Charges- Entertainment 
Tax</t>
  </si>
  <si>
    <t>21.00.77</t>
  </si>
  <si>
    <t>21.00.78</t>
  </si>
  <si>
    <t>Pedestrian Track at Namchi</t>
  </si>
  <si>
    <t>78.83.53</t>
  </si>
  <si>
    <t>Collection Charges - Other Taxes and 
Duties</t>
  </si>
  <si>
    <t>Other Taxes and Duties on Commodities 
and Services</t>
  </si>
  <si>
    <t>Walkways along Ghurpisey Road at 
Namchi</t>
  </si>
  <si>
    <t xml:space="preserve">Construction of ULB Office in North/
East
</t>
  </si>
  <si>
    <t>I. Estimate of the amount required in the year ending 31st March, 2016 to defray the charges in respect of Urban Development and Housing</t>
  </si>
  <si>
    <t>2015-16</t>
  </si>
  <si>
    <t>Rec</t>
  </si>
  <si>
    <t>Urban Development, 01.911- Deduct recoveries of over payments</t>
  </si>
  <si>
    <t>Urban Development, 80.911- Deduct recoveries of over payments</t>
  </si>
  <si>
    <t>Central Park Extension at Namchi, South Sikkim</t>
  </si>
  <si>
    <t>78.92.53</t>
  </si>
  <si>
    <t>Upgradation of Rongli Bazaar, East Sikkim</t>
  </si>
  <si>
    <t>78.93.53</t>
  </si>
  <si>
    <t>62.44.84</t>
  </si>
  <si>
    <t xml:space="preserve">Urban Development, 01.901-Deduct amount met from Sikkim Transport Infrastructure Development Fund
</t>
  </si>
  <si>
    <t>Development of Inner City Roads (Funded under STIDF)</t>
  </si>
  <si>
    <t>78.94.53</t>
  </si>
  <si>
    <t xml:space="preserve">Swachh Bharat Mission </t>
  </si>
  <si>
    <t>Swachh Bharat Mission (CSS)</t>
  </si>
  <si>
    <t>Swachh Bharat Mission (State share)</t>
  </si>
  <si>
    <t>Smart Cities</t>
  </si>
  <si>
    <t>Smart Cities (CSS)</t>
  </si>
  <si>
    <t>Smart Cities (State share)</t>
  </si>
  <si>
    <t>Housing for All by 2022</t>
  </si>
  <si>
    <t>Housing for All by 2022 (CSS)</t>
  </si>
  <si>
    <t>Housing for All by 2022 (State share)</t>
  </si>
  <si>
    <t>Schemes under Ministry of Urban Development and HUPA</t>
  </si>
  <si>
    <t>Bus &amp; Truck Terminus and Allied facilities at Jorethang,Phase I</t>
  </si>
  <si>
    <t>81.00.81</t>
  </si>
  <si>
    <t>81.00.82</t>
  </si>
  <si>
    <t>82.22.81</t>
  </si>
  <si>
    <t>82.22.82</t>
  </si>
  <si>
    <t>82.21.81</t>
  </si>
  <si>
    <t>82.21.82</t>
  </si>
  <si>
    <t>82.23.81</t>
  </si>
  <si>
    <t>82.23.82</t>
  </si>
  <si>
    <t>Construction of Shop rooms at 
Lallbazar</t>
  </si>
  <si>
    <t>Rajiv Awas Yojana (20% State Share)</t>
  </si>
  <si>
    <t>Atal Mission for Rejuvenation and Urban Transformation (AMRUT)</t>
  </si>
  <si>
    <t>Atal Mission for Rejuvenation and Urban Transformation (AMRUT) (CSS)</t>
  </si>
  <si>
    <t>Atal Mission for Rejuvenation and Urban Transformation (AMRUT) (State share)</t>
  </si>
  <si>
    <t>Jawaharlall Nehru National Urban Renewal Mission (JNNURM)</t>
  </si>
  <si>
    <t>Jawaharlall Nehru National Urban Renewal Mission ( JNNURM)</t>
  </si>
  <si>
    <t>Jawaharlall Nehru National Urban Renewal Mission</t>
  </si>
  <si>
    <t>Namnang Walkway and View Point (SPA)</t>
  </si>
  <si>
    <t>*</t>
  </si>
  <si>
    <t>**</t>
  </si>
  <si>
    <t>***</t>
  </si>
  <si>
    <t>****</t>
  </si>
  <si>
    <t>Note:</t>
  </si>
  <si>
    <t xml:space="preserve">State Share </t>
  </si>
</sst>
</file>

<file path=xl/styles.xml><?xml version="1.0" encoding="utf-8"?>
<styleSheet xmlns="http://schemas.openxmlformats.org/spreadsheetml/2006/main">
  <numFmts count="16">
    <numFmt numFmtId="164" formatCode="_ * #,##0.00_ ;_ * \-#,##0.00_ ;_ * &quot;-&quot;??_ ;_ @_ "/>
    <numFmt numFmtId="165" formatCode="0_)"/>
    <numFmt numFmtId="166" formatCode="00#"/>
    <numFmt numFmtId="167" formatCode="0#"/>
    <numFmt numFmtId="168" formatCode="##"/>
    <numFmt numFmtId="169" formatCode="0000##"/>
    <numFmt numFmtId="170" formatCode="00000#"/>
    <numFmt numFmtId="171" formatCode="00.###"/>
    <numFmt numFmtId="172" formatCode="00.#00"/>
    <numFmt numFmtId="173" formatCode="0#.###"/>
    <numFmt numFmtId="174" formatCode="00.000"/>
    <numFmt numFmtId="175" formatCode="#0.0##"/>
    <numFmt numFmtId="176" formatCode="00"/>
    <numFmt numFmtId="177" formatCode="_(* #,##0_);_(* \(#,##0\);_(* &quot;-&quot;??_);_(@_)"/>
    <numFmt numFmtId="178" formatCode="#0.#00"/>
    <numFmt numFmtId="179" formatCode="_ * #,##0_ ;_ * \-#,##0_ ;_ * &quot;-&quot;??_ ;_ @_ "/>
  </numFmts>
  <fonts count="13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FF00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Calibri"/>
      <family val="2"/>
    </font>
    <font>
      <sz val="10"/>
      <color rgb="FF92D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165" fontId="2" fillId="0" borderId="0"/>
    <xf numFmtId="165" fontId="2" fillId="0" borderId="0"/>
    <xf numFmtId="164" fontId="1" fillId="0" borderId="0" applyFont="0" applyFill="0" applyBorder="0" applyAlignment="0" applyProtection="0"/>
  </cellStyleXfs>
  <cellXfs count="291">
    <xf numFmtId="0" fontId="0" fillId="0" borderId="0" xfId="0"/>
    <xf numFmtId="0" fontId="3" fillId="0" borderId="0" xfId="2" applyFont="1" applyFill="1" applyBorder="1" applyAlignment="1">
      <alignment vertical="top" wrapText="1"/>
    </xf>
    <xf numFmtId="0" fontId="4" fillId="0" borderId="0" xfId="2" applyFont="1" applyFill="1" applyBorder="1" applyAlignment="1" applyProtection="1">
      <alignment horizontal="center"/>
    </xf>
    <xf numFmtId="0" fontId="3" fillId="0" borderId="0" xfId="2" applyNumberFormat="1" applyFont="1" applyFill="1" applyBorder="1"/>
    <xf numFmtId="0" fontId="4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Alignment="1"/>
    <xf numFmtId="0" fontId="3" fillId="0" borderId="0" xfId="2" applyFont="1" applyFill="1"/>
    <xf numFmtId="0" fontId="3" fillId="0" borderId="0" xfId="2" applyFont="1" applyFill="1" applyAlignment="1">
      <alignment vertical="top" wrapText="1"/>
    </xf>
    <xf numFmtId="0" fontId="4" fillId="0" borderId="0" xfId="2" applyNumberFormat="1" applyFont="1" applyFill="1" applyAlignment="1" applyProtection="1">
      <alignment horizontal="center"/>
    </xf>
    <xf numFmtId="0" fontId="3" fillId="0" borderId="0" xfId="2" applyFont="1" applyFill="1" applyAlignment="1" applyProtection="1">
      <alignment horizontal="center"/>
    </xf>
    <xf numFmtId="0" fontId="4" fillId="0" borderId="0" xfId="2" applyFont="1" applyFill="1" applyAlignment="1" applyProtection="1">
      <alignment horizontal="center"/>
    </xf>
    <xf numFmtId="0" fontId="3" fillId="0" borderId="0" xfId="2" applyNumberFormat="1" applyFont="1" applyFill="1" applyAlignment="1">
      <alignment horizontal="right"/>
    </xf>
    <xf numFmtId="0" fontId="4" fillId="0" borderId="0" xfId="2" applyNumberFormat="1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3" fillId="0" borderId="0" xfId="2" applyNumberFormat="1" applyFont="1" applyFill="1"/>
    <xf numFmtId="0" fontId="3" fillId="0" borderId="0" xfId="2" applyNumberFormat="1" applyFont="1" applyFill="1" applyAlignment="1" applyProtection="1">
      <alignment horizontal="right"/>
    </xf>
    <xf numFmtId="0" fontId="4" fillId="0" borderId="0" xfId="9" applyNumberFormat="1" applyFont="1" applyFill="1" applyAlignment="1">
      <alignment horizontal="center"/>
    </xf>
    <xf numFmtId="0" fontId="3" fillId="0" borderId="0" xfId="9" applyFont="1" applyFill="1" applyAlignment="1" applyProtection="1">
      <alignment horizontal="left"/>
    </xf>
    <xf numFmtId="0" fontId="3" fillId="0" borderId="0" xfId="2" applyFont="1" applyFill="1" applyBorder="1"/>
    <xf numFmtId="0" fontId="3" fillId="0" borderId="0" xfId="2" applyNumberFormat="1" applyFont="1" applyFill="1" applyAlignment="1" applyProtection="1">
      <alignment horizontal="left"/>
    </xf>
    <xf numFmtId="0" fontId="4" fillId="0" borderId="0" xfId="10" applyNumberFormat="1" applyFont="1" applyFill="1" applyAlignment="1">
      <alignment horizontal="center"/>
    </xf>
    <xf numFmtId="0" fontId="3" fillId="0" borderId="0" xfId="10" applyNumberFormat="1" applyFont="1" applyFill="1" applyAlignment="1" applyProtection="1"/>
    <xf numFmtId="0" fontId="3" fillId="0" borderId="0" xfId="6" applyFont="1" applyFill="1" applyAlignment="1" applyProtection="1"/>
    <xf numFmtId="0" fontId="3" fillId="0" borderId="0" xfId="2" applyNumberFormat="1" applyFont="1" applyFill="1" applyAlignment="1">
      <alignment horizontal="center"/>
    </xf>
    <xf numFmtId="0" fontId="3" fillId="0" borderId="0" xfId="6" applyFont="1" applyFill="1" applyAlignment="1">
      <alignment vertical="top" wrapText="1"/>
    </xf>
    <xf numFmtId="0" fontId="4" fillId="0" borderId="0" xfId="2" applyNumberFormat="1" applyFont="1" applyFill="1"/>
    <xf numFmtId="0" fontId="4" fillId="0" borderId="0" xfId="3" applyNumberFormat="1" applyFont="1" applyFill="1" applyBorder="1" applyAlignment="1" applyProtection="1">
      <alignment horizontal="center"/>
    </xf>
    <xf numFmtId="0" fontId="4" fillId="0" borderId="0" xfId="2" applyNumberFormat="1" applyFont="1" applyFill="1" applyAlignment="1">
      <alignment horizontal="right"/>
    </xf>
    <xf numFmtId="0" fontId="3" fillId="0" borderId="2" xfId="7" applyFont="1" applyFill="1" applyBorder="1"/>
    <xf numFmtId="0" fontId="3" fillId="0" borderId="2" xfId="7" applyNumberFormat="1" applyFont="1" applyFill="1" applyBorder="1"/>
    <xf numFmtId="0" fontId="3" fillId="0" borderId="2" xfId="7" applyNumberFormat="1" applyFont="1" applyFill="1" applyBorder="1" applyAlignment="1" applyProtection="1">
      <alignment horizontal="left"/>
    </xf>
    <xf numFmtId="0" fontId="5" fillId="0" borderId="2" xfId="7" applyNumberFormat="1" applyFont="1" applyFill="1" applyBorder="1" applyAlignment="1" applyProtection="1">
      <alignment horizontal="left"/>
    </xf>
    <xf numFmtId="0" fontId="5" fillId="0" borderId="2" xfId="7" applyNumberFormat="1" applyFont="1" applyFill="1" applyBorder="1"/>
    <xf numFmtId="0" fontId="6" fillId="0" borderId="2" xfId="7" applyNumberFormat="1" applyFont="1" applyFill="1" applyBorder="1" applyAlignment="1" applyProtection="1">
      <alignment horizontal="right"/>
    </xf>
    <xf numFmtId="0" fontId="3" fillId="0" borderId="3" xfId="8" applyFont="1" applyFill="1" applyBorder="1" applyAlignment="1" applyProtection="1">
      <alignment horizontal="right" vertical="top" wrapText="1"/>
    </xf>
    <xf numFmtId="0" fontId="3" fillId="0" borderId="0" xfId="7" applyFont="1" applyFill="1" applyBorder="1" applyProtection="1"/>
    <xf numFmtId="0" fontId="3" fillId="0" borderId="0" xfId="8" applyFont="1" applyFill="1" applyAlignment="1" applyProtection="1"/>
    <xf numFmtId="0" fontId="3" fillId="0" borderId="0" xfId="8" applyFont="1" applyFill="1" applyProtection="1"/>
    <xf numFmtId="0" fontId="3" fillId="0" borderId="0" xfId="8" applyFont="1" applyFill="1" applyBorder="1" applyAlignment="1" applyProtection="1">
      <alignment vertical="top" wrapText="1"/>
    </xf>
    <xf numFmtId="0" fontId="3" fillId="0" borderId="0" xfId="8" applyFont="1" applyFill="1" applyBorder="1" applyAlignment="1" applyProtection="1">
      <alignment horizontal="right" vertical="top" wrapText="1"/>
    </xf>
    <xf numFmtId="0" fontId="3" fillId="0" borderId="2" xfId="8" applyFont="1" applyFill="1" applyBorder="1" applyAlignment="1" applyProtection="1">
      <alignment horizontal="right" vertical="top" wrapText="1"/>
    </xf>
    <xf numFmtId="0" fontId="3" fillId="0" borderId="2" xfId="7" applyNumberFormat="1" applyFont="1" applyFill="1" applyBorder="1" applyAlignment="1" applyProtection="1">
      <alignment horizontal="right"/>
    </xf>
    <xf numFmtId="0" fontId="3" fillId="0" borderId="0" xfId="7" applyNumberFormat="1" applyFont="1" applyFill="1" applyBorder="1" applyAlignment="1" applyProtection="1">
      <alignment horizontal="right"/>
    </xf>
    <xf numFmtId="0" fontId="3" fillId="0" borderId="0" xfId="4" applyFont="1" applyFill="1" applyAlignment="1">
      <alignment vertical="top" wrapText="1"/>
    </xf>
    <xf numFmtId="0" fontId="4" fillId="0" borderId="0" xfId="4" applyFont="1" applyFill="1" applyAlignment="1" applyProtection="1">
      <alignment horizontal="left" vertical="top" wrapText="1"/>
    </xf>
    <xf numFmtId="0" fontId="3" fillId="0" borderId="0" xfId="4" applyNumberFormat="1" applyFont="1" applyFill="1" applyAlignment="1" applyProtection="1">
      <alignment horizontal="right"/>
    </xf>
    <xf numFmtId="0" fontId="3" fillId="0" borderId="0" xfId="4" applyFont="1" applyFill="1" applyBorder="1" applyAlignment="1">
      <alignment vertical="top" wrapText="1"/>
    </xf>
    <xf numFmtId="0" fontId="4" fillId="0" borderId="0" xfId="4" applyFont="1" applyFill="1" applyBorder="1" applyAlignment="1">
      <alignment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171" fontId="4" fillId="0" borderId="0" xfId="4" applyNumberFormat="1" applyFont="1" applyFill="1" applyBorder="1" applyAlignment="1">
      <alignment vertical="top" wrapText="1"/>
    </xf>
    <xf numFmtId="0" fontId="3" fillId="0" borderId="0" xfId="4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 wrapText="1"/>
    </xf>
    <xf numFmtId="164" fontId="3" fillId="0" borderId="0" xfId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0" xfId="4" applyNumberFormat="1" applyFont="1" applyFill="1" applyAlignment="1">
      <alignment horizontal="right"/>
    </xf>
    <xf numFmtId="0" fontId="3" fillId="0" borderId="2" xfId="4" applyFont="1" applyFill="1" applyBorder="1" applyAlignment="1">
      <alignment vertical="top" wrapText="1"/>
    </xf>
    <xf numFmtId="168" fontId="3" fillId="0" borderId="0" xfId="9" applyNumberFormat="1" applyFont="1" applyFill="1" applyBorder="1" applyAlignment="1">
      <alignment vertical="top" wrapText="1"/>
    </xf>
    <xf numFmtId="0" fontId="3" fillId="0" borderId="0" xfId="4" applyNumberFormat="1" applyFont="1" applyFill="1" applyBorder="1" applyAlignment="1">
      <alignment horizontal="right"/>
    </xf>
    <xf numFmtId="170" fontId="3" fillId="0" borderId="0" xfId="4" applyNumberFormat="1" applyFont="1" applyFill="1" applyBorder="1" applyAlignment="1">
      <alignment horizontal="right" vertical="top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4" applyNumberFormat="1" applyFont="1" applyFill="1" applyBorder="1" applyAlignment="1" applyProtection="1">
      <alignment horizontal="right"/>
    </xf>
    <xf numFmtId="0" fontId="3" fillId="0" borderId="2" xfId="1" applyNumberFormat="1" applyFont="1" applyFill="1" applyBorder="1" applyAlignment="1" applyProtection="1">
      <alignment horizontal="right" wrapText="1"/>
    </xf>
    <xf numFmtId="164" fontId="3" fillId="0" borderId="1" xfId="1" applyFont="1" applyFill="1" applyBorder="1" applyAlignment="1">
      <alignment horizontal="right" wrapText="1"/>
    </xf>
    <xf numFmtId="0" fontId="3" fillId="0" borderId="1" xfId="4" applyNumberFormat="1" applyFont="1" applyFill="1" applyBorder="1" applyAlignment="1">
      <alignment horizontal="right"/>
    </xf>
    <xf numFmtId="172" fontId="4" fillId="0" borderId="0" xfId="4" applyNumberFormat="1" applyFont="1" applyFill="1" applyBorder="1" applyAlignment="1">
      <alignment vertical="top" wrapText="1"/>
    </xf>
    <xf numFmtId="0" fontId="3" fillId="0" borderId="0" xfId="1" applyNumberFormat="1" applyFont="1" applyFill="1" applyBorder="1" applyAlignment="1">
      <alignment horizontal="right" wrapText="1"/>
    </xf>
    <xf numFmtId="0" fontId="4" fillId="0" borderId="0" xfId="9" applyFont="1" applyFill="1" applyBorder="1" applyAlignment="1">
      <alignment vertical="top" wrapText="1"/>
    </xf>
    <xf numFmtId="0" fontId="4" fillId="0" borderId="0" xfId="9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>
      <alignment vertical="top" wrapText="1"/>
    </xf>
    <xf numFmtId="0" fontId="3" fillId="0" borderId="0" xfId="9" applyFont="1" applyFill="1" applyBorder="1" applyAlignment="1" applyProtection="1">
      <alignment horizontal="left" vertical="top" wrapText="1"/>
    </xf>
    <xf numFmtId="175" fontId="4" fillId="0" borderId="0" xfId="9" applyNumberFormat="1" applyFont="1" applyFill="1" applyBorder="1" applyAlignment="1">
      <alignment vertical="top" wrapText="1"/>
    </xf>
    <xf numFmtId="167" fontId="3" fillId="0" borderId="0" xfId="6" applyNumberFormat="1" applyFont="1" applyFill="1" applyBorder="1" applyAlignment="1">
      <alignment vertical="top"/>
    </xf>
    <xf numFmtId="167" fontId="3" fillId="0" borderId="0" xfId="6" applyNumberFormat="1" applyFont="1" applyFill="1" applyBorder="1" applyAlignment="1">
      <alignment horizontal="right" vertical="top"/>
    </xf>
    <xf numFmtId="0" fontId="3" fillId="0" borderId="1" xfId="9" applyNumberFormat="1" applyFont="1" applyFill="1" applyBorder="1" applyAlignment="1" applyProtection="1">
      <alignment horizontal="right" wrapText="1"/>
    </xf>
    <xf numFmtId="0" fontId="3" fillId="0" borderId="0" xfId="4" applyNumberFormat="1" applyFont="1" applyFill="1" applyBorder="1" applyAlignment="1" applyProtection="1">
      <alignment horizontal="right" wrapText="1"/>
    </xf>
    <xf numFmtId="167" fontId="3" fillId="0" borderId="0" xfId="4" applyNumberFormat="1" applyFont="1" applyFill="1" applyBorder="1" applyAlignment="1">
      <alignment vertical="top" wrapText="1"/>
    </xf>
    <xf numFmtId="0" fontId="3" fillId="0" borderId="0" xfId="4" applyNumberFormat="1" applyFont="1" applyFill="1" applyAlignment="1">
      <alignment horizontal="right" wrapText="1"/>
    </xf>
    <xf numFmtId="173" fontId="4" fillId="0" borderId="0" xfId="4" applyNumberFormat="1" applyFont="1" applyFill="1" applyBorder="1" applyAlignment="1">
      <alignment vertical="top" wrapText="1"/>
    </xf>
    <xf numFmtId="0" fontId="3" fillId="0" borderId="0" xfId="4" applyNumberFormat="1" applyFont="1" applyFill="1" applyAlignment="1" applyProtection="1">
      <alignment horizontal="right" wrapText="1"/>
    </xf>
    <xf numFmtId="0" fontId="3" fillId="0" borderId="1" xfId="4" applyNumberFormat="1" applyFont="1" applyFill="1" applyBorder="1" applyAlignment="1" applyProtection="1">
      <alignment horizontal="right" wrapText="1"/>
    </xf>
    <xf numFmtId="0" fontId="3" fillId="0" borderId="0" xfId="4" applyNumberFormat="1" applyFont="1" applyFill="1" applyBorder="1" applyAlignment="1">
      <alignment horizontal="right" vertical="top" wrapText="1"/>
    </xf>
    <xf numFmtId="0" fontId="3" fillId="0" borderId="2" xfId="4" applyNumberFormat="1" applyFont="1" applyFill="1" applyBorder="1" applyAlignment="1" applyProtection="1">
      <alignment horizontal="right" wrapText="1"/>
    </xf>
    <xf numFmtId="0" fontId="3" fillId="0" borderId="0" xfId="9" applyFont="1" applyFill="1" applyAlignment="1"/>
    <xf numFmtId="0" fontId="3" fillId="0" borderId="0" xfId="9" applyFont="1" applyFill="1"/>
    <xf numFmtId="166" fontId="4" fillId="0" borderId="0" xfId="4" applyNumberFormat="1" applyFont="1" applyFill="1" applyBorder="1" applyAlignment="1">
      <alignment vertical="top" wrapText="1"/>
    </xf>
    <xf numFmtId="169" fontId="3" fillId="0" borderId="0" xfId="4" applyNumberFormat="1" applyFont="1" applyFill="1" applyBorder="1" applyAlignment="1">
      <alignment horizontal="right" vertical="top" wrapText="1"/>
    </xf>
    <xf numFmtId="174" fontId="4" fillId="0" borderId="0" xfId="4" applyNumberFormat="1" applyFont="1" applyFill="1" applyBorder="1" applyAlignment="1">
      <alignment vertical="top" wrapText="1"/>
    </xf>
    <xf numFmtId="0" fontId="3" fillId="0" borderId="2" xfId="4" applyFont="1" applyFill="1" applyBorder="1" applyAlignment="1" applyProtection="1">
      <alignment horizontal="left" vertical="top" wrapText="1"/>
    </xf>
    <xf numFmtId="0" fontId="3" fillId="0" borderId="3" xfId="4" applyNumberFormat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0" xfId="0" applyFont="1" applyFill="1" applyBorder="1" applyAlignment="1">
      <alignment vertical="top" wrapText="1"/>
    </xf>
    <xf numFmtId="165" fontId="3" fillId="0" borderId="0" xfId="10" applyNumberFormat="1" applyFont="1" applyFill="1" applyBorder="1" applyAlignment="1" applyProtection="1">
      <alignment horizontal="left" vertical="top" wrapText="1"/>
    </xf>
    <xf numFmtId="168" fontId="3" fillId="0" borderId="0" xfId="9" applyNumberFormat="1" applyFont="1" applyFill="1" applyBorder="1" applyAlignment="1">
      <alignment horizontal="right" vertical="top" wrapText="1"/>
    </xf>
    <xf numFmtId="0" fontId="3" fillId="0" borderId="0" xfId="4" applyNumberFormat="1" applyFont="1" applyFill="1" applyBorder="1" applyAlignment="1">
      <alignment vertical="top" wrapText="1"/>
    </xf>
    <xf numFmtId="177" fontId="3" fillId="0" borderId="0" xfId="1" applyNumberFormat="1" applyFont="1" applyFill="1" applyBorder="1" applyAlignment="1" applyProtection="1">
      <alignment horizontal="right" wrapText="1"/>
    </xf>
    <xf numFmtId="168" fontId="3" fillId="0" borderId="0" xfId="4" applyNumberFormat="1" applyFont="1" applyFill="1" applyBorder="1" applyAlignment="1">
      <alignment vertical="top" wrapText="1"/>
    </xf>
    <xf numFmtId="174" fontId="3" fillId="0" borderId="0" xfId="4" applyNumberFormat="1" applyFont="1" applyFill="1" applyBorder="1" applyAlignment="1">
      <alignment horizontal="right" vertical="top" wrapText="1"/>
    </xf>
    <xf numFmtId="1" fontId="3" fillId="0" borderId="0" xfId="4" applyNumberFormat="1" applyFont="1" applyFill="1" applyBorder="1" applyAlignment="1">
      <alignment vertical="top" wrapText="1"/>
    </xf>
    <xf numFmtId="170" fontId="3" fillId="0" borderId="0" xfId="4" applyNumberFormat="1" applyFont="1" applyFill="1" applyBorder="1" applyAlignment="1">
      <alignment vertical="top" wrapText="1"/>
    </xf>
    <xf numFmtId="0" fontId="3" fillId="0" borderId="0" xfId="9" applyNumberFormat="1" applyFont="1" applyFill="1" applyBorder="1" applyAlignment="1">
      <alignment horizontal="right" vertical="top" wrapText="1"/>
    </xf>
    <xf numFmtId="0" fontId="4" fillId="0" borderId="0" xfId="6" applyFont="1" applyFill="1" applyBorder="1" applyAlignment="1">
      <alignment horizontal="right" vertical="top" wrapText="1"/>
    </xf>
    <xf numFmtId="0" fontId="4" fillId="0" borderId="0" xfId="6" applyFont="1" applyFill="1" applyBorder="1" applyAlignment="1" applyProtection="1">
      <alignment horizontal="left" vertical="top" wrapText="1"/>
    </xf>
    <xf numFmtId="167" fontId="3" fillId="0" borderId="0" xfId="6" applyNumberFormat="1" applyFont="1" applyFill="1" applyBorder="1" applyAlignment="1">
      <alignment horizontal="right" vertical="top" wrapText="1"/>
    </xf>
    <xf numFmtId="0" fontId="3" fillId="0" borderId="0" xfId="6" applyFont="1" applyFill="1" applyBorder="1" applyAlignment="1" applyProtection="1">
      <alignment horizontal="left" vertical="top" wrapText="1"/>
    </xf>
    <xf numFmtId="174" fontId="4" fillId="0" borderId="0" xfId="9" applyNumberFormat="1" applyFont="1" applyFill="1" applyBorder="1" applyAlignment="1">
      <alignment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0" fontId="3" fillId="0" borderId="0" xfId="2" applyFont="1" applyFill="1" applyAlignment="1" applyProtection="1">
      <alignment horizontal="left" vertical="top" wrapText="1"/>
    </xf>
    <xf numFmtId="165" fontId="3" fillId="0" borderId="0" xfId="10" applyFont="1" applyFill="1" applyBorder="1" applyAlignment="1">
      <alignment vertical="top" wrapText="1"/>
    </xf>
    <xf numFmtId="165" fontId="4" fillId="0" borderId="0" xfId="10" applyFont="1" applyFill="1" applyBorder="1" applyAlignment="1">
      <alignment vertical="top" wrapText="1"/>
    </xf>
    <xf numFmtId="165" fontId="4" fillId="0" borderId="0" xfId="10" applyNumberFormat="1" applyFont="1" applyFill="1" applyBorder="1" applyAlignment="1" applyProtection="1">
      <alignment horizontal="left" vertical="top" wrapText="1"/>
    </xf>
    <xf numFmtId="0" fontId="3" fillId="0" borderId="0" xfId="10" applyNumberFormat="1" applyFont="1" applyFill="1" applyBorder="1" applyAlignment="1">
      <alignment horizontal="right" wrapText="1"/>
    </xf>
    <xf numFmtId="0" fontId="3" fillId="0" borderId="1" xfId="4" applyFont="1" applyFill="1" applyBorder="1" applyAlignment="1">
      <alignment vertical="top" wrapText="1"/>
    </xf>
    <xf numFmtId="0" fontId="4" fillId="0" borderId="1" xfId="4" applyFont="1" applyFill="1" applyBorder="1" applyAlignment="1">
      <alignment vertical="top" wrapText="1"/>
    </xf>
    <xf numFmtId="0" fontId="4" fillId="0" borderId="1" xfId="4" applyFont="1" applyFill="1" applyBorder="1" applyAlignment="1" applyProtection="1">
      <alignment horizontal="left" vertical="top" wrapText="1"/>
    </xf>
    <xf numFmtId="0" fontId="3" fillId="0" borderId="0" xfId="4" applyNumberFormat="1" applyFont="1" applyFill="1" applyBorder="1" applyAlignment="1">
      <alignment horizontal="right" wrapText="1"/>
    </xf>
    <xf numFmtId="167" fontId="3" fillId="0" borderId="0" xfId="4" applyNumberFormat="1" applyFont="1" applyFill="1" applyBorder="1" applyAlignment="1">
      <alignment horizontal="right" vertical="top" wrapText="1"/>
    </xf>
    <xf numFmtId="174" fontId="4" fillId="0" borderId="0" xfId="4" applyNumberFormat="1" applyFont="1" applyFill="1" applyBorder="1" applyAlignment="1">
      <alignment horizontal="right" vertical="top" wrapText="1"/>
    </xf>
    <xf numFmtId="176" fontId="3" fillId="0" borderId="0" xfId="4" applyNumberFormat="1" applyFont="1" applyFill="1" applyBorder="1" applyAlignment="1">
      <alignment horizontal="right" vertical="top" wrapText="1"/>
    </xf>
    <xf numFmtId="167" fontId="3" fillId="0" borderId="0" xfId="2" applyNumberFormat="1" applyFont="1" applyFill="1" applyAlignment="1">
      <alignment vertical="top" wrapText="1"/>
    </xf>
    <xf numFmtId="0" fontId="4" fillId="0" borderId="0" xfId="0" applyNumberFormat="1" applyFont="1" applyFill="1" applyBorder="1" applyAlignment="1" applyProtection="1">
      <alignment horizontal="center"/>
    </xf>
    <xf numFmtId="1" fontId="3" fillId="0" borderId="0" xfId="2" applyNumberFormat="1" applyFont="1" applyFill="1" applyAlignment="1">
      <alignment horizontal="right"/>
    </xf>
    <xf numFmtId="0" fontId="3" fillId="0" borderId="0" xfId="2" applyFont="1" applyFill="1" applyAlignment="1" applyProtection="1">
      <alignment horizontal="right"/>
    </xf>
    <xf numFmtId="0" fontId="3" fillId="0" borderId="0" xfId="8" applyNumberFormat="1" applyFont="1" applyFill="1" applyProtection="1"/>
    <xf numFmtId="0" fontId="3" fillId="0" borderId="0" xfId="8" applyNumberFormat="1" applyFont="1" applyFill="1" applyAlignment="1" applyProtection="1">
      <alignment horizontal="right"/>
    </xf>
    <xf numFmtId="1" fontId="3" fillId="0" borderId="0" xfId="4" applyNumberFormat="1" applyFont="1" applyFill="1" applyAlignment="1" applyProtection="1">
      <alignment horizontal="right"/>
    </xf>
    <xf numFmtId="170" fontId="3" fillId="0" borderId="0" xfId="2" applyNumberFormat="1" applyFont="1" applyFill="1" applyAlignment="1">
      <alignment horizontal="right" vertical="top" wrapText="1"/>
    </xf>
    <xf numFmtId="1" fontId="3" fillId="0" borderId="0" xfId="2" applyNumberFormat="1" applyFont="1" applyFill="1" applyAlignment="1" applyProtection="1">
      <alignment horizontal="right"/>
    </xf>
    <xf numFmtId="0" fontId="3" fillId="0" borderId="0" xfId="2" applyFont="1" applyFill="1" applyAlignment="1">
      <alignment horizontal="right" vertical="top" wrapText="1"/>
    </xf>
    <xf numFmtId="1" fontId="3" fillId="0" borderId="0" xfId="2" applyNumberFormat="1" applyFont="1" applyFill="1"/>
    <xf numFmtId="0" fontId="3" fillId="0" borderId="0" xfId="5" applyFont="1" applyFill="1" applyBorder="1" applyAlignment="1">
      <alignment vertical="top" wrapText="1"/>
    </xf>
    <xf numFmtId="167" fontId="3" fillId="0" borderId="0" xfId="5" applyNumberFormat="1" applyFont="1" applyFill="1" applyBorder="1" applyAlignment="1">
      <alignment horizontal="right" vertical="top" wrapText="1"/>
    </xf>
    <xf numFmtId="0" fontId="3" fillId="0" borderId="0" xfId="5" applyFont="1" applyFill="1" applyBorder="1" applyAlignment="1" applyProtection="1">
      <alignment horizontal="left" vertical="top" wrapText="1"/>
    </xf>
    <xf numFmtId="165" fontId="3" fillId="0" borderId="0" xfId="11" applyNumberFormat="1" applyFont="1" applyFill="1" applyBorder="1" applyAlignment="1" applyProtection="1">
      <alignment horizontal="left" vertical="top" wrapText="1"/>
    </xf>
    <xf numFmtId="0" fontId="3" fillId="0" borderId="3" xfId="8" applyFont="1" applyFill="1" applyBorder="1" applyAlignment="1" applyProtection="1">
      <alignment vertical="top"/>
    </xf>
    <xf numFmtId="0" fontId="3" fillId="0" borderId="3" xfId="8" applyFont="1" applyFill="1" applyBorder="1" applyAlignment="1" applyProtection="1">
      <alignment horizontal="left" vertical="top" wrapText="1"/>
    </xf>
    <xf numFmtId="0" fontId="3" fillId="0" borderId="0" xfId="7" applyFont="1" applyFill="1" applyBorder="1" applyAlignment="1" applyProtection="1">
      <alignment horizontal="left"/>
    </xf>
    <xf numFmtId="0" fontId="3" fillId="0" borderId="0" xfId="8" applyFont="1" applyFill="1" applyBorder="1" applyAlignment="1" applyProtection="1">
      <alignment horizontal="left" vertical="top" wrapText="1"/>
    </xf>
    <xf numFmtId="0" fontId="3" fillId="0" borderId="2" xfId="8" applyFont="1" applyFill="1" applyBorder="1" applyAlignment="1" applyProtection="1">
      <alignment horizontal="left" vertical="top" wrapText="1"/>
    </xf>
    <xf numFmtId="0" fontId="3" fillId="0" borderId="2" xfId="7" applyFont="1" applyFill="1" applyBorder="1" applyAlignment="1" applyProtection="1">
      <alignment horizontal="left"/>
    </xf>
    <xf numFmtId="164" fontId="3" fillId="0" borderId="0" xfId="1" applyFont="1" applyFill="1" applyAlignment="1">
      <alignment horizontal="right" wrapText="1"/>
    </xf>
    <xf numFmtId="0" fontId="3" fillId="0" borderId="0" xfId="2" applyFont="1" applyFill="1" applyBorder="1" applyAlignment="1" applyProtection="1">
      <alignment horizontal="left" vertical="top" wrapText="1"/>
    </xf>
    <xf numFmtId="164" fontId="3" fillId="0" borderId="3" xfId="1" applyFont="1" applyFill="1" applyBorder="1" applyAlignment="1" applyProtection="1">
      <alignment horizontal="right" wrapText="1"/>
    </xf>
    <xf numFmtId="178" fontId="4" fillId="0" borderId="0" xfId="4" applyNumberFormat="1" applyFont="1" applyFill="1" applyBorder="1" applyAlignment="1">
      <alignment vertical="top" wrapText="1"/>
    </xf>
    <xf numFmtId="164" fontId="3" fillId="0" borderId="0" xfId="4" applyNumberFormat="1" applyFont="1" applyFill="1" applyBorder="1" applyAlignment="1" applyProtection="1">
      <alignment horizontal="right" wrapText="1"/>
    </xf>
    <xf numFmtId="0" fontId="3" fillId="0" borderId="2" xfId="9" applyFont="1" applyFill="1" applyBorder="1" applyAlignment="1">
      <alignment vertical="top" wrapText="1"/>
    </xf>
    <xf numFmtId="0" fontId="3" fillId="0" borderId="2" xfId="9" applyFont="1" applyFill="1" applyBorder="1" applyAlignment="1" applyProtection="1">
      <alignment horizontal="left" vertical="top" wrapText="1"/>
    </xf>
    <xf numFmtId="164" fontId="3" fillId="0" borderId="0" xfId="1" applyFont="1" applyFill="1" applyBorder="1" applyAlignment="1">
      <alignment horizontal="right" wrapText="1"/>
    </xf>
    <xf numFmtId="167" fontId="3" fillId="0" borderId="2" xfId="4" applyNumberFormat="1" applyFont="1" applyFill="1" applyBorder="1" applyAlignment="1">
      <alignment horizontal="right" vertical="top" wrapText="1"/>
    </xf>
    <xf numFmtId="0" fontId="3" fillId="0" borderId="0" xfId="12" applyNumberFormat="1" applyFont="1" applyFill="1" applyBorder="1" applyAlignment="1" applyProtection="1">
      <alignment horizontal="right" wrapText="1"/>
    </xf>
    <xf numFmtId="0" fontId="3" fillId="0" borderId="0" xfId="4" applyFont="1" applyFill="1" applyBorder="1" applyAlignment="1" applyProtection="1">
      <alignment vertical="top" wrapText="1"/>
    </xf>
    <xf numFmtId="170" fontId="3" fillId="0" borderId="0" xfId="10" applyNumberFormat="1" applyFont="1" applyFill="1" applyBorder="1" applyAlignment="1">
      <alignment horizontal="right" vertical="top" wrapText="1"/>
    </xf>
    <xf numFmtId="0" fontId="3" fillId="0" borderId="0" xfId="10" applyNumberFormat="1" applyFont="1" applyFill="1" applyBorder="1" applyAlignment="1" applyProtection="1">
      <alignment horizontal="right" wrapText="1"/>
    </xf>
    <xf numFmtId="0" fontId="3" fillId="0" borderId="0" xfId="10" applyNumberFormat="1" applyFont="1" applyFill="1" applyBorder="1" applyAlignment="1">
      <alignment horizontal="right" vertical="top" wrapText="1"/>
    </xf>
    <xf numFmtId="165" fontId="3" fillId="0" borderId="0" xfId="10" applyFont="1" applyFill="1" applyBorder="1" applyAlignment="1">
      <alignment horizontal="right" vertical="top" wrapText="1"/>
    </xf>
    <xf numFmtId="165" fontId="3" fillId="0" borderId="0" xfId="11" applyFont="1" applyFill="1" applyBorder="1" applyAlignment="1">
      <alignment horizontal="right" vertical="top" wrapText="1"/>
    </xf>
    <xf numFmtId="0" fontId="3" fillId="0" borderId="2" xfId="4" applyFont="1" applyFill="1" applyBorder="1" applyAlignment="1">
      <alignment horizontal="right" vertical="top" wrapText="1"/>
    </xf>
    <xf numFmtId="167" fontId="3" fillId="0" borderId="2" xfId="5" applyNumberFormat="1" applyFont="1" applyFill="1" applyBorder="1" applyAlignment="1">
      <alignment horizontal="right" vertical="top" wrapText="1"/>
    </xf>
    <xf numFmtId="0" fontId="3" fillId="0" borderId="2" xfId="5" applyFont="1" applyFill="1" applyBorder="1" applyAlignment="1" applyProtection="1">
      <alignment horizontal="left" vertical="top" wrapText="1"/>
    </xf>
    <xf numFmtId="167" fontId="3" fillId="0" borderId="2" xfId="2" applyNumberFormat="1" applyFont="1" applyFill="1" applyBorder="1" applyAlignment="1">
      <alignment vertical="top" wrapText="1"/>
    </xf>
    <xf numFmtId="0" fontId="3" fillId="0" borderId="0" xfId="6" applyFont="1" applyFill="1" applyBorder="1" applyAlignment="1">
      <alignment vertical="top" wrapText="1"/>
    </xf>
    <xf numFmtId="0" fontId="3" fillId="0" borderId="0" xfId="6" applyFont="1" applyFill="1" applyAlignment="1" applyProtection="1">
      <alignment horizontal="right" vertical="top" wrapText="1"/>
    </xf>
    <xf numFmtId="0" fontId="7" fillId="0" borderId="0" xfId="2" applyFont="1" applyFill="1" applyBorder="1" applyAlignment="1"/>
    <xf numFmtId="0" fontId="7" fillId="0" borderId="0" xfId="2" applyFont="1" applyFill="1" applyAlignment="1"/>
    <xf numFmtId="49" fontId="7" fillId="0" borderId="0" xfId="2" applyNumberFormat="1" applyFont="1" applyFill="1" applyAlignment="1">
      <alignment horizontal="right"/>
    </xf>
    <xf numFmtId="0" fontId="7" fillId="0" borderId="0" xfId="2" applyFont="1" applyFill="1" applyAlignment="1">
      <alignment horizontal="center"/>
    </xf>
    <xf numFmtId="0" fontId="8" fillId="0" borderId="0" xfId="9" applyNumberFormat="1" applyFont="1" applyFill="1" applyBorder="1" applyAlignment="1">
      <alignment horizontal="center"/>
    </xf>
    <xf numFmtId="0" fontId="7" fillId="0" borderId="0" xfId="9" applyNumberFormat="1" applyFont="1" applyFill="1" applyAlignment="1" applyProtection="1">
      <alignment horizontal="left"/>
    </xf>
    <xf numFmtId="0" fontId="7" fillId="0" borderId="0" xfId="2" applyNumberFormat="1" applyFont="1" applyFill="1" applyAlignment="1"/>
    <xf numFmtId="0" fontId="8" fillId="0" borderId="0" xfId="2" applyNumberFormat="1" applyFont="1" applyFill="1" applyBorder="1" applyAlignment="1">
      <alignment horizontal="center"/>
    </xf>
    <xf numFmtId="0" fontId="7" fillId="0" borderId="0" xfId="2" applyNumberFormat="1" applyFont="1" applyFill="1" applyAlignment="1" applyProtection="1">
      <alignment horizontal="left"/>
    </xf>
    <xf numFmtId="0" fontId="7" fillId="0" borderId="2" xfId="8" applyFont="1" applyFill="1" applyBorder="1" applyAlignment="1" applyProtection="1">
      <alignment vertical="top"/>
    </xf>
    <xf numFmtId="49" fontId="7" fillId="0" borderId="2" xfId="8" applyNumberFormat="1" applyFont="1" applyFill="1" applyBorder="1" applyAlignment="1" applyProtection="1">
      <alignment horizontal="center" vertical="top"/>
    </xf>
    <xf numFmtId="0" fontId="7" fillId="0" borderId="2" xfId="8" applyFont="1" applyFill="1" applyBorder="1" applyAlignment="1" applyProtection="1"/>
    <xf numFmtId="49" fontId="7" fillId="0" borderId="2" xfId="8" applyNumberFormat="1" applyFont="1" applyFill="1" applyBorder="1" applyAlignment="1" applyProtection="1">
      <alignment horizontal="center"/>
    </xf>
    <xf numFmtId="0" fontId="7" fillId="0" borderId="0" xfId="8" applyFont="1" applyFill="1" applyBorder="1" applyAlignment="1" applyProtection="1"/>
    <xf numFmtId="0" fontId="7" fillId="0" borderId="0" xfId="8" applyFont="1" applyFill="1" applyAlignment="1" applyProtection="1"/>
    <xf numFmtId="0" fontId="7" fillId="0" borderId="0" xfId="8" applyFont="1" applyFill="1" applyAlignment="1" applyProtection="1">
      <alignment horizontal="center"/>
    </xf>
    <xf numFmtId="0" fontId="7" fillId="0" borderId="0" xfId="2" applyNumberFormat="1" applyFont="1" applyFill="1" applyBorder="1" applyAlignment="1"/>
    <xf numFmtId="0" fontId="7" fillId="3" borderId="0" xfId="2" applyFont="1" applyFill="1" applyAlignment="1"/>
    <xf numFmtId="0" fontId="7" fillId="0" borderId="0" xfId="9" applyFont="1" applyFill="1" applyBorder="1" applyAlignment="1"/>
    <xf numFmtId="0" fontId="7" fillId="0" borderId="0" xfId="9" applyFont="1" applyFill="1" applyAlignment="1"/>
    <xf numFmtId="0" fontId="7" fillId="0" borderId="0" xfId="9" applyFont="1" applyFill="1" applyAlignment="1">
      <alignment horizontal="center"/>
    </xf>
    <xf numFmtId="49" fontId="7" fillId="0" borderId="0" xfId="2" applyNumberFormat="1" applyFont="1" applyFill="1" applyAlignment="1">
      <alignment horizontal="center"/>
    </xf>
    <xf numFmtId="49" fontId="7" fillId="0" borderId="5" xfId="2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0" xfId="4" applyFont="1" applyFill="1" applyBorder="1" applyAlignment="1" applyProtection="1">
      <alignment horizontal="left" vertical="top"/>
    </xf>
    <xf numFmtId="0" fontId="7" fillId="0" borderId="0" xfId="2" applyNumberFormat="1" applyFont="1" applyFill="1" applyBorder="1" applyAlignment="1" applyProtection="1"/>
    <xf numFmtId="0" fontId="7" fillId="2" borderId="0" xfId="4" applyFont="1" applyFill="1" applyBorder="1" applyAlignment="1" applyProtection="1">
      <alignment vertical="top"/>
    </xf>
    <xf numFmtId="0" fontId="7" fillId="2" borderId="0" xfId="4" applyFont="1" applyFill="1" applyBorder="1" applyAlignment="1" applyProtection="1">
      <alignment vertical="top" wrapText="1"/>
    </xf>
    <xf numFmtId="164" fontId="7" fillId="0" borderId="0" xfId="2" applyNumberFormat="1" applyFont="1" applyFill="1" applyAlignment="1"/>
    <xf numFmtId="164" fontId="7" fillId="0" borderId="0" xfId="1" applyFont="1" applyFill="1" applyBorder="1" applyAlignment="1"/>
    <xf numFmtId="165" fontId="7" fillId="0" borderId="4" xfId="10" applyNumberFormat="1" applyFont="1" applyFill="1" applyBorder="1" applyAlignment="1" applyProtection="1">
      <alignment horizontal="left" vertical="top"/>
    </xf>
    <xf numFmtId="165" fontId="7" fillId="0" borderId="0" xfId="10" applyNumberFormat="1" applyFont="1" applyFill="1" applyBorder="1" applyAlignment="1" applyProtection="1">
      <alignment horizontal="left" vertical="top"/>
    </xf>
    <xf numFmtId="49" fontId="7" fillId="0" borderId="0" xfId="9" applyNumberFormat="1" applyFont="1" applyFill="1" applyAlignment="1">
      <alignment horizontal="center"/>
    </xf>
    <xf numFmtId="0" fontId="7" fillId="0" borderId="0" xfId="9" applyNumberFormat="1" applyFont="1" applyFill="1" applyAlignment="1"/>
    <xf numFmtId="0" fontId="7" fillId="0" borderId="0" xfId="9" applyFont="1" applyFill="1"/>
    <xf numFmtId="49" fontId="7" fillId="0" borderId="0" xfId="2" applyNumberFormat="1" applyFont="1" applyFill="1" applyBorder="1" applyAlignment="1">
      <alignment vertical="top"/>
    </xf>
    <xf numFmtId="49" fontId="7" fillId="0" borderId="0" xfId="9" applyNumberFormat="1" applyFont="1" applyFill="1" applyAlignment="1">
      <alignment horizontal="right"/>
    </xf>
    <xf numFmtId="0" fontId="9" fillId="0" borderId="0" xfId="2" applyFont="1" applyFill="1" applyAlignment="1"/>
    <xf numFmtId="1" fontId="3" fillId="0" borderId="0" xfId="1" applyNumberFormat="1" applyFont="1" applyFill="1" applyBorder="1" applyAlignment="1" applyProtection="1">
      <alignment horizontal="right" wrapText="1"/>
    </xf>
    <xf numFmtId="0" fontId="9" fillId="0" borderId="0" xfId="2" applyFont="1" applyFill="1" applyBorder="1" applyAlignment="1"/>
    <xf numFmtId="0" fontId="9" fillId="0" borderId="0" xfId="2" applyFont="1" applyFill="1" applyAlignment="1">
      <alignment horizontal="center"/>
    </xf>
    <xf numFmtId="1" fontId="3" fillId="0" borderId="2" xfId="1" applyNumberFormat="1" applyFont="1" applyFill="1" applyBorder="1" applyAlignment="1" applyProtection="1">
      <alignment horizontal="right" wrapText="1"/>
    </xf>
    <xf numFmtId="168" fontId="3" fillId="0" borderId="2" xfId="9" applyNumberFormat="1" applyFont="1" applyFill="1" applyBorder="1" applyAlignment="1">
      <alignment vertical="top" wrapText="1"/>
    </xf>
    <xf numFmtId="167" fontId="3" fillId="0" borderId="2" xfId="6" applyNumberFormat="1" applyFont="1" applyFill="1" applyBorder="1" applyAlignment="1">
      <alignment vertical="top"/>
    </xf>
    <xf numFmtId="0" fontId="4" fillId="0" borderId="2" xfId="4" applyFont="1" applyFill="1" applyBorder="1" applyAlignment="1" applyProtection="1">
      <alignment horizontal="left" vertical="top" wrapText="1"/>
    </xf>
    <xf numFmtId="174" fontId="3" fillId="0" borderId="2" xfId="4" applyNumberFormat="1" applyFont="1" applyFill="1" applyBorder="1" applyAlignment="1">
      <alignment horizontal="right" vertical="top" wrapText="1"/>
    </xf>
    <xf numFmtId="0" fontId="3" fillId="0" borderId="2" xfId="4" applyFont="1" applyFill="1" applyBorder="1" applyAlignment="1" applyProtection="1">
      <alignment vertical="top" wrapText="1"/>
    </xf>
    <xf numFmtId="176" fontId="3" fillId="0" borderId="2" xfId="4" applyNumberFormat="1" applyFont="1" applyFill="1" applyBorder="1" applyAlignment="1">
      <alignment horizontal="right" vertical="top" wrapText="1"/>
    </xf>
    <xf numFmtId="0" fontId="3" fillId="0" borderId="2" xfId="5" applyFont="1" applyFill="1" applyBorder="1" applyAlignment="1">
      <alignment vertical="top" wrapText="1"/>
    </xf>
    <xf numFmtId="171" fontId="4" fillId="0" borderId="2" xfId="4" applyNumberFormat="1" applyFont="1" applyFill="1" applyBorder="1" applyAlignment="1">
      <alignment vertical="top" wrapText="1"/>
    </xf>
    <xf numFmtId="0" fontId="10" fillId="0" borderId="0" xfId="2" applyFont="1" applyFill="1" applyBorder="1" applyAlignment="1"/>
    <xf numFmtId="0" fontId="10" fillId="0" borderId="0" xfId="2" applyFont="1" applyFill="1" applyAlignment="1">
      <alignment horizontal="center"/>
    </xf>
    <xf numFmtId="0" fontId="10" fillId="0" borderId="0" xfId="9" applyFont="1" applyFill="1" applyAlignment="1"/>
    <xf numFmtId="0" fontId="11" fillId="2" borderId="0" xfId="0" applyFont="1" applyFill="1" applyBorder="1" applyAlignment="1">
      <alignment vertical="top" wrapText="1"/>
    </xf>
    <xf numFmtId="0" fontId="10" fillId="2" borderId="0" xfId="9" applyFont="1" applyFill="1" applyBorder="1" applyAlignment="1"/>
    <xf numFmtId="0" fontId="3" fillId="0" borderId="0" xfId="2" applyNumberFormat="1" applyFont="1" applyFill="1" applyBorder="1" applyAlignment="1">
      <alignment horizontal="right" wrapText="1"/>
    </xf>
    <xf numFmtId="0" fontId="3" fillId="0" borderId="0" xfId="1" applyNumberFormat="1" applyFont="1" applyFill="1" applyAlignment="1">
      <alignment horizontal="right" wrapText="1"/>
    </xf>
    <xf numFmtId="0" fontId="3" fillId="0" borderId="1" xfId="1" applyNumberFormat="1" applyFont="1" applyFill="1" applyBorder="1" applyAlignment="1">
      <alignment horizontal="right" wrapText="1"/>
    </xf>
    <xf numFmtId="0" fontId="4" fillId="0" borderId="2" xfId="4" applyFont="1" applyFill="1" applyBorder="1" applyAlignment="1">
      <alignment vertical="top" wrapText="1"/>
    </xf>
    <xf numFmtId="170" fontId="3" fillId="0" borderId="2" xfId="4" applyNumberFormat="1" applyFont="1" applyFill="1" applyBorder="1" applyAlignment="1">
      <alignment horizontal="right" vertical="top" wrapText="1"/>
    </xf>
    <xf numFmtId="165" fontId="3" fillId="0" borderId="0" xfId="11" applyNumberFormat="1" applyFont="1" applyFill="1" applyBorder="1" applyAlignment="1" applyProtection="1">
      <alignment horizontal="left" vertical="top"/>
    </xf>
    <xf numFmtId="167" fontId="3" fillId="0" borderId="2" xfId="4" applyNumberFormat="1" applyFont="1" applyFill="1" applyBorder="1" applyAlignment="1">
      <alignment vertical="top" wrapText="1"/>
    </xf>
    <xf numFmtId="0" fontId="4" fillId="0" borderId="2" xfId="6" applyFont="1" applyFill="1" applyBorder="1" applyAlignment="1">
      <alignment horizontal="right" vertical="top" wrapText="1"/>
    </xf>
    <xf numFmtId="0" fontId="4" fillId="0" borderId="2" xfId="6" applyFont="1" applyFill="1" applyBorder="1" applyAlignment="1" applyProtection="1">
      <alignment horizontal="left" vertical="top" wrapText="1"/>
    </xf>
    <xf numFmtId="0" fontId="3" fillId="0" borderId="2" xfId="2" applyFont="1" applyFill="1" applyBorder="1" applyAlignment="1">
      <alignment horizontal="right" vertical="top" wrapText="1"/>
    </xf>
    <xf numFmtId="0" fontId="3" fillId="0" borderId="2" xfId="2" applyFont="1" applyFill="1" applyBorder="1" applyAlignment="1" applyProtection="1"/>
    <xf numFmtId="164" fontId="3" fillId="0" borderId="2" xfId="1" applyFont="1" applyFill="1" applyBorder="1" applyProtection="1"/>
    <xf numFmtId="164" fontId="3" fillId="0" borderId="2" xfId="1" applyFont="1" applyFill="1" applyBorder="1" applyAlignment="1">
      <alignment horizontal="right"/>
    </xf>
    <xf numFmtId="0" fontId="3" fillId="0" borderId="2" xfId="1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horizontal="right" vertical="top" wrapText="1"/>
    </xf>
    <xf numFmtId="167" fontId="3" fillId="0" borderId="0" xfId="2" applyNumberFormat="1" applyFont="1" applyFill="1" applyBorder="1" applyAlignment="1">
      <alignment vertical="top" wrapText="1"/>
    </xf>
    <xf numFmtId="0" fontId="3" fillId="0" borderId="0" xfId="2" applyFont="1" applyFill="1" applyBorder="1" applyAlignment="1" applyProtection="1"/>
    <xf numFmtId="164" fontId="3" fillId="0" borderId="0" xfId="1" applyFont="1" applyFill="1" applyBorder="1" applyProtection="1"/>
    <xf numFmtId="0" fontId="3" fillId="0" borderId="0" xfId="1" applyNumberFormat="1" applyFont="1" applyFill="1" applyBorder="1" applyAlignment="1">
      <alignment horizontal="right"/>
    </xf>
    <xf numFmtId="164" fontId="3" fillId="0" borderId="0" xfId="1" applyFont="1" applyFill="1" applyBorder="1" applyAlignment="1">
      <alignment horizontal="right"/>
    </xf>
    <xf numFmtId="0" fontId="3" fillId="0" borderId="0" xfId="2" applyFont="1" applyFill="1" applyBorder="1" applyAlignment="1">
      <alignment horizontal="left" vertical="top"/>
    </xf>
    <xf numFmtId="0" fontId="3" fillId="0" borderId="0" xfId="6" applyFont="1" applyFill="1" applyBorder="1" applyAlignment="1" applyProtection="1">
      <alignment horizontal="left" vertical="justify" wrapText="1"/>
    </xf>
    <xf numFmtId="0" fontId="3" fillId="0" borderId="0" xfId="2" applyNumberFormat="1" applyFont="1" applyFill="1" applyBorder="1" applyAlignment="1">
      <alignment horizontal="right"/>
    </xf>
    <xf numFmtId="1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 applyAlignment="1" applyProtection="1">
      <alignment horizontal="left"/>
    </xf>
    <xf numFmtId="0" fontId="3" fillId="0" borderId="0" xfId="8" applyNumberFormat="1" applyFont="1" applyFill="1" applyBorder="1" applyProtection="1"/>
    <xf numFmtId="0" fontId="3" fillId="0" borderId="0" xfId="9" applyFont="1" applyFill="1" applyBorder="1"/>
    <xf numFmtId="0" fontId="12" fillId="0" borderId="0" xfId="2" applyFont="1" applyFill="1" applyBorder="1" applyAlignment="1"/>
    <xf numFmtId="0" fontId="12" fillId="0" borderId="0" xfId="2" applyFont="1" applyFill="1" applyAlignment="1"/>
    <xf numFmtId="0" fontId="12" fillId="0" borderId="0" xfId="2" applyFont="1" applyFill="1" applyAlignment="1">
      <alignment horizontal="center"/>
    </xf>
    <xf numFmtId="0" fontId="12" fillId="0" borderId="0" xfId="9" applyFont="1" applyFill="1" applyBorder="1" applyAlignment="1"/>
    <xf numFmtId="0" fontId="12" fillId="0" borderId="0" xfId="9" applyFont="1" applyFill="1" applyAlignment="1"/>
    <xf numFmtId="0" fontId="12" fillId="0" borderId="0" xfId="9" applyFont="1" applyFill="1" applyAlignment="1">
      <alignment horizontal="center"/>
    </xf>
    <xf numFmtId="164" fontId="7" fillId="0" borderId="0" xfId="1" applyFont="1" applyFill="1" applyBorder="1" applyAlignment="1" applyProtection="1">
      <alignment horizontal="right"/>
    </xf>
    <xf numFmtId="0" fontId="10" fillId="0" borderId="0" xfId="2" applyFont="1" applyFill="1" applyAlignment="1"/>
    <xf numFmtId="49" fontId="10" fillId="0" borderId="0" xfId="2" applyNumberFormat="1" applyFont="1" applyFill="1" applyAlignment="1">
      <alignment horizontal="center"/>
    </xf>
    <xf numFmtId="0" fontId="12" fillId="0" borderId="0" xfId="0" applyFont="1" applyFill="1" applyBorder="1" applyAlignment="1"/>
    <xf numFmtId="49" fontId="12" fillId="0" borderId="0" xfId="2" applyNumberFormat="1" applyFont="1" applyFill="1" applyAlignment="1">
      <alignment horizontal="center"/>
    </xf>
    <xf numFmtId="49" fontId="12" fillId="0" borderId="5" xfId="2" applyNumberFormat="1" applyFont="1" applyFill="1" applyBorder="1" applyAlignment="1">
      <alignment vertical="top"/>
    </xf>
    <xf numFmtId="0" fontId="12" fillId="0" borderId="0" xfId="9" applyNumberFormat="1" applyFont="1" applyFill="1" applyAlignment="1"/>
    <xf numFmtId="49" fontId="12" fillId="0" borderId="5" xfId="2" applyNumberFormat="1" applyFont="1" applyFill="1" applyBorder="1" applyAlignment="1"/>
    <xf numFmtId="0" fontId="12" fillId="0" borderId="0" xfId="4" applyFont="1" applyFill="1" applyBorder="1" applyAlignment="1" applyProtection="1">
      <alignment horizontal="left" vertical="top"/>
    </xf>
    <xf numFmtId="0" fontId="12" fillId="0" borderId="0" xfId="2" applyNumberFormat="1" applyFont="1" applyFill="1" applyAlignment="1"/>
    <xf numFmtId="165" fontId="12" fillId="2" borderId="0" xfId="10" applyNumberFormat="1" applyFont="1" applyFill="1" applyBorder="1" applyAlignment="1" applyProtection="1">
      <alignment horizontal="left" vertical="top"/>
    </xf>
    <xf numFmtId="165" fontId="12" fillId="0" borderId="0" xfId="10" applyNumberFormat="1" applyFont="1" applyFill="1" applyBorder="1" applyAlignment="1" applyProtection="1">
      <alignment horizontal="left" vertical="top"/>
    </xf>
    <xf numFmtId="179" fontId="12" fillId="0" borderId="0" xfId="9" applyNumberFormat="1" applyFont="1" applyFill="1" applyAlignment="1"/>
    <xf numFmtId="164" fontId="12" fillId="0" borderId="0" xfId="9" applyNumberFormat="1" applyFont="1" applyFill="1" applyAlignment="1"/>
    <xf numFmtId="164" fontId="12" fillId="0" borderId="0" xfId="2" applyNumberFormat="1" applyFont="1" applyFill="1" applyAlignment="1"/>
    <xf numFmtId="0" fontId="12" fillId="0" borderId="0" xfId="4" applyFont="1" applyFill="1" applyBorder="1" applyAlignment="1" applyProtection="1">
      <alignment horizontal="left" vertical="top" wrapText="1"/>
    </xf>
    <xf numFmtId="0" fontId="10" fillId="0" borderId="0" xfId="2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horizontal="right" wrapText="1"/>
    </xf>
    <xf numFmtId="0" fontId="12" fillId="0" borderId="0" xfId="0" applyFont="1" applyFill="1" applyBorder="1" applyAlignment="1">
      <alignment vertical="top"/>
    </xf>
    <xf numFmtId="179" fontId="7" fillId="0" borderId="0" xfId="2" applyNumberFormat="1" applyFont="1" applyFill="1" applyAlignment="1"/>
    <xf numFmtId="0" fontId="10" fillId="0" borderId="0" xfId="9" applyFont="1" applyFill="1" applyBorder="1" applyAlignment="1"/>
    <xf numFmtId="0" fontId="10" fillId="0" borderId="0" xfId="5" applyFont="1" applyFill="1" applyBorder="1" applyAlignment="1" applyProtection="1">
      <alignment horizontal="left" vertical="top"/>
    </xf>
    <xf numFmtId="0" fontId="10" fillId="0" borderId="0" xfId="9" applyFont="1" applyFill="1" applyAlignment="1">
      <alignment horizontal="center"/>
    </xf>
    <xf numFmtId="164" fontId="12" fillId="0" borderId="0" xfId="1" applyFont="1" applyFill="1" applyAlignment="1"/>
    <xf numFmtId="0" fontId="3" fillId="2" borderId="2" xfId="1" applyNumberFormat="1" applyFont="1" applyFill="1" applyBorder="1" applyAlignment="1" applyProtection="1">
      <alignment horizontal="right" wrapText="1"/>
    </xf>
    <xf numFmtId="0" fontId="3" fillId="2" borderId="0" xfId="1" applyNumberFormat="1" applyFont="1" applyFill="1" applyBorder="1" applyAlignment="1" applyProtection="1">
      <alignment horizontal="right" wrapText="1"/>
    </xf>
    <xf numFmtId="0" fontId="3" fillId="2" borderId="0" xfId="1" applyNumberFormat="1" applyFont="1" applyFill="1" applyAlignment="1" applyProtection="1">
      <alignment horizontal="right" wrapText="1"/>
    </xf>
    <xf numFmtId="0" fontId="3" fillId="0" borderId="0" xfId="7" applyNumberFormat="1" applyFont="1" applyFill="1" applyBorder="1" applyAlignment="1" applyProtection="1">
      <alignment horizontal="center"/>
    </xf>
    <xf numFmtId="0" fontId="3" fillId="0" borderId="0" xfId="2" applyFont="1" applyFill="1" applyAlignment="1">
      <alignment horizontal="right"/>
    </xf>
    <xf numFmtId="0" fontId="3" fillId="0" borderId="3" xfId="7" applyNumberFormat="1" applyFont="1" applyFill="1" applyBorder="1" applyAlignment="1" applyProtection="1">
      <alignment horizontal="center"/>
    </xf>
    <xf numFmtId="0" fontId="7" fillId="0" borderId="3" xfId="8" applyFont="1" applyFill="1" applyBorder="1" applyAlignment="1" applyProtection="1">
      <alignment horizontal="center" vertical="top"/>
    </xf>
    <xf numFmtId="49" fontId="7" fillId="0" borderId="3" xfId="8" applyNumberFormat="1" applyFont="1" applyFill="1" applyBorder="1" applyAlignment="1" applyProtection="1">
      <alignment horizontal="center" vertical="top"/>
    </xf>
    <xf numFmtId="0" fontId="7" fillId="0" borderId="3" xfId="8" applyFont="1" applyFill="1" applyBorder="1" applyAlignment="1" applyProtection="1">
      <alignment horizontal="center"/>
    </xf>
    <xf numFmtId="0" fontId="7" fillId="0" borderId="0" xfId="8" applyFont="1" applyFill="1" applyBorder="1" applyAlignment="1" applyProtection="1">
      <alignment horizontal="center" vertical="top"/>
    </xf>
    <xf numFmtId="49" fontId="7" fillId="0" borderId="0" xfId="8" applyNumberFormat="1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center"/>
    </xf>
  </cellXfs>
  <cellStyles count="13">
    <cellStyle name="Comma" xfId="1" builtinId="3"/>
    <cellStyle name="Comma 2" xfId="12"/>
    <cellStyle name="Normal" xfId="0" builtinId="0"/>
    <cellStyle name="Normal_budget 2004-05_2.6.04" xfId="2"/>
    <cellStyle name="Normal_BUDGET FOR  03-04" xfId="3"/>
    <cellStyle name="Normal_BUDGET FOR  03-04 10-02-03" xfId="4"/>
    <cellStyle name="Normal_BUDGET FOR  03-04 10-02-03_Dem41" xfId="5"/>
    <cellStyle name="Normal_budget for 03-04" xfId="6"/>
    <cellStyle name="Normal_BUDGET-2000" xfId="7"/>
    <cellStyle name="Normal_budgetDocNIC02-03" xfId="8"/>
    <cellStyle name="Normal_DEMAND17" xfId="9"/>
    <cellStyle name="Normal_DEMAND51" xfId="10"/>
    <cellStyle name="Normal_DEMAND51_1st supp. vol.IV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/Downloads/Budget%202004-05/budget%20for%202004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/Downloads/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/Downloads/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-MEMO"/>
      <sheetName val="SUMMARY"/>
      <sheetName val="Contents"/>
      <sheetName val="RECEIPT"/>
      <sheetName val="AFS-DIS"/>
      <sheetName val="total"/>
      <sheetName val="DEMAND1"/>
      <sheetName val="AFS-RCT"/>
      <sheetName val="DEMAND2"/>
      <sheetName val="DEMAND3"/>
      <sheetName val="DEMAND4"/>
      <sheetName val="DEMAND5"/>
      <sheetName val="DEMAND6"/>
      <sheetName val="DEMAND7"/>
      <sheetName val="DEMAND8"/>
      <sheetName val="DEMAND9"/>
      <sheetName val="DEMAND10"/>
      <sheetName val="DEMAND11"/>
      <sheetName val="DEMAND12"/>
      <sheetName val="DEMAND13"/>
      <sheetName val="GOVERNOR"/>
      <sheetName val="DEMAND17"/>
      <sheetName val="DEMAND14"/>
      <sheetName val="DEMAND15"/>
      <sheetName val="DEMAND16"/>
      <sheetName val="DEMAND18"/>
      <sheetName val="DEMAND19"/>
      <sheetName val="DEMAND20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DEMAND35"/>
      <sheetName val="PSCOMM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1">
          <cell r="E11">
            <v>27345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2" transitionEvaluation="1" codeName="Sheet1"/>
  <dimension ref="A1:AR541"/>
  <sheetViews>
    <sheetView tabSelected="1" view="pageBreakPreview" topLeftCell="A2" zoomScaleSheetLayoutView="100" workbookViewId="0">
      <selection activeCell="C24" sqref="C24"/>
    </sheetView>
  </sheetViews>
  <sheetFormatPr defaultColWidth="12.42578125" defaultRowHeight="12.75"/>
  <cols>
    <col min="1" max="1" width="6.42578125" style="7" customWidth="1"/>
    <col min="2" max="2" width="8.140625" style="7" customWidth="1"/>
    <col min="3" max="3" width="34.5703125" style="6" customWidth="1"/>
    <col min="4" max="4" width="8.5703125" style="14" customWidth="1"/>
    <col min="5" max="5" width="9.42578125" style="14" customWidth="1"/>
    <col min="6" max="6" width="8.42578125" style="6" customWidth="1"/>
    <col min="7" max="8" width="8.5703125" style="6" customWidth="1"/>
    <col min="9" max="9" width="8.42578125" style="6" customWidth="1"/>
    <col min="10" max="10" width="8.5703125" style="14" customWidth="1"/>
    <col min="11" max="11" width="9.140625" style="6" customWidth="1"/>
    <col min="12" max="12" width="8.42578125" style="6" customWidth="1"/>
    <col min="13" max="13" width="7.7109375" style="167" customWidth="1"/>
    <col min="14" max="14" width="7.85546875" style="168" customWidth="1"/>
    <col min="15" max="15" width="10.7109375" style="168" customWidth="1"/>
    <col min="16" max="16" width="6" style="168" customWidth="1"/>
    <col min="17" max="17" width="11" style="169" customWidth="1"/>
    <col min="18" max="19" width="5.7109375" style="168" customWidth="1"/>
    <col min="20" max="20" width="16.7109375" style="168" customWidth="1"/>
    <col min="21" max="21" width="8.28515625" style="168" customWidth="1"/>
    <col min="22" max="22" width="12.85546875" style="170" customWidth="1"/>
    <col min="23" max="26" width="5.7109375" style="168" customWidth="1"/>
    <col min="27" max="27" width="12.28515625" style="168" customWidth="1"/>
    <col min="28" max="31" width="5.7109375" style="168" customWidth="1"/>
    <col min="32" max="32" width="11.140625" style="168" customWidth="1"/>
    <col min="33" max="44" width="12.42578125" style="5"/>
    <col min="45" max="16384" width="12.42578125" style="6"/>
  </cols>
  <sheetData>
    <row r="1" spans="1:16" ht="13.5" customHeight="1">
      <c r="A1" s="1"/>
      <c r="B1" s="1"/>
      <c r="C1" s="2"/>
      <c r="D1" s="3"/>
      <c r="E1" s="4" t="s">
        <v>93</v>
      </c>
      <c r="F1" s="2"/>
      <c r="G1" s="2"/>
      <c r="H1" s="2"/>
      <c r="I1" s="2"/>
      <c r="J1" s="4"/>
      <c r="K1" s="2"/>
      <c r="L1" s="2"/>
    </row>
    <row r="2" spans="1:16" ht="13.5" customHeight="1">
      <c r="A2" s="1"/>
      <c r="B2" s="1"/>
      <c r="C2" s="2"/>
      <c r="D2" s="3"/>
      <c r="E2" s="4" t="s">
        <v>0</v>
      </c>
      <c r="F2" s="2"/>
      <c r="G2" s="2"/>
      <c r="H2" s="2"/>
      <c r="I2" s="2"/>
      <c r="J2" s="4"/>
      <c r="K2" s="2"/>
      <c r="L2" s="2"/>
    </row>
    <row r="3" spans="1:16" ht="13.5" customHeight="1">
      <c r="A3" s="1"/>
      <c r="B3" s="1"/>
      <c r="C3" s="2"/>
      <c r="D3" s="3"/>
      <c r="E3" s="4"/>
      <c r="F3" s="2"/>
      <c r="G3" s="2"/>
      <c r="H3" s="2"/>
      <c r="I3" s="2"/>
      <c r="J3" s="4"/>
      <c r="K3" s="2"/>
      <c r="L3" s="2"/>
    </row>
    <row r="4" spans="1:16" ht="13.5" customHeight="1">
      <c r="C4" s="283" t="s">
        <v>185</v>
      </c>
      <c r="D4" s="283"/>
      <c r="E4" s="8"/>
      <c r="F4" s="9"/>
      <c r="G4" s="10"/>
      <c r="H4" s="10"/>
      <c r="I4" s="10"/>
      <c r="J4" s="8"/>
      <c r="K4" s="10"/>
      <c r="L4" s="10"/>
    </row>
    <row r="5" spans="1:16" ht="13.5" customHeight="1">
      <c r="D5" s="11" t="s">
        <v>1</v>
      </c>
      <c r="E5" s="12">
        <v>2045</v>
      </c>
      <c r="F5" s="13" t="s">
        <v>2</v>
      </c>
    </row>
    <row r="6" spans="1:16" ht="13.5" customHeight="1">
      <c r="D6" s="15" t="s">
        <v>3</v>
      </c>
      <c r="E6" s="16">
        <v>2059</v>
      </c>
      <c r="F6" s="17" t="s">
        <v>4</v>
      </c>
    </row>
    <row r="7" spans="1:16" ht="13.5" customHeight="1">
      <c r="A7" s="1"/>
      <c r="C7" s="18"/>
      <c r="D7" s="15" t="s">
        <v>126</v>
      </c>
      <c r="E7" s="12">
        <v>2215</v>
      </c>
      <c r="F7" s="19" t="s">
        <v>5</v>
      </c>
      <c r="G7" s="14"/>
      <c r="H7" s="14"/>
      <c r="I7" s="14"/>
      <c r="K7" s="14"/>
      <c r="L7" s="14"/>
    </row>
    <row r="8" spans="1:16" ht="13.5" customHeight="1">
      <c r="A8" s="1"/>
      <c r="C8" s="18"/>
      <c r="D8" s="15" t="s">
        <v>127</v>
      </c>
      <c r="E8" s="12">
        <v>2216</v>
      </c>
      <c r="F8" s="19" t="s">
        <v>214</v>
      </c>
      <c r="G8" s="14"/>
      <c r="H8" s="14"/>
      <c r="I8" s="14"/>
      <c r="K8" s="14"/>
      <c r="L8" s="14"/>
    </row>
    <row r="9" spans="1:16" ht="13.5" customHeight="1">
      <c r="D9" s="15"/>
      <c r="E9" s="12">
        <v>2217</v>
      </c>
      <c r="F9" s="19" t="s">
        <v>7</v>
      </c>
      <c r="G9" s="14"/>
      <c r="H9" s="14"/>
      <c r="I9" s="14"/>
      <c r="K9" s="14"/>
      <c r="L9" s="14"/>
    </row>
    <row r="10" spans="1:16" ht="13.5" customHeight="1">
      <c r="D10" s="15" t="s">
        <v>121</v>
      </c>
      <c r="E10" s="12">
        <v>3054</v>
      </c>
      <c r="F10" s="19" t="s">
        <v>120</v>
      </c>
      <c r="G10" s="14"/>
      <c r="H10" s="14"/>
      <c r="I10" s="14"/>
      <c r="K10" s="18"/>
      <c r="L10" s="15"/>
      <c r="M10" s="171"/>
      <c r="N10" s="172"/>
      <c r="O10" s="173"/>
      <c r="P10" s="173"/>
    </row>
    <row r="11" spans="1:16" ht="13.5" customHeight="1">
      <c r="D11" s="11" t="s">
        <v>128</v>
      </c>
      <c r="E11" s="20">
        <v>3475</v>
      </c>
      <c r="F11" s="21" t="s">
        <v>8</v>
      </c>
      <c r="G11" s="14"/>
      <c r="H11" s="14"/>
      <c r="I11" s="14"/>
      <c r="K11" s="18"/>
      <c r="L11" s="15"/>
      <c r="M11" s="174"/>
      <c r="N11" s="175"/>
      <c r="O11" s="173"/>
      <c r="P11" s="173"/>
    </row>
    <row r="12" spans="1:16" ht="13.5" customHeight="1">
      <c r="D12" s="15" t="s">
        <v>129</v>
      </c>
      <c r="E12" s="16"/>
      <c r="F12" s="19"/>
      <c r="G12" s="14"/>
      <c r="H12" s="14"/>
      <c r="I12" s="14"/>
      <c r="K12" s="14"/>
      <c r="L12" s="14"/>
    </row>
    <row r="13" spans="1:16" ht="13.5" customHeight="1">
      <c r="D13" s="15"/>
      <c r="E13" s="16">
        <v>4216</v>
      </c>
      <c r="F13" s="19" t="s">
        <v>220</v>
      </c>
      <c r="G13" s="14"/>
      <c r="H13" s="14"/>
      <c r="I13" s="14"/>
      <c r="K13" s="14"/>
      <c r="L13" s="14"/>
    </row>
    <row r="14" spans="1:16" ht="13.5" customHeight="1">
      <c r="D14" s="15" t="s">
        <v>6</v>
      </c>
      <c r="E14" s="12">
        <v>4217</v>
      </c>
      <c r="F14" s="19" t="s">
        <v>9</v>
      </c>
      <c r="G14" s="14"/>
      <c r="H14" s="14"/>
      <c r="I14" s="14"/>
      <c r="K14" s="14"/>
      <c r="L14" s="14"/>
    </row>
    <row r="15" spans="1:16" ht="13.5" customHeight="1">
      <c r="A15" s="22" t="s">
        <v>239</v>
      </c>
      <c r="B15" s="6"/>
      <c r="E15" s="23"/>
      <c r="F15" s="14"/>
      <c r="G15" s="14"/>
      <c r="H15" s="14"/>
      <c r="I15" s="14"/>
      <c r="K15" s="14"/>
      <c r="L15" s="14"/>
    </row>
    <row r="16" spans="1:16" ht="13.5" customHeight="1">
      <c r="A16" s="24"/>
      <c r="B16" s="6"/>
      <c r="D16" s="25"/>
      <c r="E16" s="26" t="s">
        <v>109</v>
      </c>
      <c r="F16" s="26" t="s">
        <v>110</v>
      </c>
      <c r="G16" s="26" t="s">
        <v>17</v>
      </c>
      <c r="H16" s="14"/>
      <c r="I16" s="14"/>
      <c r="K16" s="14"/>
      <c r="L16" s="14"/>
    </row>
    <row r="17" spans="1:44" ht="13.5" customHeight="1">
      <c r="A17" s="24"/>
      <c r="B17" s="6"/>
      <c r="D17" s="27" t="s">
        <v>10</v>
      </c>
      <c r="E17" s="8">
        <f>L279</f>
        <v>524426</v>
      </c>
      <c r="F17" s="8">
        <f>L416</f>
        <v>711477</v>
      </c>
      <c r="G17" s="8">
        <f>F17+E17</f>
        <v>1235903</v>
      </c>
      <c r="H17" s="14"/>
      <c r="I17" s="14"/>
      <c r="K17" s="14"/>
      <c r="L17" s="14"/>
    </row>
    <row r="18" spans="1:44" ht="13.5" customHeight="1">
      <c r="A18" s="22" t="s">
        <v>108</v>
      </c>
      <c r="B18" s="6"/>
      <c r="C18" s="13"/>
      <c r="F18" s="14"/>
      <c r="G18" s="14"/>
      <c r="H18" s="14"/>
      <c r="I18" s="14"/>
      <c r="K18" s="14"/>
      <c r="L18" s="14"/>
    </row>
    <row r="19" spans="1:44" ht="15" customHeight="1">
      <c r="C19" s="28"/>
      <c r="D19" s="29"/>
      <c r="E19" s="29"/>
      <c r="F19" s="29"/>
      <c r="G19" s="29"/>
      <c r="H19" s="29"/>
      <c r="I19" s="30"/>
      <c r="J19" s="31"/>
      <c r="K19" s="32"/>
      <c r="L19" s="33" t="s">
        <v>166</v>
      </c>
    </row>
    <row r="20" spans="1:44" s="37" customFormat="1">
      <c r="A20" s="140"/>
      <c r="B20" s="34"/>
      <c r="C20" s="141"/>
      <c r="D20" s="284" t="s">
        <v>11</v>
      </c>
      <c r="E20" s="284"/>
      <c r="F20" s="282" t="s">
        <v>12</v>
      </c>
      <c r="G20" s="282"/>
      <c r="H20" s="282" t="s">
        <v>13</v>
      </c>
      <c r="I20" s="282"/>
      <c r="J20" s="282" t="s">
        <v>12</v>
      </c>
      <c r="K20" s="282"/>
      <c r="L20" s="282"/>
      <c r="M20" s="285"/>
      <c r="N20" s="285"/>
      <c r="O20" s="285"/>
      <c r="P20" s="285"/>
      <c r="Q20" s="286"/>
      <c r="R20" s="285"/>
      <c r="S20" s="285"/>
      <c r="T20" s="285"/>
      <c r="U20" s="285"/>
      <c r="V20" s="285"/>
      <c r="W20" s="285"/>
      <c r="X20" s="285"/>
      <c r="Y20" s="285"/>
      <c r="Z20" s="285"/>
      <c r="AA20" s="285"/>
      <c r="AB20" s="287"/>
      <c r="AC20" s="287"/>
      <c r="AD20" s="287"/>
      <c r="AE20" s="287"/>
      <c r="AF20" s="287"/>
    </row>
    <row r="21" spans="1:44" s="37" customFormat="1">
      <c r="A21" s="142"/>
      <c r="B21" s="39"/>
      <c r="C21" s="141" t="s">
        <v>14</v>
      </c>
      <c r="D21" s="282" t="s">
        <v>187</v>
      </c>
      <c r="E21" s="282"/>
      <c r="F21" s="282" t="s">
        <v>205</v>
      </c>
      <c r="G21" s="282"/>
      <c r="H21" s="282" t="s">
        <v>205</v>
      </c>
      <c r="I21" s="282"/>
      <c r="J21" s="282" t="s">
        <v>240</v>
      </c>
      <c r="K21" s="282"/>
      <c r="L21" s="282"/>
      <c r="M21" s="288"/>
      <c r="N21" s="288"/>
      <c r="O21" s="288"/>
      <c r="P21" s="288"/>
      <c r="Q21" s="289"/>
      <c r="R21" s="288"/>
      <c r="S21" s="288"/>
      <c r="T21" s="288"/>
      <c r="U21" s="288"/>
      <c r="V21" s="288"/>
      <c r="W21" s="288"/>
      <c r="X21" s="288"/>
      <c r="Y21" s="288"/>
      <c r="Z21" s="288"/>
      <c r="AA21" s="288"/>
      <c r="AB21" s="290"/>
      <c r="AC21" s="290"/>
      <c r="AD21" s="290"/>
      <c r="AE21" s="290"/>
      <c r="AF21" s="290"/>
    </row>
    <row r="22" spans="1:44" s="37" customFormat="1">
      <c r="A22" s="143"/>
      <c r="B22" s="40"/>
      <c r="C22" s="144"/>
      <c r="D22" s="41" t="s">
        <v>15</v>
      </c>
      <c r="E22" s="41" t="s">
        <v>16</v>
      </c>
      <c r="F22" s="41" t="s">
        <v>15</v>
      </c>
      <c r="G22" s="41" t="s">
        <v>16</v>
      </c>
      <c r="H22" s="41" t="s">
        <v>15</v>
      </c>
      <c r="I22" s="41" t="s">
        <v>16</v>
      </c>
      <c r="J22" s="41" t="s">
        <v>15</v>
      </c>
      <c r="K22" s="41" t="s">
        <v>16</v>
      </c>
      <c r="L22" s="41" t="s">
        <v>17</v>
      </c>
      <c r="M22" s="176"/>
      <c r="N22" s="176"/>
      <c r="O22" s="176"/>
      <c r="P22" s="176"/>
      <c r="Q22" s="177"/>
      <c r="R22" s="176"/>
      <c r="S22" s="176"/>
      <c r="T22" s="176"/>
      <c r="U22" s="176"/>
      <c r="V22" s="177"/>
      <c r="W22" s="176"/>
      <c r="X22" s="176"/>
      <c r="Y22" s="176"/>
      <c r="Z22" s="176"/>
      <c r="AA22" s="177"/>
      <c r="AB22" s="178"/>
      <c r="AC22" s="178"/>
      <c r="AD22" s="178"/>
      <c r="AE22" s="178"/>
      <c r="AF22" s="179"/>
    </row>
    <row r="23" spans="1:44" s="37" customFormat="1" ht="9" customHeight="1">
      <c r="A23" s="38"/>
      <c r="B23" s="39"/>
      <c r="C23" s="35"/>
      <c r="D23" s="42"/>
      <c r="E23" s="42"/>
      <c r="F23" s="42"/>
      <c r="G23" s="42"/>
      <c r="H23" s="42"/>
      <c r="I23" s="42"/>
      <c r="J23" s="42"/>
      <c r="K23" s="42"/>
      <c r="L23" s="42"/>
      <c r="M23" s="180"/>
      <c r="N23" s="181"/>
      <c r="O23" s="181"/>
      <c r="P23" s="181"/>
      <c r="Q23" s="182"/>
      <c r="R23" s="181"/>
      <c r="S23" s="181"/>
      <c r="T23" s="181"/>
      <c r="U23" s="181"/>
      <c r="V23" s="182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</row>
    <row r="24" spans="1:44" ht="13.5" customHeight="1">
      <c r="A24" s="43"/>
      <c r="B24" s="43"/>
      <c r="C24" s="44" t="s">
        <v>18</v>
      </c>
      <c r="D24" s="45"/>
      <c r="E24" s="45"/>
      <c r="F24" s="45"/>
      <c r="G24" s="45"/>
      <c r="H24" s="45"/>
      <c r="I24" s="45"/>
      <c r="J24" s="45"/>
      <c r="K24" s="45"/>
      <c r="L24" s="45"/>
      <c r="Q24" s="170"/>
    </row>
    <row r="25" spans="1:44" ht="28.9" customHeight="1">
      <c r="A25" s="46" t="s">
        <v>19</v>
      </c>
      <c r="B25" s="47">
        <v>2045</v>
      </c>
      <c r="C25" s="48" t="s">
        <v>236</v>
      </c>
      <c r="D25" s="57"/>
      <c r="E25" s="57"/>
      <c r="F25" s="57"/>
      <c r="G25" s="57"/>
      <c r="H25" s="57"/>
      <c r="I25" s="57"/>
      <c r="J25" s="57"/>
      <c r="K25" s="57"/>
      <c r="L25" s="57"/>
      <c r="Q25" s="170"/>
    </row>
    <row r="26" spans="1:44" ht="25.5">
      <c r="A26" s="46"/>
      <c r="B26" s="49">
        <v>0.10100000000000001</v>
      </c>
      <c r="C26" s="48" t="s">
        <v>230</v>
      </c>
      <c r="D26" s="60"/>
      <c r="E26" s="60"/>
      <c r="F26" s="60"/>
      <c r="G26" s="60"/>
      <c r="H26" s="60"/>
      <c r="I26" s="60"/>
      <c r="J26" s="60"/>
      <c r="K26" s="60"/>
      <c r="L26" s="60"/>
      <c r="Q26" s="170"/>
    </row>
    <row r="27" spans="1:44" ht="13.5" customHeight="1">
      <c r="A27" s="46"/>
      <c r="B27" s="59">
        <v>60</v>
      </c>
      <c r="C27" s="51" t="s">
        <v>20</v>
      </c>
      <c r="D27" s="60"/>
      <c r="E27" s="60"/>
      <c r="F27" s="60"/>
      <c r="G27" s="60"/>
      <c r="H27" s="60"/>
      <c r="I27" s="60"/>
      <c r="J27" s="60"/>
      <c r="K27" s="60"/>
      <c r="L27" s="60"/>
      <c r="Q27" s="170"/>
    </row>
    <row r="28" spans="1:44" ht="13.5" customHeight="1">
      <c r="A28" s="46"/>
      <c r="B28" s="59">
        <v>44</v>
      </c>
      <c r="C28" s="51" t="s">
        <v>21</v>
      </c>
      <c r="D28" s="60"/>
      <c r="E28" s="60"/>
      <c r="F28" s="60"/>
      <c r="G28" s="60"/>
      <c r="H28" s="60"/>
      <c r="I28" s="60"/>
      <c r="J28" s="60"/>
      <c r="K28" s="60"/>
      <c r="L28" s="60"/>
      <c r="Q28" s="170"/>
    </row>
    <row r="29" spans="1:44" ht="13.5" customHeight="1">
      <c r="A29" s="46"/>
      <c r="B29" s="61" t="s">
        <v>22</v>
      </c>
      <c r="C29" s="51" t="s">
        <v>38</v>
      </c>
      <c r="D29" s="62">
        <v>0</v>
      </c>
      <c r="E29" s="63">
        <v>1173</v>
      </c>
      <c r="F29" s="62">
        <v>0</v>
      </c>
      <c r="G29" s="63">
        <v>1336</v>
      </c>
      <c r="H29" s="62">
        <v>0</v>
      </c>
      <c r="I29" s="63">
        <v>1336</v>
      </c>
      <c r="J29" s="62">
        <v>0</v>
      </c>
      <c r="K29" s="63">
        <v>2315</v>
      </c>
      <c r="L29" s="63">
        <f>SUM(J29:K29)</f>
        <v>2315</v>
      </c>
      <c r="M29" s="249"/>
      <c r="N29" s="250"/>
      <c r="O29" s="250"/>
      <c r="P29" s="250"/>
      <c r="Q29" s="251"/>
      <c r="W29" s="250"/>
      <c r="X29" s="250"/>
      <c r="Y29" s="250"/>
      <c r="Z29" s="250"/>
      <c r="AA29" s="250"/>
    </row>
    <row r="30" spans="1:44" ht="13.5" customHeight="1">
      <c r="A30" s="46"/>
      <c r="B30" s="61" t="s">
        <v>23</v>
      </c>
      <c r="C30" s="51" t="s">
        <v>24</v>
      </c>
      <c r="D30" s="62">
        <v>0</v>
      </c>
      <c r="E30" s="63">
        <v>20</v>
      </c>
      <c r="F30" s="62">
        <v>0</v>
      </c>
      <c r="G30" s="63">
        <v>20</v>
      </c>
      <c r="H30" s="62">
        <v>0</v>
      </c>
      <c r="I30" s="63">
        <v>20</v>
      </c>
      <c r="J30" s="62">
        <v>0</v>
      </c>
      <c r="K30" s="63">
        <v>20</v>
      </c>
      <c r="L30" s="63">
        <f>SUM(J30:K30)</f>
        <v>20</v>
      </c>
      <c r="Q30" s="170"/>
      <c r="W30" s="250"/>
      <c r="X30" s="250"/>
      <c r="Y30" s="250"/>
      <c r="Z30" s="250"/>
      <c r="AA30" s="250"/>
    </row>
    <row r="31" spans="1:44" ht="13.5" customHeight="1">
      <c r="A31" s="46"/>
      <c r="B31" s="61" t="s">
        <v>25</v>
      </c>
      <c r="C31" s="51" t="s">
        <v>26</v>
      </c>
      <c r="D31" s="65">
        <v>0</v>
      </c>
      <c r="E31" s="66">
        <v>29</v>
      </c>
      <c r="F31" s="65">
        <v>0</v>
      </c>
      <c r="G31" s="66">
        <v>30</v>
      </c>
      <c r="H31" s="65">
        <v>0</v>
      </c>
      <c r="I31" s="66">
        <v>30</v>
      </c>
      <c r="J31" s="65">
        <v>0</v>
      </c>
      <c r="K31" s="66">
        <v>30</v>
      </c>
      <c r="L31" s="66">
        <f>SUM(J31:K31)</f>
        <v>30</v>
      </c>
      <c r="Q31" s="170"/>
      <c r="W31" s="250"/>
      <c r="X31" s="250"/>
      <c r="Y31" s="250"/>
      <c r="Z31" s="250"/>
      <c r="AA31" s="250"/>
    </row>
    <row r="32" spans="1:44" ht="13.5" customHeight="1">
      <c r="A32" s="46" t="s">
        <v>17</v>
      </c>
      <c r="B32" s="59">
        <v>60</v>
      </c>
      <c r="C32" s="51" t="s">
        <v>20</v>
      </c>
      <c r="D32" s="65">
        <f t="shared" ref="D32:L32" si="0">SUM(D29:D31)</f>
        <v>0</v>
      </c>
      <c r="E32" s="66">
        <f t="shared" si="0"/>
        <v>1222</v>
      </c>
      <c r="F32" s="65">
        <f t="shared" si="0"/>
        <v>0</v>
      </c>
      <c r="G32" s="66">
        <f t="shared" si="0"/>
        <v>1386</v>
      </c>
      <c r="H32" s="65">
        <f t="shared" si="0"/>
        <v>0</v>
      </c>
      <c r="I32" s="66">
        <f t="shared" si="0"/>
        <v>1386</v>
      </c>
      <c r="J32" s="65">
        <f t="shared" si="0"/>
        <v>0</v>
      </c>
      <c r="K32" s="66">
        <f t="shared" ref="K32" si="1">SUM(K29:K31)</f>
        <v>2365</v>
      </c>
      <c r="L32" s="66">
        <f t="shared" si="0"/>
        <v>2365</v>
      </c>
      <c r="Q32" s="170"/>
    </row>
    <row r="33" spans="1:27" ht="25.5">
      <c r="A33" s="58" t="s">
        <v>17</v>
      </c>
      <c r="B33" s="216">
        <v>0.10100000000000001</v>
      </c>
      <c r="C33" s="211" t="s">
        <v>230</v>
      </c>
      <c r="D33" s="68">
        <f t="shared" ref="D33:L33" si="2">D32</f>
        <v>0</v>
      </c>
      <c r="E33" s="69">
        <f t="shared" si="2"/>
        <v>1222</v>
      </c>
      <c r="F33" s="68">
        <f t="shared" si="2"/>
        <v>0</v>
      </c>
      <c r="G33" s="69">
        <f t="shared" si="2"/>
        <v>1386</v>
      </c>
      <c r="H33" s="68">
        <f t="shared" si="2"/>
        <v>0</v>
      </c>
      <c r="I33" s="69">
        <f t="shared" si="2"/>
        <v>1386</v>
      </c>
      <c r="J33" s="68">
        <f t="shared" si="2"/>
        <v>0</v>
      </c>
      <c r="K33" s="69">
        <f t="shared" ref="K33" si="3">K32</f>
        <v>2365</v>
      </c>
      <c r="L33" s="69">
        <f t="shared" si="2"/>
        <v>2365</v>
      </c>
      <c r="Q33" s="170"/>
    </row>
    <row r="34" spans="1:27" ht="0.95" customHeight="1">
      <c r="A34" s="46"/>
      <c r="B34" s="47"/>
      <c r="C34" s="48"/>
      <c r="D34" s="60"/>
      <c r="E34" s="63"/>
      <c r="F34" s="63"/>
      <c r="G34" s="63"/>
      <c r="H34" s="63"/>
      <c r="I34" s="63"/>
      <c r="J34" s="63"/>
      <c r="K34" s="63"/>
      <c r="L34" s="63"/>
      <c r="Q34" s="170"/>
    </row>
    <row r="35" spans="1:27" ht="27" customHeight="1">
      <c r="A35" s="46"/>
      <c r="B35" s="70">
        <v>0.2</v>
      </c>
      <c r="C35" s="48" t="s">
        <v>235</v>
      </c>
      <c r="D35" s="60"/>
      <c r="E35" s="60"/>
      <c r="F35" s="60"/>
      <c r="G35" s="60"/>
      <c r="H35" s="60"/>
      <c r="I35" s="60"/>
      <c r="J35" s="60"/>
      <c r="K35" s="60"/>
      <c r="L35" s="60"/>
      <c r="Q35" s="170"/>
    </row>
    <row r="36" spans="1:27" ht="15" customHeight="1">
      <c r="A36" s="46"/>
      <c r="B36" s="59">
        <v>60</v>
      </c>
      <c r="C36" s="51" t="s">
        <v>20</v>
      </c>
      <c r="D36" s="60"/>
      <c r="E36" s="60"/>
      <c r="F36" s="60"/>
      <c r="G36" s="60"/>
      <c r="H36" s="60"/>
      <c r="I36" s="60"/>
      <c r="J36" s="60"/>
      <c r="K36" s="60"/>
      <c r="L36" s="60"/>
      <c r="Q36" s="170"/>
    </row>
    <row r="37" spans="1:27" ht="15" customHeight="1">
      <c r="A37" s="46"/>
      <c r="B37" s="59">
        <v>44</v>
      </c>
      <c r="C37" s="51" t="s">
        <v>21</v>
      </c>
      <c r="D37" s="60"/>
      <c r="E37" s="60"/>
      <c r="F37" s="60"/>
      <c r="G37" s="60"/>
      <c r="H37" s="60"/>
      <c r="I37" s="60"/>
      <c r="J37" s="60"/>
      <c r="K37" s="60"/>
      <c r="L37" s="60"/>
      <c r="Q37" s="170"/>
    </row>
    <row r="38" spans="1:27" ht="15" customHeight="1">
      <c r="A38" s="46"/>
      <c r="B38" s="61" t="s">
        <v>22</v>
      </c>
      <c r="C38" s="51" t="s">
        <v>38</v>
      </c>
      <c r="D38" s="62">
        <v>0</v>
      </c>
      <c r="E38" s="63">
        <v>9254</v>
      </c>
      <c r="F38" s="62">
        <v>0</v>
      </c>
      <c r="G38" s="63">
        <v>10419</v>
      </c>
      <c r="H38" s="62">
        <v>0</v>
      </c>
      <c r="I38" s="63">
        <v>10419</v>
      </c>
      <c r="J38" s="62">
        <v>0</v>
      </c>
      <c r="K38" s="63">
        <v>12078</v>
      </c>
      <c r="L38" s="63">
        <f>SUM(J38:K38)</f>
        <v>12078</v>
      </c>
      <c r="M38" s="249"/>
      <c r="N38" s="250"/>
      <c r="O38" s="250"/>
      <c r="P38" s="250"/>
      <c r="Q38" s="251"/>
      <c r="W38" s="250"/>
      <c r="X38" s="250"/>
      <c r="Y38" s="250"/>
      <c r="Z38" s="250"/>
      <c r="AA38" s="250"/>
    </row>
    <row r="39" spans="1:27" ht="15" customHeight="1">
      <c r="A39" s="46"/>
      <c r="B39" s="61" t="s">
        <v>23</v>
      </c>
      <c r="C39" s="51" t="s">
        <v>24</v>
      </c>
      <c r="D39" s="52">
        <v>0</v>
      </c>
      <c r="E39" s="45">
        <v>20</v>
      </c>
      <c r="F39" s="52">
        <v>0</v>
      </c>
      <c r="G39" s="45">
        <v>20</v>
      </c>
      <c r="H39" s="52">
        <v>0</v>
      </c>
      <c r="I39" s="45">
        <v>20</v>
      </c>
      <c r="J39" s="52">
        <v>0</v>
      </c>
      <c r="K39" s="45">
        <v>20</v>
      </c>
      <c r="L39" s="45">
        <f>SUM(J39:K39)</f>
        <v>20</v>
      </c>
      <c r="Q39" s="170"/>
      <c r="W39" s="250"/>
      <c r="X39" s="250"/>
      <c r="Y39" s="250"/>
      <c r="Z39" s="250"/>
      <c r="AA39" s="250"/>
    </row>
    <row r="40" spans="1:27" ht="15" customHeight="1">
      <c r="A40" s="46"/>
      <c r="B40" s="61" t="s">
        <v>25</v>
      </c>
      <c r="C40" s="51" t="s">
        <v>26</v>
      </c>
      <c r="D40" s="65">
        <v>0</v>
      </c>
      <c r="E40" s="66">
        <v>22</v>
      </c>
      <c r="F40" s="65">
        <v>0</v>
      </c>
      <c r="G40" s="66">
        <v>22</v>
      </c>
      <c r="H40" s="65">
        <v>0</v>
      </c>
      <c r="I40" s="66">
        <v>22</v>
      </c>
      <c r="J40" s="65">
        <v>0</v>
      </c>
      <c r="K40" s="66">
        <v>22</v>
      </c>
      <c r="L40" s="66">
        <f>SUM(J40:K40)</f>
        <v>22</v>
      </c>
      <c r="Q40" s="170"/>
      <c r="W40" s="250"/>
      <c r="X40" s="250"/>
      <c r="Y40" s="250"/>
      <c r="Z40" s="250"/>
      <c r="AA40" s="250"/>
    </row>
    <row r="41" spans="1:27" ht="15" customHeight="1">
      <c r="A41" s="46" t="s">
        <v>17</v>
      </c>
      <c r="B41" s="59">
        <v>44</v>
      </c>
      <c r="C41" s="51" t="s">
        <v>21</v>
      </c>
      <c r="D41" s="65">
        <f t="shared" ref="D41:L41" si="4">SUM(D38:D40)</f>
        <v>0</v>
      </c>
      <c r="E41" s="66">
        <f t="shared" si="4"/>
        <v>9296</v>
      </c>
      <c r="F41" s="65">
        <f t="shared" si="4"/>
        <v>0</v>
      </c>
      <c r="G41" s="66">
        <f t="shared" si="4"/>
        <v>10461</v>
      </c>
      <c r="H41" s="65">
        <f t="shared" si="4"/>
        <v>0</v>
      </c>
      <c r="I41" s="66">
        <f t="shared" si="4"/>
        <v>10461</v>
      </c>
      <c r="J41" s="65">
        <f t="shared" si="4"/>
        <v>0</v>
      </c>
      <c r="K41" s="66">
        <f t="shared" ref="K41" si="5">SUM(K38:K40)</f>
        <v>12120</v>
      </c>
      <c r="L41" s="66">
        <f t="shared" si="4"/>
        <v>12120</v>
      </c>
      <c r="Q41" s="170"/>
    </row>
    <row r="42" spans="1:27" ht="15" customHeight="1">
      <c r="A42" s="46" t="s">
        <v>17</v>
      </c>
      <c r="B42" s="59">
        <v>60</v>
      </c>
      <c r="C42" s="51" t="s">
        <v>20</v>
      </c>
      <c r="D42" s="65">
        <f t="shared" ref="D42:L42" si="6">SUM(D38:D40)</f>
        <v>0</v>
      </c>
      <c r="E42" s="66">
        <f t="shared" si="6"/>
        <v>9296</v>
      </c>
      <c r="F42" s="65">
        <f t="shared" si="6"/>
        <v>0</v>
      </c>
      <c r="G42" s="66">
        <f t="shared" si="6"/>
        <v>10461</v>
      </c>
      <c r="H42" s="65">
        <f t="shared" si="6"/>
        <v>0</v>
      </c>
      <c r="I42" s="66">
        <f t="shared" si="6"/>
        <v>10461</v>
      </c>
      <c r="J42" s="65">
        <f t="shared" si="6"/>
        <v>0</v>
      </c>
      <c r="K42" s="66">
        <f t="shared" ref="K42" si="7">SUM(K38:K40)</f>
        <v>12120</v>
      </c>
      <c r="L42" s="66">
        <f t="shared" si="6"/>
        <v>12120</v>
      </c>
      <c r="Q42" s="170"/>
    </row>
    <row r="43" spans="1:27" ht="27" customHeight="1">
      <c r="A43" s="46" t="s">
        <v>17</v>
      </c>
      <c r="B43" s="70">
        <v>0.2</v>
      </c>
      <c r="C43" s="48" t="s">
        <v>235</v>
      </c>
      <c r="D43" s="65">
        <f t="shared" ref="D43:L43" si="8">D42</f>
        <v>0</v>
      </c>
      <c r="E43" s="66">
        <f t="shared" si="8"/>
        <v>9296</v>
      </c>
      <c r="F43" s="65">
        <f t="shared" si="8"/>
        <v>0</v>
      </c>
      <c r="G43" s="66">
        <f t="shared" si="8"/>
        <v>10461</v>
      </c>
      <c r="H43" s="65">
        <f t="shared" si="8"/>
        <v>0</v>
      </c>
      <c r="I43" s="66">
        <f t="shared" si="8"/>
        <v>10461</v>
      </c>
      <c r="J43" s="65">
        <f t="shared" si="8"/>
        <v>0</v>
      </c>
      <c r="K43" s="66">
        <f t="shared" ref="K43" si="9">K42</f>
        <v>12120</v>
      </c>
      <c r="L43" s="66">
        <f t="shared" si="8"/>
        <v>12120</v>
      </c>
      <c r="Q43" s="170"/>
    </row>
    <row r="44" spans="1:27" ht="27" customHeight="1">
      <c r="A44" s="46" t="s">
        <v>17</v>
      </c>
      <c r="B44" s="47">
        <v>2045</v>
      </c>
      <c r="C44" s="48" t="s">
        <v>236</v>
      </c>
      <c r="D44" s="65">
        <f t="shared" ref="D44:L44" si="10">D43+D33</f>
        <v>0</v>
      </c>
      <c r="E44" s="66">
        <f t="shared" si="10"/>
        <v>10518</v>
      </c>
      <c r="F44" s="65">
        <f t="shared" si="10"/>
        <v>0</v>
      </c>
      <c r="G44" s="66">
        <f t="shared" si="10"/>
        <v>11847</v>
      </c>
      <c r="H44" s="65">
        <f t="shared" si="10"/>
        <v>0</v>
      </c>
      <c r="I44" s="66">
        <f t="shared" si="10"/>
        <v>11847</v>
      </c>
      <c r="J44" s="65">
        <f t="shared" si="10"/>
        <v>0</v>
      </c>
      <c r="K44" s="66">
        <f t="shared" ref="K44" si="11">K43+K33</f>
        <v>14485</v>
      </c>
      <c r="L44" s="66">
        <f t="shared" si="10"/>
        <v>14485</v>
      </c>
      <c r="Q44" s="170"/>
    </row>
    <row r="45" spans="1:27" ht="15" customHeight="1">
      <c r="A45" s="46"/>
      <c r="B45" s="46"/>
      <c r="C45" s="46"/>
      <c r="D45" s="71"/>
      <c r="E45" s="60"/>
      <c r="F45" s="60"/>
      <c r="G45" s="60"/>
      <c r="H45" s="71"/>
      <c r="I45" s="60"/>
      <c r="J45" s="60"/>
      <c r="K45" s="60"/>
      <c r="L45" s="60"/>
      <c r="Q45" s="170"/>
    </row>
    <row r="46" spans="1:27" ht="15" customHeight="1">
      <c r="A46" s="46" t="s">
        <v>19</v>
      </c>
      <c r="B46" s="72">
        <v>2059</v>
      </c>
      <c r="C46" s="73" t="s">
        <v>4</v>
      </c>
      <c r="D46" s="63"/>
      <c r="E46" s="63"/>
      <c r="F46" s="63"/>
      <c r="G46" s="63"/>
      <c r="H46" s="63"/>
      <c r="I46" s="63"/>
      <c r="J46" s="63"/>
      <c r="K46" s="63"/>
      <c r="L46" s="63"/>
      <c r="Q46" s="170"/>
    </row>
    <row r="47" spans="1:27" ht="15" customHeight="1">
      <c r="A47" s="74"/>
      <c r="B47" s="74">
        <v>80</v>
      </c>
      <c r="C47" s="75" t="s">
        <v>27</v>
      </c>
      <c r="D47" s="63"/>
      <c r="E47" s="63"/>
      <c r="F47" s="63"/>
      <c r="G47" s="63"/>
      <c r="H47" s="63"/>
      <c r="I47" s="63"/>
      <c r="J47" s="63"/>
      <c r="K47" s="63"/>
      <c r="L47" s="63"/>
      <c r="Q47" s="170"/>
    </row>
    <row r="48" spans="1:27" ht="15" customHeight="1">
      <c r="A48" s="74"/>
      <c r="B48" s="76">
        <v>80.052999999999997</v>
      </c>
      <c r="C48" s="73" t="s">
        <v>28</v>
      </c>
      <c r="D48" s="63"/>
      <c r="E48" s="63"/>
      <c r="F48" s="63"/>
      <c r="G48" s="63"/>
      <c r="H48" s="63"/>
      <c r="I48" s="63"/>
      <c r="J48" s="63"/>
      <c r="K48" s="63"/>
      <c r="L48" s="63"/>
      <c r="Q48" s="170"/>
    </row>
    <row r="49" spans="1:27" ht="15" customHeight="1">
      <c r="A49" s="74"/>
      <c r="B49" s="77">
        <v>60</v>
      </c>
      <c r="C49" s="75" t="s">
        <v>134</v>
      </c>
      <c r="D49" s="63"/>
      <c r="E49" s="63"/>
      <c r="F49" s="63"/>
      <c r="G49" s="63"/>
      <c r="H49" s="63"/>
      <c r="I49" s="63"/>
      <c r="J49" s="63"/>
      <c r="K49" s="63"/>
      <c r="L49" s="63"/>
      <c r="Q49" s="170"/>
    </row>
    <row r="50" spans="1:27" ht="27" customHeight="1">
      <c r="A50" s="74"/>
      <c r="B50" s="77">
        <v>65</v>
      </c>
      <c r="C50" s="75" t="s">
        <v>136</v>
      </c>
      <c r="D50" s="63"/>
      <c r="E50" s="63"/>
      <c r="F50" s="63"/>
      <c r="G50" s="63"/>
      <c r="H50" s="63"/>
      <c r="I50" s="63"/>
      <c r="J50" s="63"/>
      <c r="K50" s="63"/>
      <c r="L50" s="63"/>
      <c r="Q50" s="170"/>
    </row>
    <row r="51" spans="1:27" ht="15" customHeight="1">
      <c r="A51" s="74"/>
      <c r="B51" s="78" t="s">
        <v>95</v>
      </c>
      <c r="C51" s="75" t="s">
        <v>45</v>
      </c>
      <c r="D51" s="62">
        <v>0</v>
      </c>
      <c r="E51" s="63">
        <v>5488</v>
      </c>
      <c r="F51" s="62">
        <v>0</v>
      </c>
      <c r="G51" s="63">
        <v>3409</v>
      </c>
      <c r="H51" s="62">
        <v>0</v>
      </c>
      <c r="I51" s="63">
        <v>3409</v>
      </c>
      <c r="J51" s="62">
        <v>0</v>
      </c>
      <c r="K51" s="63">
        <v>4774</v>
      </c>
      <c r="L51" s="63">
        <f>SUM(J51:K51)</f>
        <v>4774</v>
      </c>
      <c r="M51" s="249"/>
      <c r="N51" s="250"/>
      <c r="O51" s="250"/>
      <c r="P51" s="250"/>
      <c r="Q51" s="251"/>
      <c r="W51" s="250"/>
      <c r="X51" s="250"/>
      <c r="Y51" s="250"/>
      <c r="Z51" s="250"/>
      <c r="AA51" s="250"/>
    </row>
    <row r="52" spans="1:27" ht="27" customHeight="1">
      <c r="A52" s="74" t="s">
        <v>17</v>
      </c>
      <c r="B52" s="77">
        <v>65</v>
      </c>
      <c r="C52" s="75" t="s">
        <v>136</v>
      </c>
      <c r="D52" s="54">
        <f t="shared" ref="D52:L52" si="12">D51</f>
        <v>0</v>
      </c>
      <c r="E52" s="56">
        <f t="shared" si="12"/>
        <v>5488</v>
      </c>
      <c r="F52" s="54">
        <f t="shared" si="12"/>
        <v>0</v>
      </c>
      <c r="G52" s="56">
        <f t="shared" si="12"/>
        <v>3409</v>
      </c>
      <c r="H52" s="54">
        <f t="shared" si="12"/>
        <v>0</v>
      </c>
      <c r="I52" s="56">
        <f t="shared" si="12"/>
        <v>3409</v>
      </c>
      <c r="J52" s="54">
        <f t="shared" si="12"/>
        <v>0</v>
      </c>
      <c r="K52" s="56">
        <f t="shared" ref="K52" si="13">K51</f>
        <v>4774</v>
      </c>
      <c r="L52" s="56">
        <f t="shared" si="12"/>
        <v>4774</v>
      </c>
      <c r="M52" s="183"/>
      <c r="Q52" s="170"/>
    </row>
    <row r="53" spans="1:27" ht="15" customHeight="1">
      <c r="A53" s="74"/>
      <c r="B53" s="78"/>
      <c r="C53" s="75"/>
      <c r="D53" s="63"/>
      <c r="E53" s="63"/>
      <c r="F53" s="63"/>
      <c r="G53" s="63"/>
      <c r="H53" s="63"/>
      <c r="I53" s="63"/>
      <c r="J53" s="63"/>
      <c r="K53" s="63"/>
      <c r="L53" s="63"/>
      <c r="Q53" s="170"/>
    </row>
    <row r="54" spans="1:27" ht="27" customHeight="1">
      <c r="A54" s="74"/>
      <c r="B54" s="78">
        <v>66</v>
      </c>
      <c r="C54" s="75" t="s">
        <v>135</v>
      </c>
      <c r="D54" s="63"/>
      <c r="E54" s="63"/>
      <c r="F54" s="63"/>
      <c r="G54" s="63"/>
      <c r="H54" s="63"/>
      <c r="I54" s="63"/>
      <c r="J54" s="63"/>
      <c r="K54" s="63"/>
      <c r="L54" s="63"/>
      <c r="Q54" s="170"/>
    </row>
    <row r="55" spans="1:27" ht="15" customHeight="1">
      <c r="A55" s="74"/>
      <c r="B55" s="78" t="s">
        <v>96</v>
      </c>
      <c r="C55" s="75" t="s">
        <v>45</v>
      </c>
      <c r="D55" s="62">
        <v>0</v>
      </c>
      <c r="E55" s="63">
        <v>1977</v>
      </c>
      <c r="F55" s="62">
        <v>0</v>
      </c>
      <c r="G55" s="63">
        <v>807</v>
      </c>
      <c r="H55" s="62">
        <v>0</v>
      </c>
      <c r="I55" s="63">
        <v>807</v>
      </c>
      <c r="J55" s="62">
        <v>0</v>
      </c>
      <c r="K55" s="63">
        <v>1939</v>
      </c>
      <c r="L55" s="63">
        <f>SUM(J55:K55)</f>
        <v>1939</v>
      </c>
      <c r="M55" s="249"/>
      <c r="N55" s="250"/>
      <c r="O55" s="250"/>
      <c r="P55" s="250"/>
      <c r="Q55" s="251"/>
      <c r="W55" s="250"/>
      <c r="X55" s="250"/>
      <c r="Y55" s="250"/>
      <c r="Z55" s="250"/>
      <c r="AA55" s="250"/>
    </row>
    <row r="56" spans="1:27" ht="27" customHeight="1">
      <c r="A56" s="74" t="s">
        <v>17</v>
      </c>
      <c r="B56" s="78">
        <v>66</v>
      </c>
      <c r="C56" s="75" t="s">
        <v>135</v>
      </c>
      <c r="D56" s="62">
        <f t="shared" ref="D56:L56" si="14">D55</f>
        <v>0</v>
      </c>
      <c r="E56" s="63">
        <f t="shared" si="14"/>
        <v>1977</v>
      </c>
      <c r="F56" s="62">
        <f t="shared" si="14"/>
        <v>0</v>
      </c>
      <c r="G56" s="63">
        <f t="shared" si="14"/>
        <v>807</v>
      </c>
      <c r="H56" s="62">
        <f t="shared" si="14"/>
        <v>0</v>
      </c>
      <c r="I56" s="63">
        <f t="shared" si="14"/>
        <v>807</v>
      </c>
      <c r="J56" s="62">
        <f t="shared" si="14"/>
        <v>0</v>
      </c>
      <c r="K56" s="63">
        <f t="shared" ref="K56" si="15">K55</f>
        <v>1939</v>
      </c>
      <c r="L56" s="63">
        <f t="shared" si="14"/>
        <v>1939</v>
      </c>
      <c r="Q56" s="170"/>
    </row>
    <row r="57" spans="1:27" ht="15" customHeight="1">
      <c r="A57" s="150" t="s">
        <v>17</v>
      </c>
      <c r="B57" s="210">
        <v>60</v>
      </c>
      <c r="C57" s="151" t="s">
        <v>134</v>
      </c>
      <c r="D57" s="54">
        <f t="shared" ref="D57:L57" si="16">D51+D55</f>
        <v>0</v>
      </c>
      <c r="E57" s="56">
        <f t="shared" si="16"/>
        <v>7465</v>
      </c>
      <c r="F57" s="54">
        <f t="shared" si="16"/>
        <v>0</v>
      </c>
      <c r="G57" s="56">
        <f t="shared" si="16"/>
        <v>4216</v>
      </c>
      <c r="H57" s="54">
        <f t="shared" si="16"/>
        <v>0</v>
      </c>
      <c r="I57" s="56">
        <f t="shared" si="16"/>
        <v>4216</v>
      </c>
      <c r="J57" s="54">
        <f t="shared" si="16"/>
        <v>0</v>
      </c>
      <c r="K57" s="56">
        <f t="shared" ref="K57" si="17">K51+K55</f>
        <v>6713</v>
      </c>
      <c r="L57" s="56">
        <f t="shared" si="16"/>
        <v>6713</v>
      </c>
      <c r="Q57" s="170"/>
    </row>
    <row r="58" spans="1:27" ht="3.75" customHeight="1">
      <c r="A58" s="74"/>
      <c r="B58" s="77"/>
      <c r="C58" s="75"/>
      <c r="D58" s="62"/>
      <c r="E58" s="63"/>
      <c r="F58" s="62"/>
      <c r="G58" s="63"/>
      <c r="H58" s="62"/>
      <c r="I58" s="63"/>
      <c r="J58" s="64"/>
      <c r="K58" s="63"/>
      <c r="L58" s="63"/>
      <c r="Q58" s="170"/>
    </row>
    <row r="59" spans="1:27" ht="14.45" customHeight="1">
      <c r="A59" s="74"/>
      <c r="B59" s="77">
        <v>61</v>
      </c>
      <c r="C59" s="75" t="s">
        <v>97</v>
      </c>
      <c r="D59" s="63"/>
      <c r="E59" s="63"/>
      <c r="F59" s="63"/>
      <c r="G59" s="63"/>
      <c r="H59" s="63"/>
      <c r="I59" s="63"/>
      <c r="J59" s="63"/>
      <c r="K59" s="63"/>
      <c r="L59" s="63"/>
      <c r="Q59" s="170"/>
    </row>
    <row r="60" spans="1:27" ht="25.5">
      <c r="A60" s="74"/>
      <c r="B60" s="78">
        <v>65</v>
      </c>
      <c r="C60" s="75" t="s">
        <v>136</v>
      </c>
      <c r="D60" s="63"/>
      <c r="E60" s="63"/>
      <c r="F60" s="63"/>
      <c r="G60" s="63"/>
      <c r="H60" s="63"/>
      <c r="I60" s="63"/>
      <c r="J60" s="63"/>
      <c r="K60" s="63"/>
      <c r="L60" s="63"/>
      <c r="Q60" s="170"/>
    </row>
    <row r="61" spans="1:27" ht="14.45" customHeight="1">
      <c r="A61" s="74"/>
      <c r="B61" s="78" t="s">
        <v>98</v>
      </c>
      <c r="C61" s="75" t="s">
        <v>77</v>
      </c>
      <c r="D61" s="65">
        <v>0</v>
      </c>
      <c r="E61" s="66">
        <v>650</v>
      </c>
      <c r="F61" s="65">
        <v>0</v>
      </c>
      <c r="G61" s="67">
        <v>650</v>
      </c>
      <c r="H61" s="65">
        <v>0</v>
      </c>
      <c r="I61" s="67">
        <v>650</v>
      </c>
      <c r="J61" s="65">
        <v>0</v>
      </c>
      <c r="K61" s="67">
        <v>650</v>
      </c>
      <c r="L61" s="67">
        <f>SUM(J61:K61)</f>
        <v>650</v>
      </c>
      <c r="Q61" s="170"/>
      <c r="W61" s="250"/>
      <c r="X61" s="250"/>
      <c r="Y61" s="250"/>
      <c r="Z61" s="250"/>
      <c r="AA61" s="250"/>
    </row>
    <row r="62" spans="1:27" ht="25.5">
      <c r="A62" s="74" t="s">
        <v>17</v>
      </c>
      <c r="B62" s="78">
        <v>65</v>
      </c>
      <c r="C62" s="75" t="s">
        <v>136</v>
      </c>
      <c r="D62" s="65">
        <f t="shared" ref="D62:L62" si="18">D61</f>
        <v>0</v>
      </c>
      <c r="E62" s="66">
        <f t="shared" si="18"/>
        <v>650</v>
      </c>
      <c r="F62" s="65">
        <f t="shared" si="18"/>
        <v>0</v>
      </c>
      <c r="G62" s="67">
        <f t="shared" si="18"/>
        <v>650</v>
      </c>
      <c r="H62" s="65">
        <f t="shared" si="18"/>
        <v>0</v>
      </c>
      <c r="I62" s="67">
        <f t="shared" si="18"/>
        <v>650</v>
      </c>
      <c r="J62" s="65">
        <f t="shared" si="18"/>
        <v>0</v>
      </c>
      <c r="K62" s="67">
        <f t="shared" ref="K62" si="19">K61</f>
        <v>650</v>
      </c>
      <c r="L62" s="67">
        <f t="shared" si="18"/>
        <v>650</v>
      </c>
      <c r="Q62" s="170"/>
    </row>
    <row r="63" spans="1:27" ht="8.1" customHeight="1">
      <c r="A63" s="74"/>
      <c r="B63" s="78"/>
      <c r="C63" s="75"/>
      <c r="D63" s="63"/>
      <c r="E63" s="63"/>
      <c r="F63" s="63"/>
      <c r="G63" s="63"/>
      <c r="H63" s="63"/>
      <c r="I63" s="63"/>
      <c r="J63" s="63"/>
      <c r="K63" s="63"/>
      <c r="L63" s="63"/>
      <c r="Q63" s="170"/>
    </row>
    <row r="64" spans="1:27" ht="25.5">
      <c r="A64" s="74"/>
      <c r="B64" s="78">
        <v>66</v>
      </c>
      <c r="C64" s="75" t="s">
        <v>135</v>
      </c>
      <c r="D64" s="63"/>
      <c r="E64" s="63"/>
      <c r="F64" s="63"/>
      <c r="G64" s="63"/>
      <c r="H64" s="63"/>
      <c r="I64" s="63"/>
      <c r="J64" s="63"/>
      <c r="K64" s="63"/>
      <c r="L64" s="63"/>
      <c r="Q64" s="170"/>
    </row>
    <row r="65" spans="1:27" ht="14.45" customHeight="1">
      <c r="A65" s="74"/>
      <c r="B65" s="78" t="s">
        <v>99</v>
      </c>
      <c r="C65" s="75" t="s">
        <v>77</v>
      </c>
      <c r="D65" s="65">
        <v>0</v>
      </c>
      <c r="E65" s="66">
        <v>410</v>
      </c>
      <c r="F65" s="65">
        <v>0</v>
      </c>
      <c r="G65" s="67">
        <v>410</v>
      </c>
      <c r="H65" s="65">
        <v>0</v>
      </c>
      <c r="I65" s="67">
        <v>410</v>
      </c>
      <c r="J65" s="65">
        <v>0</v>
      </c>
      <c r="K65" s="67">
        <v>410</v>
      </c>
      <c r="L65" s="67">
        <f>SUM(J65:K65)</f>
        <v>410</v>
      </c>
      <c r="Q65" s="170"/>
      <c r="W65" s="250"/>
      <c r="X65" s="250"/>
      <c r="Y65" s="250"/>
      <c r="Z65" s="250"/>
      <c r="AA65" s="250"/>
    </row>
    <row r="66" spans="1:27" ht="25.5">
      <c r="A66" s="74" t="s">
        <v>17</v>
      </c>
      <c r="B66" s="78">
        <v>66</v>
      </c>
      <c r="C66" s="75" t="s">
        <v>135</v>
      </c>
      <c r="D66" s="65">
        <f t="shared" ref="D66:L66" si="20">D65</f>
        <v>0</v>
      </c>
      <c r="E66" s="66">
        <f t="shared" si="20"/>
        <v>410</v>
      </c>
      <c r="F66" s="65">
        <f t="shared" si="20"/>
        <v>0</v>
      </c>
      <c r="G66" s="67">
        <f t="shared" si="20"/>
        <v>410</v>
      </c>
      <c r="H66" s="65">
        <f t="shared" si="20"/>
        <v>0</v>
      </c>
      <c r="I66" s="67">
        <f t="shared" si="20"/>
        <v>410</v>
      </c>
      <c r="J66" s="65">
        <f t="shared" si="20"/>
        <v>0</v>
      </c>
      <c r="K66" s="67">
        <f t="shared" ref="K66" si="21">K65</f>
        <v>410</v>
      </c>
      <c r="L66" s="67">
        <f t="shared" si="20"/>
        <v>410</v>
      </c>
      <c r="Q66" s="170"/>
    </row>
    <row r="67" spans="1:27" ht="14.45" customHeight="1">
      <c r="A67" s="74" t="s">
        <v>17</v>
      </c>
      <c r="B67" s="77">
        <v>61</v>
      </c>
      <c r="C67" s="75" t="s">
        <v>97</v>
      </c>
      <c r="D67" s="65">
        <f t="shared" ref="D67:L67" si="22">D61+D65</f>
        <v>0</v>
      </c>
      <c r="E67" s="66">
        <f t="shared" si="22"/>
        <v>1060</v>
      </c>
      <c r="F67" s="65">
        <f t="shared" si="22"/>
        <v>0</v>
      </c>
      <c r="G67" s="67">
        <f t="shared" si="22"/>
        <v>1060</v>
      </c>
      <c r="H67" s="65">
        <f t="shared" si="22"/>
        <v>0</v>
      </c>
      <c r="I67" s="67">
        <f t="shared" si="22"/>
        <v>1060</v>
      </c>
      <c r="J67" s="65">
        <f t="shared" si="22"/>
        <v>0</v>
      </c>
      <c r="K67" s="67">
        <f t="shared" ref="K67" si="23">K61+K65</f>
        <v>1060</v>
      </c>
      <c r="L67" s="67">
        <f t="shared" si="22"/>
        <v>1060</v>
      </c>
      <c r="Q67" s="170"/>
    </row>
    <row r="68" spans="1:27" ht="14.45" customHeight="1">
      <c r="A68" s="46" t="s">
        <v>17</v>
      </c>
      <c r="B68" s="76">
        <v>80.052999999999997</v>
      </c>
      <c r="C68" s="73" t="s">
        <v>28</v>
      </c>
      <c r="D68" s="62">
        <f t="shared" ref="D68:L68" si="24">D67+D57</f>
        <v>0</v>
      </c>
      <c r="E68" s="64">
        <f t="shared" si="24"/>
        <v>8525</v>
      </c>
      <c r="F68" s="62">
        <f t="shared" si="24"/>
        <v>0</v>
      </c>
      <c r="G68" s="64">
        <f t="shared" si="24"/>
        <v>5276</v>
      </c>
      <c r="H68" s="62">
        <f t="shared" si="24"/>
        <v>0</v>
      </c>
      <c r="I68" s="64">
        <f t="shared" si="24"/>
        <v>5276</v>
      </c>
      <c r="J68" s="62">
        <f t="shared" si="24"/>
        <v>0</v>
      </c>
      <c r="K68" s="64">
        <f t="shared" ref="K68" si="25">K67+K57</f>
        <v>7773</v>
      </c>
      <c r="L68" s="64">
        <f t="shared" si="24"/>
        <v>7773</v>
      </c>
      <c r="Q68" s="170"/>
    </row>
    <row r="69" spans="1:27" ht="14.45" customHeight="1">
      <c r="A69" s="46" t="s">
        <v>17</v>
      </c>
      <c r="B69" s="47">
        <v>2059</v>
      </c>
      <c r="C69" s="48" t="s">
        <v>4</v>
      </c>
      <c r="D69" s="54">
        <f t="shared" ref="D69:L69" si="26">D68</f>
        <v>0</v>
      </c>
      <c r="E69" s="79">
        <f t="shared" si="26"/>
        <v>8525</v>
      </c>
      <c r="F69" s="54">
        <f t="shared" si="26"/>
        <v>0</v>
      </c>
      <c r="G69" s="79">
        <f t="shared" si="26"/>
        <v>5276</v>
      </c>
      <c r="H69" s="54">
        <f t="shared" si="26"/>
        <v>0</v>
      </c>
      <c r="I69" s="79">
        <f t="shared" si="26"/>
        <v>5276</v>
      </c>
      <c r="J69" s="54">
        <f t="shared" si="26"/>
        <v>0</v>
      </c>
      <c r="K69" s="79">
        <f t="shared" ref="K69" si="27">K68</f>
        <v>7773</v>
      </c>
      <c r="L69" s="79">
        <f t="shared" si="26"/>
        <v>7773</v>
      </c>
      <c r="Q69" s="170"/>
    </row>
    <row r="70" spans="1:27" ht="8.1" customHeight="1">
      <c r="A70" s="46"/>
      <c r="B70" s="47"/>
      <c r="C70" s="51"/>
      <c r="D70" s="80"/>
      <c r="E70" s="80"/>
      <c r="F70" s="80"/>
      <c r="G70" s="80"/>
      <c r="H70" s="80"/>
      <c r="I70" s="80"/>
      <c r="J70" s="80"/>
      <c r="K70" s="80"/>
      <c r="L70" s="80"/>
      <c r="Q70" s="170"/>
    </row>
    <row r="71" spans="1:27" ht="13.35" customHeight="1">
      <c r="A71" s="46" t="s">
        <v>19</v>
      </c>
      <c r="B71" s="47">
        <v>2215</v>
      </c>
      <c r="C71" s="48" t="s">
        <v>5</v>
      </c>
      <c r="D71" s="80"/>
      <c r="E71" s="80"/>
      <c r="F71" s="80"/>
      <c r="G71" s="80"/>
      <c r="H71" s="80"/>
      <c r="I71" s="80"/>
      <c r="J71" s="80"/>
      <c r="K71" s="80"/>
      <c r="L71" s="80"/>
      <c r="Q71" s="170"/>
    </row>
    <row r="72" spans="1:27" ht="13.35" customHeight="1">
      <c r="A72" s="46"/>
      <c r="B72" s="81">
        <v>2</v>
      </c>
      <c r="C72" s="51" t="s">
        <v>36</v>
      </c>
      <c r="D72" s="82"/>
      <c r="E72" s="82"/>
      <c r="F72" s="82"/>
      <c r="G72" s="82"/>
      <c r="H72" s="82"/>
      <c r="I72" s="82"/>
      <c r="J72" s="82"/>
      <c r="K72" s="82"/>
      <c r="L72" s="82"/>
      <c r="Q72" s="170"/>
    </row>
    <row r="73" spans="1:27" ht="13.35" customHeight="1">
      <c r="A73" s="46"/>
      <c r="B73" s="83">
        <v>2.105</v>
      </c>
      <c r="C73" s="48" t="s">
        <v>32</v>
      </c>
      <c r="D73" s="82"/>
      <c r="E73" s="82"/>
      <c r="F73" s="82"/>
      <c r="G73" s="82"/>
      <c r="H73" s="82"/>
      <c r="I73" s="82"/>
      <c r="J73" s="82"/>
      <c r="K73" s="82"/>
      <c r="L73" s="82"/>
      <c r="Q73" s="170"/>
    </row>
    <row r="74" spans="1:27" ht="25.5">
      <c r="A74" s="46"/>
      <c r="B74" s="59">
        <v>42</v>
      </c>
      <c r="C74" s="75" t="s">
        <v>119</v>
      </c>
      <c r="D74" s="82"/>
      <c r="E74" s="82"/>
      <c r="F74" s="82"/>
      <c r="G74" s="82"/>
      <c r="H74" s="82"/>
      <c r="I74" s="82"/>
      <c r="J74" s="82"/>
      <c r="K74" s="82"/>
      <c r="L74" s="82"/>
      <c r="Q74" s="170"/>
    </row>
    <row r="75" spans="1:27" ht="13.35" customHeight="1">
      <c r="A75" s="46"/>
      <c r="B75" s="59">
        <v>45</v>
      </c>
      <c r="C75" s="75" t="s">
        <v>29</v>
      </c>
      <c r="D75" s="82"/>
      <c r="E75" s="82"/>
      <c r="F75" s="82"/>
      <c r="G75" s="82"/>
      <c r="H75" s="82"/>
      <c r="I75" s="82"/>
      <c r="J75" s="82"/>
      <c r="K75" s="82"/>
      <c r="L75" s="82"/>
      <c r="Q75" s="170"/>
    </row>
    <row r="76" spans="1:27" ht="13.35" customHeight="1">
      <c r="A76" s="46"/>
      <c r="B76" s="61" t="s">
        <v>30</v>
      </c>
      <c r="C76" s="51" t="s">
        <v>33</v>
      </c>
      <c r="D76" s="52">
        <v>0</v>
      </c>
      <c r="E76" s="84">
        <v>2822</v>
      </c>
      <c r="F76" s="52">
        <v>0</v>
      </c>
      <c r="G76" s="84">
        <v>1708</v>
      </c>
      <c r="H76" s="52">
        <v>0</v>
      </c>
      <c r="I76" s="84">
        <v>1708</v>
      </c>
      <c r="J76" s="52">
        <v>0</v>
      </c>
      <c r="K76" s="84">
        <v>2967</v>
      </c>
      <c r="L76" s="84">
        <f>SUM(J76:K76)</f>
        <v>2967</v>
      </c>
      <c r="M76" s="249"/>
      <c r="N76" s="250"/>
      <c r="O76" s="250"/>
      <c r="P76" s="250"/>
      <c r="Q76" s="251"/>
      <c r="W76" s="250"/>
      <c r="X76" s="250"/>
      <c r="Y76" s="250"/>
      <c r="Z76" s="250"/>
      <c r="AA76" s="250"/>
    </row>
    <row r="77" spans="1:27" ht="13.35" customHeight="1">
      <c r="A77" s="46"/>
      <c r="B77" s="61" t="s">
        <v>34</v>
      </c>
      <c r="C77" s="51" t="s">
        <v>130</v>
      </c>
      <c r="D77" s="52">
        <v>0</v>
      </c>
      <c r="E77" s="84">
        <v>628</v>
      </c>
      <c r="F77" s="52">
        <v>0</v>
      </c>
      <c r="G77" s="53">
        <v>629</v>
      </c>
      <c r="H77" s="52">
        <v>0</v>
      </c>
      <c r="I77" s="53">
        <v>629</v>
      </c>
      <c r="J77" s="52">
        <v>0</v>
      </c>
      <c r="K77" s="53">
        <v>629</v>
      </c>
      <c r="L77" s="53">
        <f>SUM(J77:K77)</f>
        <v>629</v>
      </c>
      <c r="Q77" s="170"/>
      <c r="W77" s="250"/>
      <c r="X77" s="250"/>
      <c r="Y77" s="250"/>
      <c r="Z77" s="250"/>
      <c r="AA77" s="250"/>
    </row>
    <row r="78" spans="1:27" ht="13.35" customHeight="1">
      <c r="A78" s="46" t="s">
        <v>17</v>
      </c>
      <c r="B78" s="59">
        <v>45</v>
      </c>
      <c r="C78" s="75" t="s">
        <v>29</v>
      </c>
      <c r="D78" s="54">
        <f t="shared" ref="D78:L78" si="28">SUM(D76:D77)</f>
        <v>0</v>
      </c>
      <c r="E78" s="85">
        <f t="shared" si="28"/>
        <v>3450</v>
      </c>
      <c r="F78" s="54">
        <f t="shared" si="28"/>
        <v>0</v>
      </c>
      <c r="G78" s="85">
        <f t="shared" si="28"/>
        <v>2337</v>
      </c>
      <c r="H78" s="54">
        <f t="shared" si="28"/>
        <v>0</v>
      </c>
      <c r="I78" s="85">
        <f t="shared" si="28"/>
        <v>2337</v>
      </c>
      <c r="J78" s="54">
        <f t="shared" si="28"/>
        <v>0</v>
      </c>
      <c r="K78" s="85">
        <f t="shared" ref="K78" si="29">SUM(K76:K77)</f>
        <v>3596</v>
      </c>
      <c r="L78" s="85">
        <f t="shared" si="28"/>
        <v>3596</v>
      </c>
      <c r="Q78" s="170"/>
    </row>
    <row r="79" spans="1:27" ht="8.1" customHeight="1">
      <c r="A79" s="46"/>
      <c r="B79" s="59"/>
      <c r="C79" s="75"/>
      <c r="D79" s="80"/>
      <c r="E79" s="80"/>
      <c r="F79" s="80"/>
      <c r="G79" s="80"/>
      <c r="H79" s="80"/>
      <c r="I79" s="80"/>
      <c r="J79" s="80"/>
      <c r="K79" s="80"/>
      <c r="L79" s="80"/>
      <c r="Q79" s="170"/>
    </row>
    <row r="80" spans="1:27" ht="13.35" customHeight="1">
      <c r="A80" s="46"/>
      <c r="B80" s="86">
        <v>48</v>
      </c>
      <c r="C80" s="51" t="s">
        <v>31</v>
      </c>
      <c r="D80" s="80"/>
      <c r="E80" s="80"/>
      <c r="F80" s="80"/>
      <c r="G80" s="80"/>
      <c r="H80" s="80"/>
      <c r="I80" s="80"/>
      <c r="J80" s="80"/>
      <c r="K80" s="80"/>
      <c r="L80" s="80"/>
      <c r="Q80" s="170"/>
    </row>
    <row r="81" spans="1:27" ht="13.35" customHeight="1">
      <c r="A81" s="46"/>
      <c r="B81" s="61" t="s">
        <v>35</v>
      </c>
      <c r="C81" s="51" t="s">
        <v>130</v>
      </c>
      <c r="D81" s="65">
        <v>0</v>
      </c>
      <c r="E81" s="87">
        <v>3389</v>
      </c>
      <c r="F81" s="65">
        <v>0</v>
      </c>
      <c r="G81" s="87">
        <v>2708</v>
      </c>
      <c r="H81" s="65">
        <v>0</v>
      </c>
      <c r="I81" s="87">
        <v>2708</v>
      </c>
      <c r="J81" s="65">
        <v>0</v>
      </c>
      <c r="K81" s="87">
        <v>3220</v>
      </c>
      <c r="L81" s="87">
        <f>SUM(J81:K81)</f>
        <v>3220</v>
      </c>
      <c r="Q81" s="170"/>
      <c r="W81" s="250"/>
      <c r="X81" s="250"/>
      <c r="Y81" s="250"/>
      <c r="Z81" s="250"/>
      <c r="AA81" s="250"/>
    </row>
    <row r="82" spans="1:27" ht="13.35" customHeight="1">
      <c r="A82" s="46" t="s">
        <v>17</v>
      </c>
      <c r="B82" s="86">
        <v>48</v>
      </c>
      <c r="C82" s="51" t="s">
        <v>31</v>
      </c>
      <c r="D82" s="65">
        <f t="shared" ref="D82:L82" si="30">D81</f>
        <v>0</v>
      </c>
      <c r="E82" s="87">
        <f t="shared" si="30"/>
        <v>3389</v>
      </c>
      <c r="F82" s="65">
        <f t="shared" si="30"/>
        <v>0</v>
      </c>
      <c r="G82" s="87">
        <f t="shared" si="30"/>
        <v>2708</v>
      </c>
      <c r="H82" s="65">
        <f t="shared" si="30"/>
        <v>0</v>
      </c>
      <c r="I82" s="87">
        <f t="shared" si="30"/>
        <v>2708</v>
      </c>
      <c r="J82" s="65">
        <f t="shared" si="30"/>
        <v>0</v>
      </c>
      <c r="K82" s="87">
        <f t="shared" ref="K82" si="31">K81</f>
        <v>3220</v>
      </c>
      <c r="L82" s="87">
        <f t="shared" si="30"/>
        <v>3220</v>
      </c>
      <c r="Q82" s="170"/>
    </row>
    <row r="83" spans="1:27" ht="25.5">
      <c r="A83" s="46" t="s">
        <v>17</v>
      </c>
      <c r="B83" s="59">
        <v>42</v>
      </c>
      <c r="C83" s="75" t="s">
        <v>119</v>
      </c>
      <c r="D83" s="65">
        <f t="shared" ref="D83:L83" si="32">D81+D78</f>
        <v>0</v>
      </c>
      <c r="E83" s="87">
        <f t="shared" si="32"/>
        <v>6839</v>
      </c>
      <c r="F83" s="65">
        <f t="shared" si="32"/>
        <v>0</v>
      </c>
      <c r="G83" s="87">
        <f t="shared" si="32"/>
        <v>5045</v>
      </c>
      <c r="H83" s="65">
        <f t="shared" si="32"/>
        <v>0</v>
      </c>
      <c r="I83" s="87">
        <f t="shared" si="32"/>
        <v>5045</v>
      </c>
      <c r="J83" s="65">
        <f t="shared" si="32"/>
        <v>0</v>
      </c>
      <c r="K83" s="87">
        <f t="shared" ref="K83" si="33">K81+K78</f>
        <v>6816</v>
      </c>
      <c r="L83" s="87">
        <f t="shared" si="32"/>
        <v>6816</v>
      </c>
      <c r="Q83" s="170"/>
    </row>
    <row r="84" spans="1:27" ht="13.35" customHeight="1">
      <c r="A84" s="46" t="s">
        <v>17</v>
      </c>
      <c r="B84" s="83">
        <v>2.105</v>
      </c>
      <c r="C84" s="48" t="s">
        <v>32</v>
      </c>
      <c r="D84" s="54">
        <f t="shared" ref="D84:J86" si="34">D83</f>
        <v>0</v>
      </c>
      <c r="E84" s="85">
        <f t="shared" si="34"/>
        <v>6839</v>
      </c>
      <c r="F84" s="54">
        <f t="shared" si="34"/>
        <v>0</v>
      </c>
      <c r="G84" s="85">
        <f t="shared" si="34"/>
        <v>5045</v>
      </c>
      <c r="H84" s="54">
        <f t="shared" si="34"/>
        <v>0</v>
      </c>
      <c r="I84" s="85">
        <f t="shared" si="34"/>
        <v>5045</v>
      </c>
      <c r="J84" s="54">
        <f t="shared" si="34"/>
        <v>0</v>
      </c>
      <c r="K84" s="85">
        <f t="shared" ref="K84" si="35">K83</f>
        <v>6816</v>
      </c>
      <c r="L84" s="85">
        <f t="shared" ref="L84:L86" si="36">L83</f>
        <v>6816</v>
      </c>
      <c r="Q84" s="170"/>
    </row>
    <row r="85" spans="1:27" ht="13.35" customHeight="1">
      <c r="A85" s="46" t="s">
        <v>17</v>
      </c>
      <c r="B85" s="81">
        <v>2</v>
      </c>
      <c r="C85" s="51" t="s">
        <v>36</v>
      </c>
      <c r="D85" s="65">
        <f t="shared" si="34"/>
        <v>0</v>
      </c>
      <c r="E85" s="87">
        <f t="shared" si="34"/>
        <v>6839</v>
      </c>
      <c r="F85" s="65">
        <f t="shared" si="34"/>
        <v>0</v>
      </c>
      <c r="G85" s="87">
        <f t="shared" si="34"/>
        <v>5045</v>
      </c>
      <c r="H85" s="65">
        <f t="shared" si="34"/>
        <v>0</v>
      </c>
      <c r="I85" s="87">
        <f t="shared" si="34"/>
        <v>5045</v>
      </c>
      <c r="J85" s="65">
        <f t="shared" si="34"/>
        <v>0</v>
      </c>
      <c r="K85" s="87">
        <f t="shared" ref="K85" si="37">K84</f>
        <v>6816</v>
      </c>
      <c r="L85" s="87">
        <f t="shared" si="36"/>
        <v>6816</v>
      </c>
      <c r="Q85" s="170"/>
    </row>
    <row r="86" spans="1:27" ht="14.45" customHeight="1">
      <c r="A86" s="58" t="s">
        <v>17</v>
      </c>
      <c r="B86" s="225">
        <v>2215</v>
      </c>
      <c r="C86" s="211" t="s">
        <v>5</v>
      </c>
      <c r="D86" s="54">
        <f t="shared" si="34"/>
        <v>0</v>
      </c>
      <c r="E86" s="85">
        <f t="shared" si="34"/>
        <v>6839</v>
      </c>
      <c r="F86" s="54">
        <f t="shared" si="34"/>
        <v>0</v>
      </c>
      <c r="G86" s="85">
        <f t="shared" si="34"/>
        <v>5045</v>
      </c>
      <c r="H86" s="54">
        <f t="shared" si="34"/>
        <v>0</v>
      </c>
      <c r="I86" s="85">
        <f t="shared" si="34"/>
        <v>5045</v>
      </c>
      <c r="J86" s="54">
        <f t="shared" si="34"/>
        <v>0</v>
      </c>
      <c r="K86" s="85">
        <f t="shared" ref="K86" si="38">K85</f>
        <v>6816</v>
      </c>
      <c r="L86" s="85">
        <f t="shared" si="36"/>
        <v>6816</v>
      </c>
      <c r="Q86" s="170"/>
    </row>
    <row r="87" spans="1:27" ht="3.75" customHeight="1">
      <c r="A87" s="46"/>
      <c r="B87" s="47"/>
      <c r="C87" s="51"/>
      <c r="D87" s="80"/>
      <c r="E87" s="80"/>
      <c r="F87" s="80"/>
      <c r="G87" s="80"/>
      <c r="H87" s="80"/>
      <c r="I87" s="80"/>
      <c r="J87" s="80"/>
      <c r="K87" s="80"/>
      <c r="L87" s="80"/>
      <c r="Q87" s="170"/>
    </row>
    <row r="88" spans="1:27" ht="14.45" customHeight="1">
      <c r="A88" s="46"/>
      <c r="B88" s="47">
        <v>2216</v>
      </c>
      <c r="C88" s="48" t="s">
        <v>214</v>
      </c>
      <c r="D88" s="80"/>
      <c r="E88" s="80"/>
      <c r="F88" s="80"/>
      <c r="G88" s="80"/>
      <c r="H88" s="80"/>
      <c r="I88" s="80"/>
      <c r="J88" s="80"/>
      <c r="K88" s="80"/>
      <c r="L88" s="80"/>
      <c r="Q88" s="170"/>
    </row>
    <row r="89" spans="1:27" ht="14.45" customHeight="1">
      <c r="A89" s="46"/>
      <c r="B89" s="46">
        <v>80</v>
      </c>
      <c r="C89" s="51" t="s">
        <v>27</v>
      </c>
      <c r="D89" s="80"/>
      <c r="E89" s="80"/>
      <c r="F89" s="80"/>
      <c r="G89" s="80"/>
      <c r="H89" s="80"/>
      <c r="I89" s="80"/>
      <c r="J89" s="80"/>
      <c r="K89" s="80"/>
      <c r="L89" s="80"/>
      <c r="Q89" s="170"/>
    </row>
    <row r="90" spans="1:27" ht="25.5">
      <c r="A90" s="46"/>
      <c r="B90" s="47">
        <v>80.102999999999994</v>
      </c>
      <c r="C90" s="48" t="s">
        <v>215</v>
      </c>
      <c r="D90" s="80"/>
      <c r="E90" s="80"/>
      <c r="F90" s="80"/>
      <c r="G90" s="80"/>
      <c r="H90" s="80"/>
      <c r="I90" s="80"/>
      <c r="J90" s="80"/>
      <c r="K90" s="80"/>
      <c r="L90" s="80"/>
      <c r="Q90" s="170"/>
    </row>
    <row r="91" spans="1:27" ht="14.45" customHeight="1">
      <c r="A91" s="46"/>
      <c r="B91" s="46">
        <v>60</v>
      </c>
      <c r="C91" s="51" t="s">
        <v>216</v>
      </c>
      <c r="D91" s="80"/>
      <c r="E91" s="80"/>
      <c r="F91" s="80"/>
      <c r="G91" s="80"/>
      <c r="H91" s="80"/>
      <c r="I91" s="80"/>
      <c r="J91" s="80"/>
      <c r="K91" s="80"/>
      <c r="L91" s="80"/>
      <c r="Q91" s="170"/>
    </row>
    <row r="92" spans="1:27" ht="14.45" customHeight="1">
      <c r="A92" s="46"/>
      <c r="B92" s="50" t="s">
        <v>217</v>
      </c>
      <c r="C92" s="51" t="s">
        <v>218</v>
      </c>
      <c r="D92" s="62">
        <v>0</v>
      </c>
      <c r="E92" s="62">
        <v>0</v>
      </c>
      <c r="F92" s="64">
        <v>20000</v>
      </c>
      <c r="G92" s="62">
        <v>0</v>
      </c>
      <c r="H92" s="64">
        <v>20000</v>
      </c>
      <c r="I92" s="62">
        <v>0</v>
      </c>
      <c r="J92" s="80">
        <v>16000</v>
      </c>
      <c r="K92" s="62">
        <v>0</v>
      </c>
      <c r="L92" s="80">
        <f>SUM(J92:K92)</f>
        <v>16000</v>
      </c>
      <c r="M92" s="249"/>
      <c r="N92" s="250"/>
      <c r="O92" s="270"/>
      <c r="P92" s="250"/>
      <c r="Q92" s="251"/>
    </row>
    <row r="93" spans="1:27" ht="14.45" customHeight="1">
      <c r="A93" s="46" t="s">
        <v>17</v>
      </c>
      <c r="B93" s="46">
        <v>60</v>
      </c>
      <c r="C93" s="51" t="s">
        <v>216</v>
      </c>
      <c r="D93" s="54">
        <f t="shared" ref="D93:L93" si="39">D92</f>
        <v>0</v>
      </c>
      <c r="E93" s="54">
        <f t="shared" si="39"/>
        <v>0</v>
      </c>
      <c r="F93" s="55">
        <f t="shared" si="39"/>
        <v>20000</v>
      </c>
      <c r="G93" s="54">
        <f t="shared" si="39"/>
        <v>0</v>
      </c>
      <c r="H93" s="55">
        <f t="shared" si="39"/>
        <v>20000</v>
      </c>
      <c r="I93" s="54">
        <f t="shared" si="39"/>
        <v>0</v>
      </c>
      <c r="J93" s="85">
        <f t="shared" si="39"/>
        <v>16000</v>
      </c>
      <c r="K93" s="54">
        <f t="shared" ref="K93" si="40">K92</f>
        <v>0</v>
      </c>
      <c r="L93" s="85">
        <f t="shared" si="39"/>
        <v>16000</v>
      </c>
      <c r="Q93" s="170"/>
    </row>
    <row r="94" spans="1:27" ht="25.5">
      <c r="A94" s="46" t="s">
        <v>17</v>
      </c>
      <c r="B94" s="47">
        <v>80.102999999999994</v>
      </c>
      <c r="C94" s="48" t="s">
        <v>215</v>
      </c>
      <c r="D94" s="54">
        <f t="shared" ref="D94:L96" si="41">D93</f>
        <v>0</v>
      </c>
      <c r="E94" s="54">
        <f t="shared" si="41"/>
        <v>0</v>
      </c>
      <c r="F94" s="55">
        <f t="shared" si="41"/>
        <v>20000</v>
      </c>
      <c r="G94" s="54">
        <f t="shared" si="41"/>
        <v>0</v>
      </c>
      <c r="H94" s="55">
        <f t="shared" si="41"/>
        <v>20000</v>
      </c>
      <c r="I94" s="54">
        <f t="shared" si="41"/>
        <v>0</v>
      </c>
      <c r="J94" s="85">
        <f t="shared" si="41"/>
        <v>16000</v>
      </c>
      <c r="K94" s="54">
        <f t="shared" ref="K94" si="42">K93</f>
        <v>0</v>
      </c>
      <c r="L94" s="85">
        <f t="shared" si="41"/>
        <v>16000</v>
      </c>
      <c r="Q94" s="170"/>
    </row>
    <row r="95" spans="1:27" ht="14.45" customHeight="1">
      <c r="A95" s="46" t="s">
        <v>17</v>
      </c>
      <c r="B95" s="46">
        <v>80</v>
      </c>
      <c r="C95" s="51" t="s">
        <v>27</v>
      </c>
      <c r="D95" s="54">
        <f t="shared" si="41"/>
        <v>0</v>
      </c>
      <c r="E95" s="54">
        <f t="shared" si="41"/>
        <v>0</v>
      </c>
      <c r="F95" s="55">
        <f t="shared" si="41"/>
        <v>20000</v>
      </c>
      <c r="G95" s="54">
        <f t="shared" si="41"/>
        <v>0</v>
      </c>
      <c r="H95" s="55">
        <f t="shared" si="41"/>
        <v>20000</v>
      </c>
      <c r="I95" s="54">
        <f t="shared" si="41"/>
        <v>0</v>
      </c>
      <c r="J95" s="85">
        <f t="shared" ref="J95:K96" si="43">J94</f>
        <v>16000</v>
      </c>
      <c r="K95" s="54">
        <f t="shared" si="43"/>
        <v>0</v>
      </c>
      <c r="L95" s="85">
        <f t="shared" ref="L95:L96" si="44">L94</f>
        <v>16000</v>
      </c>
      <c r="Q95" s="170"/>
    </row>
    <row r="96" spans="1:27" ht="14.45" customHeight="1">
      <c r="A96" s="46" t="s">
        <v>17</v>
      </c>
      <c r="B96" s="47">
        <v>2216</v>
      </c>
      <c r="C96" s="48" t="s">
        <v>214</v>
      </c>
      <c r="D96" s="54">
        <f t="shared" si="41"/>
        <v>0</v>
      </c>
      <c r="E96" s="54">
        <f t="shared" si="41"/>
        <v>0</v>
      </c>
      <c r="F96" s="55">
        <f t="shared" si="41"/>
        <v>20000</v>
      </c>
      <c r="G96" s="54">
        <f t="shared" si="41"/>
        <v>0</v>
      </c>
      <c r="H96" s="55">
        <f t="shared" si="41"/>
        <v>20000</v>
      </c>
      <c r="I96" s="54">
        <f t="shared" si="41"/>
        <v>0</v>
      </c>
      <c r="J96" s="85">
        <f t="shared" si="43"/>
        <v>16000</v>
      </c>
      <c r="K96" s="54">
        <f t="shared" si="43"/>
        <v>0</v>
      </c>
      <c r="L96" s="85">
        <f t="shared" si="44"/>
        <v>16000</v>
      </c>
      <c r="Q96" s="170"/>
    </row>
    <row r="97" spans="1:44" ht="8.1" customHeight="1">
      <c r="A97" s="46"/>
      <c r="B97" s="47"/>
      <c r="C97" s="48"/>
      <c r="D97" s="149"/>
      <c r="E97" s="149"/>
      <c r="F97" s="149"/>
      <c r="G97" s="149"/>
      <c r="H97" s="149"/>
      <c r="I97" s="149"/>
      <c r="J97" s="80"/>
      <c r="K97" s="149"/>
      <c r="L97" s="80"/>
      <c r="Q97" s="170"/>
    </row>
    <row r="98" spans="1:44" ht="14.45" customHeight="1">
      <c r="A98" s="46" t="s">
        <v>19</v>
      </c>
      <c r="B98" s="47">
        <v>2217</v>
      </c>
      <c r="C98" s="48" t="s">
        <v>7</v>
      </c>
      <c r="D98" s="82"/>
      <c r="E98" s="82"/>
      <c r="F98" s="82"/>
      <c r="G98" s="82"/>
      <c r="H98" s="82"/>
      <c r="I98" s="82"/>
      <c r="J98" s="82"/>
      <c r="K98" s="82"/>
      <c r="L98" s="82"/>
      <c r="N98" s="184"/>
      <c r="Q98" s="170"/>
    </row>
    <row r="99" spans="1:44" s="89" customFormat="1" ht="14.45" customHeight="1">
      <c r="A99" s="46"/>
      <c r="B99" s="81">
        <v>1</v>
      </c>
      <c r="C99" s="51" t="s">
        <v>133</v>
      </c>
      <c r="D99" s="120"/>
      <c r="E99" s="120"/>
      <c r="F99" s="120"/>
      <c r="G99" s="120"/>
      <c r="H99" s="120"/>
      <c r="I99" s="120"/>
      <c r="J99" s="120"/>
      <c r="K99" s="120"/>
      <c r="L99" s="120"/>
      <c r="M99" s="185"/>
      <c r="N99" s="186"/>
      <c r="O99" s="186"/>
      <c r="P99" s="186"/>
      <c r="Q99" s="187"/>
      <c r="R99" s="186"/>
      <c r="S99" s="186"/>
      <c r="T99" s="186"/>
      <c r="U99" s="186"/>
      <c r="V99" s="187"/>
      <c r="W99" s="186"/>
      <c r="X99" s="186"/>
      <c r="Y99" s="186"/>
      <c r="Z99" s="186"/>
      <c r="AA99" s="186"/>
      <c r="AB99" s="186"/>
      <c r="AC99" s="186"/>
      <c r="AD99" s="186"/>
      <c r="AE99" s="186"/>
      <c r="AF99" s="186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</row>
    <row r="100" spans="1:44" s="89" customFormat="1" ht="14.45" customHeight="1">
      <c r="A100" s="46"/>
      <c r="B100" s="83">
        <v>1.0009999999999999</v>
      </c>
      <c r="C100" s="48" t="s">
        <v>37</v>
      </c>
      <c r="D100" s="120"/>
      <c r="E100" s="120"/>
      <c r="F100" s="120"/>
      <c r="G100" s="120"/>
      <c r="H100" s="120"/>
      <c r="I100" s="120"/>
      <c r="J100" s="120"/>
      <c r="K100" s="120"/>
      <c r="L100" s="120"/>
      <c r="M100" s="185"/>
      <c r="N100" s="186"/>
      <c r="O100" s="186"/>
      <c r="P100" s="186"/>
      <c r="Q100" s="187"/>
      <c r="R100" s="186"/>
      <c r="S100" s="186"/>
      <c r="T100" s="186"/>
      <c r="U100" s="186"/>
      <c r="V100" s="187"/>
      <c r="W100" s="186"/>
      <c r="X100" s="186"/>
      <c r="Y100" s="186"/>
      <c r="Z100" s="186"/>
      <c r="AA100" s="186"/>
      <c r="AB100" s="186"/>
      <c r="AC100" s="186"/>
      <c r="AD100" s="186"/>
      <c r="AE100" s="186"/>
      <c r="AF100" s="186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</row>
    <row r="101" spans="1:44" s="89" customFormat="1" ht="14.45" customHeight="1">
      <c r="A101" s="46"/>
      <c r="B101" s="59">
        <v>60</v>
      </c>
      <c r="C101" s="51" t="s">
        <v>20</v>
      </c>
      <c r="D101" s="120"/>
      <c r="E101" s="120"/>
      <c r="F101" s="120"/>
      <c r="G101" s="120"/>
      <c r="H101" s="120"/>
      <c r="I101" s="120"/>
      <c r="J101" s="120"/>
      <c r="K101" s="120"/>
      <c r="L101" s="120"/>
      <c r="M101" s="185"/>
      <c r="N101" s="186"/>
      <c r="O101" s="186"/>
      <c r="P101" s="186"/>
      <c r="Q101" s="187"/>
      <c r="R101" s="186"/>
      <c r="S101" s="186"/>
      <c r="T101" s="186"/>
      <c r="U101" s="186"/>
      <c r="V101" s="187"/>
      <c r="W101" s="186"/>
      <c r="X101" s="186"/>
      <c r="Y101" s="186"/>
      <c r="Z101" s="186"/>
      <c r="AA101" s="186"/>
      <c r="AB101" s="186"/>
      <c r="AC101" s="186"/>
      <c r="AD101" s="186"/>
      <c r="AE101" s="186"/>
      <c r="AF101" s="186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</row>
    <row r="102" spans="1:44" s="89" customFormat="1" ht="14.45" customHeight="1">
      <c r="A102" s="46"/>
      <c r="B102" s="59">
        <v>44</v>
      </c>
      <c r="C102" s="51" t="s">
        <v>21</v>
      </c>
      <c r="D102" s="82"/>
      <c r="E102" s="82"/>
      <c r="F102" s="82"/>
      <c r="G102" s="82"/>
      <c r="H102" s="82"/>
      <c r="I102" s="82"/>
      <c r="J102" s="82"/>
      <c r="K102" s="82"/>
      <c r="L102" s="82"/>
      <c r="M102" s="185"/>
      <c r="N102" s="186"/>
      <c r="O102" s="186"/>
      <c r="P102" s="186"/>
      <c r="Q102" s="187"/>
      <c r="R102" s="186"/>
      <c r="S102" s="186"/>
      <c r="T102" s="186"/>
      <c r="U102" s="186"/>
      <c r="V102" s="187"/>
      <c r="W102" s="186"/>
      <c r="X102" s="186"/>
      <c r="Y102" s="186"/>
      <c r="Z102" s="186"/>
      <c r="AA102" s="186"/>
      <c r="AB102" s="186"/>
      <c r="AC102" s="186"/>
      <c r="AD102" s="186"/>
      <c r="AE102" s="186"/>
      <c r="AF102" s="186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</row>
    <row r="103" spans="1:44" s="89" customFormat="1" ht="14.45" customHeight="1">
      <c r="A103" s="46"/>
      <c r="B103" s="61" t="s">
        <v>22</v>
      </c>
      <c r="C103" s="51" t="s">
        <v>38</v>
      </c>
      <c r="D103" s="52">
        <v>0</v>
      </c>
      <c r="E103" s="84">
        <v>16563</v>
      </c>
      <c r="F103" s="52">
        <v>0</v>
      </c>
      <c r="G103" s="84">
        <v>19303</v>
      </c>
      <c r="H103" s="52">
        <v>0</v>
      </c>
      <c r="I103" s="84">
        <v>19303</v>
      </c>
      <c r="J103" s="52">
        <v>0</v>
      </c>
      <c r="K103" s="84">
        <v>18471</v>
      </c>
      <c r="L103" s="84">
        <f>SUM(J103:K103)</f>
        <v>18471</v>
      </c>
      <c r="M103" s="252"/>
      <c r="N103" s="253"/>
      <c r="O103" s="253"/>
      <c r="P103" s="253"/>
      <c r="Q103" s="254"/>
      <c r="R103" s="186"/>
      <c r="S103" s="186"/>
      <c r="T103" s="186"/>
      <c r="U103" s="186"/>
      <c r="V103" s="187"/>
      <c r="W103" s="253"/>
      <c r="X103" s="253"/>
      <c r="Y103" s="253"/>
      <c r="Z103" s="253"/>
      <c r="AA103" s="253"/>
      <c r="AB103" s="186"/>
      <c r="AC103" s="186"/>
      <c r="AD103" s="186"/>
      <c r="AE103" s="186"/>
      <c r="AF103" s="186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</row>
    <row r="104" spans="1:44" s="89" customFormat="1" ht="14.45" customHeight="1">
      <c r="A104" s="46"/>
      <c r="B104" s="61" t="s">
        <v>23</v>
      </c>
      <c r="C104" s="51" t="s">
        <v>24</v>
      </c>
      <c r="D104" s="52">
        <v>0</v>
      </c>
      <c r="E104" s="84">
        <v>50</v>
      </c>
      <c r="F104" s="52">
        <v>0</v>
      </c>
      <c r="G104" s="84">
        <v>50</v>
      </c>
      <c r="H104" s="52">
        <v>0</v>
      </c>
      <c r="I104" s="84">
        <v>50</v>
      </c>
      <c r="J104" s="52">
        <v>0</v>
      </c>
      <c r="K104" s="84">
        <v>50</v>
      </c>
      <c r="L104" s="84">
        <f>SUM(J104:K104)</f>
        <v>50</v>
      </c>
      <c r="M104" s="185"/>
      <c r="N104" s="186"/>
      <c r="O104" s="186"/>
      <c r="P104" s="186"/>
      <c r="Q104" s="187"/>
      <c r="R104" s="186"/>
      <c r="S104" s="186"/>
      <c r="T104" s="186"/>
      <c r="U104" s="186"/>
      <c r="V104" s="187"/>
      <c r="W104" s="253"/>
      <c r="X104" s="253"/>
      <c r="Y104" s="253"/>
      <c r="Z104" s="253"/>
      <c r="AA104" s="253"/>
      <c r="AB104" s="186"/>
      <c r="AC104" s="186"/>
      <c r="AD104" s="186"/>
      <c r="AE104" s="186"/>
      <c r="AF104" s="186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</row>
    <row r="105" spans="1:44" ht="14.45" customHeight="1">
      <c r="A105" s="46"/>
      <c r="B105" s="61" t="s">
        <v>25</v>
      </c>
      <c r="C105" s="51" t="s">
        <v>26</v>
      </c>
      <c r="D105" s="52">
        <v>0</v>
      </c>
      <c r="E105" s="84">
        <v>460</v>
      </c>
      <c r="F105" s="52">
        <v>0</v>
      </c>
      <c r="G105" s="84">
        <v>460</v>
      </c>
      <c r="H105" s="52">
        <v>0</v>
      </c>
      <c r="I105" s="84">
        <v>460</v>
      </c>
      <c r="J105" s="52">
        <v>0</v>
      </c>
      <c r="K105" s="84">
        <v>660</v>
      </c>
      <c r="L105" s="84">
        <f>SUM(J105:K105)</f>
        <v>660</v>
      </c>
      <c r="Q105" s="170"/>
      <c r="W105" s="250"/>
      <c r="X105" s="250"/>
      <c r="Y105" s="250"/>
      <c r="Z105" s="250"/>
      <c r="AA105" s="250"/>
    </row>
    <row r="106" spans="1:44" ht="14.45" customHeight="1">
      <c r="A106" s="46" t="s">
        <v>17</v>
      </c>
      <c r="B106" s="59">
        <v>60</v>
      </c>
      <c r="C106" s="51" t="s">
        <v>20</v>
      </c>
      <c r="D106" s="54">
        <f t="shared" ref="D106:L106" si="45">SUM(D103:D105)</f>
        <v>0</v>
      </c>
      <c r="E106" s="85">
        <f t="shared" si="45"/>
        <v>17073</v>
      </c>
      <c r="F106" s="54">
        <f t="shared" si="45"/>
        <v>0</v>
      </c>
      <c r="G106" s="85">
        <f t="shared" si="45"/>
        <v>19813</v>
      </c>
      <c r="H106" s="54">
        <f t="shared" si="45"/>
        <v>0</v>
      </c>
      <c r="I106" s="85">
        <f t="shared" si="45"/>
        <v>19813</v>
      </c>
      <c r="J106" s="54">
        <f t="shared" si="45"/>
        <v>0</v>
      </c>
      <c r="K106" s="85">
        <f t="shared" ref="K106" si="46">SUM(K103:K105)</f>
        <v>19181</v>
      </c>
      <c r="L106" s="85">
        <f t="shared" si="45"/>
        <v>19181</v>
      </c>
      <c r="Q106" s="170"/>
    </row>
    <row r="107" spans="1:44" ht="14.45" customHeight="1">
      <c r="A107" s="46" t="s">
        <v>17</v>
      </c>
      <c r="B107" s="83">
        <v>1.0009999999999999</v>
      </c>
      <c r="C107" s="48" t="s">
        <v>37</v>
      </c>
      <c r="D107" s="54">
        <f t="shared" ref="D107:L107" si="47">D106</f>
        <v>0</v>
      </c>
      <c r="E107" s="85">
        <f t="shared" si="47"/>
        <v>17073</v>
      </c>
      <c r="F107" s="54">
        <f t="shared" si="47"/>
        <v>0</v>
      </c>
      <c r="G107" s="85">
        <f t="shared" si="47"/>
        <v>19813</v>
      </c>
      <c r="H107" s="54">
        <f t="shared" si="47"/>
        <v>0</v>
      </c>
      <c r="I107" s="85">
        <f t="shared" si="47"/>
        <v>19813</v>
      </c>
      <c r="J107" s="54">
        <f t="shared" si="47"/>
        <v>0</v>
      </c>
      <c r="K107" s="85">
        <f t="shared" ref="K107" si="48">K106</f>
        <v>19181</v>
      </c>
      <c r="L107" s="85">
        <f t="shared" si="47"/>
        <v>19181</v>
      </c>
      <c r="Q107" s="170"/>
    </row>
    <row r="108" spans="1:44" ht="8.1" customHeight="1">
      <c r="A108" s="46"/>
      <c r="B108" s="90"/>
      <c r="C108" s="48"/>
      <c r="D108" s="80"/>
      <c r="E108" s="80"/>
      <c r="F108" s="80"/>
      <c r="G108" s="80"/>
      <c r="H108" s="80"/>
      <c r="I108" s="80"/>
      <c r="J108" s="80"/>
      <c r="K108" s="80"/>
      <c r="L108" s="80"/>
      <c r="Q108" s="170"/>
    </row>
    <row r="109" spans="1:44" ht="14.45" customHeight="1">
      <c r="A109" s="46"/>
      <c r="B109" s="83">
        <v>1.0529999999999999</v>
      </c>
      <c r="C109" s="48" t="s">
        <v>28</v>
      </c>
      <c r="D109" s="80"/>
      <c r="E109" s="80"/>
      <c r="F109" s="80"/>
      <c r="G109" s="80"/>
      <c r="H109" s="80"/>
      <c r="I109" s="80"/>
      <c r="J109" s="80"/>
      <c r="K109" s="80"/>
      <c r="L109" s="80"/>
      <c r="Q109" s="170"/>
    </row>
    <row r="110" spans="1:44" ht="14.45" customHeight="1">
      <c r="A110" s="46"/>
      <c r="B110" s="59">
        <v>44</v>
      </c>
      <c r="C110" s="51" t="s">
        <v>21</v>
      </c>
      <c r="D110" s="80"/>
      <c r="E110" s="80"/>
      <c r="F110" s="80"/>
      <c r="G110" s="80"/>
      <c r="H110" s="80"/>
      <c r="I110" s="80"/>
      <c r="J110" s="80"/>
      <c r="K110" s="80"/>
      <c r="L110" s="80"/>
      <c r="Q110" s="170"/>
    </row>
    <row r="111" spans="1:44" ht="14.45" customHeight="1">
      <c r="A111" s="46"/>
      <c r="B111" s="91" t="s">
        <v>39</v>
      </c>
      <c r="C111" s="46" t="s">
        <v>40</v>
      </c>
      <c r="D111" s="65">
        <v>0</v>
      </c>
      <c r="E111" s="87">
        <v>1543</v>
      </c>
      <c r="F111" s="65">
        <v>0</v>
      </c>
      <c r="G111" s="87">
        <v>1944</v>
      </c>
      <c r="H111" s="65">
        <v>0</v>
      </c>
      <c r="I111" s="87">
        <v>1944</v>
      </c>
      <c r="J111" s="65">
        <v>0</v>
      </c>
      <c r="K111" s="87">
        <v>1944</v>
      </c>
      <c r="L111" s="87">
        <f>SUM(J111:K111)</f>
        <v>1944</v>
      </c>
      <c r="Q111" s="170"/>
      <c r="W111" s="250"/>
      <c r="X111" s="250"/>
      <c r="Y111" s="250"/>
      <c r="Z111" s="250"/>
      <c r="AA111" s="250"/>
      <c r="AB111" s="250"/>
      <c r="AC111" s="250"/>
      <c r="AD111" s="250"/>
      <c r="AE111" s="250"/>
      <c r="AF111" s="250"/>
    </row>
    <row r="112" spans="1:44" ht="14.45" customHeight="1">
      <c r="A112" s="46" t="s">
        <v>17</v>
      </c>
      <c r="B112" s="83">
        <v>1.0529999999999999</v>
      </c>
      <c r="C112" s="48" t="s">
        <v>28</v>
      </c>
      <c r="D112" s="65">
        <f t="shared" ref="D112:L112" si="49">D111</f>
        <v>0</v>
      </c>
      <c r="E112" s="87">
        <f t="shared" si="49"/>
        <v>1543</v>
      </c>
      <c r="F112" s="65">
        <f t="shared" si="49"/>
        <v>0</v>
      </c>
      <c r="G112" s="87">
        <f t="shared" si="49"/>
        <v>1944</v>
      </c>
      <c r="H112" s="65">
        <f t="shared" si="49"/>
        <v>0</v>
      </c>
      <c r="I112" s="87">
        <f t="shared" si="49"/>
        <v>1944</v>
      </c>
      <c r="J112" s="65">
        <f t="shared" si="49"/>
        <v>0</v>
      </c>
      <c r="K112" s="87">
        <f t="shared" ref="K112" si="50">K111</f>
        <v>1944</v>
      </c>
      <c r="L112" s="87">
        <f t="shared" si="49"/>
        <v>1944</v>
      </c>
      <c r="Q112" s="170"/>
    </row>
    <row r="113" spans="1:27" ht="8.1" customHeight="1">
      <c r="A113" s="46"/>
      <c r="B113" s="83"/>
      <c r="C113" s="48"/>
      <c r="D113" s="64"/>
      <c r="E113" s="80"/>
      <c r="F113" s="64"/>
      <c r="G113" s="80"/>
      <c r="H113" s="80"/>
      <c r="I113" s="80"/>
      <c r="J113" s="64"/>
      <c r="K113" s="80"/>
      <c r="L113" s="80"/>
      <c r="Q113" s="170"/>
    </row>
    <row r="114" spans="1:27">
      <c r="A114" s="46"/>
      <c r="B114" s="92">
        <v>1.8</v>
      </c>
      <c r="C114" s="48" t="s">
        <v>41</v>
      </c>
      <c r="D114" s="80"/>
      <c r="E114" s="80"/>
      <c r="F114" s="80"/>
      <c r="G114" s="80"/>
      <c r="H114" s="80"/>
      <c r="I114" s="80"/>
      <c r="J114" s="80"/>
      <c r="K114" s="80"/>
      <c r="L114" s="80"/>
      <c r="Q114" s="170"/>
    </row>
    <row r="115" spans="1:27">
      <c r="A115" s="46"/>
      <c r="B115" s="59">
        <v>62</v>
      </c>
      <c r="C115" s="51" t="s">
        <v>42</v>
      </c>
      <c r="D115" s="80"/>
      <c r="E115" s="80"/>
      <c r="F115" s="80"/>
      <c r="G115" s="80"/>
      <c r="H115" s="80"/>
      <c r="I115" s="80"/>
      <c r="J115" s="80"/>
      <c r="K115" s="80"/>
      <c r="L115" s="80"/>
      <c r="Q115" s="170"/>
    </row>
    <row r="116" spans="1:27">
      <c r="A116" s="46"/>
      <c r="B116" s="59">
        <v>44</v>
      </c>
      <c r="C116" s="51" t="s">
        <v>21</v>
      </c>
      <c r="D116" s="80"/>
      <c r="E116" s="80"/>
      <c r="F116" s="80"/>
      <c r="G116" s="80"/>
      <c r="H116" s="80"/>
      <c r="I116" s="80"/>
      <c r="J116" s="80"/>
      <c r="K116" s="80"/>
      <c r="L116" s="80"/>
      <c r="Q116" s="170"/>
    </row>
    <row r="117" spans="1:27">
      <c r="A117" s="58"/>
      <c r="B117" s="226" t="s">
        <v>145</v>
      </c>
      <c r="C117" s="93" t="s">
        <v>77</v>
      </c>
      <c r="D117" s="67">
        <v>49772</v>
      </c>
      <c r="E117" s="65">
        <v>0</v>
      </c>
      <c r="F117" s="67">
        <v>50000</v>
      </c>
      <c r="G117" s="65">
        <v>0</v>
      </c>
      <c r="H117" s="67">
        <v>50000</v>
      </c>
      <c r="I117" s="65">
        <v>0</v>
      </c>
      <c r="J117" s="279">
        <v>1</v>
      </c>
      <c r="K117" s="65">
        <v>0</v>
      </c>
      <c r="L117" s="67">
        <f t="shared" ref="L117:L125" si="51">SUM(J117:K117)</f>
        <v>1</v>
      </c>
      <c r="M117" s="249"/>
      <c r="N117" s="250"/>
      <c r="O117" s="250"/>
      <c r="P117" s="250"/>
      <c r="Q117" s="259"/>
      <c r="W117" s="250"/>
      <c r="X117" s="250"/>
      <c r="Y117" s="250"/>
      <c r="Z117" s="250"/>
      <c r="AA117" s="250"/>
    </row>
    <row r="118" spans="1:27">
      <c r="A118" s="46"/>
      <c r="B118" s="61" t="s">
        <v>43</v>
      </c>
      <c r="C118" s="51" t="s">
        <v>44</v>
      </c>
      <c r="D118" s="64">
        <v>2494</v>
      </c>
      <c r="E118" s="62">
        <v>0</v>
      </c>
      <c r="F118" s="64">
        <v>2280</v>
      </c>
      <c r="G118" s="62">
        <v>0</v>
      </c>
      <c r="H118" s="64">
        <v>2280</v>
      </c>
      <c r="I118" s="62">
        <v>0</v>
      </c>
      <c r="J118" s="64">
        <v>50000</v>
      </c>
      <c r="K118" s="62">
        <v>0</v>
      </c>
      <c r="L118" s="64">
        <f t="shared" si="51"/>
        <v>50000</v>
      </c>
      <c r="M118" s="217"/>
      <c r="N118" s="256"/>
      <c r="O118" s="256"/>
      <c r="P118" s="256"/>
      <c r="Q118" s="257"/>
      <c r="W118" s="250"/>
      <c r="X118" s="250"/>
      <c r="Y118" s="250"/>
      <c r="Z118" s="250"/>
      <c r="AA118" s="250"/>
    </row>
    <row r="119" spans="1:27" ht="15" customHeight="1">
      <c r="A119" s="50" t="s">
        <v>280</v>
      </c>
      <c r="B119" s="159" t="s">
        <v>143</v>
      </c>
      <c r="C119" s="96" t="s">
        <v>203</v>
      </c>
      <c r="D119" s="64">
        <v>47479</v>
      </c>
      <c r="E119" s="62">
        <v>0</v>
      </c>
      <c r="F119" s="64">
        <v>22274</v>
      </c>
      <c r="G119" s="62">
        <v>0</v>
      </c>
      <c r="H119" s="64">
        <v>22274</v>
      </c>
      <c r="I119" s="62">
        <v>0</v>
      </c>
      <c r="J119" s="280">
        <v>1</v>
      </c>
      <c r="K119" s="62">
        <v>0</v>
      </c>
      <c r="L119" s="64">
        <f t="shared" si="51"/>
        <v>1</v>
      </c>
      <c r="M119" s="260"/>
      <c r="N119" s="250"/>
      <c r="O119" s="273"/>
      <c r="P119" s="278"/>
      <c r="Q119" s="251"/>
      <c r="R119" s="250"/>
      <c r="S119" s="250"/>
      <c r="T119" s="250"/>
      <c r="U119" s="250"/>
      <c r="V119" s="251"/>
    </row>
    <row r="120" spans="1:27" ht="13.5" customHeight="1">
      <c r="A120" s="46"/>
      <c r="B120" s="159" t="s">
        <v>144</v>
      </c>
      <c r="C120" s="97" t="s">
        <v>146</v>
      </c>
      <c r="D120" s="53">
        <v>1401</v>
      </c>
      <c r="E120" s="52">
        <v>0</v>
      </c>
      <c r="F120" s="53">
        <v>1000</v>
      </c>
      <c r="G120" s="52">
        <v>0</v>
      </c>
      <c r="H120" s="53">
        <v>1000</v>
      </c>
      <c r="I120" s="52">
        <v>0</v>
      </c>
      <c r="J120" s="281">
        <v>1</v>
      </c>
      <c r="K120" s="52">
        <v>0</v>
      </c>
      <c r="L120" s="53">
        <f t="shared" si="51"/>
        <v>1</v>
      </c>
      <c r="Q120" s="188"/>
      <c r="W120" s="250"/>
      <c r="X120" s="250"/>
      <c r="Y120" s="250"/>
      <c r="Z120" s="250"/>
      <c r="AA120" s="250"/>
    </row>
    <row r="121" spans="1:27">
      <c r="A121" s="46"/>
      <c r="B121" s="160" t="s">
        <v>174</v>
      </c>
      <c r="C121" s="227" t="s">
        <v>186</v>
      </c>
      <c r="D121" s="53">
        <v>1500</v>
      </c>
      <c r="E121" s="52">
        <v>0</v>
      </c>
      <c r="F121" s="53">
        <v>3500</v>
      </c>
      <c r="G121" s="52">
        <v>0</v>
      </c>
      <c r="H121" s="53">
        <v>3500</v>
      </c>
      <c r="I121" s="52">
        <v>0</v>
      </c>
      <c r="J121" s="281">
        <v>1</v>
      </c>
      <c r="K121" s="52">
        <v>0</v>
      </c>
      <c r="L121" s="53">
        <f t="shared" si="51"/>
        <v>1</v>
      </c>
      <c r="Q121" s="188"/>
      <c r="W121" s="250"/>
      <c r="X121" s="250"/>
      <c r="Y121" s="250"/>
      <c r="Z121" s="250"/>
      <c r="AA121" s="250"/>
    </row>
    <row r="122" spans="1:27">
      <c r="A122" s="46"/>
      <c r="B122" s="160" t="s">
        <v>175</v>
      </c>
      <c r="C122" s="227" t="s">
        <v>271</v>
      </c>
      <c r="D122" s="64">
        <v>2398</v>
      </c>
      <c r="E122" s="62">
        <v>0</v>
      </c>
      <c r="F122" s="62">
        <v>0</v>
      </c>
      <c r="G122" s="62">
        <v>0</v>
      </c>
      <c r="H122" s="62">
        <v>0</v>
      </c>
      <c r="I122" s="62">
        <v>0</v>
      </c>
      <c r="J122" s="62">
        <v>0</v>
      </c>
      <c r="K122" s="62">
        <v>0</v>
      </c>
      <c r="L122" s="62">
        <f t="shared" si="51"/>
        <v>0</v>
      </c>
      <c r="Q122" s="188"/>
      <c r="W122" s="250"/>
      <c r="X122" s="250"/>
      <c r="Y122" s="250"/>
      <c r="Z122" s="250"/>
      <c r="AA122" s="250"/>
    </row>
    <row r="123" spans="1:27" ht="27.75" customHeight="1">
      <c r="A123" s="46"/>
      <c r="B123" s="160" t="s">
        <v>176</v>
      </c>
      <c r="C123" s="138" t="s">
        <v>169</v>
      </c>
      <c r="D123" s="64">
        <v>487</v>
      </c>
      <c r="E123" s="62">
        <v>0</v>
      </c>
      <c r="F123" s="62">
        <v>0</v>
      </c>
      <c r="G123" s="62">
        <v>0</v>
      </c>
      <c r="H123" s="62">
        <v>0</v>
      </c>
      <c r="I123" s="62">
        <v>0</v>
      </c>
      <c r="J123" s="62">
        <v>0</v>
      </c>
      <c r="K123" s="62">
        <v>0</v>
      </c>
      <c r="L123" s="62">
        <f t="shared" si="51"/>
        <v>0</v>
      </c>
      <c r="Q123" s="188"/>
      <c r="W123" s="250"/>
      <c r="X123" s="250"/>
      <c r="Y123" s="250"/>
      <c r="Z123" s="250"/>
      <c r="AA123" s="250"/>
    </row>
    <row r="124" spans="1:27" ht="27" customHeight="1">
      <c r="A124" s="46"/>
      <c r="B124" s="160" t="s">
        <v>194</v>
      </c>
      <c r="C124" s="138" t="s">
        <v>195</v>
      </c>
      <c r="D124" s="64">
        <v>35000</v>
      </c>
      <c r="E124" s="62">
        <v>0</v>
      </c>
      <c r="F124" s="64">
        <v>35000</v>
      </c>
      <c r="G124" s="62">
        <v>0</v>
      </c>
      <c r="H124" s="64">
        <v>35000</v>
      </c>
      <c r="I124" s="62">
        <v>0</v>
      </c>
      <c r="J124" s="280">
        <v>1</v>
      </c>
      <c r="K124" s="62">
        <v>0</v>
      </c>
      <c r="L124" s="64">
        <f t="shared" si="51"/>
        <v>1</v>
      </c>
      <c r="Q124" s="188"/>
    </row>
    <row r="125" spans="1:27" ht="25.5">
      <c r="A125" s="46"/>
      <c r="B125" s="160" t="s">
        <v>248</v>
      </c>
      <c r="C125" s="96" t="s">
        <v>250</v>
      </c>
      <c r="D125" s="62">
        <v>0</v>
      </c>
      <c r="E125" s="62">
        <v>0</v>
      </c>
      <c r="F125" s="62">
        <v>0</v>
      </c>
      <c r="G125" s="62">
        <v>0</v>
      </c>
      <c r="H125" s="62">
        <v>0</v>
      </c>
      <c r="I125" s="62">
        <v>0</v>
      </c>
      <c r="J125" s="64">
        <v>50000</v>
      </c>
      <c r="K125" s="62">
        <v>0</v>
      </c>
      <c r="L125" s="64">
        <f t="shared" si="51"/>
        <v>50000</v>
      </c>
      <c r="M125" s="249"/>
      <c r="N125" s="250"/>
      <c r="O125" s="258"/>
      <c r="P125" s="250"/>
      <c r="Q125" s="259"/>
    </row>
    <row r="126" spans="1:27">
      <c r="A126" s="46" t="s">
        <v>17</v>
      </c>
      <c r="B126" s="59">
        <v>62</v>
      </c>
      <c r="C126" s="51" t="s">
        <v>42</v>
      </c>
      <c r="D126" s="55">
        <f t="shared" ref="D126:I126" si="52">SUM(D117:D124)</f>
        <v>140531</v>
      </c>
      <c r="E126" s="54">
        <f t="shared" si="52"/>
        <v>0</v>
      </c>
      <c r="F126" s="55">
        <f t="shared" si="52"/>
        <v>114054</v>
      </c>
      <c r="G126" s="54">
        <f t="shared" si="52"/>
        <v>0</v>
      </c>
      <c r="H126" s="55">
        <f t="shared" si="52"/>
        <v>114054</v>
      </c>
      <c r="I126" s="54">
        <f t="shared" si="52"/>
        <v>0</v>
      </c>
      <c r="J126" s="55">
        <f>SUM(J117:J125)</f>
        <v>100005</v>
      </c>
      <c r="K126" s="54">
        <f t="shared" ref="K126" si="53">SUM(K117:K124)</f>
        <v>0</v>
      </c>
      <c r="L126" s="55">
        <f>SUM(L117:L125)</f>
        <v>100005</v>
      </c>
      <c r="M126" s="206"/>
      <c r="N126" s="204"/>
      <c r="O126" s="204"/>
      <c r="P126" s="204"/>
      <c r="Q126" s="207"/>
    </row>
    <row r="127" spans="1:27" ht="7.15" customHeight="1">
      <c r="A127" s="46"/>
      <c r="B127" s="59"/>
      <c r="C127" s="51"/>
      <c r="D127" s="80"/>
      <c r="E127" s="80"/>
      <c r="F127" s="80"/>
      <c r="G127" s="80"/>
      <c r="H127" s="80"/>
      <c r="I127" s="80"/>
      <c r="J127" s="80"/>
      <c r="K127" s="80"/>
      <c r="L127" s="80"/>
      <c r="Q127" s="170"/>
    </row>
    <row r="128" spans="1:27" ht="25.5">
      <c r="A128" s="46"/>
      <c r="B128" s="59">
        <v>64</v>
      </c>
      <c r="C128" s="51" t="s">
        <v>94</v>
      </c>
      <c r="D128" s="80"/>
      <c r="E128" s="80"/>
      <c r="F128" s="80"/>
      <c r="G128" s="80"/>
      <c r="H128" s="80"/>
      <c r="I128" s="80"/>
      <c r="J128" s="80"/>
      <c r="K128" s="80"/>
      <c r="L128" s="80"/>
      <c r="Q128" s="170"/>
    </row>
    <row r="129" spans="1:27">
      <c r="A129" s="46"/>
      <c r="B129" s="59">
        <v>44</v>
      </c>
      <c r="C129" s="51" t="s">
        <v>21</v>
      </c>
      <c r="D129" s="80"/>
      <c r="E129" s="80"/>
      <c r="F129" s="80"/>
      <c r="G129" s="80"/>
      <c r="H129" s="80"/>
      <c r="I129" s="80"/>
      <c r="J129" s="80"/>
      <c r="K129" s="80"/>
      <c r="L129" s="80"/>
      <c r="Q129" s="170"/>
    </row>
    <row r="130" spans="1:27">
      <c r="A130" s="46"/>
      <c r="B130" s="98" t="s">
        <v>147</v>
      </c>
      <c r="C130" s="51" t="s">
        <v>148</v>
      </c>
      <c r="D130" s="64">
        <v>1000</v>
      </c>
      <c r="E130" s="62">
        <v>0</v>
      </c>
      <c r="F130" s="64">
        <v>210</v>
      </c>
      <c r="G130" s="62">
        <v>0</v>
      </c>
      <c r="H130" s="64">
        <v>210</v>
      </c>
      <c r="I130" s="62">
        <v>0</v>
      </c>
      <c r="J130" s="62">
        <v>0</v>
      </c>
      <c r="K130" s="62">
        <v>0</v>
      </c>
      <c r="L130" s="62">
        <f>SUM(J130:K130)</f>
        <v>0</v>
      </c>
      <c r="Q130" s="188"/>
      <c r="W130" s="250"/>
      <c r="X130" s="250"/>
      <c r="Y130" s="250"/>
      <c r="Z130" s="250"/>
      <c r="AA130" s="250"/>
    </row>
    <row r="131" spans="1:27" ht="25.5">
      <c r="A131" s="46" t="s">
        <v>17</v>
      </c>
      <c r="B131" s="59">
        <v>64</v>
      </c>
      <c r="C131" s="51" t="s">
        <v>94</v>
      </c>
      <c r="D131" s="55">
        <f t="shared" ref="D131:L131" si="54">SUM(D130:D130)</f>
        <v>1000</v>
      </c>
      <c r="E131" s="54">
        <f t="shared" si="54"/>
        <v>0</v>
      </c>
      <c r="F131" s="55">
        <f t="shared" si="54"/>
        <v>210</v>
      </c>
      <c r="G131" s="54">
        <f t="shared" si="54"/>
        <v>0</v>
      </c>
      <c r="H131" s="55">
        <f t="shared" si="54"/>
        <v>210</v>
      </c>
      <c r="I131" s="54">
        <f t="shared" si="54"/>
        <v>0</v>
      </c>
      <c r="J131" s="54">
        <f t="shared" si="54"/>
        <v>0</v>
      </c>
      <c r="K131" s="54">
        <f t="shared" ref="K131" si="55">SUM(K130:K130)</f>
        <v>0</v>
      </c>
      <c r="L131" s="54">
        <f t="shared" si="54"/>
        <v>0</v>
      </c>
      <c r="Q131" s="170"/>
    </row>
    <row r="132" spans="1:27">
      <c r="A132" s="46" t="s">
        <v>17</v>
      </c>
      <c r="B132" s="92">
        <v>1.8</v>
      </c>
      <c r="C132" s="48" t="s">
        <v>41</v>
      </c>
      <c r="D132" s="53">
        <f t="shared" ref="D132:L132" si="56">D126+D131</f>
        <v>141531</v>
      </c>
      <c r="E132" s="52">
        <f t="shared" si="56"/>
        <v>0</v>
      </c>
      <c r="F132" s="53">
        <f t="shared" si="56"/>
        <v>114264</v>
      </c>
      <c r="G132" s="52">
        <f t="shared" si="56"/>
        <v>0</v>
      </c>
      <c r="H132" s="53">
        <f t="shared" si="56"/>
        <v>114264</v>
      </c>
      <c r="I132" s="52">
        <f t="shared" si="56"/>
        <v>0</v>
      </c>
      <c r="J132" s="53">
        <f t="shared" si="56"/>
        <v>100005</v>
      </c>
      <c r="K132" s="52">
        <f t="shared" ref="K132" si="57">K126+K131</f>
        <v>0</v>
      </c>
      <c r="L132" s="53">
        <f t="shared" si="56"/>
        <v>100005</v>
      </c>
      <c r="Q132" s="170"/>
    </row>
    <row r="133" spans="1:27">
      <c r="A133" s="46" t="s">
        <v>17</v>
      </c>
      <c r="B133" s="81">
        <v>1</v>
      </c>
      <c r="C133" s="51" t="s">
        <v>133</v>
      </c>
      <c r="D133" s="85">
        <f t="shared" ref="D133:L133" si="58">D132+D112+D107</f>
        <v>141531</v>
      </c>
      <c r="E133" s="85">
        <f t="shared" si="58"/>
        <v>18616</v>
      </c>
      <c r="F133" s="55">
        <f t="shared" si="58"/>
        <v>114264</v>
      </c>
      <c r="G133" s="85">
        <f t="shared" si="58"/>
        <v>21757</v>
      </c>
      <c r="H133" s="55">
        <f t="shared" si="58"/>
        <v>114264</v>
      </c>
      <c r="I133" s="85">
        <f t="shared" si="58"/>
        <v>21757</v>
      </c>
      <c r="J133" s="55">
        <f t="shared" si="58"/>
        <v>100005</v>
      </c>
      <c r="K133" s="85">
        <f t="shared" ref="K133" si="59">K132+K112+K107</f>
        <v>21125</v>
      </c>
      <c r="L133" s="85">
        <f t="shared" si="58"/>
        <v>121130</v>
      </c>
      <c r="Q133" s="170"/>
    </row>
    <row r="134" spans="1:27" ht="9.6" customHeight="1">
      <c r="A134" s="46"/>
      <c r="B134" s="81"/>
      <c r="C134" s="51"/>
      <c r="D134" s="80"/>
      <c r="E134" s="80"/>
      <c r="F134" s="80"/>
      <c r="G134" s="80"/>
      <c r="H134" s="80"/>
      <c r="I134" s="80"/>
      <c r="J134" s="80"/>
      <c r="K134" s="80"/>
      <c r="L134" s="80"/>
      <c r="Q134" s="170"/>
    </row>
    <row r="135" spans="1:27">
      <c r="A135" s="46"/>
      <c r="B135" s="81">
        <v>5</v>
      </c>
      <c r="C135" s="51" t="s">
        <v>47</v>
      </c>
      <c r="D135" s="82"/>
      <c r="E135" s="82"/>
      <c r="F135" s="82"/>
      <c r="G135" s="82"/>
      <c r="H135" s="82"/>
      <c r="I135" s="82"/>
      <c r="J135" s="82"/>
      <c r="K135" s="82"/>
      <c r="L135" s="82"/>
      <c r="Q135" s="170"/>
    </row>
    <row r="136" spans="1:27">
      <c r="A136" s="46"/>
      <c r="B136" s="92">
        <v>5.0010000000000003</v>
      </c>
      <c r="C136" s="48" t="s">
        <v>37</v>
      </c>
      <c r="D136" s="82"/>
      <c r="E136" s="82"/>
      <c r="F136" s="82"/>
      <c r="G136" s="82"/>
      <c r="H136" s="82"/>
      <c r="I136" s="82"/>
      <c r="J136" s="82"/>
      <c r="K136" s="82"/>
      <c r="L136" s="82"/>
      <c r="Q136" s="170"/>
    </row>
    <row r="137" spans="1:27">
      <c r="A137" s="46"/>
      <c r="B137" s="81">
        <v>60</v>
      </c>
      <c r="C137" s="51" t="s">
        <v>48</v>
      </c>
      <c r="D137" s="120"/>
      <c r="E137" s="120"/>
      <c r="F137" s="120"/>
      <c r="G137" s="120"/>
      <c r="H137" s="120"/>
      <c r="I137" s="120"/>
      <c r="J137" s="120"/>
      <c r="K137" s="120"/>
      <c r="L137" s="120"/>
      <c r="Q137" s="170"/>
    </row>
    <row r="138" spans="1:27">
      <c r="A138" s="46"/>
      <c r="B138" s="59">
        <v>44</v>
      </c>
      <c r="C138" s="51" t="s">
        <v>21</v>
      </c>
      <c r="D138" s="120"/>
      <c r="E138" s="120"/>
      <c r="F138" s="120"/>
      <c r="G138" s="120"/>
      <c r="H138" s="120"/>
      <c r="I138" s="120"/>
      <c r="J138" s="120"/>
      <c r="K138" s="120"/>
      <c r="L138" s="120"/>
      <c r="Q138" s="170"/>
    </row>
    <row r="139" spans="1:27">
      <c r="A139" s="46"/>
      <c r="B139" s="61" t="s">
        <v>22</v>
      </c>
      <c r="C139" s="51" t="s">
        <v>38</v>
      </c>
      <c r="D139" s="80">
        <v>13888</v>
      </c>
      <c r="E139" s="62">
        <v>0</v>
      </c>
      <c r="F139" s="64">
        <v>16700</v>
      </c>
      <c r="G139" s="62">
        <v>0</v>
      </c>
      <c r="H139" s="64">
        <v>16700</v>
      </c>
      <c r="I139" s="62">
        <v>0</v>
      </c>
      <c r="J139" s="64">
        <f>14300+3100+3716-2000</f>
        <v>19116</v>
      </c>
      <c r="K139" s="62">
        <v>0</v>
      </c>
      <c r="L139" s="64">
        <f>SUM(J139:K139)</f>
        <v>19116</v>
      </c>
      <c r="M139" s="249"/>
      <c r="N139" s="250"/>
      <c r="O139" s="250"/>
      <c r="P139" s="250"/>
      <c r="Q139" s="251"/>
      <c r="W139" s="250"/>
      <c r="X139" s="250"/>
      <c r="Y139" s="250"/>
      <c r="Z139" s="250"/>
      <c r="AA139" s="250"/>
    </row>
    <row r="140" spans="1:27">
      <c r="A140" s="46" t="s">
        <v>17</v>
      </c>
      <c r="B140" s="59">
        <v>44</v>
      </c>
      <c r="C140" s="51" t="s">
        <v>21</v>
      </c>
      <c r="D140" s="67">
        <f t="shared" ref="D140:L140" si="60">SUM(D139:D139)</f>
        <v>13888</v>
      </c>
      <c r="E140" s="65">
        <f t="shared" si="60"/>
        <v>0</v>
      </c>
      <c r="F140" s="67">
        <f t="shared" si="60"/>
        <v>16700</v>
      </c>
      <c r="G140" s="65">
        <f t="shared" si="60"/>
        <v>0</v>
      </c>
      <c r="H140" s="67">
        <f t="shared" si="60"/>
        <v>16700</v>
      </c>
      <c r="I140" s="65">
        <f t="shared" si="60"/>
        <v>0</v>
      </c>
      <c r="J140" s="67">
        <f t="shared" si="60"/>
        <v>19116</v>
      </c>
      <c r="K140" s="65">
        <f t="shared" ref="K140" si="61">SUM(K139:K139)</f>
        <v>0</v>
      </c>
      <c r="L140" s="67">
        <f t="shared" si="60"/>
        <v>19116</v>
      </c>
      <c r="Q140" s="170"/>
    </row>
    <row r="141" spans="1:27">
      <c r="A141" s="46" t="s">
        <v>17</v>
      </c>
      <c r="B141" s="81">
        <v>60</v>
      </c>
      <c r="C141" s="51" t="s">
        <v>48</v>
      </c>
      <c r="D141" s="67">
        <f t="shared" ref="D141:I142" si="62">D140</f>
        <v>13888</v>
      </c>
      <c r="E141" s="65">
        <f t="shared" si="62"/>
        <v>0</v>
      </c>
      <c r="F141" s="67">
        <f t="shared" si="62"/>
        <v>16700</v>
      </c>
      <c r="G141" s="65">
        <f t="shared" si="62"/>
        <v>0</v>
      </c>
      <c r="H141" s="67">
        <f t="shared" si="62"/>
        <v>16700</v>
      </c>
      <c r="I141" s="65">
        <f t="shared" si="62"/>
        <v>0</v>
      </c>
      <c r="J141" s="67">
        <f t="shared" ref="J141:L142" si="63">J140</f>
        <v>19116</v>
      </c>
      <c r="K141" s="65">
        <f t="shared" si="63"/>
        <v>0</v>
      </c>
      <c r="L141" s="67">
        <f t="shared" si="63"/>
        <v>19116</v>
      </c>
      <c r="Q141" s="170"/>
    </row>
    <row r="142" spans="1:27">
      <c r="A142" s="46" t="s">
        <v>17</v>
      </c>
      <c r="B142" s="92">
        <v>5.0010000000000003</v>
      </c>
      <c r="C142" s="48" t="s">
        <v>37</v>
      </c>
      <c r="D142" s="55">
        <f t="shared" si="62"/>
        <v>13888</v>
      </c>
      <c r="E142" s="54">
        <f t="shared" si="62"/>
        <v>0</v>
      </c>
      <c r="F142" s="55">
        <f t="shared" si="62"/>
        <v>16700</v>
      </c>
      <c r="G142" s="54">
        <f t="shared" si="62"/>
        <v>0</v>
      </c>
      <c r="H142" s="55">
        <f t="shared" si="62"/>
        <v>16700</v>
      </c>
      <c r="I142" s="54">
        <f t="shared" si="62"/>
        <v>0</v>
      </c>
      <c r="J142" s="55">
        <f t="shared" si="63"/>
        <v>19116</v>
      </c>
      <c r="K142" s="54">
        <f t="shared" si="63"/>
        <v>0</v>
      </c>
      <c r="L142" s="55">
        <f t="shared" si="63"/>
        <v>19116</v>
      </c>
      <c r="Q142" s="170"/>
    </row>
    <row r="143" spans="1:27" ht="9.9499999999999993" customHeight="1">
      <c r="A143" s="46"/>
      <c r="B143" s="90"/>
      <c r="C143" s="48"/>
      <c r="D143" s="80"/>
      <c r="E143" s="80"/>
      <c r="F143" s="80"/>
      <c r="G143" s="80"/>
      <c r="H143" s="80"/>
      <c r="I143" s="80"/>
      <c r="J143" s="80"/>
      <c r="K143" s="80"/>
      <c r="L143" s="80"/>
      <c r="Q143" s="170"/>
    </row>
    <row r="144" spans="1:27" ht="14.45" customHeight="1">
      <c r="A144" s="46"/>
      <c r="B144" s="92">
        <v>5.0510000000000002</v>
      </c>
      <c r="C144" s="48" t="s">
        <v>46</v>
      </c>
      <c r="D144" s="82"/>
      <c r="E144" s="82"/>
      <c r="F144" s="82"/>
      <c r="G144" s="82"/>
      <c r="H144" s="82"/>
      <c r="I144" s="82"/>
      <c r="J144" s="82"/>
      <c r="K144" s="82"/>
      <c r="L144" s="82"/>
      <c r="Q144" s="170"/>
    </row>
    <row r="145" spans="1:27" ht="14.45" customHeight="1">
      <c r="A145" s="46"/>
      <c r="B145" s="99">
        <v>45</v>
      </c>
      <c r="C145" s="51" t="s">
        <v>29</v>
      </c>
      <c r="D145" s="120"/>
      <c r="E145" s="120"/>
      <c r="F145" s="120"/>
      <c r="G145" s="120"/>
      <c r="H145" s="120"/>
      <c r="I145" s="120"/>
      <c r="J145" s="120"/>
      <c r="K145" s="120"/>
      <c r="L145" s="120"/>
      <c r="Q145" s="170"/>
    </row>
    <row r="146" spans="1:27" ht="14.45" customHeight="1">
      <c r="A146" s="58"/>
      <c r="B146" s="226" t="s">
        <v>50</v>
      </c>
      <c r="C146" s="93" t="s">
        <v>118</v>
      </c>
      <c r="D146" s="65">
        <v>0</v>
      </c>
      <c r="E146" s="65">
        <v>0</v>
      </c>
      <c r="F146" s="67">
        <v>1</v>
      </c>
      <c r="G146" s="65">
        <v>0</v>
      </c>
      <c r="H146" s="67">
        <v>1</v>
      </c>
      <c r="I146" s="65">
        <v>0</v>
      </c>
      <c r="J146" s="279">
        <v>1</v>
      </c>
      <c r="K146" s="65">
        <v>0</v>
      </c>
      <c r="L146" s="67">
        <f>SUM(J146:K146)</f>
        <v>1</v>
      </c>
      <c r="Q146" s="170"/>
      <c r="W146" s="250"/>
      <c r="X146" s="250"/>
      <c r="Y146" s="250"/>
      <c r="Z146" s="250"/>
      <c r="AA146" s="250"/>
    </row>
    <row r="147" spans="1:27" ht="25.5">
      <c r="A147" s="50"/>
      <c r="B147" s="61" t="s">
        <v>52</v>
      </c>
      <c r="C147" s="51" t="s">
        <v>183</v>
      </c>
      <c r="D147" s="64">
        <v>61209</v>
      </c>
      <c r="E147" s="62">
        <v>0</v>
      </c>
      <c r="F147" s="64">
        <v>26287</v>
      </c>
      <c r="G147" s="62">
        <v>0</v>
      </c>
      <c r="H147" s="64">
        <v>26287</v>
      </c>
      <c r="I147" s="62">
        <v>0</v>
      </c>
      <c r="J147" s="64">
        <v>14666</v>
      </c>
      <c r="K147" s="62">
        <v>0</v>
      </c>
      <c r="L147" s="64">
        <f>SUM(J147:K147)</f>
        <v>14666</v>
      </c>
      <c r="M147" s="262"/>
      <c r="N147" s="250"/>
      <c r="O147" s="263"/>
      <c r="P147" s="264"/>
      <c r="Q147" s="251"/>
      <c r="R147" s="250"/>
      <c r="S147" s="250"/>
      <c r="T147" s="250"/>
      <c r="U147" s="250"/>
      <c r="V147" s="251"/>
    </row>
    <row r="148" spans="1:27" ht="14.45" customHeight="1">
      <c r="A148" s="46"/>
      <c r="B148" s="61" t="s">
        <v>149</v>
      </c>
      <c r="C148" s="51" t="s">
        <v>179</v>
      </c>
      <c r="D148" s="64">
        <v>27417</v>
      </c>
      <c r="E148" s="62">
        <v>0</v>
      </c>
      <c r="F148" s="64">
        <v>40255</v>
      </c>
      <c r="G148" s="62">
        <v>0</v>
      </c>
      <c r="H148" s="64">
        <v>40255</v>
      </c>
      <c r="I148" s="62">
        <v>0</v>
      </c>
      <c r="J148" s="64">
        <v>115</v>
      </c>
      <c r="K148" s="62">
        <v>0</v>
      </c>
      <c r="L148" s="64">
        <f>SUM(J148:K148)</f>
        <v>115</v>
      </c>
      <c r="M148" s="260"/>
      <c r="N148" s="250"/>
      <c r="O148" s="263"/>
      <c r="P148" s="264"/>
      <c r="Q148" s="251"/>
    </row>
    <row r="149" spans="1:27" ht="14.45" customHeight="1">
      <c r="A149" s="46"/>
      <c r="B149" s="61" t="s">
        <v>150</v>
      </c>
      <c r="C149" s="51" t="s">
        <v>180</v>
      </c>
      <c r="D149" s="53">
        <v>40000</v>
      </c>
      <c r="E149" s="52">
        <v>0</v>
      </c>
      <c r="F149" s="53">
        <v>85741</v>
      </c>
      <c r="G149" s="52">
        <v>0</v>
      </c>
      <c r="H149" s="53">
        <v>85741</v>
      </c>
      <c r="I149" s="52">
        <v>0</v>
      </c>
      <c r="J149" s="53">
        <v>16536</v>
      </c>
      <c r="K149" s="52">
        <v>0</v>
      </c>
      <c r="L149" s="53">
        <f>SUM(J149:K149)</f>
        <v>16536</v>
      </c>
      <c r="M149" s="260"/>
      <c r="N149" s="250"/>
      <c r="O149" s="263"/>
      <c r="P149" s="264"/>
      <c r="Q149" s="251"/>
    </row>
    <row r="150" spans="1:27" ht="14.45" customHeight="1">
      <c r="A150" s="46" t="s">
        <v>17</v>
      </c>
      <c r="B150" s="99">
        <v>45</v>
      </c>
      <c r="C150" s="51" t="s">
        <v>29</v>
      </c>
      <c r="D150" s="55">
        <f t="shared" ref="D150:L150" si="64">SUM(D146:D149)</f>
        <v>128626</v>
      </c>
      <c r="E150" s="54">
        <f t="shared" si="64"/>
        <v>0</v>
      </c>
      <c r="F150" s="55">
        <f t="shared" si="64"/>
        <v>152284</v>
      </c>
      <c r="G150" s="54">
        <f t="shared" si="64"/>
        <v>0</v>
      </c>
      <c r="H150" s="55">
        <f t="shared" si="64"/>
        <v>152284</v>
      </c>
      <c r="I150" s="54">
        <f t="shared" si="64"/>
        <v>0</v>
      </c>
      <c r="J150" s="55">
        <f t="shared" si="64"/>
        <v>31318</v>
      </c>
      <c r="K150" s="54">
        <f t="shared" ref="K150" si="65">SUM(K146:K149)</f>
        <v>0</v>
      </c>
      <c r="L150" s="55">
        <f t="shared" si="64"/>
        <v>31318</v>
      </c>
      <c r="Q150" s="170"/>
    </row>
    <row r="151" spans="1:27" ht="9.9499999999999993" customHeight="1">
      <c r="A151" s="46"/>
      <c r="B151" s="99"/>
      <c r="C151" s="51"/>
      <c r="D151" s="80"/>
      <c r="E151" s="80"/>
      <c r="F151" s="80"/>
      <c r="G151" s="80"/>
      <c r="H151" s="80"/>
      <c r="I151" s="80"/>
      <c r="J151" s="80"/>
      <c r="K151" s="80"/>
      <c r="L151" s="80"/>
      <c r="Q151" s="170"/>
    </row>
    <row r="152" spans="1:27" ht="14.45" customHeight="1">
      <c r="A152" s="46"/>
      <c r="B152" s="86">
        <v>48</v>
      </c>
      <c r="C152" s="51" t="s">
        <v>31</v>
      </c>
      <c r="D152" s="80"/>
      <c r="E152" s="80"/>
      <c r="F152" s="80"/>
      <c r="G152" s="64"/>
      <c r="H152" s="80"/>
      <c r="I152" s="64"/>
      <c r="J152" s="80"/>
      <c r="K152" s="64"/>
      <c r="L152" s="80"/>
      <c r="Q152" s="170"/>
    </row>
    <row r="153" spans="1:27" ht="14.45" customHeight="1">
      <c r="A153" s="46"/>
      <c r="B153" s="61" t="s">
        <v>51</v>
      </c>
      <c r="C153" s="51" t="s">
        <v>49</v>
      </c>
      <c r="D153" s="64">
        <v>2000</v>
      </c>
      <c r="E153" s="62">
        <v>0</v>
      </c>
      <c r="F153" s="64">
        <v>1</v>
      </c>
      <c r="G153" s="62">
        <v>0</v>
      </c>
      <c r="H153" s="64">
        <v>1</v>
      </c>
      <c r="I153" s="62">
        <v>0</v>
      </c>
      <c r="J153" s="280">
        <v>1</v>
      </c>
      <c r="K153" s="62">
        <v>0</v>
      </c>
      <c r="L153" s="64">
        <f>SUM(J153:K153)</f>
        <v>1</v>
      </c>
      <c r="Q153" s="170"/>
      <c r="W153" s="250"/>
      <c r="X153" s="250"/>
      <c r="Y153" s="250"/>
      <c r="Z153" s="250"/>
      <c r="AA153" s="250"/>
    </row>
    <row r="154" spans="1:27" ht="14.45" customHeight="1">
      <c r="A154" s="46"/>
      <c r="B154" s="61" t="s">
        <v>122</v>
      </c>
      <c r="C154" s="51" t="s">
        <v>118</v>
      </c>
      <c r="D154" s="62">
        <v>0</v>
      </c>
      <c r="E154" s="62">
        <v>0</v>
      </c>
      <c r="F154" s="64">
        <v>1110</v>
      </c>
      <c r="G154" s="62">
        <v>0</v>
      </c>
      <c r="H154" s="64">
        <v>1110</v>
      </c>
      <c r="I154" s="62">
        <v>0</v>
      </c>
      <c r="J154" s="280">
        <v>1</v>
      </c>
      <c r="K154" s="62">
        <v>0</v>
      </c>
      <c r="L154" s="64">
        <f>SUM(J154:K154)</f>
        <v>1</v>
      </c>
      <c r="Q154" s="188"/>
      <c r="W154" s="250"/>
      <c r="X154" s="250"/>
      <c r="Y154" s="250"/>
      <c r="Z154" s="250"/>
      <c r="AA154" s="250"/>
    </row>
    <row r="155" spans="1:27" ht="14.45" customHeight="1">
      <c r="A155" s="46"/>
      <c r="B155" s="61" t="s">
        <v>151</v>
      </c>
      <c r="C155" s="51" t="s">
        <v>177</v>
      </c>
      <c r="D155" s="65">
        <v>0</v>
      </c>
      <c r="E155" s="65">
        <v>0</v>
      </c>
      <c r="F155" s="67">
        <v>1000</v>
      </c>
      <c r="G155" s="65">
        <v>0</v>
      </c>
      <c r="H155" s="67">
        <v>1000</v>
      </c>
      <c r="I155" s="65">
        <v>0</v>
      </c>
      <c r="J155" s="279">
        <v>1</v>
      </c>
      <c r="K155" s="65">
        <v>0</v>
      </c>
      <c r="L155" s="67">
        <f>SUM(J155:K155)</f>
        <v>1</v>
      </c>
      <c r="Q155" s="188"/>
      <c r="W155" s="250"/>
      <c r="X155" s="250"/>
      <c r="Y155" s="250"/>
      <c r="Z155" s="250"/>
      <c r="AA155" s="250"/>
    </row>
    <row r="156" spans="1:27" ht="14.45" customHeight="1">
      <c r="A156" s="46" t="s">
        <v>17</v>
      </c>
      <c r="B156" s="86">
        <v>48</v>
      </c>
      <c r="C156" s="51" t="s">
        <v>31</v>
      </c>
      <c r="D156" s="67">
        <f t="shared" ref="D156:I156" si="66">SUM(D153:D155)</f>
        <v>2000</v>
      </c>
      <c r="E156" s="65">
        <f t="shared" si="66"/>
        <v>0</v>
      </c>
      <c r="F156" s="67">
        <f t="shared" si="66"/>
        <v>2111</v>
      </c>
      <c r="G156" s="65">
        <f t="shared" si="66"/>
        <v>0</v>
      </c>
      <c r="H156" s="67">
        <f t="shared" si="66"/>
        <v>2111</v>
      </c>
      <c r="I156" s="65">
        <f t="shared" si="66"/>
        <v>0</v>
      </c>
      <c r="J156" s="67">
        <f>SUM(J153:J155)</f>
        <v>3</v>
      </c>
      <c r="K156" s="65">
        <f t="shared" ref="K156" si="67">SUM(K153:K155)</f>
        <v>0</v>
      </c>
      <c r="L156" s="67">
        <f>SUM(L153:L155)</f>
        <v>3</v>
      </c>
      <c r="Q156" s="170"/>
    </row>
    <row r="157" spans="1:27" ht="14.45" customHeight="1">
      <c r="A157" s="46" t="s">
        <v>17</v>
      </c>
      <c r="B157" s="92">
        <v>5.0510000000000002</v>
      </c>
      <c r="C157" s="48" t="s">
        <v>46</v>
      </c>
      <c r="D157" s="67">
        <f t="shared" ref="D157:L157" si="68">D156+D150</f>
        <v>130626</v>
      </c>
      <c r="E157" s="65">
        <f t="shared" si="68"/>
        <v>0</v>
      </c>
      <c r="F157" s="67">
        <f t="shared" si="68"/>
        <v>154395</v>
      </c>
      <c r="G157" s="65">
        <f t="shared" si="68"/>
        <v>0</v>
      </c>
      <c r="H157" s="67">
        <f t="shared" si="68"/>
        <v>154395</v>
      </c>
      <c r="I157" s="65">
        <f t="shared" si="68"/>
        <v>0</v>
      </c>
      <c r="J157" s="67">
        <f t="shared" si="68"/>
        <v>31321</v>
      </c>
      <c r="K157" s="65">
        <f t="shared" ref="K157" si="69">K156+K150</f>
        <v>0</v>
      </c>
      <c r="L157" s="67">
        <f t="shared" si="68"/>
        <v>31321</v>
      </c>
      <c r="Q157" s="170"/>
    </row>
    <row r="158" spans="1:27" ht="9.9499999999999993" customHeight="1">
      <c r="A158" s="46"/>
      <c r="B158" s="92"/>
      <c r="C158" s="48"/>
      <c r="D158" s="80"/>
      <c r="E158" s="80"/>
      <c r="F158" s="80"/>
      <c r="G158" s="80"/>
      <c r="H158" s="80"/>
      <c r="I158" s="80"/>
      <c r="J158" s="80"/>
      <c r="K158" s="80"/>
      <c r="L158" s="80"/>
      <c r="Q158" s="170"/>
    </row>
    <row r="159" spans="1:27" ht="14.45" customHeight="1">
      <c r="A159" s="46"/>
      <c r="B159" s="92">
        <v>5.0529999999999999</v>
      </c>
      <c r="C159" s="48" t="s">
        <v>28</v>
      </c>
      <c r="D159" s="80"/>
      <c r="E159" s="80"/>
      <c r="F159" s="80"/>
      <c r="G159" s="80"/>
      <c r="H159" s="80"/>
      <c r="I159" s="80"/>
      <c r="J159" s="80"/>
      <c r="K159" s="80"/>
      <c r="L159" s="80"/>
      <c r="Q159" s="170"/>
    </row>
    <row r="160" spans="1:27" ht="14.45" customHeight="1">
      <c r="A160" s="46"/>
      <c r="B160" s="101">
        <v>45</v>
      </c>
      <c r="C160" s="51" t="s">
        <v>29</v>
      </c>
      <c r="D160" s="80"/>
      <c r="E160" s="80"/>
      <c r="F160" s="80"/>
      <c r="G160" s="80"/>
      <c r="H160" s="80"/>
      <c r="I160" s="80"/>
      <c r="J160" s="80"/>
      <c r="K160" s="80"/>
      <c r="L160" s="80"/>
      <c r="Q160" s="170"/>
    </row>
    <row r="161" spans="1:27" ht="14.45" customHeight="1">
      <c r="A161" s="46"/>
      <c r="B161" s="91" t="s">
        <v>52</v>
      </c>
      <c r="C161" s="51" t="s">
        <v>53</v>
      </c>
      <c r="D161" s="62">
        <v>0</v>
      </c>
      <c r="E161" s="80">
        <v>1148</v>
      </c>
      <c r="F161" s="62">
        <v>0</v>
      </c>
      <c r="G161" s="80">
        <v>657</v>
      </c>
      <c r="H161" s="62">
        <v>0</v>
      </c>
      <c r="I161" s="80">
        <v>657</v>
      </c>
      <c r="J161" s="62">
        <v>0</v>
      </c>
      <c r="K161" s="80">
        <v>1454</v>
      </c>
      <c r="L161" s="80">
        <f>SUM(J161:K161)</f>
        <v>1454</v>
      </c>
      <c r="Q161" s="170"/>
      <c r="W161" s="250"/>
      <c r="X161" s="250"/>
      <c r="Y161" s="250"/>
      <c r="Z161" s="250"/>
      <c r="AA161" s="250"/>
    </row>
    <row r="162" spans="1:27" ht="9.9499999999999993" customHeight="1">
      <c r="A162" s="46"/>
      <c r="B162" s="91"/>
      <c r="C162" s="51"/>
      <c r="D162" s="80"/>
      <c r="E162" s="80"/>
      <c r="F162" s="64"/>
      <c r="G162" s="80"/>
      <c r="H162" s="64"/>
      <c r="I162" s="80"/>
      <c r="J162" s="64"/>
      <c r="K162" s="80"/>
      <c r="L162" s="80"/>
      <c r="Q162" s="170"/>
    </row>
    <row r="163" spans="1:27" ht="14.45" customHeight="1">
      <c r="A163" s="46"/>
      <c r="B163" s="86">
        <v>48</v>
      </c>
      <c r="C163" s="51" t="s">
        <v>31</v>
      </c>
      <c r="D163" s="80"/>
      <c r="E163" s="80"/>
      <c r="F163" s="64"/>
      <c r="G163" s="80"/>
      <c r="H163" s="64"/>
      <c r="I163" s="80"/>
      <c r="J163" s="64"/>
      <c r="K163" s="80"/>
      <c r="L163" s="80"/>
      <c r="Q163" s="170"/>
    </row>
    <row r="164" spans="1:27" ht="14.45" customHeight="1">
      <c r="A164" s="46"/>
      <c r="B164" s="91" t="s">
        <v>54</v>
      </c>
      <c r="C164" s="51" t="s">
        <v>53</v>
      </c>
      <c r="D164" s="65">
        <v>0</v>
      </c>
      <c r="E164" s="87">
        <v>199</v>
      </c>
      <c r="F164" s="65">
        <v>0</v>
      </c>
      <c r="G164" s="80">
        <v>199</v>
      </c>
      <c r="H164" s="65">
        <v>0</v>
      </c>
      <c r="I164" s="80">
        <v>199</v>
      </c>
      <c r="J164" s="65">
        <v>0</v>
      </c>
      <c r="K164" s="80">
        <v>199</v>
      </c>
      <c r="L164" s="80">
        <f>SUM(J164:K164)</f>
        <v>199</v>
      </c>
      <c r="Q164" s="170"/>
      <c r="W164" s="250"/>
      <c r="X164" s="250"/>
      <c r="Y164" s="250"/>
      <c r="Z164" s="250"/>
      <c r="AA164" s="250"/>
    </row>
    <row r="165" spans="1:27" ht="14.45" customHeight="1">
      <c r="A165" s="46" t="s">
        <v>17</v>
      </c>
      <c r="B165" s="92">
        <v>5.0529999999999999</v>
      </c>
      <c r="C165" s="48" t="s">
        <v>28</v>
      </c>
      <c r="D165" s="54">
        <f t="shared" ref="D165:L165" si="70">SUM(D161:D164)</f>
        <v>0</v>
      </c>
      <c r="E165" s="85">
        <f t="shared" si="70"/>
        <v>1347</v>
      </c>
      <c r="F165" s="54">
        <f t="shared" si="70"/>
        <v>0</v>
      </c>
      <c r="G165" s="85">
        <f t="shared" si="70"/>
        <v>856</v>
      </c>
      <c r="H165" s="54">
        <f t="shared" si="70"/>
        <v>0</v>
      </c>
      <c r="I165" s="85">
        <f t="shared" si="70"/>
        <v>856</v>
      </c>
      <c r="J165" s="54">
        <f t="shared" si="70"/>
        <v>0</v>
      </c>
      <c r="K165" s="85">
        <f t="shared" ref="K165" si="71">SUM(K161:K164)</f>
        <v>1653</v>
      </c>
      <c r="L165" s="85">
        <f t="shared" si="70"/>
        <v>1653</v>
      </c>
      <c r="Q165" s="170"/>
    </row>
    <row r="166" spans="1:27" ht="9.9499999999999993" customHeight="1">
      <c r="A166" s="46"/>
      <c r="B166" s="92"/>
      <c r="C166" s="48"/>
      <c r="D166" s="94"/>
      <c r="E166" s="94"/>
      <c r="F166" s="94"/>
      <c r="G166" s="94"/>
      <c r="H166" s="94"/>
      <c r="I166" s="94"/>
      <c r="J166" s="94"/>
      <c r="K166" s="94"/>
      <c r="L166" s="94"/>
      <c r="Q166" s="170"/>
    </row>
    <row r="167" spans="1:27" ht="14.45" customHeight="1">
      <c r="A167" s="46"/>
      <c r="B167" s="92">
        <v>5.8</v>
      </c>
      <c r="C167" s="48" t="s">
        <v>41</v>
      </c>
      <c r="D167" s="80"/>
      <c r="E167" s="80"/>
      <c r="F167" s="80"/>
      <c r="G167" s="80"/>
      <c r="H167" s="80"/>
      <c r="I167" s="80"/>
      <c r="J167" s="80"/>
      <c r="K167" s="80"/>
      <c r="L167" s="80"/>
      <c r="Q167" s="170"/>
    </row>
    <row r="168" spans="1:27" ht="14.45" customHeight="1">
      <c r="A168" s="46"/>
      <c r="B168" s="99">
        <v>44</v>
      </c>
      <c r="C168" s="51" t="s">
        <v>21</v>
      </c>
      <c r="D168" s="80"/>
      <c r="E168" s="80"/>
      <c r="F168" s="80"/>
      <c r="G168" s="80"/>
      <c r="H168" s="80"/>
      <c r="I168" s="80"/>
      <c r="J168" s="80"/>
      <c r="K168" s="80"/>
      <c r="L168" s="80"/>
      <c r="Q168" s="170"/>
    </row>
    <row r="169" spans="1:27" ht="25.5">
      <c r="A169" s="46"/>
      <c r="B169" s="102" t="s">
        <v>159</v>
      </c>
      <c r="C169" s="155" t="s">
        <v>160</v>
      </c>
      <c r="D169" s="62">
        <v>0</v>
      </c>
      <c r="E169" s="62">
        <v>0</v>
      </c>
      <c r="F169" s="62">
        <v>0</v>
      </c>
      <c r="G169" s="62">
        <v>0</v>
      </c>
      <c r="H169" s="62">
        <v>0</v>
      </c>
      <c r="I169" s="62">
        <v>0</v>
      </c>
      <c r="J169" s="62">
        <v>0</v>
      </c>
      <c r="K169" s="62">
        <v>0</v>
      </c>
      <c r="L169" s="62">
        <f>SUM(J169:K169)</f>
        <v>0</v>
      </c>
      <c r="N169" s="186"/>
      <c r="Q169" s="170"/>
    </row>
    <row r="170" spans="1:27" ht="14.45" customHeight="1">
      <c r="A170" s="46"/>
      <c r="B170" s="102" t="s">
        <v>163</v>
      </c>
      <c r="C170" s="155" t="s">
        <v>196</v>
      </c>
      <c r="D170" s="64">
        <v>15548</v>
      </c>
      <c r="E170" s="62">
        <v>0</v>
      </c>
      <c r="F170" s="62">
        <v>0</v>
      </c>
      <c r="G170" s="62">
        <v>0</v>
      </c>
      <c r="H170" s="62">
        <v>0</v>
      </c>
      <c r="I170" s="62">
        <v>0</v>
      </c>
      <c r="J170" s="62">
        <v>0</v>
      </c>
      <c r="K170" s="62">
        <v>0</v>
      </c>
      <c r="L170" s="62">
        <f>SUM(J170:K170)</f>
        <v>0</v>
      </c>
      <c r="N170" s="186"/>
      <c r="Q170" s="170"/>
    </row>
    <row r="171" spans="1:27" ht="14.45" customHeight="1">
      <c r="A171" s="46"/>
      <c r="B171" s="102" t="s">
        <v>189</v>
      </c>
      <c r="C171" s="155" t="s">
        <v>188</v>
      </c>
      <c r="D171" s="62">
        <v>0</v>
      </c>
      <c r="E171" s="62">
        <v>0</v>
      </c>
      <c r="F171" s="62">
        <v>0</v>
      </c>
      <c r="G171" s="62">
        <v>0</v>
      </c>
      <c r="H171" s="62">
        <v>0</v>
      </c>
      <c r="I171" s="62">
        <v>0</v>
      </c>
      <c r="J171" s="64">
        <v>12</v>
      </c>
      <c r="K171" s="62">
        <v>0</v>
      </c>
      <c r="L171" s="64">
        <f>SUM(J171:K171)</f>
        <v>12</v>
      </c>
      <c r="N171" s="186"/>
      <c r="O171" s="192"/>
      <c r="Q171" s="170"/>
    </row>
    <row r="172" spans="1:27" ht="10.9" customHeight="1">
      <c r="A172" s="46"/>
      <c r="B172" s="102"/>
      <c r="C172" s="155"/>
      <c r="D172" s="62"/>
      <c r="E172" s="62"/>
      <c r="F172" s="62"/>
      <c r="G172" s="62"/>
      <c r="H172" s="62"/>
      <c r="I172" s="62"/>
      <c r="J172" s="62"/>
      <c r="K172" s="62"/>
      <c r="L172" s="62"/>
      <c r="N172" s="186"/>
      <c r="O172" s="192"/>
      <c r="Q172" s="170"/>
    </row>
    <row r="173" spans="1:27" ht="13.35" customHeight="1">
      <c r="A173" s="46"/>
      <c r="B173" s="86">
        <v>21</v>
      </c>
      <c r="C173" s="155" t="s">
        <v>222</v>
      </c>
      <c r="D173" s="62"/>
      <c r="E173" s="62"/>
      <c r="F173" s="62"/>
      <c r="G173" s="62"/>
      <c r="H173" s="62"/>
      <c r="I173" s="62"/>
      <c r="J173" s="62"/>
      <c r="K173" s="62"/>
      <c r="L173" s="62"/>
      <c r="N173" s="186"/>
      <c r="O173" s="192"/>
      <c r="Q173" s="170"/>
    </row>
    <row r="174" spans="1:27" ht="25.5">
      <c r="A174" s="46"/>
      <c r="B174" s="102" t="s">
        <v>208</v>
      </c>
      <c r="C174" s="155" t="s">
        <v>160</v>
      </c>
      <c r="D174" s="62">
        <v>0</v>
      </c>
      <c r="E174" s="62">
        <v>0</v>
      </c>
      <c r="F174" s="64">
        <v>1</v>
      </c>
      <c r="G174" s="62">
        <v>0</v>
      </c>
      <c r="H174" s="64">
        <v>1</v>
      </c>
      <c r="I174" s="62">
        <v>0</v>
      </c>
      <c r="J174" s="64">
        <f>522+1900</f>
        <v>2422</v>
      </c>
      <c r="K174" s="62">
        <v>0</v>
      </c>
      <c r="L174" s="64">
        <f>SUM(J174:K174)</f>
        <v>2422</v>
      </c>
      <c r="N174" s="193"/>
      <c r="Q174" s="187"/>
    </row>
    <row r="175" spans="1:27" ht="13.35" customHeight="1">
      <c r="A175" s="58"/>
      <c r="B175" s="212" t="s">
        <v>209</v>
      </c>
      <c r="C175" s="213" t="s">
        <v>272</v>
      </c>
      <c r="D175" s="65">
        <v>0</v>
      </c>
      <c r="E175" s="65">
        <v>0</v>
      </c>
      <c r="F175" s="67">
        <v>1000</v>
      </c>
      <c r="G175" s="65">
        <v>0</v>
      </c>
      <c r="H175" s="67">
        <v>1000</v>
      </c>
      <c r="I175" s="65">
        <v>0</v>
      </c>
      <c r="J175" s="65">
        <v>0</v>
      </c>
      <c r="K175" s="65">
        <v>0</v>
      </c>
      <c r="L175" s="65">
        <f>SUM(J175:K175)</f>
        <v>0</v>
      </c>
      <c r="Q175" s="170"/>
    </row>
    <row r="176" spans="1:27" ht="13.35" customHeight="1">
      <c r="A176" s="46"/>
      <c r="B176" s="102" t="s">
        <v>210</v>
      </c>
      <c r="C176" s="155" t="s">
        <v>219</v>
      </c>
      <c r="D176" s="62">
        <v>0</v>
      </c>
      <c r="E176" s="62">
        <v>0</v>
      </c>
      <c r="F176" s="64">
        <v>9228</v>
      </c>
      <c r="G176" s="62">
        <v>0</v>
      </c>
      <c r="H176" s="64">
        <v>9228</v>
      </c>
      <c r="I176" s="62">
        <v>0</v>
      </c>
      <c r="J176" s="64">
        <f>1728+9200</f>
        <v>10928</v>
      </c>
      <c r="K176" s="62">
        <v>0</v>
      </c>
      <c r="L176" s="64">
        <f>SUM(J176:K176)</f>
        <v>10928</v>
      </c>
      <c r="N176" s="194"/>
      <c r="Q176" s="187"/>
    </row>
    <row r="177" spans="1:17" ht="13.35" customHeight="1">
      <c r="A177" s="46" t="s">
        <v>17</v>
      </c>
      <c r="B177" s="86">
        <v>21</v>
      </c>
      <c r="C177" s="155" t="s">
        <v>222</v>
      </c>
      <c r="D177" s="54">
        <f t="shared" ref="D177:L177" si="72">SUM(D174:D176)</f>
        <v>0</v>
      </c>
      <c r="E177" s="54">
        <f t="shared" si="72"/>
        <v>0</v>
      </c>
      <c r="F177" s="55">
        <f t="shared" si="72"/>
        <v>10229</v>
      </c>
      <c r="G177" s="54">
        <f t="shared" si="72"/>
        <v>0</v>
      </c>
      <c r="H177" s="55">
        <f t="shared" si="72"/>
        <v>10229</v>
      </c>
      <c r="I177" s="54">
        <f t="shared" si="72"/>
        <v>0</v>
      </c>
      <c r="J177" s="55">
        <f t="shared" si="72"/>
        <v>13350</v>
      </c>
      <c r="K177" s="54">
        <f t="shared" ref="K177" si="73">SUM(K174:K176)</f>
        <v>0</v>
      </c>
      <c r="L177" s="55">
        <f t="shared" si="72"/>
        <v>13350</v>
      </c>
      <c r="N177" s="186"/>
      <c r="O177" s="192"/>
      <c r="Q177" s="170"/>
    </row>
    <row r="178" spans="1:17" ht="13.35" customHeight="1">
      <c r="A178" s="46"/>
      <c r="B178" s="86"/>
      <c r="C178" s="155"/>
      <c r="D178" s="62"/>
      <c r="E178" s="62"/>
      <c r="F178" s="205"/>
      <c r="G178" s="62"/>
      <c r="H178" s="205"/>
      <c r="I178" s="62"/>
      <c r="J178" s="64"/>
      <c r="K178" s="62"/>
      <c r="L178" s="64"/>
      <c r="N178" s="186"/>
      <c r="O178" s="192"/>
      <c r="Q178" s="170"/>
    </row>
    <row r="179" spans="1:17">
      <c r="A179" s="46"/>
      <c r="B179" s="86">
        <v>81</v>
      </c>
      <c r="C179" s="155" t="s">
        <v>252</v>
      </c>
      <c r="D179" s="62"/>
      <c r="E179" s="62"/>
      <c r="F179" s="205"/>
      <c r="G179" s="62"/>
      <c r="H179" s="205"/>
      <c r="I179" s="62"/>
      <c r="J179" s="64"/>
      <c r="K179" s="62"/>
      <c r="L179" s="64"/>
      <c r="N179" s="186"/>
      <c r="O179" s="192"/>
      <c r="Q179" s="170"/>
    </row>
    <row r="180" spans="1:17" ht="13.35" customHeight="1">
      <c r="A180" s="46"/>
      <c r="B180" s="86" t="s">
        <v>263</v>
      </c>
      <c r="C180" s="155" t="s">
        <v>253</v>
      </c>
      <c r="D180" s="62">
        <v>0</v>
      </c>
      <c r="E180" s="62">
        <v>0</v>
      </c>
      <c r="F180" s="62">
        <v>0</v>
      </c>
      <c r="G180" s="62">
        <v>0</v>
      </c>
      <c r="H180" s="62">
        <v>0</v>
      </c>
      <c r="I180" s="62">
        <v>0</v>
      </c>
      <c r="J180" s="64">
        <v>100000</v>
      </c>
      <c r="K180" s="62">
        <v>0</v>
      </c>
      <c r="L180" s="64">
        <f>SUM(J180:K180)</f>
        <v>100000</v>
      </c>
      <c r="M180" s="217"/>
      <c r="N180" s="221"/>
      <c r="O180" s="221"/>
      <c r="P180" s="256"/>
      <c r="Q180" s="218"/>
    </row>
    <row r="181" spans="1:17" ht="13.35" customHeight="1">
      <c r="A181" s="46"/>
      <c r="B181" s="86" t="s">
        <v>264</v>
      </c>
      <c r="C181" s="155" t="s">
        <v>254</v>
      </c>
      <c r="D181" s="62">
        <v>0</v>
      </c>
      <c r="E181" s="62">
        <v>0</v>
      </c>
      <c r="F181" s="62">
        <v>0</v>
      </c>
      <c r="G181" s="62">
        <v>0</v>
      </c>
      <c r="H181" s="62">
        <v>0</v>
      </c>
      <c r="I181" s="62">
        <v>0</v>
      </c>
      <c r="J181" s="280">
        <v>1</v>
      </c>
      <c r="K181" s="62">
        <v>0</v>
      </c>
      <c r="L181" s="64">
        <f>SUM(J181:K181)</f>
        <v>1</v>
      </c>
      <c r="M181" s="217"/>
      <c r="N181" s="219"/>
      <c r="O181" s="271"/>
      <c r="P181" s="256"/>
      <c r="Q181" s="272"/>
    </row>
    <row r="182" spans="1:17" ht="13.35" customHeight="1">
      <c r="A182" s="46" t="s">
        <v>17</v>
      </c>
      <c r="B182" s="86">
        <v>81</v>
      </c>
      <c r="C182" s="155" t="s">
        <v>252</v>
      </c>
      <c r="D182" s="54">
        <f>SUM(D180:D181)</f>
        <v>0</v>
      </c>
      <c r="E182" s="54">
        <f t="shared" ref="E182:L182" si="74">SUM(E180:E181)</f>
        <v>0</v>
      </c>
      <c r="F182" s="54">
        <f t="shared" si="74"/>
        <v>0</v>
      </c>
      <c r="G182" s="54">
        <f t="shared" si="74"/>
        <v>0</v>
      </c>
      <c r="H182" s="54">
        <f t="shared" si="74"/>
        <v>0</v>
      </c>
      <c r="I182" s="54">
        <f t="shared" si="74"/>
        <v>0</v>
      </c>
      <c r="J182" s="55">
        <f t="shared" si="74"/>
        <v>100001</v>
      </c>
      <c r="K182" s="54">
        <f t="shared" si="74"/>
        <v>0</v>
      </c>
      <c r="L182" s="55">
        <f t="shared" si="74"/>
        <v>100001</v>
      </c>
      <c r="N182" s="186"/>
      <c r="O182" s="192"/>
      <c r="Q182" s="170"/>
    </row>
    <row r="183" spans="1:17" ht="13.35" customHeight="1">
      <c r="A183" s="46"/>
      <c r="B183" s="86"/>
      <c r="C183" s="155"/>
      <c r="D183" s="62"/>
      <c r="E183" s="62"/>
      <c r="F183" s="62"/>
      <c r="G183" s="62"/>
      <c r="H183" s="62"/>
      <c r="I183" s="62"/>
      <c r="J183" s="64"/>
      <c r="K183" s="62"/>
      <c r="L183" s="64"/>
      <c r="N183" s="186"/>
      <c r="O183" s="192"/>
      <c r="Q183" s="170"/>
    </row>
    <row r="184" spans="1:17" ht="29.25" customHeight="1">
      <c r="A184" s="46"/>
      <c r="B184" s="86">
        <v>82</v>
      </c>
      <c r="C184" s="155" t="s">
        <v>261</v>
      </c>
      <c r="D184" s="62"/>
      <c r="E184" s="62"/>
      <c r="F184" s="205"/>
      <c r="G184" s="62"/>
      <c r="H184" s="205"/>
      <c r="I184" s="62"/>
      <c r="J184" s="64"/>
      <c r="K184" s="62"/>
      <c r="L184" s="64"/>
      <c r="N184" s="186"/>
      <c r="O184" s="192"/>
      <c r="Q184" s="170"/>
    </row>
    <row r="185" spans="1:17" ht="13.35" customHeight="1">
      <c r="A185" s="46"/>
      <c r="B185" s="86">
        <v>21</v>
      </c>
      <c r="C185" s="155" t="s">
        <v>255</v>
      </c>
      <c r="D185" s="62"/>
      <c r="E185" s="62"/>
      <c r="F185" s="205"/>
      <c r="G185" s="62"/>
      <c r="H185" s="205"/>
      <c r="I185" s="62"/>
      <c r="J185" s="64"/>
      <c r="K185" s="62"/>
      <c r="L185" s="64"/>
      <c r="N185" s="186"/>
      <c r="O185" s="192"/>
      <c r="Q185" s="170"/>
    </row>
    <row r="186" spans="1:17" ht="13.35" customHeight="1">
      <c r="A186" s="46"/>
      <c r="B186" s="86" t="s">
        <v>267</v>
      </c>
      <c r="C186" s="155" t="s">
        <v>256</v>
      </c>
      <c r="D186" s="62">
        <v>0</v>
      </c>
      <c r="E186" s="62">
        <v>0</v>
      </c>
      <c r="F186" s="62">
        <v>0</v>
      </c>
      <c r="G186" s="62">
        <v>0</v>
      </c>
      <c r="H186" s="62">
        <v>0</v>
      </c>
      <c r="I186" s="62">
        <v>0</v>
      </c>
      <c r="J186" s="64">
        <v>10000</v>
      </c>
      <c r="K186" s="62">
        <v>0</v>
      </c>
      <c r="L186" s="64">
        <f>SUM(J186:K186)</f>
        <v>10000</v>
      </c>
      <c r="M186" s="217"/>
      <c r="N186" s="220"/>
      <c r="O186" s="221"/>
      <c r="P186" s="256"/>
      <c r="Q186" s="218"/>
    </row>
    <row r="187" spans="1:17" ht="13.35" customHeight="1">
      <c r="A187" s="46"/>
      <c r="B187" s="86" t="s">
        <v>268</v>
      </c>
      <c r="C187" s="155" t="s">
        <v>257</v>
      </c>
      <c r="D187" s="62">
        <v>0</v>
      </c>
      <c r="E187" s="62">
        <v>0</v>
      </c>
      <c r="F187" s="62">
        <v>0</v>
      </c>
      <c r="G187" s="62">
        <v>0</v>
      </c>
      <c r="H187" s="62">
        <v>0</v>
      </c>
      <c r="I187" s="62">
        <v>0</v>
      </c>
      <c r="J187" s="280">
        <v>1</v>
      </c>
      <c r="K187" s="62">
        <v>0</v>
      </c>
      <c r="L187" s="64">
        <f>SUM(J187:K187)</f>
        <v>1</v>
      </c>
      <c r="M187" s="217"/>
      <c r="N187" s="219"/>
      <c r="O187" s="271"/>
      <c r="P187" s="256"/>
      <c r="Q187" s="272"/>
    </row>
    <row r="188" spans="1:17" ht="13.35" customHeight="1">
      <c r="A188" s="46" t="s">
        <v>17</v>
      </c>
      <c r="B188" s="86">
        <v>21</v>
      </c>
      <c r="C188" s="155" t="s">
        <v>255</v>
      </c>
      <c r="D188" s="54">
        <f>SUM(D186:D187)</f>
        <v>0</v>
      </c>
      <c r="E188" s="54">
        <f t="shared" ref="E188:L188" si="75">SUM(E186:E187)</f>
        <v>0</v>
      </c>
      <c r="F188" s="54">
        <f t="shared" si="75"/>
        <v>0</v>
      </c>
      <c r="G188" s="54">
        <f t="shared" si="75"/>
        <v>0</v>
      </c>
      <c r="H188" s="54">
        <f t="shared" si="75"/>
        <v>0</v>
      </c>
      <c r="I188" s="54">
        <f t="shared" si="75"/>
        <v>0</v>
      </c>
      <c r="J188" s="55">
        <f t="shared" si="75"/>
        <v>10001</v>
      </c>
      <c r="K188" s="54">
        <f t="shared" si="75"/>
        <v>0</v>
      </c>
      <c r="L188" s="55">
        <f t="shared" si="75"/>
        <v>10001</v>
      </c>
      <c r="N188" s="186"/>
      <c r="O188" s="192"/>
      <c r="Q188" s="170"/>
    </row>
    <row r="189" spans="1:17" ht="13.35" customHeight="1">
      <c r="A189" s="46"/>
      <c r="B189" s="86"/>
      <c r="C189" s="155"/>
      <c r="D189" s="62"/>
      <c r="E189" s="62"/>
      <c r="F189" s="205"/>
      <c r="G189" s="62"/>
      <c r="H189" s="205"/>
      <c r="I189" s="62"/>
      <c r="J189" s="64"/>
      <c r="K189" s="62"/>
      <c r="L189" s="64"/>
      <c r="N189" s="186"/>
      <c r="O189" s="192"/>
      <c r="Q189" s="170"/>
    </row>
    <row r="190" spans="1:17" ht="27" customHeight="1">
      <c r="A190" s="46"/>
      <c r="B190" s="86">
        <v>22</v>
      </c>
      <c r="C190" s="155" t="s">
        <v>273</v>
      </c>
      <c r="D190" s="62"/>
      <c r="E190" s="62"/>
      <c r="F190" s="205"/>
      <c r="G190" s="62"/>
      <c r="H190" s="205"/>
      <c r="I190" s="62"/>
      <c r="J190" s="64"/>
      <c r="K190" s="62"/>
      <c r="L190" s="64"/>
      <c r="N190" s="186"/>
      <c r="O190" s="192"/>
      <c r="Q190" s="170"/>
    </row>
    <row r="191" spans="1:17" ht="27.75" customHeight="1">
      <c r="A191" s="46"/>
      <c r="B191" s="86" t="s">
        <v>265</v>
      </c>
      <c r="C191" s="155" t="s">
        <v>274</v>
      </c>
      <c r="D191" s="62">
        <v>0</v>
      </c>
      <c r="E191" s="62">
        <v>0</v>
      </c>
      <c r="F191" s="62">
        <v>0</v>
      </c>
      <c r="G191" s="62">
        <v>0</v>
      </c>
      <c r="H191" s="62">
        <v>0</v>
      </c>
      <c r="I191" s="62">
        <v>0</v>
      </c>
      <c r="J191" s="64">
        <v>10000</v>
      </c>
      <c r="K191" s="62">
        <v>0</v>
      </c>
      <c r="L191" s="64">
        <f>SUM(J191:K191)</f>
        <v>10000</v>
      </c>
      <c r="M191" s="217"/>
      <c r="N191" s="219"/>
      <c r="O191" s="221"/>
      <c r="P191" s="256"/>
      <c r="Q191" s="218"/>
    </row>
    <row r="192" spans="1:17" ht="28.5" customHeight="1">
      <c r="A192" s="46"/>
      <c r="B192" s="86" t="s">
        <v>266</v>
      </c>
      <c r="C192" s="155" t="s">
        <v>275</v>
      </c>
      <c r="D192" s="62">
        <v>0</v>
      </c>
      <c r="E192" s="62">
        <v>0</v>
      </c>
      <c r="F192" s="62">
        <v>0</v>
      </c>
      <c r="G192" s="62">
        <v>0</v>
      </c>
      <c r="H192" s="62">
        <v>0</v>
      </c>
      <c r="I192" s="62">
        <v>0</v>
      </c>
      <c r="J192" s="280">
        <v>1</v>
      </c>
      <c r="K192" s="62">
        <v>0</v>
      </c>
      <c r="L192" s="64">
        <f>SUM(J192:K192)</f>
        <v>1</v>
      </c>
      <c r="M192" s="217"/>
      <c r="N192" s="219"/>
      <c r="O192" s="271"/>
      <c r="P192" s="256"/>
      <c r="Q192" s="218"/>
    </row>
    <row r="193" spans="1:27" ht="25.5">
      <c r="A193" s="46" t="s">
        <v>17</v>
      </c>
      <c r="B193" s="86">
        <v>22</v>
      </c>
      <c r="C193" s="155" t="s">
        <v>273</v>
      </c>
      <c r="D193" s="54">
        <f>SUM(D191:D192)</f>
        <v>0</v>
      </c>
      <c r="E193" s="54">
        <f t="shared" ref="E193:L193" si="76">SUM(E191:E192)</f>
        <v>0</v>
      </c>
      <c r="F193" s="54">
        <f t="shared" si="76"/>
        <v>0</v>
      </c>
      <c r="G193" s="54">
        <f t="shared" si="76"/>
        <v>0</v>
      </c>
      <c r="H193" s="54">
        <f t="shared" si="76"/>
        <v>0</v>
      </c>
      <c r="I193" s="54">
        <f t="shared" si="76"/>
        <v>0</v>
      </c>
      <c r="J193" s="55">
        <f t="shared" si="76"/>
        <v>10001</v>
      </c>
      <c r="K193" s="54">
        <f t="shared" si="76"/>
        <v>0</v>
      </c>
      <c r="L193" s="55">
        <f t="shared" si="76"/>
        <v>10001</v>
      </c>
      <c r="N193" s="186"/>
      <c r="O193" s="192"/>
      <c r="Q193" s="170"/>
    </row>
    <row r="194" spans="1:27" ht="13.35" customHeight="1">
      <c r="A194" s="46"/>
      <c r="B194" s="86"/>
      <c r="C194" s="155"/>
      <c r="D194" s="65"/>
      <c r="E194" s="65"/>
      <c r="F194" s="208"/>
      <c r="G194" s="65"/>
      <c r="H194" s="208"/>
      <c r="I194" s="65"/>
      <c r="J194" s="67"/>
      <c r="K194" s="65"/>
      <c r="L194" s="67"/>
      <c r="N194" s="186"/>
      <c r="O194" s="192"/>
      <c r="Q194" s="170"/>
    </row>
    <row r="195" spans="1:27" ht="13.35" customHeight="1">
      <c r="A195" s="46"/>
      <c r="B195" s="86">
        <v>23</v>
      </c>
      <c r="C195" s="155" t="s">
        <v>258</v>
      </c>
      <c r="D195" s="62"/>
      <c r="E195" s="62"/>
      <c r="F195" s="205"/>
      <c r="G195" s="62"/>
      <c r="H195" s="205"/>
      <c r="I195" s="62"/>
      <c r="J195" s="64"/>
      <c r="K195" s="62"/>
      <c r="L195" s="64"/>
      <c r="N195" s="186"/>
      <c r="O195" s="192"/>
      <c r="Q195" s="170"/>
    </row>
    <row r="196" spans="1:27" ht="13.35" customHeight="1">
      <c r="A196" s="46"/>
      <c r="B196" s="86" t="s">
        <v>269</v>
      </c>
      <c r="C196" s="155" t="s">
        <v>259</v>
      </c>
      <c r="D196" s="62">
        <v>0</v>
      </c>
      <c r="E196" s="62">
        <v>0</v>
      </c>
      <c r="F196" s="62">
        <v>0</v>
      </c>
      <c r="G196" s="62">
        <v>0</v>
      </c>
      <c r="H196" s="62">
        <v>0</v>
      </c>
      <c r="I196" s="62">
        <v>0</v>
      </c>
      <c r="J196" s="64">
        <v>5000</v>
      </c>
      <c r="K196" s="62">
        <v>0</v>
      </c>
      <c r="L196" s="64">
        <f>SUM(J196:K196)</f>
        <v>5000</v>
      </c>
      <c r="M196" s="217"/>
      <c r="N196" s="219"/>
      <c r="O196" s="221"/>
      <c r="P196" s="256"/>
      <c r="Q196" s="218"/>
    </row>
    <row r="197" spans="1:27" ht="13.35" customHeight="1">
      <c r="A197" s="46"/>
      <c r="B197" s="86" t="s">
        <v>270</v>
      </c>
      <c r="C197" s="155" t="s">
        <v>260</v>
      </c>
      <c r="D197" s="65">
        <v>0</v>
      </c>
      <c r="E197" s="65">
        <v>0</v>
      </c>
      <c r="F197" s="65">
        <v>0</v>
      </c>
      <c r="G197" s="65">
        <v>0</v>
      </c>
      <c r="H197" s="65">
        <v>0</v>
      </c>
      <c r="I197" s="65">
        <v>0</v>
      </c>
      <c r="J197" s="279">
        <v>1</v>
      </c>
      <c r="K197" s="65">
        <v>0</v>
      </c>
      <c r="L197" s="67">
        <f>SUM(J197:K197)</f>
        <v>1</v>
      </c>
      <c r="M197" s="217"/>
      <c r="N197" s="219"/>
      <c r="O197" s="271"/>
      <c r="P197" s="256"/>
      <c r="Q197" s="218"/>
    </row>
    <row r="198" spans="1:27" ht="13.35" customHeight="1">
      <c r="A198" s="46" t="s">
        <v>17</v>
      </c>
      <c r="B198" s="86">
        <v>23</v>
      </c>
      <c r="C198" s="155" t="s">
        <v>258</v>
      </c>
      <c r="D198" s="65">
        <f>SUM(D196:D197)</f>
        <v>0</v>
      </c>
      <c r="E198" s="65">
        <f t="shared" ref="E198:L198" si="77">SUM(E196:E197)</f>
        <v>0</v>
      </c>
      <c r="F198" s="65">
        <f t="shared" si="77"/>
        <v>0</v>
      </c>
      <c r="G198" s="65">
        <f t="shared" si="77"/>
        <v>0</v>
      </c>
      <c r="H198" s="65">
        <f t="shared" si="77"/>
        <v>0</v>
      </c>
      <c r="I198" s="65">
        <f t="shared" si="77"/>
        <v>0</v>
      </c>
      <c r="J198" s="67">
        <f t="shared" si="77"/>
        <v>5001</v>
      </c>
      <c r="K198" s="65">
        <f t="shared" si="77"/>
        <v>0</v>
      </c>
      <c r="L198" s="67">
        <f t="shared" si="77"/>
        <v>5001</v>
      </c>
      <c r="N198" s="186"/>
      <c r="O198" s="192"/>
      <c r="Q198" s="170"/>
    </row>
    <row r="199" spans="1:27" ht="25.5">
      <c r="A199" s="46" t="s">
        <v>17</v>
      </c>
      <c r="B199" s="86">
        <v>82</v>
      </c>
      <c r="C199" s="155" t="s">
        <v>261</v>
      </c>
      <c r="D199" s="65">
        <f t="shared" ref="D199:I199" si="78">D182+D188+D193+D198</f>
        <v>0</v>
      </c>
      <c r="E199" s="65">
        <f t="shared" si="78"/>
        <v>0</v>
      </c>
      <c r="F199" s="65">
        <f t="shared" si="78"/>
        <v>0</v>
      </c>
      <c r="G199" s="65">
        <f t="shared" si="78"/>
        <v>0</v>
      </c>
      <c r="H199" s="65">
        <f t="shared" si="78"/>
        <v>0</v>
      </c>
      <c r="I199" s="65">
        <f t="shared" si="78"/>
        <v>0</v>
      </c>
      <c r="J199" s="67">
        <f>J182+J188+J193+J198</f>
        <v>125004</v>
      </c>
      <c r="K199" s="65">
        <f t="shared" ref="K199:L199" si="79">K182+K188+K193+K198</f>
        <v>0</v>
      </c>
      <c r="L199" s="67">
        <f t="shared" si="79"/>
        <v>125004</v>
      </c>
      <c r="N199" s="186"/>
      <c r="O199" s="192"/>
      <c r="Q199" s="170"/>
    </row>
    <row r="200" spans="1:27" ht="13.35" customHeight="1">
      <c r="A200" s="46" t="s">
        <v>17</v>
      </c>
      <c r="B200" s="92">
        <v>5.8</v>
      </c>
      <c r="C200" s="48" t="s">
        <v>41</v>
      </c>
      <c r="D200" s="67">
        <f t="shared" ref="D200:I200" si="80">SUM(D169:D171)+D199+D177</f>
        <v>15548</v>
      </c>
      <c r="E200" s="65">
        <f t="shared" si="80"/>
        <v>0</v>
      </c>
      <c r="F200" s="67">
        <f t="shared" si="80"/>
        <v>10229</v>
      </c>
      <c r="G200" s="65">
        <f t="shared" si="80"/>
        <v>0</v>
      </c>
      <c r="H200" s="67">
        <f t="shared" si="80"/>
        <v>10229</v>
      </c>
      <c r="I200" s="65">
        <f t="shared" si="80"/>
        <v>0</v>
      </c>
      <c r="J200" s="67">
        <f>SUM(J169:J171)+J199+J177</f>
        <v>138366</v>
      </c>
      <c r="K200" s="65">
        <f t="shared" ref="K200:L200" si="81">SUM(K169:K171)+K199+K177</f>
        <v>0</v>
      </c>
      <c r="L200" s="67">
        <f t="shared" si="81"/>
        <v>138366</v>
      </c>
      <c r="M200" s="255"/>
      <c r="Q200" s="170"/>
    </row>
    <row r="201" spans="1:27" ht="13.35" customHeight="1">
      <c r="A201" s="58" t="s">
        <v>17</v>
      </c>
      <c r="B201" s="228">
        <v>5</v>
      </c>
      <c r="C201" s="93" t="s">
        <v>47</v>
      </c>
      <c r="D201" s="85">
        <f t="shared" ref="D201:L201" si="82">D157+D142+D165+D200</f>
        <v>160062</v>
      </c>
      <c r="E201" s="85">
        <f t="shared" si="82"/>
        <v>1347</v>
      </c>
      <c r="F201" s="55">
        <f t="shared" si="82"/>
        <v>181324</v>
      </c>
      <c r="G201" s="85">
        <f t="shared" si="82"/>
        <v>856</v>
      </c>
      <c r="H201" s="55">
        <f t="shared" si="82"/>
        <v>181324</v>
      </c>
      <c r="I201" s="85">
        <f t="shared" si="82"/>
        <v>856</v>
      </c>
      <c r="J201" s="55">
        <f t="shared" si="82"/>
        <v>188803</v>
      </c>
      <c r="K201" s="85">
        <f t="shared" si="82"/>
        <v>1653</v>
      </c>
      <c r="L201" s="85">
        <f t="shared" si="82"/>
        <v>190456</v>
      </c>
      <c r="Q201" s="170"/>
    </row>
    <row r="202" spans="1:27" ht="1.5" customHeight="1">
      <c r="A202" s="46"/>
      <c r="B202" s="81"/>
      <c r="C202" s="51"/>
      <c r="D202" s="80"/>
      <c r="E202" s="80"/>
      <c r="F202" s="80"/>
      <c r="G202" s="80"/>
      <c r="H202" s="80"/>
      <c r="I202" s="80"/>
      <c r="J202" s="80"/>
      <c r="K202" s="80"/>
      <c r="L202" s="80"/>
      <c r="Q202" s="170"/>
    </row>
    <row r="203" spans="1:27">
      <c r="A203" s="46"/>
      <c r="B203" s="46">
        <v>80</v>
      </c>
      <c r="C203" s="51" t="s">
        <v>27</v>
      </c>
      <c r="D203" s="82"/>
      <c r="E203" s="82"/>
      <c r="F203" s="82"/>
      <c r="G203" s="82"/>
      <c r="H203" s="82"/>
      <c r="I203" s="82"/>
      <c r="J203" s="82"/>
      <c r="K203" s="82"/>
      <c r="L203" s="82"/>
      <c r="Q203" s="170"/>
    </row>
    <row r="204" spans="1:27">
      <c r="A204" s="46"/>
      <c r="B204" s="92">
        <v>80.001000000000005</v>
      </c>
      <c r="C204" s="48" t="s">
        <v>37</v>
      </c>
      <c r="D204" s="82"/>
      <c r="E204" s="82"/>
      <c r="F204" s="82"/>
      <c r="G204" s="82"/>
      <c r="H204" s="82"/>
      <c r="I204" s="82"/>
      <c r="J204" s="82"/>
      <c r="K204" s="82"/>
      <c r="L204" s="82"/>
      <c r="Q204" s="170"/>
    </row>
    <row r="205" spans="1:27">
      <c r="A205" s="46"/>
      <c r="B205" s="103">
        <v>44</v>
      </c>
      <c r="C205" s="51" t="s">
        <v>21</v>
      </c>
      <c r="D205" s="120"/>
      <c r="E205" s="120"/>
      <c r="F205" s="120"/>
      <c r="G205" s="120"/>
      <c r="H205" s="120"/>
      <c r="I205" s="120"/>
      <c r="J205" s="120"/>
      <c r="K205" s="120"/>
      <c r="L205" s="120"/>
      <c r="Q205" s="170"/>
    </row>
    <row r="206" spans="1:27">
      <c r="A206" s="46"/>
      <c r="B206" s="61" t="s">
        <v>55</v>
      </c>
      <c r="C206" s="51" t="s">
        <v>38</v>
      </c>
      <c r="D206" s="222">
        <v>8669</v>
      </c>
      <c r="E206" s="222">
        <v>14522</v>
      </c>
      <c r="F206" s="64">
        <v>9390</v>
      </c>
      <c r="G206" s="80">
        <v>24022</v>
      </c>
      <c r="H206" s="64">
        <v>9390</v>
      </c>
      <c r="I206" s="80">
        <v>24022</v>
      </c>
      <c r="J206" s="64">
        <v>9950</v>
      </c>
      <c r="K206" s="80">
        <v>26064</v>
      </c>
      <c r="L206" s="80">
        <f t="shared" ref="L206:L211" si="83">SUM(J206:K206)</f>
        <v>36014</v>
      </c>
      <c r="M206" s="249"/>
      <c r="N206" s="250"/>
      <c r="O206" s="250"/>
      <c r="P206" s="250"/>
      <c r="Q206" s="251"/>
      <c r="W206" s="250"/>
      <c r="X206" s="250"/>
      <c r="Y206" s="250"/>
      <c r="Z206" s="250"/>
      <c r="AA206" s="250"/>
    </row>
    <row r="207" spans="1:27">
      <c r="A207" s="46"/>
      <c r="B207" s="61" t="s">
        <v>56</v>
      </c>
      <c r="C207" s="51" t="s">
        <v>45</v>
      </c>
      <c r="D207" s="222">
        <v>8484</v>
      </c>
      <c r="E207" s="152">
        <v>0</v>
      </c>
      <c r="F207" s="64">
        <v>7465</v>
      </c>
      <c r="G207" s="62">
        <v>0</v>
      </c>
      <c r="H207" s="64">
        <v>7465</v>
      </c>
      <c r="I207" s="62">
        <v>0</v>
      </c>
      <c r="J207" s="64">
        <f>7486+1582-335</f>
        <v>8733</v>
      </c>
      <c r="K207" s="62">
        <v>0</v>
      </c>
      <c r="L207" s="64">
        <f t="shared" si="83"/>
        <v>8733</v>
      </c>
      <c r="M207" s="249"/>
      <c r="N207" s="250"/>
      <c r="O207" s="250"/>
      <c r="P207" s="250"/>
      <c r="Q207" s="251"/>
      <c r="W207" s="250"/>
      <c r="X207" s="250"/>
      <c r="Y207" s="250"/>
      <c r="Z207" s="250"/>
      <c r="AA207" s="250"/>
    </row>
    <row r="208" spans="1:27">
      <c r="A208" s="46"/>
      <c r="B208" s="61" t="s">
        <v>57</v>
      </c>
      <c r="C208" s="51" t="s">
        <v>24</v>
      </c>
      <c r="D208" s="71">
        <v>1000</v>
      </c>
      <c r="E208" s="71">
        <v>261</v>
      </c>
      <c r="F208" s="64">
        <v>1000</v>
      </c>
      <c r="G208" s="80">
        <v>60</v>
      </c>
      <c r="H208" s="64">
        <v>1000</v>
      </c>
      <c r="I208" s="80">
        <v>60</v>
      </c>
      <c r="J208" s="280">
        <v>1200</v>
      </c>
      <c r="K208" s="80">
        <v>60</v>
      </c>
      <c r="L208" s="80">
        <f t="shared" si="83"/>
        <v>1260</v>
      </c>
      <c r="Q208" s="170"/>
      <c r="W208" s="250"/>
      <c r="X208" s="250"/>
      <c r="Y208" s="250"/>
      <c r="Z208" s="250"/>
      <c r="AA208" s="250"/>
    </row>
    <row r="209" spans="1:27">
      <c r="A209" s="46"/>
      <c r="B209" s="61" t="s">
        <v>58</v>
      </c>
      <c r="C209" s="51" t="s">
        <v>26</v>
      </c>
      <c r="D209" s="80">
        <v>1996</v>
      </c>
      <c r="E209" s="222">
        <v>1336</v>
      </c>
      <c r="F209" s="64">
        <v>1497</v>
      </c>
      <c r="G209" s="80">
        <v>136</v>
      </c>
      <c r="H209" s="64">
        <v>1497</v>
      </c>
      <c r="I209" s="80">
        <v>136</v>
      </c>
      <c r="J209" s="280">
        <f>2250-24</f>
        <v>2226</v>
      </c>
      <c r="K209" s="80">
        <v>136</v>
      </c>
      <c r="L209" s="80">
        <f t="shared" si="83"/>
        <v>2362</v>
      </c>
      <c r="Q209" s="170"/>
      <c r="W209" s="250"/>
      <c r="X209" s="250"/>
      <c r="Y209" s="250"/>
      <c r="Z209" s="250"/>
      <c r="AA209" s="250"/>
    </row>
    <row r="210" spans="1:27">
      <c r="A210" s="46"/>
      <c r="B210" s="61" t="s">
        <v>131</v>
      </c>
      <c r="C210" s="51" t="s">
        <v>44</v>
      </c>
      <c r="D210" s="62">
        <v>0</v>
      </c>
      <c r="E210" s="62">
        <v>0</v>
      </c>
      <c r="F210" s="52">
        <v>0</v>
      </c>
      <c r="G210" s="62">
        <v>0</v>
      </c>
      <c r="H210" s="52">
        <v>0</v>
      </c>
      <c r="I210" s="62">
        <v>0</v>
      </c>
      <c r="J210" s="52">
        <v>0</v>
      </c>
      <c r="K210" s="62">
        <v>0</v>
      </c>
      <c r="L210" s="52">
        <f t="shared" si="83"/>
        <v>0</v>
      </c>
      <c r="Q210" s="170"/>
      <c r="W210" s="250"/>
      <c r="X210" s="250"/>
      <c r="Y210" s="250"/>
      <c r="Z210" s="250"/>
      <c r="AA210" s="250"/>
    </row>
    <row r="211" spans="1:27">
      <c r="A211" s="46"/>
      <c r="B211" s="61" t="s">
        <v>59</v>
      </c>
      <c r="C211" s="51" t="s">
        <v>60</v>
      </c>
      <c r="D211" s="53">
        <v>498</v>
      </c>
      <c r="E211" s="223">
        <v>350</v>
      </c>
      <c r="F211" s="53">
        <v>500</v>
      </c>
      <c r="G211" s="84">
        <v>350</v>
      </c>
      <c r="H211" s="53">
        <v>500</v>
      </c>
      <c r="I211" s="84">
        <v>350</v>
      </c>
      <c r="J211" s="281">
        <v>300</v>
      </c>
      <c r="K211" s="84">
        <v>350</v>
      </c>
      <c r="L211" s="84">
        <f t="shared" si="83"/>
        <v>650</v>
      </c>
      <c r="Q211" s="170"/>
      <c r="W211" s="250"/>
      <c r="X211" s="250"/>
      <c r="Y211" s="250"/>
      <c r="Z211" s="250"/>
      <c r="AA211" s="250"/>
    </row>
    <row r="212" spans="1:27">
      <c r="A212" s="46" t="s">
        <v>17</v>
      </c>
      <c r="B212" s="103">
        <v>44</v>
      </c>
      <c r="C212" s="51" t="s">
        <v>21</v>
      </c>
      <c r="D212" s="55">
        <f t="shared" ref="D212:L212" si="84">SUM(D206:D211)</f>
        <v>20647</v>
      </c>
      <c r="E212" s="55">
        <f t="shared" si="84"/>
        <v>16469</v>
      </c>
      <c r="F212" s="55">
        <f t="shared" si="84"/>
        <v>19852</v>
      </c>
      <c r="G212" s="55">
        <f t="shared" si="84"/>
        <v>24568</v>
      </c>
      <c r="H212" s="55">
        <f t="shared" si="84"/>
        <v>19852</v>
      </c>
      <c r="I212" s="55">
        <f t="shared" si="84"/>
        <v>24568</v>
      </c>
      <c r="J212" s="55">
        <f t="shared" si="84"/>
        <v>22409</v>
      </c>
      <c r="K212" s="55">
        <f t="shared" ref="K212" si="85">SUM(K206:K211)</f>
        <v>26610</v>
      </c>
      <c r="L212" s="55">
        <f t="shared" si="84"/>
        <v>49019</v>
      </c>
      <c r="Q212" s="170"/>
    </row>
    <row r="213" spans="1:27" ht="11.1" customHeight="1">
      <c r="A213" s="46"/>
      <c r="B213" s="104"/>
      <c r="C213" s="51"/>
      <c r="D213" s="80"/>
      <c r="E213" s="80"/>
      <c r="F213" s="80"/>
      <c r="G213" s="80"/>
      <c r="H213" s="80"/>
      <c r="I213" s="80"/>
      <c r="J213" s="80"/>
      <c r="K213" s="80"/>
      <c r="L213" s="80"/>
      <c r="Q213" s="170"/>
    </row>
    <row r="214" spans="1:27">
      <c r="A214" s="46"/>
      <c r="B214" s="103">
        <v>48</v>
      </c>
      <c r="C214" s="51" t="s">
        <v>31</v>
      </c>
      <c r="D214" s="80"/>
      <c r="E214" s="80"/>
      <c r="F214" s="80"/>
      <c r="G214" s="80"/>
      <c r="H214" s="80"/>
      <c r="I214" s="80"/>
      <c r="J214" s="80"/>
      <c r="K214" s="80"/>
      <c r="L214" s="80"/>
      <c r="Q214" s="170"/>
    </row>
    <row r="215" spans="1:27">
      <c r="A215" s="46"/>
      <c r="B215" s="61" t="s">
        <v>61</v>
      </c>
      <c r="C215" s="51" t="s">
        <v>38</v>
      </c>
      <c r="D215" s="80">
        <v>9080</v>
      </c>
      <c r="E215" s="80">
        <v>6805</v>
      </c>
      <c r="F215" s="64">
        <v>9010</v>
      </c>
      <c r="G215" s="80">
        <v>10219</v>
      </c>
      <c r="H215" s="64">
        <v>9010</v>
      </c>
      <c r="I215" s="80">
        <v>10219</v>
      </c>
      <c r="J215" s="64">
        <v>9900</v>
      </c>
      <c r="K215" s="80">
        <v>10043</v>
      </c>
      <c r="L215" s="80">
        <f>SUM(J215:K215)</f>
        <v>19943</v>
      </c>
      <c r="M215" s="249"/>
      <c r="N215" s="250"/>
      <c r="O215" s="250"/>
      <c r="P215" s="250"/>
      <c r="Q215" s="251"/>
      <c r="W215" s="250"/>
      <c r="X215" s="250"/>
      <c r="Y215" s="250"/>
      <c r="Z215" s="250"/>
      <c r="AA215" s="250"/>
    </row>
    <row r="216" spans="1:27">
      <c r="A216" s="46"/>
      <c r="B216" s="61" t="s">
        <v>100</v>
      </c>
      <c r="C216" s="51" t="s">
        <v>45</v>
      </c>
      <c r="D216" s="80">
        <v>3366</v>
      </c>
      <c r="E216" s="145">
        <v>0</v>
      </c>
      <c r="F216" s="64">
        <v>3223</v>
      </c>
      <c r="G216" s="62">
        <v>0</v>
      </c>
      <c r="H216" s="64">
        <v>3223</v>
      </c>
      <c r="I216" s="62">
        <v>0</v>
      </c>
      <c r="J216" s="64">
        <v>2561</v>
      </c>
      <c r="K216" s="62">
        <v>0</v>
      </c>
      <c r="L216" s="64">
        <f>SUM(J216:K216)</f>
        <v>2561</v>
      </c>
      <c r="M216" s="249"/>
      <c r="N216" s="250"/>
      <c r="O216" s="250"/>
      <c r="P216" s="250"/>
      <c r="Q216" s="251"/>
      <c r="W216" s="250"/>
      <c r="X216" s="250"/>
      <c r="Y216" s="250"/>
      <c r="Z216" s="250"/>
      <c r="AA216" s="250"/>
    </row>
    <row r="217" spans="1:27">
      <c r="A217" s="46"/>
      <c r="B217" s="61" t="s">
        <v>62</v>
      </c>
      <c r="C217" s="51" t="s">
        <v>24</v>
      </c>
      <c r="D217" s="53">
        <v>300</v>
      </c>
      <c r="E217" s="64">
        <v>220</v>
      </c>
      <c r="F217" s="53">
        <v>300</v>
      </c>
      <c r="G217" s="84">
        <v>20</v>
      </c>
      <c r="H217" s="53">
        <v>300</v>
      </c>
      <c r="I217" s="84">
        <v>20</v>
      </c>
      <c r="J217" s="281">
        <v>350</v>
      </c>
      <c r="K217" s="84">
        <v>20</v>
      </c>
      <c r="L217" s="84">
        <f>SUM(J217:K217)</f>
        <v>370</v>
      </c>
      <c r="Q217" s="170"/>
      <c r="W217" s="250"/>
      <c r="X217" s="250"/>
      <c r="Y217" s="250"/>
      <c r="Z217" s="250"/>
      <c r="AA217" s="250"/>
    </row>
    <row r="218" spans="1:27">
      <c r="A218" s="46"/>
      <c r="B218" s="61" t="s">
        <v>63</v>
      </c>
      <c r="C218" s="51" t="s">
        <v>26</v>
      </c>
      <c r="D218" s="80">
        <v>700</v>
      </c>
      <c r="E218" s="84">
        <v>550</v>
      </c>
      <c r="F218" s="64">
        <v>700</v>
      </c>
      <c r="G218" s="80">
        <v>50</v>
      </c>
      <c r="H218" s="64">
        <v>700</v>
      </c>
      <c r="I218" s="80">
        <v>50</v>
      </c>
      <c r="J218" s="280">
        <f>1050-200</f>
        <v>850</v>
      </c>
      <c r="K218" s="80">
        <v>50</v>
      </c>
      <c r="L218" s="80">
        <f>SUM(J218:K218)</f>
        <v>900</v>
      </c>
      <c r="Q218" s="170"/>
      <c r="W218" s="250"/>
      <c r="X218" s="250"/>
      <c r="Y218" s="250"/>
      <c r="Z218" s="250"/>
      <c r="AA218" s="250"/>
    </row>
    <row r="219" spans="1:27">
      <c r="A219" s="46" t="s">
        <v>17</v>
      </c>
      <c r="B219" s="103">
        <v>48</v>
      </c>
      <c r="C219" s="51" t="s">
        <v>31</v>
      </c>
      <c r="D219" s="85">
        <f t="shared" ref="D219:L219" si="86">SUM(D215:D218)</f>
        <v>13446</v>
      </c>
      <c r="E219" s="85">
        <f t="shared" si="86"/>
        <v>7575</v>
      </c>
      <c r="F219" s="55">
        <f t="shared" si="86"/>
        <v>13233</v>
      </c>
      <c r="G219" s="85">
        <f t="shared" si="86"/>
        <v>10289</v>
      </c>
      <c r="H219" s="55">
        <f t="shared" si="86"/>
        <v>13233</v>
      </c>
      <c r="I219" s="85">
        <f t="shared" si="86"/>
        <v>10289</v>
      </c>
      <c r="J219" s="55">
        <f t="shared" si="86"/>
        <v>13661</v>
      </c>
      <c r="K219" s="85">
        <f t="shared" ref="K219" si="87">SUM(K215:K218)</f>
        <v>10113</v>
      </c>
      <c r="L219" s="85">
        <f t="shared" si="86"/>
        <v>23774</v>
      </c>
      <c r="Q219" s="170"/>
    </row>
    <row r="220" spans="1:27">
      <c r="A220" s="46" t="s">
        <v>17</v>
      </c>
      <c r="B220" s="92">
        <v>80.001000000000005</v>
      </c>
      <c r="C220" s="48" t="s">
        <v>37</v>
      </c>
      <c r="D220" s="85">
        <f t="shared" ref="D220:L220" si="88">D219+D212</f>
        <v>34093</v>
      </c>
      <c r="E220" s="85">
        <f t="shared" si="88"/>
        <v>24044</v>
      </c>
      <c r="F220" s="55">
        <f t="shared" si="88"/>
        <v>33085</v>
      </c>
      <c r="G220" s="85">
        <f t="shared" si="88"/>
        <v>34857</v>
      </c>
      <c r="H220" s="55">
        <f t="shared" si="88"/>
        <v>33085</v>
      </c>
      <c r="I220" s="85">
        <f t="shared" si="88"/>
        <v>34857</v>
      </c>
      <c r="J220" s="55">
        <f t="shared" si="88"/>
        <v>36070</v>
      </c>
      <c r="K220" s="85">
        <f t="shared" ref="K220" si="89">K219+K212</f>
        <v>36723</v>
      </c>
      <c r="L220" s="85">
        <f t="shared" si="88"/>
        <v>72793</v>
      </c>
      <c r="Q220" s="170"/>
    </row>
    <row r="221" spans="1:27" ht="11.1" customHeight="1">
      <c r="A221" s="46"/>
      <c r="B221" s="92"/>
      <c r="C221" s="48"/>
      <c r="D221" s="80"/>
      <c r="E221" s="80"/>
      <c r="F221" s="64"/>
      <c r="G221" s="80"/>
      <c r="H221" s="64"/>
      <c r="I221" s="80"/>
      <c r="J221" s="64"/>
      <c r="K221" s="80"/>
      <c r="L221" s="80"/>
      <c r="Q221" s="170"/>
    </row>
    <row r="222" spans="1:27">
      <c r="A222" s="46"/>
      <c r="B222" s="92">
        <v>80.8</v>
      </c>
      <c r="C222" s="48" t="s">
        <v>41</v>
      </c>
      <c r="D222" s="80"/>
      <c r="E222" s="80"/>
      <c r="F222" s="80"/>
      <c r="G222" s="80"/>
      <c r="H222" s="80"/>
      <c r="I222" s="80"/>
      <c r="J222" s="80"/>
      <c r="K222" s="80"/>
      <c r="L222" s="80"/>
      <c r="Q222" s="170"/>
    </row>
    <row r="223" spans="1:27">
      <c r="A223" s="46"/>
      <c r="B223" s="59">
        <v>61</v>
      </c>
      <c r="C223" s="51" t="s">
        <v>64</v>
      </c>
      <c r="D223" s="84"/>
      <c r="E223" s="84"/>
      <c r="F223" s="84"/>
      <c r="G223" s="84"/>
      <c r="H223" s="84"/>
      <c r="I223" s="84"/>
      <c r="J223" s="84"/>
      <c r="K223" s="84"/>
      <c r="L223" s="84"/>
      <c r="Q223" s="170"/>
    </row>
    <row r="224" spans="1:27">
      <c r="A224" s="46"/>
      <c r="B224" s="59">
        <v>45</v>
      </c>
      <c r="C224" s="75" t="s">
        <v>29</v>
      </c>
      <c r="D224" s="84"/>
      <c r="E224" s="84"/>
      <c r="F224" s="84"/>
      <c r="G224" s="84"/>
      <c r="H224" s="84"/>
      <c r="I224" s="84"/>
      <c r="J224" s="84"/>
      <c r="K224" s="84"/>
      <c r="L224" s="84"/>
      <c r="Q224" s="170"/>
    </row>
    <row r="225" spans="1:27">
      <c r="A225" s="46"/>
      <c r="B225" s="98" t="s">
        <v>65</v>
      </c>
      <c r="C225" s="75" t="s">
        <v>38</v>
      </c>
      <c r="D225" s="52">
        <v>0</v>
      </c>
      <c r="E225" s="84">
        <v>6576</v>
      </c>
      <c r="F225" s="52">
        <v>0</v>
      </c>
      <c r="G225" s="84">
        <v>10191</v>
      </c>
      <c r="H225" s="52">
        <v>0</v>
      </c>
      <c r="I225" s="84">
        <v>10191</v>
      </c>
      <c r="J225" s="52">
        <v>0</v>
      </c>
      <c r="K225" s="84">
        <v>9425</v>
      </c>
      <c r="L225" s="84">
        <f>SUM(J225:K225)</f>
        <v>9425</v>
      </c>
      <c r="M225" s="249"/>
      <c r="N225" s="250"/>
      <c r="O225" s="250"/>
      <c r="P225" s="250"/>
      <c r="Q225" s="251"/>
      <c r="W225" s="250"/>
      <c r="X225" s="250"/>
      <c r="Y225" s="250"/>
      <c r="Z225" s="250"/>
      <c r="AA225" s="250"/>
    </row>
    <row r="226" spans="1:27">
      <c r="A226" s="46"/>
      <c r="B226" s="61" t="s">
        <v>66</v>
      </c>
      <c r="C226" s="51" t="s">
        <v>67</v>
      </c>
      <c r="D226" s="64">
        <v>750</v>
      </c>
      <c r="E226" s="62">
        <v>0</v>
      </c>
      <c r="F226" s="64">
        <v>1200</v>
      </c>
      <c r="G226" s="62">
        <v>0</v>
      </c>
      <c r="H226" s="64">
        <v>1200</v>
      </c>
      <c r="I226" s="62">
        <v>0</v>
      </c>
      <c r="J226" s="64">
        <v>500</v>
      </c>
      <c r="K226" s="62">
        <v>0</v>
      </c>
      <c r="L226" s="64">
        <f>SUM(J226:K226)</f>
        <v>500</v>
      </c>
      <c r="Q226" s="188"/>
      <c r="W226" s="250"/>
      <c r="X226" s="250"/>
      <c r="Y226" s="250"/>
      <c r="Z226" s="250"/>
      <c r="AA226" s="250"/>
    </row>
    <row r="227" spans="1:27">
      <c r="A227" s="46"/>
      <c r="B227" s="61" t="s">
        <v>68</v>
      </c>
      <c r="C227" s="51" t="s">
        <v>44</v>
      </c>
      <c r="D227" s="80">
        <v>999</v>
      </c>
      <c r="E227" s="62">
        <v>0</v>
      </c>
      <c r="F227" s="64">
        <v>2700</v>
      </c>
      <c r="G227" s="62">
        <v>0</v>
      </c>
      <c r="H227" s="64">
        <v>2700</v>
      </c>
      <c r="I227" s="62">
        <v>0</v>
      </c>
      <c r="J227" s="64">
        <v>150</v>
      </c>
      <c r="K227" s="62">
        <v>0</v>
      </c>
      <c r="L227" s="64">
        <f>SUM(J227:K227)</f>
        <v>150</v>
      </c>
      <c r="Q227" s="188"/>
      <c r="W227" s="250"/>
      <c r="X227" s="250"/>
      <c r="Y227" s="250"/>
      <c r="Z227" s="250"/>
      <c r="AA227" s="250"/>
    </row>
    <row r="228" spans="1:27">
      <c r="A228" s="46"/>
      <c r="B228" s="61" t="s">
        <v>69</v>
      </c>
      <c r="C228" s="51" t="s">
        <v>60</v>
      </c>
      <c r="D228" s="53">
        <v>3750</v>
      </c>
      <c r="E228" s="52">
        <v>0</v>
      </c>
      <c r="F228" s="53">
        <v>500</v>
      </c>
      <c r="G228" s="52">
        <v>0</v>
      </c>
      <c r="H228" s="53">
        <v>500</v>
      </c>
      <c r="I228" s="52">
        <v>0</v>
      </c>
      <c r="J228" s="53">
        <v>400</v>
      </c>
      <c r="K228" s="52">
        <v>0</v>
      </c>
      <c r="L228" s="53">
        <f>SUM(J228:K228)</f>
        <v>400</v>
      </c>
      <c r="P228" s="274"/>
      <c r="Q228" s="188"/>
      <c r="U228" s="195"/>
    </row>
    <row r="229" spans="1:27">
      <c r="A229" s="46" t="s">
        <v>17</v>
      </c>
      <c r="B229" s="59">
        <v>45</v>
      </c>
      <c r="C229" s="75" t="s">
        <v>29</v>
      </c>
      <c r="D229" s="85">
        <f t="shared" ref="D229:L229" si="90">SUM(D223:D228)</f>
        <v>5499</v>
      </c>
      <c r="E229" s="85">
        <f t="shared" si="90"/>
        <v>6576</v>
      </c>
      <c r="F229" s="55">
        <f t="shared" si="90"/>
        <v>4400</v>
      </c>
      <c r="G229" s="85">
        <f t="shared" si="90"/>
        <v>10191</v>
      </c>
      <c r="H229" s="55">
        <f t="shared" si="90"/>
        <v>4400</v>
      </c>
      <c r="I229" s="85">
        <f t="shared" si="90"/>
        <v>10191</v>
      </c>
      <c r="J229" s="55">
        <f t="shared" si="90"/>
        <v>1050</v>
      </c>
      <c r="K229" s="85">
        <f t="shared" ref="K229" si="91">SUM(K223:K228)</f>
        <v>9425</v>
      </c>
      <c r="L229" s="85">
        <f t="shared" si="90"/>
        <v>10475</v>
      </c>
      <c r="Q229" s="170"/>
    </row>
    <row r="230" spans="1:27" ht="9" customHeight="1">
      <c r="A230" s="46"/>
      <c r="B230" s="61"/>
      <c r="C230" s="51"/>
      <c r="D230" s="80"/>
      <c r="E230" s="80"/>
      <c r="F230" s="80"/>
      <c r="G230" s="80"/>
      <c r="H230" s="80"/>
      <c r="I230" s="80"/>
      <c r="J230" s="80"/>
      <c r="K230" s="80"/>
      <c r="L230" s="80"/>
      <c r="Q230" s="170"/>
    </row>
    <row r="231" spans="1:27">
      <c r="A231" s="46"/>
      <c r="B231" s="105">
        <v>48</v>
      </c>
      <c r="C231" s="75" t="s">
        <v>31</v>
      </c>
      <c r="D231" s="80"/>
      <c r="E231" s="80"/>
      <c r="F231" s="80"/>
      <c r="G231" s="80"/>
      <c r="H231" s="80"/>
      <c r="I231" s="80"/>
      <c r="J231" s="80"/>
      <c r="K231" s="80"/>
      <c r="L231" s="80"/>
      <c r="Q231" s="170"/>
    </row>
    <row r="232" spans="1:27">
      <c r="A232" s="46"/>
      <c r="B232" s="98" t="s">
        <v>70</v>
      </c>
      <c r="C232" s="75" t="s">
        <v>38</v>
      </c>
      <c r="D232" s="62">
        <v>0</v>
      </c>
      <c r="E232" s="80">
        <v>6455</v>
      </c>
      <c r="F232" s="62">
        <v>0</v>
      </c>
      <c r="G232" s="80">
        <v>9823</v>
      </c>
      <c r="H232" s="62">
        <v>0</v>
      </c>
      <c r="I232" s="80">
        <v>9823</v>
      </c>
      <c r="J232" s="62">
        <v>0</v>
      </c>
      <c r="K232" s="80">
        <v>11209</v>
      </c>
      <c r="L232" s="80">
        <f>SUM(J232:K232)</f>
        <v>11209</v>
      </c>
      <c r="M232" s="249"/>
      <c r="N232" s="250"/>
      <c r="O232" s="250"/>
      <c r="P232" s="250"/>
      <c r="Q232" s="251"/>
      <c r="W232" s="250"/>
      <c r="X232" s="250"/>
      <c r="Y232" s="250"/>
      <c r="Z232" s="250"/>
      <c r="AA232" s="250"/>
    </row>
    <row r="233" spans="1:27">
      <c r="A233" s="46"/>
      <c r="B233" s="61" t="s">
        <v>71</v>
      </c>
      <c r="C233" s="51" t="s">
        <v>67</v>
      </c>
      <c r="D233" s="80">
        <v>500</v>
      </c>
      <c r="E233" s="62">
        <v>0</v>
      </c>
      <c r="F233" s="64">
        <v>400</v>
      </c>
      <c r="G233" s="62">
        <v>0</v>
      </c>
      <c r="H233" s="64">
        <v>400</v>
      </c>
      <c r="I233" s="62">
        <v>0</v>
      </c>
      <c r="J233" s="280">
        <v>1</v>
      </c>
      <c r="K233" s="62">
        <v>0</v>
      </c>
      <c r="L233" s="64">
        <f>SUM(J233:K233)</f>
        <v>1</v>
      </c>
      <c r="Q233" s="188"/>
      <c r="W233" s="250"/>
      <c r="X233" s="250"/>
      <c r="Y233" s="250"/>
      <c r="Z233" s="250"/>
      <c r="AA233" s="250"/>
    </row>
    <row r="234" spans="1:27">
      <c r="A234" s="46"/>
      <c r="B234" s="61" t="s">
        <v>72</v>
      </c>
      <c r="C234" s="51" t="s">
        <v>60</v>
      </c>
      <c r="D234" s="67">
        <v>500</v>
      </c>
      <c r="E234" s="65">
        <v>0</v>
      </c>
      <c r="F234" s="67">
        <v>200</v>
      </c>
      <c r="G234" s="65">
        <v>0</v>
      </c>
      <c r="H234" s="67">
        <v>200</v>
      </c>
      <c r="I234" s="65">
        <v>0</v>
      </c>
      <c r="J234" s="279">
        <v>1</v>
      </c>
      <c r="K234" s="65">
        <v>0</v>
      </c>
      <c r="L234" s="67">
        <f>SUM(J234:K234)</f>
        <v>1</v>
      </c>
      <c r="Q234" s="188"/>
      <c r="W234" s="250"/>
      <c r="X234" s="250"/>
      <c r="Y234" s="250"/>
      <c r="Z234" s="250"/>
      <c r="AA234" s="250"/>
    </row>
    <row r="235" spans="1:27" ht="14.1" customHeight="1">
      <c r="A235" s="46" t="s">
        <v>17</v>
      </c>
      <c r="B235" s="105">
        <v>48</v>
      </c>
      <c r="C235" s="75" t="s">
        <v>31</v>
      </c>
      <c r="D235" s="87">
        <f t="shared" ref="D235:L235" si="92">SUM(D232:D234)</f>
        <v>1000</v>
      </c>
      <c r="E235" s="87">
        <f t="shared" si="92"/>
        <v>6455</v>
      </c>
      <c r="F235" s="67">
        <f t="shared" si="92"/>
        <v>600</v>
      </c>
      <c r="G235" s="87">
        <f t="shared" si="92"/>
        <v>9823</v>
      </c>
      <c r="H235" s="67">
        <f t="shared" si="92"/>
        <v>600</v>
      </c>
      <c r="I235" s="87">
        <f t="shared" si="92"/>
        <v>9823</v>
      </c>
      <c r="J235" s="67">
        <f t="shared" si="92"/>
        <v>2</v>
      </c>
      <c r="K235" s="87">
        <f t="shared" ref="K235" si="93">SUM(K232:K234)</f>
        <v>11209</v>
      </c>
      <c r="L235" s="87">
        <f t="shared" si="92"/>
        <v>11211</v>
      </c>
      <c r="Q235" s="170"/>
    </row>
    <row r="236" spans="1:27" ht="14.1" customHeight="1">
      <c r="A236" s="58" t="s">
        <v>17</v>
      </c>
      <c r="B236" s="209">
        <v>61</v>
      </c>
      <c r="C236" s="93" t="s">
        <v>64</v>
      </c>
      <c r="D236" s="85">
        <f t="shared" ref="D236:L236" si="94">D235+D229</f>
        <v>6499</v>
      </c>
      <c r="E236" s="85">
        <f t="shared" si="94"/>
        <v>13031</v>
      </c>
      <c r="F236" s="55">
        <f t="shared" si="94"/>
        <v>5000</v>
      </c>
      <c r="G236" s="85">
        <f t="shared" si="94"/>
        <v>20014</v>
      </c>
      <c r="H236" s="55">
        <f t="shared" si="94"/>
        <v>5000</v>
      </c>
      <c r="I236" s="85">
        <f t="shared" si="94"/>
        <v>20014</v>
      </c>
      <c r="J236" s="55">
        <f t="shared" si="94"/>
        <v>1052</v>
      </c>
      <c r="K236" s="85">
        <f t="shared" ref="K236" si="95">K235+K229</f>
        <v>20634</v>
      </c>
      <c r="L236" s="85">
        <f t="shared" si="94"/>
        <v>21686</v>
      </c>
      <c r="Q236" s="170"/>
    </row>
    <row r="237" spans="1:27" ht="3" customHeight="1">
      <c r="A237" s="46"/>
      <c r="B237" s="59"/>
      <c r="C237" s="51"/>
      <c r="D237" s="80"/>
      <c r="E237" s="80"/>
      <c r="F237" s="80"/>
      <c r="G237" s="80"/>
      <c r="H237" s="80"/>
      <c r="I237" s="80"/>
      <c r="J237" s="80"/>
      <c r="K237" s="80"/>
      <c r="L237" s="80"/>
      <c r="Q237" s="170"/>
    </row>
    <row r="238" spans="1:27">
      <c r="A238" s="46"/>
      <c r="B238" s="59">
        <v>62</v>
      </c>
      <c r="C238" s="51" t="s">
        <v>73</v>
      </c>
      <c r="D238" s="80"/>
      <c r="E238" s="80"/>
      <c r="F238" s="80"/>
      <c r="G238" s="80"/>
      <c r="H238" s="80"/>
      <c r="I238" s="80"/>
      <c r="J238" s="80"/>
      <c r="K238" s="80"/>
      <c r="L238" s="80"/>
      <c r="Q238" s="170"/>
    </row>
    <row r="239" spans="1:27">
      <c r="A239" s="46"/>
      <c r="B239" s="59">
        <v>45</v>
      </c>
      <c r="C239" s="51" t="s">
        <v>29</v>
      </c>
      <c r="D239" s="80"/>
      <c r="E239" s="80"/>
      <c r="F239" s="80"/>
      <c r="G239" s="80"/>
      <c r="H239" s="80"/>
      <c r="I239" s="80"/>
      <c r="J239" s="80"/>
      <c r="K239" s="80"/>
      <c r="L239" s="80"/>
      <c r="Q239" s="170"/>
    </row>
    <row r="240" spans="1:27">
      <c r="A240" s="46"/>
      <c r="B240" s="98" t="s">
        <v>74</v>
      </c>
      <c r="C240" s="51" t="s">
        <v>45</v>
      </c>
      <c r="D240" s="62">
        <v>0</v>
      </c>
      <c r="E240" s="80">
        <v>2136</v>
      </c>
      <c r="F240" s="62">
        <v>0</v>
      </c>
      <c r="G240" s="80">
        <v>1314</v>
      </c>
      <c r="H240" s="62">
        <v>0</v>
      </c>
      <c r="I240" s="80">
        <v>1314</v>
      </c>
      <c r="J240" s="62">
        <v>0</v>
      </c>
      <c r="K240" s="80">
        <v>1755</v>
      </c>
      <c r="L240" s="80">
        <f>SUM(J240:K240)</f>
        <v>1755</v>
      </c>
      <c r="M240" s="249"/>
      <c r="N240" s="250"/>
      <c r="O240" s="250"/>
      <c r="P240" s="250"/>
      <c r="Q240" s="251"/>
      <c r="W240" s="250"/>
      <c r="X240" s="250"/>
      <c r="Y240" s="250"/>
      <c r="Z240" s="250"/>
      <c r="AA240" s="250"/>
    </row>
    <row r="241" spans="1:27">
      <c r="A241" s="46"/>
      <c r="B241" s="98" t="s">
        <v>75</v>
      </c>
      <c r="C241" s="51" t="s">
        <v>67</v>
      </c>
      <c r="D241" s="152">
        <v>0</v>
      </c>
      <c r="E241" s="80">
        <v>160</v>
      </c>
      <c r="F241" s="62">
        <v>0</v>
      </c>
      <c r="G241" s="64">
        <v>160</v>
      </c>
      <c r="H241" s="62">
        <v>0</v>
      </c>
      <c r="I241" s="64">
        <v>160</v>
      </c>
      <c r="J241" s="62">
        <v>0</v>
      </c>
      <c r="K241" s="64">
        <v>160</v>
      </c>
      <c r="L241" s="64">
        <f>SUM(J241:K241)</f>
        <v>160</v>
      </c>
      <c r="Q241" s="170"/>
      <c r="W241" s="250"/>
      <c r="X241" s="250"/>
      <c r="Y241" s="250"/>
      <c r="Z241" s="250"/>
      <c r="AA241" s="250"/>
    </row>
    <row r="242" spans="1:27">
      <c r="A242" s="46"/>
      <c r="B242" s="98" t="s">
        <v>76</v>
      </c>
      <c r="C242" s="51" t="s">
        <v>77</v>
      </c>
      <c r="D242" s="62">
        <v>0</v>
      </c>
      <c r="E242" s="64">
        <v>98</v>
      </c>
      <c r="F242" s="62">
        <v>0</v>
      </c>
      <c r="G242" s="64">
        <v>100</v>
      </c>
      <c r="H242" s="62">
        <v>0</v>
      </c>
      <c r="I242" s="64">
        <v>100</v>
      </c>
      <c r="J242" s="62">
        <v>0</v>
      </c>
      <c r="K242" s="64">
        <v>100</v>
      </c>
      <c r="L242" s="64">
        <f>SUM(J242:K242)</f>
        <v>100</v>
      </c>
      <c r="Q242" s="170"/>
      <c r="W242" s="250"/>
      <c r="X242" s="250"/>
      <c r="Y242" s="250"/>
      <c r="Z242" s="250"/>
      <c r="AA242" s="250"/>
    </row>
    <row r="243" spans="1:27">
      <c r="A243" s="46"/>
      <c r="B243" s="98" t="s">
        <v>78</v>
      </c>
      <c r="C243" s="51" t="s">
        <v>44</v>
      </c>
      <c r="D243" s="65">
        <v>0</v>
      </c>
      <c r="E243" s="67">
        <v>99</v>
      </c>
      <c r="F243" s="65">
        <v>0</v>
      </c>
      <c r="G243" s="67">
        <v>100</v>
      </c>
      <c r="H243" s="65">
        <v>0</v>
      </c>
      <c r="I243" s="67">
        <v>100</v>
      </c>
      <c r="J243" s="65">
        <v>0</v>
      </c>
      <c r="K243" s="67">
        <v>100</v>
      </c>
      <c r="L243" s="67">
        <f>SUM(J243:K243)</f>
        <v>100</v>
      </c>
      <c r="Q243" s="170"/>
      <c r="W243" s="250"/>
      <c r="X243" s="250"/>
      <c r="Y243" s="250"/>
      <c r="Z243" s="250"/>
      <c r="AA243" s="250"/>
    </row>
    <row r="244" spans="1:27">
      <c r="A244" s="46" t="s">
        <v>17</v>
      </c>
      <c r="B244" s="59">
        <v>62</v>
      </c>
      <c r="C244" s="51" t="s">
        <v>73</v>
      </c>
      <c r="D244" s="65">
        <f t="shared" ref="D244:L244" si="96">SUM(D240:D243)</f>
        <v>0</v>
      </c>
      <c r="E244" s="87">
        <f t="shared" si="96"/>
        <v>2493</v>
      </c>
      <c r="F244" s="65">
        <f t="shared" si="96"/>
        <v>0</v>
      </c>
      <c r="G244" s="87">
        <f t="shared" si="96"/>
        <v>1674</v>
      </c>
      <c r="H244" s="65">
        <f t="shared" si="96"/>
        <v>0</v>
      </c>
      <c r="I244" s="87">
        <f t="shared" si="96"/>
        <v>1674</v>
      </c>
      <c r="J244" s="65">
        <f t="shared" si="96"/>
        <v>0</v>
      </c>
      <c r="K244" s="87">
        <f t="shared" ref="K244" si="97">SUM(K240:K243)</f>
        <v>2115</v>
      </c>
      <c r="L244" s="87">
        <f t="shared" si="96"/>
        <v>2115</v>
      </c>
      <c r="Q244" s="170"/>
    </row>
    <row r="245" spans="1:27" ht="12.95" customHeight="1">
      <c r="A245" s="46"/>
      <c r="B245" s="59"/>
      <c r="C245" s="51"/>
      <c r="D245" s="80"/>
      <c r="E245" s="80"/>
      <c r="F245" s="80"/>
      <c r="G245" s="80"/>
      <c r="H245" s="80"/>
      <c r="I245" s="80"/>
      <c r="J245" s="80"/>
      <c r="K245" s="80"/>
      <c r="L245" s="80"/>
      <c r="Q245" s="170"/>
    </row>
    <row r="246" spans="1:27">
      <c r="A246" s="46"/>
      <c r="B246" s="98">
        <v>64</v>
      </c>
      <c r="C246" s="51" t="s">
        <v>92</v>
      </c>
      <c r="D246" s="80"/>
      <c r="E246" s="80"/>
      <c r="F246" s="80"/>
      <c r="G246" s="80"/>
      <c r="H246" s="80"/>
      <c r="I246" s="80"/>
      <c r="J246" s="80"/>
      <c r="K246" s="80"/>
      <c r="L246" s="80"/>
      <c r="Q246" s="170"/>
    </row>
    <row r="247" spans="1:27">
      <c r="A247" s="46"/>
      <c r="B247" s="98">
        <v>45</v>
      </c>
      <c r="C247" s="51" t="s">
        <v>29</v>
      </c>
      <c r="D247" s="80"/>
      <c r="E247" s="80"/>
      <c r="F247" s="80"/>
      <c r="G247" s="80"/>
      <c r="H247" s="80"/>
      <c r="I247" s="80"/>
      <c r="J247" s="80"/>
      <c r="K247" s="80"/>
      <c r="L247" s="80"/>
      <c r="Q247" s="170"/>
    </row>
    <row r="248" spans="1:27">
      <c r="A248" s="46"/>
      <c r="B248" s="98" t="s">
        <v>107</v>
      </c>
      <c r="C248" s="51" t="s">
        <v>44</v>
      </c>
      <c r="D248" s="64">
        <v>1487</v>
      </c>
      <c r="E248" s="62">
        <v>0</v>
      </c>
      <c r="F248" s="62">
        <v>0</v>
      </c>
      <c r="G248" s="62">
        <v>0</v>
      </c>
      <c r="H248" s="62">
        <v>0</v>
      </c>
      <c r="I248" s="62">
        <v>0</v>
      </c>
      <c r="J248" s="62">
        <v>0</v>
      </c>
      <c r="K248" s="62">
        <v>0</v>
      </c>
      <c r="L248" s="62">
        <f>SUM(J248:K248)</f>
        <v>0</v>
      </c>
      <c r="Q248" s="188"/>
      <c r="W248" s="250"/>
      <c r="X248" s="250"/>
      <c r="Y248" s="250"/>
      <c r="Z248" s="250"/>
      <c r="AA248" s="250"/>
    </row>
    <row r="249" spans="1:27">
      <c r="A249" s="46" t="s">
        <v>17</v>
      </c>
      <c r="B249" s="59">
        <v>64</v>
      </c>
      <c r="C249" s="51" t="s">
        <v>92</v>
      </c>
      <c r="D249" s="55">
        <f t="shared" ref="D249:L249" si="98">SUM(D248:D248)</f>
        <v>1487</v>
      </c>
      <c r="E249" s="54">
        <f t="shared" si="98"/>
        <v>0</v>
      </c>
      <c r="F249" s="54">
        <f t="shared" si="98"/>
        <v>0</v>
      </c>
      <c r="G249" s="54">
        <f t="shared" si="98"/>
        <v>0</v>
      </c>
      <c r="H249" s="54">
        <f t="shared" si="98"/>
        <v>0</v>
      </c>
      <c r="I249" s="54">
        <f t="shared" si="98"/>
        <v>0</v>
      </c>
      <c r="J249" s="54">
        <f t="shared" si="98"/>
        <v>0</v>
      </c>
      <c r="K249" s="54">
        <f t="shared" ref="K249" si="99">SUM(K248:K248)</f>
        <v>0</v>
      </c>
      <c r="L249" s="54">
        <f t="shared" si="98"/>
        <v>0</v>
      </c>
      <c r="Q249" s="170"/>
    </row>
    <row r="250" spans="1:27">
      <c r="A250" s="46" t="s">
        <v>17</v>
      </c>
      <c r="B250" s="92">
        <v>80.8</v>
      </c>
      <c r="C250" s="48" t="s">
        <v>41</v>
      </c>
      <c r="D250" s="87">
        <f t="shared" ref="D250:L250" si="100">D236+D244+D249</f>
        <v>7986</v>
      </c>
      <c r="E250" s="87">
        <f t="shared" si="100"/>
        <v>15524</v>
      </c>
      <c r="F250" s="67">
        <f t="shared" si="100"/>
        <v>5000</v>
      </c>
      <c r="G250" s="67">
        <f t="shared" si="100"/>
        <v>21688</v>
      </c>
      <c r="H250" s="67">
        <f t="shared" si="100"/>
        <v>5000</v>
      </c>
      <c r="I250" s="67">
        <f t="shared" si="100"/>
        <v>21688</v>
      </c>
      <c r="J250" s="67">
        <f t="shared" si="100"/>
        <v>1052</v>
      </c>
      <c r="K250" s="67">
        <f t="shared" ref="K250" si="101">K236+K244+K249</f>
        <v>22749</v>
      </c>
      <c r="L250" s="67">
        <f t="shared" si="100"/>
        <v>23801</v>
      </c>
      <c r="Q250" s="170"/>
    </row>
    <row r="251" spans="1:27">
      <c r="A251" s="46" t="s">
        <v>17</v>
      </c>
      <c r="B251" s="46">
        <v>80</v>
      </c>
      <c r="C251" s="51" t="s">
        <v>27</v>
      </c>
      <c r="D251" s="85">
        <f t="shared" ref="D251:L251" si="102">D220+D250</f>
        <v>42079</v>
      </c>
      <c r="E251" s="85">
        <f t="shared" si="102"/>
        <v>39568</v>
      </c>
      <c r="F251" s="55">
        <f t="shared" si="102"/>
        <v>38085</v>
      </c>
      <c r="G251" s="85">
        <f t="shared" si="102"/>
        <v>56545</v>
      </c>
      <c r="H251" s="55">
        <f t="shared" si="102"/>
        <v>38085</v>
      </c>
      <c r="I251" s="85">
        <f t="shared" si="102"/>
        <v>56545</v>
      </c>
      <c r="J251" s="55">
        <f t="shared" si="102"/>
        <v>37122</v>
      </c>
      <c r="K251" s="85">
        <f t="shared" ref="K251" si="103">K220+K250</f>
        <v>59472</v>
      </c>
      <c r="L251" s="85">
        <f t="shared" si="102"/>
        <v>96594</v>
      </c>
      <c r="M251" s="196"/>
      <c r="Q251" s="170"/>
    </row>
    <row r="252" spans="1:27">
      <c r="A252" s="46" t="s">
        <v>17</v>
      </c>
      <c r="B252" s="47">
        <v>2217</v>
      </c>
      <c r="C252" s="48" t="s">
        <v>7</v>
      </c>
      <c r="D252" s="85">
        <f t="shared" ref="D252:L252" si="104">D251+D201+D133</f>
        <v>343672</v>
      </c>
      <c r="E252" s="85">
        <f t="shared" si="104"/>
        <v>59531</v>
      </c>
      <c r="F252" s="85">
        <f t="shared" si="104"/>
        <v>333673</v>
      </c>
      <c r="G252" s="85">
        <f t="shared" si="104"/>
        <v>79158</v>
      </c>
      <c r="H252" s="85">
        <f t="shared" si="104"/>
        <v>333673</v>
      </c>
      <c r="I252" s="85">
        <f t="shared" si="104"/>
        <v>79158</v>
      </c>
      <c r="J252" s="55">
        <f t="shared" si="104"/>
        <v>325930</v>
      </c>
      <c r="K252" s="85">
        <f t="shared" si="104"/>
        <v>82250</v>
      </c>
      <c r="L252" s="85">
        <f t="shared" si="104"/>
        <v>408180</v>
      </c>
      <c r="Q252" s="170"/>
    </row>
    <row r="253" spans="1:27" ht="12.95" customHeight="1">
      <c r="A253" s="46"/>
      <c r="B253" s="47"/>
      <c r="C253" s="48"/>
      <c r="D253" s="80"/>
      <c r="E253" s="80"/>
      <c r="F253" s="80"/>
      <c r="G253" s="80"/>
      <c r="H253" s="80"/>
      <c r="I253" s="80"/>
      <c r="J253" s="80"/>
      <c r="K253" s="80"/>
      <c r="L253" s="80"/>
      <c r="Q253" s="170"/>
    </row>
    <row r="254" spans="1:27">
      <c r="A254" s="46" t="s">
        <v>19</v>
      </c>
      <c r="B254" s="106">
        <v>3054</v>
      </c>
      <c r="C254" s="107" t="s">
        <v>116</v>
      </c>
      <c r="D254" s="80"/>
      <c r="E254" s="80"/>
      <c r="F254" s="80"/>
      <c r="G254" s="80"/>
      <c r="H254" s="80"/>
      <c r="I254" s="80"/>
      <c r="J254" s="80"/>
      <c r="K254" s="80"/>
      <c r="L254" s="80"/>
      <c r="Q254" s="170"/>
    </row>
    <row r="255" spans="1:27">
      <c r="A255" s="46"/>
      <c r="B255" s="108">
        <v>4</v>
      </c>
      <c r="C255" s="109" t="s">
        <v>117</v>
      </c>
      <c r="D255" s="80"/>
      <c r="E255" s="80"/>
      <c r="F255" s="80"/>
      <c r="G255" s="80"/>
      <c r="H255" s="80"/>
      <c r="I255" s="80"/>
      <c r="J255" s="80"/>
      <c r="K255" s="80"/>
      <c r="L255" s="80"/>
      <c r="Q255" s="170"/>
    </row>
    <row r="256" spans="1:27">
      <c r="A256" s="46"/>
      <c r="B256" s="110">
        <v>4.1050000000000004</v>
      </c>
      <c r="C256" s="111" t="s">
        <v>28</v>
      </c>
      <c r="D256" s="80"/>
      <c r="E256" s="80"/>
      <c r="F256" s="80"/>
      <c r="G256" s="80"/>
      <c r="H256" s="80"/>
      <c r="I256" s="80"/>
      <c r="J256" s="80"/>
      <c r="K256" s="80"/>
      <c r="L256" s="80"/>
      <c r="Q256" s="170"/>
    </row>
    <row r="257" spans="1:27">
      <c r="A257" s="46"/>
      <c r="B257" s="46">
        <v>45</v>
      </c>
      <c r="C257" s="51" t="s">
        <v>29</v>
      </c>
      <c r="D257" s="80"/>
      <c r="E257" s="80"/>
      <c r="F257" s="80"/>
      <c r="G257" s="80"/>
      <c r="H257" s="80"/>
      <c r="I257" s="80"/>
      <c r="J257" s="80"/>
      <c r="K257" s="80"/>
      <c r="L257" s="80"/>
      <c r="Q257" s="170"/>
    </row>
    <row r="258" spans="1:27">
      <c r="A258" s="46"/>
      <c r="B258" s="50" t="s">
        <v>190</v>
      </c>
      <c r="C258" s="51" t="s">
        <v>38</v>
      </c>
      <c r="D258" s="62">
        <v>0</v>
      </c>
      <c r="E258" s="64">
        <v>2621</v>
      </c>
      <c r="F258" s="62">
        <v>0</v>
      </c>
      <c r="G258" s="80">
        <v>8663</v>
      </c>
      <c r="H258" s="62">
        <v>0</v>
      </c>
      <c r="I258" s="80">
        <v>8663</v>
      </c>
      <c r="J258" s="62">
        <v>0</v>
      </c>
      <c r="K258" s="80">
        <v>9591</v>
      </c>
      <c r="L258" s="80">
        <f>SUM(J258:K258)</f>
        <v>9591</v>
      </c>
      <c r="M258" s="249"/>
      <c r="N258" s="250"/>
      <c r="O258" s="250"/>
      <c r="P258" s="250"/>
      <c r="Q258" s="251"/>
      <c r="W258" s="250"/>
      <c r="X258" s="250"/>
      <c r="Y258" s="250"/>
      <c r="Z258" s="250"/>
      <c r="AA258" s="250"/>
    </row>
    <row r="259" spans="1:27">
      <c r="A259" s="46"/>
      <c r="B259" s="50" t="s">
        <v>191</v>
      </c>
      <c r="C259" s="51" t="s">
        <v>45</v>
      </c>
      <c r="D259" s="64">
        <v>3585</v>
      </c>
      <c r="E259" s="64">
        <v>7465</v>
      </c>
      <c r="F259" s="64">
        <v>2812</v>
      </c>
      <c r="G259" s="80">
        <v>5694</v>
      </c>
      <c r="H259" s="64">
        <v>2812</v>
      </c>
      <c r="I259" s="80">
        <v>5694</v>
      </c>
      <c r="J259" s="64">
        <v>2774</v>
      </c>
      <c r="K259" s="80">
        <v>7006</v>
      </c>
      <c r="L259" s="80">
        <f>SUM(J259:K259)</f>
        <v>9780</v>
      </c>
      <c r="M259" s="249"/>
      <c r="N259" s="250"/>
      <c r="O259" s="250"/>
      <c r="P259" s="250"/>
      <c r="Q259" s="251"/>
      <c r="W259" s="250"/>
      <c r="X259" s="250"/>
      <c r="Y259" s="250"/>
      <c r="Z259" s="250"/>
      <c r="AA259" s="250"/>
    </row>
    <row r="260" spans="1:27">
      <c r="A260" s="46"/>
      <c r="B260" s="50" t="s">
        <v>192</v>
      </c>
      <c r="C260" s="51" t="s">
        <v>26</v>
      </c>
      <c r="D260" s="62">
        <v>0</v>
      </c>
      <c r="E260" s="64">
        <v>325</v>
      </c>
      <c r="F260" s="62">
        <v>0</v>
      </c>
      <c r="G260" s="80">
        <v>225</v>
      </c>
      <c r="H260" s="62">
        <v>0</v>
      </c>
      <c r="I260" s="80">
        <v>225</v>
      </c>
      <c r="J260" s="62">
        <v>0</v>
      </c>
      <c r="K260" s="80">
        <v>225</v>
      </c>
      <c r="L260" s="80">
        <f>SUM(J260:K260)</f>
        <v>225</v>
      </c>
      <c r="Q260" s="170"/>
      <c r="W260" s="250"/>
      <c r="X260" s="250"/>
      <c r="Y260" s="250"/>
      <c r="Z260" s="250"/>
      <c r="AA260" s="250"/>
    </row>
    <row r="261" spans="1:27">
      <c r="A261" s="46"/>
      <c r="B261" s="50" t="s">
        <v>193</v>
      </c>
      <c r="C261" s="51" t="s">
        <v>77</v>
      </c>
      <c r="D261" s="65">
        <v>0</v>
      </c>
      <c r="E261" s="67">
        <v>1628</v>
      </c>
      <c r="F261" s="65">
        <v>0</v>
      </c>
      <c r="G261" s="67">
        <v>1728</v>
      </c>
      <c r="H261" s="65">
        <v>0</v>
      </c>
      <c r="I261" s="67">
        <v>1728</v>
      </c>
      <c r="J261" s="65">
        <v>0</v>
      </c>
      <c r="K261" s="67">
        <v>1728</v>
      </c>
      <c r="L261" s="67">
        <f>SUM(J261:K261)</f>
        <v>1728</v>
      </c>
      <c r="Q261" s="170"/>
      <c r="W261" s="250"/>
      <c r="X261" s="250"/>
      <c r="Y261" s="250"/>
      <c r="Z261" s="250"/>
      <c r="AA261" s="250"/>
    </row>
    <row r="262" spans="1:27" ht="13.35" customHeight="1">
      <c r="A262" s="46" t="s">
        <v>17</v>
      </c>
      <c r="B262" s="46">
        <v>45</v>
      </c>
      <c r="C262" s="51" t="s">
        <v>29</v>
      </c>
      <c r="D262" s="67">
        <f t="shared" ref="D262:L262" si="105">SUM(D258:D261)</f>
        <v>3585</v>
      </c>
      <c r="E262" s="67">
        <f t="shared" si="105"/>
        <v>12039</v>
      </c>
      <c r="F262" s="67">
        <f t="shared" si="105"/>
        <v>2812</v>
      </c>
      <c r="G262" s="67">
        <f t="shared" si="105"/>
        <v>16310</v>
      </c>
      <c r="H262" s="67">
        <f t="shared" si="105"/>
        <v>2812</v>
      </c>
      <c r="I262" s="67">
        <f t="shared" si="105"/>
        <v>16310</v>
      </c>
      <c r="J262" s="67">
        <f t="shared" si="105"/>
        <v>2774</v>
      </c>
      <c r="K262" s="67">
        <f t="shared" ref="K262" si="106">SUM(K258:K261)</f>
        <v>18550</v>
      </c>
      <c r="L262" s="67">
        <f t="shared" si="105"/>
        <v>21324</v>
      </c>
      <c r="Q262" s="170"/>
    </row>
    <row r="263" spans="1:27" ht="12.95" customHeight="1">
      <c r="A263" s="46"/>
      <c r="B263" s="50"/>
      <c r="C263" s="51"/>
      <c r="D263" s="62"/>
      <c r="E263" s="64"/>
      <c r="F263" s="62"/>
      <c r="G263" s="64"/>
      <c r="H263" s="62"/>
      <c r="I263" s="64"/>
      <c r="J263" s="64"/>
      <c r="K263" s="64"/>
      <c r="L263" s="64"/>
      <c r="Q263" s="170"/>
    </row>
    <row r="264" spans="1:27" ht="27.95" customHeight="1">
      <c r="A264" s="46"/>
      <c r="B264" s="50">
        <v>71</v>
      </c>
      <c r="C264" s="112" t="s">
        <v>161</v>
      </c>
      <c r="D264" s="64"/>
      <c r="E264" s="64"/>
      <c r="F264" s="64"/>
      <c r="G264" s="64"/>
      <c r="H264" s="64"/>
      <c r="I264" s="64"/>
      <c r="J264" s="64"/>
      <c r="K264" s="64"/>
      <c r="L264" s="64"/>
      <c r="Q264" s="170"/>
    </row>
    <row r="265" spans="1:27" ht="13.35" customHeight="1">
      <c r="A265" s="46"/>
      <c r="B265" s="50" t="s">
        <v>162</v>
      </c>
      <c r="C265" s="51" t="s">
        <v>77</v>
      </c>
      <c r="D265" s="62">
        <v>0</v>
      </c>
      <c r="E265" s="64">
        <v>3314</v>
      </c>
      <c r="F265" s="62">
        <v>0</v>
      </c>
      <c r="G265" s="64">
        <v>5900</v>
      </c>
      <c r="H265" s="62">
        <v>0</v>
      </c>
      <c r="I265" s="64">
        <v>5900</v>
      </c>
      <c r="J265" s="62">
        <v>0</v>
      </c>
      <c r="K265" s="64">
        <v>5900</v>
      </c>
      <c r="L265" s="64">
        <f>SUM(J265:K265)</f>
        <v>5900</v>
      </c>
      <c r="Q265" s="170"/>
    </row>
    <row r="266" spans="1:27" ht="27.95" customHeight="1">
      <c r="A266" s="46" t="s">
        <v>17</v>
      </c>
      <c r="B266" s="50">
        <v>71</v>
      </c>
      <c r="C266" s="146" t="s">
        <v>161</v>
      </c>
      <c r="D266" s="54">
        <f t="shared" ref="D266:L266" si="107">D265</f>
        <v>0</v>
      </c>
      <c r="E266" s="55">
        <f t="shared" si="107"/>
        <v>3314</v>
      </c>
      <c r="F266" s="54">
        <f t="shared" si="107"/>
        <v>0</v>
      </c>
      <c r="G266" s="55">
        <f t="shared" si="107"/>
        <v>5900</v>
      </c>
      <c r="H266" s="54">
        <f t="shared" si="107"/>
        <v>0</v>
      </c>
      <c r="I266" s="55">
        <f t="shared" si="107"/>
        <v>5900</v>
      </c>
      <c r="J266" s="54">
        <f t="shared" si="107"/>
        <v>0</v>
      </c>
      <c r="K266" s="55">
        <f t="shared" ref="K266" si="108">K265</f>
        <v>5900</v>
      </c>
      <c r="L266" s="55">
        <f t="shared" si="107"/>
        <v>5900</v>
      </c>
      <c r="Q266" s="170"/>
    </row>
    <row r="267" spans="1:27" ht="13.35" customHeight="1">
      <c r="A267" s="46" t="s">
        <v>17</v>
      </c>
      <c r="B267" s="110">
        <v>4.1050000000000004</v>
      </c>
      <c r="C267" s="111" t="s">
        <v>28</v>
      </c>
      <c r="D267" s="55">
        <f t="shared" ref="D267:L267" si="109">D266+D262</f>
        <v>3585</v>
      </c>
      <c r="E267" s="55">
        <f t="shared" si="109"/>
        <v>15353</v>
      </c>
      <c r="F267" s="55">
        <f t="shared" si="109"/>
        <v>2812</v>
      </c>
      <c r="G267" s="55">
        <f t="shared" si="109"/>
        <v>22210</v>
      </c>
      <c r="H267" s="55">
        <f t="shared" si="109"/>
        <v>2812</v>
      </c>
      <c r="I267" s="55">
        <f t="shared" si="109"/>
        <v>22210</v>
      </c>
      <c r="J267" s="55">
        <f t="shared" si="109"/>
        <v>2774</v>
      </c>
      <c r="K267" s="55">
        <f t="shared" ref="K267" si="110">K266+K262</f>
        <v>24450</v>
      </c>
      <c r="L267" s="55">
        <f t="shared" si="109"/>
        <v>27224</v>
      </c>
      <c r="Q267" s="170"/>
    </row>
    <row r="268" spans="1:27" ht="13.35" customHeight="1">
      <c r="A268" s="58" t="s">
        <v>17</v>
      </c>
      <c r="B268" s="229">
        <v>3054</v>
      </c>
      <c r="C268" s="230" t="s">
        <v>116</v>
      </c>
      <c r="D268" s="55">
        <f t="shared" ref="D268:L268" si="111">D267</f>
        <v>3585</v>
      </c>
      <c r="E268" s="55">
        <f t="shared" si="111"/>
        <v>15353</v>
      </c>
      <c r="F268" s="55">
        <f t="shared" si="111"/>
        <v>2812</v>
      </c>
      <c r="G268" s="55">
        <f t="shared" si="111"/>
        <v>22210</v>
      </c>
      <c r="H268" s="55">
        <f t="shared" si="111"/>
        <v>2812</v>
      </c>
      <c r="I268" s="55">
        <f t="shared" si="111"/>
        <v>22210</v>
      </c>
      <c r="J268" s="55">
        <f t="shared" si="111"/>
        <v>2774</v>
      </c>
      <c r="K268" s="55">
        <f t="shared" ref="K268" si="112">K267</f>
        <v>24450</v>
      </c>
      <c r="L268" s="55">
        <f t="shared" si="111"/>
        <v>27224</v>
      </c>
      <c r="Q268" s="170"/>
    </row>
    <row r="269" spans="1:27" ht="9" customHeight="1">
      <c r="A269" s="46"/>
      <c r="B269" s="47"/>
      <c r="C269" s="48"/>
      <c r="D269" s="80"/>
      <c r="E269" s="80"/>
      <c r="F269" s="80"/>
      <c r="G269" s="80"/>
      <c r="H269" s="80"/>
      <c r="I269" s="80"/>
      <c r="J269" s="80"/>
      <c r="K269" s="80"/>
      <c r="L269" s="80"/>
      <c r="Q269" s="170"/>
    </row>
    <row r="270" spans="1:27" ht="13.35" customHeight="1">
      <c r="A270" s="46" t="s">
        <v>19</v>
      </c>
      <c r="B270" s="114">
        <v>3475</v>
      </c>
      <c r="C270" s="115" t="s">
        <v>8</v>
      </c>
      <c r="D270" s="80"/>
      <c r="E270" s="80"/>
      <c r="F270" s="80"/>
      <c r="G270" s="80"/>
      <c r="H270" s="80"/>
      <c r="I270" s="80"/>
      <c r="J270" s="80"/>
      <c r="K270" s="80"/>
      <c r="L270" s="80"/>
      <c r="Q270" s="170"/>
    </row>
    <row r="271" spans="1:27" ht="13.35" customHeight="1">
      <c r="A271" s="113"/>
      <c r="B271" s="92">
        <v>0.108</v>
      </c>
      <c r="C271" s="115" t="s">
        <v>79</v>
      </c>
      <c r="D271" s="116"/>
      <c r="E271" s="116"/>
      <c r="F271" s="116"/>
      <c r="G271" s="116"/>
      <c r="H271" s="116"/>
      <c r="I271" s="116"/>
      <c r="J271" s="116"/>
      <c r="K271" s="116"/>
      <c r="L271" s="116"/>
      <c r="Q271" s="170"/>
    </row>
    <row r="272" spans="1:27" ht="27.95" customHeight="1">
      <c r="A272" s="113"/>
      <c r="B272" s="156" t="s">
        <v>80</v>
      </c>
      <c r="C272" s="97" t="s">
        <v>184</v>
      </c>
      <c r="D272" s="157">
        <v>10027</v>
      </c>
      <c r="E272" s="62">
        <v>0</v>
      </c>
      <c r="F272" s="62">
        <v>0</v>
      </c>
      <c r="G272" s="62">
        <v>0</v>
      </c>
      <c r="H272" s="62">
        <v>0</v>
      </c>
      <c r="I272" s="62">
        <v>0</v>
      </c>
      <c r="J272" s="62">
        <v>0</v>
      </c>
      <c r="K272" s="62">
        <v>0</v>
      </c>
      <c r="L272" s="62">
        <f>SUM(J272:K272)</f>
        <v>0</v>
      </c>
      <c r="N272" s="186"/>
      <c r="O272" s="197"/>
      <c r="Q272" s="170"/>
    </row>
    <row r="273" spans="1:17" ht="18" customHeight="1">
      <c r="A273" s="113"/>
      <c r="B273" s="156"/>
      <c r="C273" s="97"/>
      <c r="D273" s="157"/>
      <c r="E273" s="62"/>
      <c r="F273" s="64"/>
      <c r="G273" s="62"/>
      <c r="H273" s="64"/>
      <c r="I273" s="62"/>
      <c r="J273" s="64"/>
      <c r="K273" s="62"/>
      <c r="L273" s="64"/>
      <c r="N273" s="186"/>
      <c r="O273" s="198"/>
      <c r="Q273" s="170"/>
    </row>
    <row r="274" spans="1:17" ht="13.35" customHeight="1">
      <c r="A274" s="113"/>
      <c r="B274" s="158">
        <v>20</v>
      </c>
      <c r="C274" s="97" t="s">
        <v>206</v>
      </c>
      <c r="D274" s="157"/>
      <c r="E274" s="62"/>
      <c r="F274" s="64"/>
      <c r="G274" s="62"/>
      <c r="H274" s="64"/>
      <c r="I274" s="62"/>
      <c r="J274" s="64"/>
      <c r="K274" s="62"/>
      <c r="L274" s="64"/>
      <c r="N274" s="186"/>
      <c r="O274" s="198"/>
      <c r="Q274" s="170"/>
    </row>
    <row r="275" spans="1:17" ht="27.95" customHeight="1">
      <c r="A275" s="113"/>
      <c r="B275" s="156" t="s">
        <v>211</v>
      </c>
      <c r="C275" s="97" t="s">
        <v>207</v>
      </c>
      <c r="D275" s="62">
        <v>0</v>
      </c>
      <c r="E275" s="62">
        <v>0</v>
      </c>
      <c r="F275" s="64">
        <v>28986</v>
      </c>
      <c r="G275" s="62">
        <v>0</v>
      </c>
      <c r="H275" s="64">
        <v>28986</v>
      </c>
      <c r="I275" s="62">
        <v>0</v>
      </c>
      <c r="J275" s="64">
        <f>19140+24808</f>
        <v>43948</v>
      </c>
      <c r="K275" s="62">
        <v>0</v>
      </c>
      <c r="L275" s="64">
        <f>SUM(J275:K275)</f>
        <v>43948</v>
      </c>
      <c r="M275" s="249"/>
      <c r="N275" s="265"/>
      <c r="O275" s="266"/>
      <c r="P275" s="250"/>
      <c r="Q275" s="251"/>
    </row>
    <row r="276" spans="1:17" ht="13.35" customHeight="1">
      <c r="A276" s="113" t="s">
        <v>17</v>
      </c>
      <c r="B276" s="158">
        <v>20</v>
      </c>
      <c r="C276" s="97" t="s">
        <v>206</v>
      </c>
      <c r="D276" s="54">
        <f t="shared" ref="D276:L276" si="113">SUM(D275:D275)</f>
        <v>0</v>
      </c>
      <c r="E276" s="54">
        <f t="shared" si="113"/>
        <v>0</v>
      </c>
      <c r="F276" s="55">
        <f t="shared" si="113"/>
        <v>28986</v>
      </c>
      <c r="G276" s="54">
        <f t="shared" si="113"/>
        <v>0</v>
      </c>
      <c r="H276" s="55">
        <f t="shared" si="113"/>
        <v>28986</v>
      </c>
      <c r="I276" s="54">
        <f t="shared" si="113"/>
        <v>0</v>
      </c>
      <c r="J276" s="55">
        <f t="shared" si="113"/>
        <v>43948</v>
      </c>
      <c r="K276" s="54">
        <f t="shared" ref="K276" si="114">SUM(K275:K275)</f>
        <v>0</v>
      </c>
      <c r="L276" s="55">
        <f t="shared" si="113"/>
        <v>43948</v>
      </c>
      <c r="N276" s="186"/>
      <c r="O276" s="198"/>
      <c r="Q276" s="170"/>
    </row>
    <row r="277" spans="1:17" ht="13.35" customHeight="1">
      <c r="A277" s="113" t="s">
        <v>17</v>
      </c>
      <c r="B277" s="92">
        <v>0.108</v>
      </c>
      <c r="C277" s="115" t="s">
        <v>79</v>
      </c>
      <c r="D277" s="67">
        <f t="shared" ref="D277:L277" si="115">SUM(D272:D272)+D276</f>
        <v>10027</v>
      </c>
      <c r="E277" s="65">
        <f t="shared" si="115"/>
        <v>0</v>
      </c>
      <c r="F277" s="67">
        <f t="shared" si="115"/>
        <v>28986</v>
      </c>
      <c r="G277" s="65">
        <f t="shared" si="115"/>
        <v>0</v>
      </c>
      <c r="H277" s="67">
        <f t="shared" si="115"/>
        <v>28986</v>
      </c>
      <c r="I277" s="65">
        <f t="shared" si="115"/>
        <v>0</v>
      </c>
      <c r="J277" s="67">
        <f t="shared" si="115"/>
        <v>43948</v>
      </c>
      <c r="K277" s="65">
        <f t="shared" ref="K277" si="116">SUM(K272:K272)+K276</f>
        <v>0</v>
      </c>
      <c r="L277" s="67">
        <f t="shared" si="115"/>
        <v>43948</v>
      </c>
      <c r="Q277" s="170"/>
    </row>
    <row r="278" spans="1:17" ht="13.35" customHeight="1">
      <c r="A278" s="46" t="s">
        <v>17</v>
      </c>
      <c r="B278" s="114">
        <v>3475</v>
      </c>
      <c r="C278" s="115" t="s">
        <v>8</v>
      </c>
      <c r="D278" s="55">
        <f t="shared" ref="D278:L278" si="117">D277</f>
        <v>10027</v>
      </c>
      <c r="E278" s="54">
        <f t="shared" si="117"/>
        <v>0</v>
      </c>
      <c r="F278" s="55">
        <f t="shared" si="117"/>
        <v>28986</v>
      </c>
      <c r="G278" s="54">
        <f t="shared" si="117"/>
        <v>0</v>
      </c>
      <c r="H278" s="55">
        <f t="shared" si="117"/>
        <v>28986</v>
      </c>
      <c r="I278" s="54">
        <f t="shared" si="117"/>
        <v>0</v>
      </c>
      <c r="J278" s="55">
        <f t="shared" si="117"/>
        <v>43948</v>
      </c>
      <c r="K278" s="54">
        <f t="shared" ref="K278" si="118">K277</f>
        <v>0</v>
      </c>
      <c r="L278" s="55">
        <f t="shared" si="117"/>
        <v>43948</v>
      </c>
      <c r="Q278" s="170"/>
    </row>
    <row r="279" spans="1:17" ht="13.35" customHeight="1">
      <c r="A279" s="117" t="s">
        <v>17</v>
      </c>
      <c r="B279" s="118"/>
      <c r="C279" s="119" t="s">
        <v>18</v>
      </c>
      <c r="D279" s="85">
        <f t="shared" ref="D279:L279" si="119">D278+D252+D86+D69+D44+D268+D96</f>
        <v>357284</v>
      </c>
      <c r="E279" s="85">
        <f t="shared" si="119"/>
        <v>100766</v>
      </c>
      <c r="F279" s="85">
        <f t="shared" si="119"/>
        <v>385471</v>
      </c>
      <c r="G279" s="85">
        <f t="shared" si="119"/>
        <v>123536</v>
      </c>
      <c r="H279" s="85">
        <f t="shared" si="119"/>
        <v>385471</v>
      </c>
      <c r="I279" s="85">
        <f t="shared" si="119"/>
        <v>123536</v>
      </c>
      <c r="J279" s="85">
        <f t="shared" si="119"/>
        <v>388652</v>
      </c>
      <c r="K279" s="85">
        <f t="shared" si="119"/>
        <v>135774</v>
      </c>
      <c r="L279" s="85">
        <f t="shared" si="119"/>
        <v>524426</v>
      </c>
      <c r="Q279" s="170"/>
    </row>
    <row r="280" spans="1:17" ht="18" customHeight="1">
      <c r="A280" s="46"/>
      <c r="B280" s="47"/>
      <c r="C280" s="48"/>
      <c r="D280" s="80"/>
      <c r="E280" s="80"/>
      <c r="F280" s="80"/>
      <c r="G280" s="80"/>
      <c r="H280" s="80"/>
      <c r="I280" s="80"/>
      <c r="J280" s="80"/>
      <c r="K280" s="80"/>
      <c r="L280" s="80"/>
      <c r="Q280" s="170"/>
    </row>
    <row r="281" spans="1:17" ht="13.35" customHeight="1">
      <c r="A281" s="46"/>
      <c r="B281" s="46"/>
      <c r="C281" s="48" t="s">
        <v>81</v>
      </c>
      <c r="D281" s="84"/>
      <c r="E281" s="84"/>
      <c r="F281" s="84"/>
      <c r="G281" s="84"/>
      <c r="H281" s="84"/>
      <c r="I281" s="84"/>
      <c r="J281" s="84"/>
      <c r="K281" s="84"/>
      <c r="L281" s="84"/>
      <c r="Q281" s="170"/>
    </row>
    <row r="282" spans="1:17" ht="13.35" customHeight="1">
      <c r="A282" s="46"/>
      <c r="B282" s="47">
        <v>4216</v>
      </c>
      <c r="C282" s="48" t="s">
        <v>220</v>
      </c>
      <c r="D282" s="84"/>
      <c r="E282" s="84"/>
      <c r="F282" s="84"/>
      <c r="G282" s="84"/>
      <c r="H282" s="84"/>
      <c r="I282" s="84"/>
      <c r="J282" s="84"/>
      <c r="K282" s="84"/>
      <c r="L282" s="84"/>
      <c r="Q282" s="170"/>
    </row>
    <row r="283" spans="1:17" ht="13.35" customHeight="1">
      <c r="A283" s="46"/>
      <c r="B283" s="46">
        <v>80</v>
      </c>
      <c r="C283" s="51" t="s">
        <v>27</v>
      </c>
      <c r="D283" s="84"/>
      <c r="E283" s="84"/>
      <c r="F283" s="84"/>
      <c r="G283" s="84"/>
      <c r="H283" s="84"/>
      <c r="I283" s="84"/>
      <c r="J283" s="84"/>
      <c r="K283" s="84"/>
      <c r="L283" s="84"/>
      <c r="Q283" s="170"/>
    </row>
    <row r="284" spans="1:17" ht="13.35" customHeight="1">
      <c r="A284" s="46"/>
      <c r="B284" s="148">
        <v>80.8</v>
      </c>
      <c r="C284" s="48" t="s">
        <v>41</v>
      </c>
      <c r="D284" s="84"/>
      <c r="E284" s="84"/>
      <c r="F284" s="84"/>
      <c r="G284" s="84"/>
      <c r="H284" s="84"/>
      <c r="I284" s="84"/>
      <c r="J284" s="84"/>
      <c r="K284" s="84"/>
      <c r="L284" s="84"/>
      <c r="Q284" s="170"/>
    </row>
    <row r="285" spans="1:17" ht="27.95" customHeight="1">
      <c r="A285" s="46"/>
      <c r="B285" s="50">
        <v>42</v>
      </c>
      <c r="C285" s="51" t="s">
        <v>119</v>
      </c>
      <c r="D285" s="84"/>
      <c r="E285" s="84"/>
      <c r="F285" s="84"/>
      <c r="G285" s="84"/>
      <c r="H285" s="84"/>
      <c r="I285" s="84"/>
      <c r="J285" s="84"/>
      <c r="K285" s="84"/>
      <c r="L285" s="84"/>
      <c r="Q285" s="170"/>
    </row>
    <row r="286" spans="1:17" ht="13.35" customHeight="1">
      <c r="A286" s="46"/>
      <c r="B286" s="50">
        <v>45</v>
      </c>
      <c r="C286" s="51" t="s">
        <v>29</v>
      </c>
      <c r="D286" s="80"/>
      <c r="E286" s="80"/>
      <c r="F286" s="80"/>
      <c r="G286" s="80"/>
      <c r="H286" s="80"/>
      <c r="I286" s="80"/>
      <c r="J286" s="80"/>
      <c r="K286" s="80"/>
      <c r="L286" s="80"/>
      <c r="Q286" s="170"/>
    </row>
    <row r="287" spans="1:17" ht="13.35" customHeight="1">
      <c r="A287" s="46"/>
      <c r="B287" s="50" t="s">
        <v>34</v>
      </c>
      <c r="C287" s="51" t="s">
        <v>221</v>
      </c>
      <c r="D287" s="62">
        <v>0</v>
      </c>
      <c r="E287" s="62">
        <v>0</v>
      </c>
      <c r="F287" s="64">
        <v>1999</v>
      </c>
      <c r="G287" s="62">
        <v>0</v>
      </c>
      <c r="H287" s="64">
        <v>1999</v>
      </c>
      <c r="I287" s="62">
        <v>0</v>
      </c>
      <c r="J287" s="62">
        <v>0</v>
      </c>
      <c r="K287" s="62">
        <v>0</v>
      </c>
      <c r="L287" s="62">
        <f>SUM(J287:K287)</f>
        <v>0</v>
      </c>
      <c r="Q287" s="170"/>
    </row>
    <row r="288" spans="1:17" ht="13.35" customHeight="1">
      <c r="A288" s="46" t="s">
        <v>17</v>
      </c>
      <c r="B288" s="50">
        <v>45</v>
      </c>
      <c r="C288" s="51" t="s">
        <v>29</v>
      </c>
      <c r="D288" s="54">
        <f t="shared" ref="D288:L288" si="120">D287</f>
        <v>0</v>
      </c>
      <c r="E288" s="54">
        <f t="shared" si="120"/>
        <v>0</v>
      </c>
      <c r="F288" s="55">
        <f t="shared" si="120"/>
        <v>1999</v>
      </c>
      <c r="G288" s="54">
        <f t="shared" si="120"/>
        <v>0</v>
      </c>
      <c r="H288" s="55">
        <f t="shared" si="120"/>
        <v>1999</v>
      </c>
      <c r="I288" s="54">
        <f t="shared" si="120"/>
        <v>0</v>
      </c>
      <c r="J288" s="54">
        <f t="shared" si="120"/>
        <v>0</v>
      </c>
      <c r="K288" s="54">
        <f t="shared" ref="K288" si="121">K287</f>
        <v>0</v>
      </c>
      <c r="L288" s="54">
        <f t="shared" si="120"/>
        <v>0</v>
      </c>
      <c r="Q288" s="170"/>
    </row>
    <row r="289" spans="1:40" ht="18" customHeight="1">
      <c r="A289" s="46"/>
      <c r="B289" s="50"/>
      <c r="C289" s="48"/>
      <c r="D289" s="62"/>
      <c r="E289" s="62"/>
      <c r="F289" s="62"/>
      <c r="G289" s="62"/>
      <c r="H289" s="62"/>
      <c r="I289" s="62"/>
      <c r="J289" s="80"/>
      <c r="K289" s="62"/>
      <c r="L289" s="80"/>
      <c r="Q289" s="170"/>
    </row>
    <row r="290" spans="1:40">
      <c r="A290" s="46"/>
      <c r="B290" s="50">
        <v>48</v>
      </c>
      <c r="C290" s="51" t="s">
        <v>31</v>
      </c>
      <c r="D290" s="62"/>
      <c r="E290" s="62"/>
      <c r="F290" s="62"/>
      <c r="G290" s="62"/>
      <c r="H290" s="62"/>
      <c r="I290" s="62"/>
      <c r="J290" s="80"/>
      <c r="K290" s="62"/>
      <c r="L290" s="80"/>
      <c r="Q290" s="170"/>
    </row>
    <row r="291" spans="1:40">
      <c r="A291" s="46"/>
      <c r="B291" s="50" t="s">
        <v>35</v>
      </c>
      <c r="C291" s="51" t="s">
        <v>221</v>
      </c>
      <c r="D291" s="65">
        <v>0</v>
      </c>
      <c r="E291" s="65">
        <v>0</v>
      </c>
      <c r="F291" s="67">
        <v>1</v>
      </c>
      <c r="G291" s="65">
        <v>0</v>
      </c>
      <c r="H291" s="67">
        <v>1</v>
      </c>
      <c r="I291" s="65">
        <v>0</v>
      </c>
      <c r="J291" s="65">
        <v>0</v>
      </c>
      <c r="K291" s="65">
        <v>0</v>
      </c>
      <c r="L291" s="65">
        <f>SUM(J291:K291)</f>
        <v>0</v>
      </c>
      <c r="Q291" s="170"/>
    </row>
    <row r="292" spans="1:40">
      <c r="A292" s="46" t="s">
        <v>17</v>
      </c>
      <c r="B292" s="50">
        <v>48</v>
      </c>
      <c r="C292" s="51" t="s">
        <v>31</v>
      </c>
      <c r="D292" s="62">
        <f t="shared" ref="D292:L292" si="122">D291</f>
        <v>0</v>
      </c>
      <c r="E292" s="62">
        <f t="shared" si="122"/>
        <v>0</v>
      </c>
      <c r="F292" s="64">
        <f t="shared" si="122"/>
        <v>1</v>
      </c>
      <c r="G292" s="62">
        <f t="shared" si="122"/>
        <v>0</v>
      </c>
      <c r="H292" s="64">
        <f t="shared" si="122"/>
        <v>1</v>
      </c>
      <c r="I292" s="62">
        <f t="shared" si="122"/>
        <v>0</v>
      </c>
      <c r="J292" s="62">
        <f t="shared" si="122"/>
        <v>0</v>
      </c>
      <c r="K292" s="62">
        <f t="shared" ref="K292" si="123">K291</f>
        <v>0</v>
      </c>
      <c r="L292" s="62">
        <f t="shared" si="122"/>
        <v>0</v>
      </c>
      <c r="Q292" s="170"/>
    </row>
    <row r="293" spans="1:40" ht="25.5">
      <c r="A293" s="46" t="s">
        <v>17</v>
      </c>
      <c r="B293" s="46">
        <v>42</v>
      </c>
      <c r="C293" s="51" t="s">
        <v>119</v>
      </c>
      <c r="D293" s="147">
        <f t="shared" ref="D293:L293" si="124">D292+D288</f>
        <v>0</v>
      </c>
      <c r="E293" s="147">
        <f t="shared" si="124"/>
        <v>0</v>
      </c>
      <c r="F293" s="95">
        <f t="shared" si="124"/>
        <v>2000</v>
      </c>
      <c r="G293" s="147">
        <f t="shared" si="124"/>
        <v>0</v>
      </c>
      <c r="H293" s="95">
        <f t="shared" si="124"/>
        <v>2000</v>
      </c>
      <c r="I293" s="147">
        <f t="shared" si="124"/>
        <v>0</v>
      </c>
      <c r="J293" s="147">
        <f t="shared" si="124"/>
        <v>0</v>
      </c>
      <c r="K293" s="147">
        <f t="shared" ref="K293" si="125">K292+K288</f>
        <v>0</v>
      </c>
      <c r="L293" s="147">
        <f t="shared" si="124"/>
        <v>0</v>
      </c>
      <c r="Q293" s="170"/>
    </row>
    <row r="294" spans="1:40">
      <c r="A294" s="46" t="s">
        <v>17</v>
      </c>
      <c r="B294" s="148">
        <v>80.8</v>
      </c>
      <c r="C294" s="48" t="s">
        <v>41</v>
      </c>
      <c r="D294" s="54">
        <f t="shared" ref="D294:L294" si="126">D293</f>
        <v>0</v>
      </c>
      <c r="E294" s="54">
        <f t="shared" si="126"/>
        <v>0</v>
      </c>
      <c r="F294" s="55">
        <f t="shared" si="126"/>
        <v>2000</v>
      </c>
      <c r="G294" s="54">
        <f t="shared" si="126"/>
        <v>0</v>
      </c>
      <c r="H294" s="55">
        <f t="shared" si="126"/>
        <v>2000</v>
      </c>
      <c r="I294" s="54">
        <f t="shared" si="126"/>
        <v>0</v>
      </c>
      <c r="J294" s="54">
        <f t="shared" si="126"/>
        <v>0</v>
      </c>
      <c r="K294" s="54">
        <f t="shared" ref="K294" si="127">K293</f>
        <v>0</v>
      </c>
      <c r="L294" s="54">
        <f t="shared" si="126"/>
        <v>0</v>
      </c>
      <c r="Q294" s="170"/>
    </row>
    <row r="295" spans="1:40">
      <c r="A295" s="46" t="s">
        <v>17</v>
      </c>
      <c r="B295" s="46">
        <v>80</v>
      </c>
      <c r="C295" s="51" t="s">
        <v>27</v>
      </c>
      <c r="D295" s="68">
        <f t="shared" ref="D295:L295" si="128">D294</f>
        <v>0</v>
      </c>
      <c r="E295" s="68">
        <f t="shared" si="128"/>
        <v>0</v>
      </c>
      <c r="F295" s="224">
        <f t="shared" si="128"/>
        <v>2000</v>
      </c>
      <c r="G295" s="68">
        <f t="shared" si="128"/>
        <v>0</v>
      </c>
      <c r="H295" s="224">
        <f t="shared" si="128"/>
        <v>2000</v>
      </c>
      <c r="I295" s="68">
        <f t="shared" si="128"/>
        <v>0</v>
      </c>
      <c r="J295" s="68">
        <f t="shared" si="128"/>
        <v>0</v>
      </c>
      <c r="K295" s="68">
        <f t="shared" ref="K295" si="129">K294</f>
        <v>0</v>
      </c>
      <c r="L295" s="68">
        <f t="shared" si="128"/>
        <v>0</v>
      </c>
      <c r="Q295" s="170"/>
    </row>
    <row r="296" spans="1:40">
      <c r="A296" s="58" t="s">
        <v>17</v>
      </c>
      <c r="B296" s="225">
        <v>4216</v>
      </c>
      <c r="C296" s="211" t="s">
        <v>220</v>
      </c>
      <c r="D296" s="54">
        <f t="shared" ref="D296:L296" si="130">D294</f>
        <v>0</v>
      </c>
      <c r="E296" s="54">
        <f t="shared" si="130"/>
        <v>0</v>
      </c>
      <c r="F296" s="55">
        <f t="shared" si="130"/>
        <v>2000</v>
      </c>
      <c r="G296" s="54">
        <f t="shared" si="130"/>
        <v>0</v>
      </c>
      <c r="H296" s="55">
        <f t="shared" si="130"/>
        <v>2000</v>
      </c>
      <c r="I296" s="54">
        <f t="shared" si="130"/>
        <v>0</v>
      </c>
      <c r="J296" s="54">
        <f t="shared" si="130"/>
        <v>0</v>
      </c>
      <c r="K296" s="54">
        <f t="shared" ref="K296" si="131">K294</f>
        <v>0</v>
      </c>
      <c r="L296" s="54">
        <f t="shared" si="130"/>
        <v>0</v>
      </c>
      <c r="Q296" s="170"/>
    </row>
    <row r="297" spans="1:40">
      <c r="A297" s="46"/>
      <c r="B297" s="46"/>
      <c r="C297" s="48"/>
      <c r="D297" s="62"/>
      <c r="E297" s="62"/>
      <c r="F297" s="62"/>
      <c r="G297" s="62"/>
      <c r="H297" s="62"/>
      <c r="I297" s="62"/>
      <c r="J297" s="80"/>
      <c r="K297" s="62"/>
      <c r="L297" s="80"/>
      <c r="Q297" s="170"/>
    </row>
    <row r="298" spans="1:40" ht="13.35" customHeight="1">
      <c r="A298" s="46" t="s">
        <v>19</v>
      </c>
      <c r="B298" s="47">
        <v>4217</v>
      </c>
      <c r="C298" s="48" t="s">
        <v>9</v>
      </c>
      <c r="D298" s="82"/>
      <c r="E298" s="82"/>
      <c r="F298" s="82"/>
      <c r="G298" s="82"/>
      <c r="H298" s="82"/>
      <c r="I298" s="82"/>
      <c r="J298" s="82"/>
      <c r="K298" s="82"/>
      <c r="L298" s="82"/>
      <c r="Q298" s="170"/>
    </row>
    <row r="299" spans="1:40" ht="25.5">
      <c r="A299" s="46"/>
      <c r="B299" s="81">
        <v>3</v>
      </c>
      <c r="C299" s="51" t="s">
        <v>82</v>
      </c>
      <c r="D299" s="120"/>
      <c r="E299" s="120"/>
      <c r="F299" s="120"/>
      <c r="G299" s="120"/>
      <c r="H299" s="120"/>
      <c r="I299" s="120"/>
      <c r="J299" s="120"/>
      <c r="K299" s="120"/>
      <c r="L299" s="120"/>
      <c r="Q299" s="170"/>
    </row>
    <row r="300" spans="1:40" ht="13.35" customHeight="1">
      <c r="A300" s="46"/>
      <c r="B300" s="92">
        <v>3.0510000000000002</v>
      </c>
      <c r="C300" s="48" t="s">
        <v>46</v>
      </c>
      <c r="D300" s="120"/>
      <c r="E300" s="120"/>
      <c r="F300" s="120"/>
      <c r="G300" s="120"/>
      <c r="H300" s="120"/>
      <c r="I300" s="120"/>
      <c r="J300" s="120"/>
      <c r="K300" s="120"/>
      <c r="L300" s="120"/>
      <c r="Q300" s="170"/>
    </row>
    <row r="301" spans="1:40" ht="13.35" customHeight="1">
      <c r="A301" s="46"/>
      <c r="B301" s="86">
        <v>21</v>
      </c>
      <c r="C301" s="155" t="s">
        <v>222</v>
      </c>
      <c r="D301" s="62"/>
      <c r="E301" s="62"/>
      <c r="F301" s="62"/>
      <c r="G301" s="62"/>
      <c r="H301" s="62"/>
      <c r="I301" s="62"/>
      <c r="J301" s="64"/>
      <c r="K301" s="62"/>
      <c r="L301" s="64"/>
      <c r="M301" s="185"/>
      <c r="N301" s="186"/>
      <c r="O301" s="186"/>
      <c r="P301" s="186"/>
      <c r="Q301" s="187"/>
      <c r="R301" s="186"/>
      <c r="S301" s="186"/>
      <c r="T301" s="186"/>
      <c r="U301" s="186"/>
      <c r="V301" s="187"/>
      <c r="W301" s="186"/>
      <c r="X301" s="186"/>
      <c r="Y301" s="186"/>
      <c r="Z301" s="186"/>
      <c r="AA301" s="186"/>
      <c r="AB301" s="186"/>
      <c r="AC301" s="186"/>
      <c r="AD301" s="186"/>
      <c r="AE301" s="186"/>
      <c r="AF301" s="186"/>
      <c r="AG301" s="88"/>
      <c r="AH301" s="88"/>
      <c r="AI301" s="88"/>
      <c r="AJ301" s="88"/>
      <c r="AK301" s="88"/>
      <c r="AL301" s="88"/>
      <c r="AM301" s="88"/>
      <c r="AN301" s="88"/>
    </row>
    <row r="302" spans="1:40" ht="13.35" customHeight="1">
      <c r="A302" s="46"/>
      <c r="B302" s="123" t="s">
        <v>231</v>
      </c>
      <c r="C302" s="75" t="s">
        <v>102</v>
      </c>
      <c r="D302" s="62">
        <v>0</v>
      </c>
      <c r="E302" s="62">
        <v>0</v>
      </c>
      <c r="F302" s="64">
        <v>500000</v>
      </c>
      <c r="G302" s="62">
        <v>0</v>
      </c>
      <c r="H302" s="64">
        <v>500000</v>
      </c>
      <c r="I302" s="62">
        <v>0</v>
      </c>
      <c r="J302" s="62">
        <v>0</v>
      </c>
      <c r="K302" s="62">
        <v>0</v>
      </c>
      <c r="L302" s="62">
        <f>SUM(J302:K302)</f>
        <v>0</v>
      </c>
      <c r="M302" s="189"/>
      <c r="N302" s="186"/>
      <c r="O302" s="186"/>
      <c r="Q302" s="187"/>
      <c r="R302" s="186"/>
      <c r="S302" s="186"/>
      <c r="T302" s="186"/>
      <c r="U302" s="186"/>
      <c r="V302" s="187"/>
      <c r="W302" s="186"/>
      <c r="X302" s="186"/>
      <c r="Y302" s="186"/>
      <c r="Z302" s="186"/>
      <c r="AA302" s="186"/>
      <c r="AB302" s="186"/>
      <c r="AC302" s="186"/>
      <c r="AD302" s="186"/>
      <c r="AE302" s="186"/>
      <c r="AF302" s="186"/>
      <c r="AG302" s="88"/>
      <c r="AH302" s="88"/>
      <c r="AI302" s="88"/>
      <c r="AJ302" s="88"/>
      <c r="AK302" s="88"/>
      <c r="AL302" s="88"/>
      <c r="AM302" s="88"/>
      <c r="AN302" s="88"/>
    </row>
    <row r="303" spans="1:40" ht="13.35" customHeight="1">
      <c r="A303" s="46"/>
      <c r="B303" s="123" t="s">
        <v>232</v>
      </c>
      <c r="C303" s="75" t="s">
        <v>111</v>
      </c>
      <c r="D303" s="65">
        <v>0</v>
      </c>
      <c r="E303" s="65">
        <v>0</v>
      </c>
      <c r="F303" s="67">
        <v>1000</v>
      </c>
      <c r="G303" s="65">
        <v>0</v>
      </c>
      <c r="H303" s="67">
        <v>1000</v>
      </c>
      <c r="I303" s="65">
        <v>0</v>
      </c>
      <c r="J303" s="65">
        <v>0</v>
      </c>
      <c r="K303" s="65">
        <v>0</v>
      </c>
      <c r="L303" s="65">
        <f>SUM(J303:K303)</f>
        <v>0</v>
      </c>
      <c r="Q303" s="188"/>
      <c r="R303" s="186"/>
      <c r="S303" s="186"/>
      <c r="T303" s="186"/>
      <c r="U303" s="186"/>
      <c r="V303" s="187"/>
      <c r="W303" s="186"/>
      <c r="X303" s="186"/>
      <c r="Y303" s="186"/>
      <c r="Z303" s="186"/>
      <c r="AA303" s="186"/>
      <c r="AB303" s="186"/>
      <c r="AC303" s="186"/>
      <c r="AD303" s="186"/>
      <c r="AE303" s="186"/>
      <c r="AF303" s="186"/>
      <c r="AG303" s="88"/>
      <c r="AH303" s="88"/>
      <c r="AI303" s="88"/>
      <c r="AJ303" s="88"/>
      <c r="AK303" s="88"/>
      <c r="AL303" s="88"/>
      <c r="AM303" s="88"/>
      <c r="AN303" s="88"/>
    </row>
    <row r="304" spans="1:40" ht="13.35" customHeight="1">
      <c r="A304" s="46" t="s">
        <v>17</v>
      </c>
      <c r="B304" s="86">
        <v>21</v>
      </c>
      <c r="C304" s="155" t="s">
        <v>222</v>
      </c>
      <c r="D304" s="54">
        <f t="shared" ref="D304:L304" si="132">D303+D302</f>
        <v>0</v>
      </c>
      <c r="E304" s="54">
        <f t="shared" si="132"/>
        <v>0</v>
      </c>
      <c r="F304" s="55">
        <f t="shared" si="132"/>
        <v>501000</v>
      </c>
      <c r="G304" s="54">
        <f t="shared" si="132"/>
        <v>0</v>
      </c>
      <c r="H304" s="55">
        <f t="shared" si="132"/>
        <v>501000</v>
      </c>
      <c r="I304" s="54">
        <f t="shared" si="132"/>
        <v>0</v>
      </c>
      <c r="J304" s="54">
        <f t="shared" si="132"/>
        <v>0</v>
      </c>
      <c r="K304" s="54">
        <f t="shared" ref="K304" si="133">K303+K302</f>
        <v>0</v>
      </c>
      <c r="L304" s="54">
        <f t="shared" si="132"/>
        <v>0</v>
      </c>
      <c r="M304" s="185"/>
      <c r="N304" s="186"/>
      <c r="O304" s="186"/>
      <c r="P304" s="186"/>
      <c r="Q304" s="187"/>
      <c r="R304" s="186"/>
      <c r="S304" s="186"/>
      <c r="T304" s="186"/>
      <c r="U304" s="186"/>
      <c r="V304" s="187"/>
      <c r="W304" s="186"/>
      <c r="X304" s="186"/>
      <c r="Y304" s="186"/>
      <c r="Z304" s="186"/>
      <c r="AA304" s="186"/>
      <c r="AB304" s="186"/>
      <c r="AC304" s="186"/>
      <c r="AD304" s="186"/>
      <c r="AE304" s="186"/>
      <c r="AF304" s="186"/>
      <c r="AG304" s="88"/>
      <c r="AH304" s="88"/>
      <c r="AI304" s="88"/>
      <c r="AJ304" s="88"/>
      <c r="AK304" s="88"/>
      <c r="AL304" s="88"/>
      <c r="AM304" s="88"/>
      <c r="AN304" s="88"/>
    </row>
    <row r="305" spans="1:44">
      <c r="A305" s="46"/>
      <c r="B305" s="92"/>
      <c r="C305" s="48"/>
      <c r="D305" s="120"/>
      <c r="E305" s="120"/>
      <c r="F305" s="120"/>
      <c r="G305" s="120"/>
      <c r="H305" s="120"/>
      <c r="I305" s="120"/>
      <c r="J305" s="120"/>
      <c r="K305" s="120"/>
      <c r="L305" s="120"/>
      <c r="Q305" s="170"/>
    </row>
    <row r="306" spans="1:44" ht="13.35" customHeight="1">
      <c r="A306" s="46"/>
      <c r="B306" s="81">
        <v>60</v>
      </c>
      <c r="C306" s="51" t="s">
        <v>84</v>
      </c>
      <c r="D306" s="80"/>
      <c r="E306" s="80"/>
      <c r="F306" s="80"/>
      <c r="G306" s="80"/>
      <c r="H306" s="80"/>
      <c r="I306" s="80"/>
      <c r="J306" s="80"/>
      <c r="K306" s="80"/>
      <c r="L306" s="80"/>
      <c r="Q306" s="170"/>
    </row>
    <row r="307" spans="1:44" ht="13.35" customHeight="1">
      <c r="A307" s="46"/>
      <c r="B307" s="86">
        <v>45</v>
      </c>
      <c r="C307" s="51" t="s">
        <v>29</v>
      </c>
      <c r="D307" s="80"/>
      <c r="E307" s="80"/>
      <c r="F307" s="80"/>
      <c r="G307" s="80"/>
      <c r="H307" s="80"/>
      <c r="I307" s="80"/>
      <c r="J307" s="80"/>
      <c r="K307" s="80"/>
      <c r="L307" s="80"/>
      <c r="Q307" s="170"/>
    </row>
    <row r="308" spans="1:44" ht="13.35" customHeight="1">
      <c r="A308" s="46"/>
      <c r="B308" s="102" t="s">
        <v>83</v>
      </c>
      <c r="C308" s="51" t="s">
        <v>87</v>
      </c>
      <c r="D308" s="62">
        <v>0</v>
      </c>
      <c r="E308" s="62">
        <v>0</v>
      </c>
      <c r="F308" s="64">
        <v>1</v>
      </c>
      <c r="G308" s="62">
        <v>0</v>
      </c>
      <c r="H308" s="64">
        <v>1</v>
      </c>
      <c r="I308" s="62">
        <v>0</v>
      </c>
      <c r="J308" s="280">
        <v>1</v>
      </c>
      <c r="K308" s="62">
        <v>0</v>
      </c>
      <c r="L308" s="64">
        <f>SUM(J308:K308)</f>
        <v>1</v>
      </c>
      <c r="Q308" s="170"/>
    </row>
    <row r="309" spans="1:44" s="89" customFormat="1" ht="13.35" customHeight="1">
      <c r="A309" s="46" t="s">
        <v>17</v>
      </c>
      <c r="B309" s="81">
        <v>60</v>
      </c>
      <c r="C309" s="51" t="s">
        <v>84</v>
      </c>
      <c r="D309" s="54">
        <f t="shared" ref="D309:I309" si="134">D308</f>
        <v>0</v>
      </c>
      <c r="E309" s="54">
        <f t="shared" si="134"/>
        <v>0</v>
      </c>
      <c r="F309" s="55">
        <f t="shared" si="134"/>
        <v>1</v>
      </c>
      <c r="G309" s="54">
        <f t="shared" si="134"/>
        <v>0</v>
      </c>
      <c r="H309" s="55">
        <f t="shared" si="134"/>
        <v>1</v>
      </c>
      <c r="I309" s="54">
        <f t="shared" si="134"/>
        <v>0</v>
      </c>
      <c r="J309" s="55">
        <f>J308</f>
        <v>1</v>
      </c>
      <c r="K309" s="54">
        <f t="shared" ref="K309" si="135">K308</f>
        <v>0</v>
      </c>
      <c r="L309" s="55">
        <f>L308</f>
        <v>1</v>
      </c>
      <c r="M309" s="185"/>
      <c r="N309" s="186"/>
      <c r="O309" s="186"/>
      <c r="P309" s="186"/>
      <c r="Q309" s="187"/>
      <c r="R309" s="186"/>
      <c r="S309" s="186"/>
      <c r="T309" s="186"/>
      <c r="U309" s="186"/>
      <c r="V309" s="187"/>
      <c r="W309" s="186"/>
      <c r="X309" s="186"/>
      <c r="Y309" s="186"/>
      <c r="Z309" s="186"/>
      <c r="AA309" s="186"/>
      <c r="AB309" s="186"/>
      <c r="AC309" s="186"/>
      <c r="AD309" s="186"/>
      <c r="AE309" s="186"/>
      <c r="AF309" s="186"/>
      <c r="AG309" s="88"/>
      <c r="AH309" s="88"/>
      <c r="AI309" s="88"/>
      <c r="AJ309" s="88"/>
      <c r="AK309" s="88"/>
      <c r="AL309" s="88"/>
      <c r="AM309" s="88"/>
      <c r="AN309" s="88"/>
      <c r="AO309" s="88"/>
      <c r="AP309" s="88"/>
      <c r="AQ309" s="88"/>
      <c r="AR309" s="88"/>
    </row>
    <row r="310" spans="1:44" s="89" customFormat="1">
      <c r="A310" s="46"/>
      <c r="B310" s="92"/>
      <c r="C310" s="48"/>
      <c r="D310" s="80"/>
      <c r="E310" s="80"/>
      <c r="F310" s="80"/>
      <c r="G310" s="80"/>
      <c r="H310" s="80"/>
      <c r="I310" s="80"/>
      <c r="J310" s="80"/>
      <c r="K310" s="80"/>
      <c r="L310" s="80"/>
      <c r="M310" s="185"/>
      <c r="N310" s="186"/>
      <c r="O310" s="186"/>
      <c r="P310" s="186"/>
      <c r="Q310" s="187"/>
      <c r="R310" s="186"/>
      <c r="S310" s="186"/>
      <c r="T310" s="186"/>
      <c r="U310" s="186"/>
      <c r="V310" s="187"/>
      <c r="W310" s="186"/>
      <c r="X310" s="186"/>
      <c r="Y310" s="186"/>
      <c r="Z310" s="186"/>
      <c r="AA310" s="186"/>
      <c r="AB310" s="186"/>
      <c r="AC310" s="186"/>
      <c r="AD310" s="186"/>
      <c r="AE310" s="186"/>
      <c r="AF310" s="186"/>
      <c r="AG310" s="88"/>
      <c r="AH310" s="88"/>
      <c r="AI310" s="88"/>
      <c r="AJ310" s="88"/>
      <c r="AK310" s="88"/>
      <c r="AL310" s="88"/>
      <c r="AM310" s="88"/>
      <c r="AN310" s="88"/>
      <c r="AO310" s="88"/>
      <c r="AP310" s="88"/>
      <c r="AQ310" s="88"/>
      <c r="AR310" s="88"/>
    </row>
    <row r="311" spans="1:44" s="89" customFormat="1">
      <c r="A311" s="46"/>
      <c r="B311" s="81">
        <v>61</v>
      </c>
      <c r="C311" s="51" t="s">
        <v>85</v>
      </c>
      <c r="D311" s="80"/>
      <c r="E311" s="80"/>
      <c r="F311" s="80"/>
      <c r="G311" s="80"/>
      <c r="H311" s="80"/>
      <c r="I311" s="80"/>
      <c r="J311" s="80"/>
      <c r="K311" s="80"/>
      <c r="L311" s="80"/>
      <c r="M311" s="185"/>
      <c r="N311" s="186"/>
      <c r="O311" s="186"/>
      <c r="P311" s="186"/>
      <c r="Q311" s="187"/>
      <c r="R311" s="186"/>
      <c r="S311" s="186"/>
      <c r="T311" s="186"/>
      <c r="U311" s="186"/>
      <c r="V311" s="187"/>
      <c r="W311" s="186"/>
      <c r="X311" s="186"/>
      <c r="Y311" s="186"/>
      <c r="Z311" s="186"/>
      <c r="AA311" s="186"/>
      <c r="AB311" s="186"/>
      <c r="AC311" s="186"/>
      <c r="AD311" s="186"/>
      <c r="AE311" s="186"/>
      <c r="AF311" s="186"/>
      <c r="AG311" s="88"/>
      <c r="AH311" s="88"/>
      <c r="AI311" s="88"/>
      <c r="AJ311" s="88"/>
      <c r="AK311" s="88"/>
      <c r="AL311" s="88"/>
      <c r="AM311" s="88"/>
      <c r="AN311" s="88"/>
      <c r="AO311" s="88"/>
      <c r="AP311" s="88"/>
      <c r="AQ311" s="88"/>
      <c r="AR311" s="88"/>
    </row>
    <row r="312" spans="1:44" s="89" customFormat="1">
      <c r="A312" s="46"/>
      <c r="B312" s="86">
        <v>45</v>
      </c>
      <c r="C312" s="51" t="s">
        <v>29</v>
      </c>
      <c r="D312" s="80"/>
      <c r="E312" s="80"/>
      <c r="F312" s="80"/>
      <c r="G312" s="80"/>
      <c r="H312" s="80"/>
      <c r="I312" s="80"/>
      <c r="J312" s="80"/>
      <c r="K312" s="80"/>
      <c r="L312" s="80"/>
      <c r="M312" s="185"/>
      <c r="N312" s="186"/>
      <c r="O312" s="186"/>
      <c r="P312" s="186"/>
      <c r="Q312" s="187"/>
      <c r="R312" s="186"/>
      <c r="S312" s="186"/>
      <c r="T312" s="186"/>
      <c r="U312" s="186"/>
      <c r="V312" s="187"/>
      <c r="W312" s="186"/>
      <c r="X312" s="186"/>
      <c r="Y312" s="186"/>
      <c r="Z312" s="186"/>
      <c r="AA312" s="186"/>
      <c r="AB312" s="186"/>
      <c r="AC312" s="186"/>
      <c r="AD312" s="186"/>
      <c r="AE312" s="186"/>
      <c r="AF312" s="186"/>
      <c r="AG312" s="88"/>
      <c r="AH312" s="88"/>
      <c r="AI312" s="88"/>
      <c r="AJ312" s="88"/>
      <c r="AK312" s="88"/>
      <c r="AL312" s="88"/>
      <c r="AM312" s="88"/>
      <c r="AN312" s="88"/>
      <c r="AO312" s="88"/>
      <c r="AP312" s="88"/>
      <c r="AQ312" s="88"/>
      <c r="AR312" s="88"/>
    </row>
    <row r="313" spans="1:44" s="89" customFormat="1">
      <c r="A313" s="46"/>
      <c r="B313" s="102" t="s">
        <v>88</v>
      </c>
      <c r="C313" s="51" t="s">
        <v>89</v>
      </c>
      <c r="D313" s="62">
        <v>0</v>
      </c>
      <c r="E313" s="62">
        <v>0</v>
      </c>
      <c r="F313" s="62">
        <v>0</v>
      </c>
      <c r="G313" s="62">
        <v>0</v>
      </c>
      <c r="H313" s="62">
        <v>0</v>
      </c>
      <c r="I313" s="62">
        <v>0</v>
      </c>
      <c r="J313" s="280">
        <v>1</v>
      </c>
      <c r="K313" s="62">
        <v>0</v>
      </c>
      <c r="L313" s="64">
        <f>SUM(J313:K313)</f>
        <v>1</v>
      </c>
      <c r="M313" s="185"/>
      <c r="N313" s="186"/>
      <c r="O313" s="186"/>
      <c r="P313" s="186"/>
      <c r="Q313" s="187"/>
      <c r="R313" s="186"/>
      <c r="S313" s="186"/>
      <c r="T313" s="186"/>
      <c r="U313" s="186"/>
      <c r="V313" s="187"/>
      <c r="W313" s="186"/>
      <c r="X313" s="186"/>
      <c r="Y313" s="186"/>
      <c r="Z313" s="186"/>
      <c r="AA313" s="186"/>
      <c r="AB313" s="186"/>
      <c r="AC313" s="186"/>
      <c r="AD313" s="186"/>
      <c r="AE313" s="186"/>
      <c r="AF313" s="186"/>
      <c r="AG313" s="88"/>
      <c r="AH313" s="88"/>
      <c r="AI313" s="88"/>
      <c r="AJ313" s="88"/>
      <c r="AK313" s="88"/>
      <c r="AL313" s="88"/>
      <c r="AM313" s="88"/>
      <c r="AN313" s="88"/>
      <c r="AO313" s="88"/>
      <c r="AP313" s="88"/>
      <c r="AQ313" s="88"/>
      <c r="AR313" s="88"/>
    </row>
    <row r="314" spans="1:44" s="89" customFormat="1">
      <c r="A314" s="50" t="s">
        <v>281</v>
      </c>
      <c r="B314" s="61" t="s">
        <v>132</v>
      </c>
      <c r="C314" s="51" t="s">
        <v>164</v>
      </c>
      <c r="D314" s="64">
        <v>24095</v>
      </c>
      <c r="E314" s="62">
        <v>0</v>
      </c>
      <c r="F314" s="64">
        <v>16651</v>
      </c>
      <c r="G314" s="62">
        <v>0</v>
      </c>
      <c r="H314" s="64">
        <v>16651</v>
      </c>
      <c r="I314" s="62">
        <v>0</v>
      </c>
      <c r="J314" s="280">
        <v>1</v>
      </c>
      <c r="K314" s="62">
        <v>0</v>
      </c>
      <c r="L314" s="64">
        <f>SUM(J314:K314)</f>
        <v>1</v>
      </c>
      <c r="M314" s="260"/>
      <c r="N314" s="250"/>
      <c r="O314" s="253"/>
      <c r="P314" s="278"/>
      <c r="Q314" s="254"/>
      <c r="R314" s="250"/>
      <c r="S314" s="250"/>
      <c r="T314" s="250"/>
      <c r="U314" s="250"/>
      <c r="V314" s="251"/>
      <c r="W314" s="168"/>
      <c r="X314" s="168"/>
      <c r="Y314" s="168"/>
      <c r="Z314" s="168"/>
      <c r="AA314" s="168"/>
      <c r="AB314" s="186"/>
      <c r="AC314" s="186"/>
      <c r="AD314" s="186"/>
      <c r="AE314" s="186"/>
      <c r="AF314" s="186"/>
      <c r="AG314" s="88"/>
      <c r="AH314" s="88"/>
      <c r="AI314" s="88"/>
      <c r="AJ314" s="88"/>
      <c r="AK314" s="88"/>
      <c r="AL314" s="88"/>
      <c r="AM314" s="88"/>
      <c r="AN314" s="88"/>
      <c r="AO314" s="88"/>
      <c r="AP314" s="88"/>
      <c r="AQ314" s="88"/>
      <c r="AR314" s="88"/>
    </row>
    <row r="315" spans="1:44" s="89" customFormat="1">
      <c r="A315" s="46" t="s">
        <v>17</v>
      </c>
      <c r="B315" s="86">
        <v>45</v>
      </c>
      <c r="C315" s="51" t="s">
        <v>29</v>
      </c>
      <c r="D315" s="55">
        <f t="shared" ref="D315:L315" si="136">SUM(D313:D314)</f>
        <v>24095</v>
      </c>
      <c r="E315" s="54">
        <f t="shared" si="136"/>
        <v>0</v>
      </c>
      <c r="F315" s="55">
        <f t="shared" si="136"/>
        <v>16651</v>
      </c>
      <c r="G315" s="54">
        <f t="shared" si="136"/>
        <v>0</v>
      </c>
      <c r="H315" s="55">
        <f t="shared" si="136"/>
        <v>16651</v>
      </c>
      <c r="I315" s="54">
        <f t="shared" si="136"/>
        <v>0</v>
      </c>
      <c r="J315" s="55">
        <f t="shared" si="136"/>
        <v>2</v>
      </c>
      <c r="K315" s="54">
        <f t="shared" ref="K315" si="137">SUM(K313:K314)</f>
        <v>0</v>
      </c>
      <c r="L315" s="55">
        <f t="shared" si="136"/>
        <v>2</v>
      </c>
      <c r="M315" s="185"/>
      <c r="N315" s="186"/>
      <c r="O315" s="186"/>
      <c r="P315" s="186"/>
      <c r="Q315" s="187"/>
      <c r="R315" s="186"/>
      <c r="S315" s="186"/>
      <c r="T315" s="186"/>
      <c r="U315" s="186"/>
      <c r="V315" s="187"/>
      <c r="W315" s="186"/>
      <c r="X315" s="186"/>
      <c r="Y315" s="186"/>
      <c r="Z315" s="186"/>
      <c r="AA315" s="186"/>
      <c r="AB315" s="186"/>
      <c r="AC315" s="186"/>
      <c r="AD315" s="186"/>
      <c r="AE315" s="186"/>
      <c r="AF315" s="186"/>
      <c r="AG315" s="88"/>
      <c r="AH315" s="88"/>
      <c r="AI315" s="88"/>
      <c r="AJ315" s="88"/>
      <c r="AK315" s="88"/>
      <c r="AL315" s="88"/>
      <c r="AM315" s="88"/>
      <c r="AN315" s="88"/>
      <c r="AO315" s="88"/>
      <c r="AP315" s="88"/>
      <c r="AQ315" s="88"/>
      <c r="AR315" s="88"/>
    </row>
    <row r="316" spans="1:44" s="89" customFormat="1">
      <c r="A316" s="46" t="s">
        <v>17</v>
      </c>
      <c r="B316" s="121">
        <v>61</v>
      </c>
      <c r="C316" s="51" t="s">
        <v>85</v>
      </c>
      <c r="D316" s="55">
        <f t="shared" ref="D316:L316" si="138">D315</f>
        <v>24095</v>
      </c>
      <c r="E316" s="54">
        <f t="shared" si="138"/>
        <v>0</v>
      </c>
      <c r="F316" s="55">
        <f t="shared" si="138"/>
        <v>16651</v>
      </c>
      <c r="G316" s="54">
        <f t="shared" si="138"/>
        <v>0</v>
      </c>
      <c r="H316" s="55">
        <f t="shared" si="138"/>
        <v>16651</v>
      </c>
      <c r="I316" s="54">
        <f t="shared" si="138"/>
        <v>0</v>
      </c>
      <c r="J316" s="55">
        <f t="shared" si="138"/>
        <v>2</v>
      </c>
      <c r="K316" s="54">
        <f t="shared" ref="K316" si="139">K315</f>
        <v>0</v>
      </c>
      <c r="L316" s="55">
        <f t="shared" si="138"/>
        <v>2</v>
      </c>
      <c r="M316" s="185"/>
      <c r="N316" s="186"/>
      <c r="O316" s="186"/>
      <c r="P316" s="186"/>
      <c r="Q316" s="187"/>
      <c r="R316" s="186"/>
      <c r="S316" s="186"/>
      <c r="T316" s="186"/>
      <c r="U316" s="186"/>
      <c r="V316" s="187"/>
      <c r="W316" s="186"/>
      <c r="X316" s="186"/>
      <c r="Y316" s="186"/>
      <c r="Z316" s="186"/>
      <c r="AA316" s="186"/>
      <c r="AB316" s="186"/>
      <c r="AC316" s="186"/>
      <c r="AD316" s="186"/>
      <c r="AE316" s="186"/>
      <c r="AF316" s="186"/>
      <c r="AG316" s="88"/>
      <c r="AH316" s="88"/>
      <c r="AI316" s="88"/>
      <c r="AJ316" s="88"/>
      <c r="AK316" s="88"/>
      <c r="AL316" s="88"/>
      <c r="AM316" s="88"/>
      <c r="AN316" s="88"/>
      <c r="AO316" s="88"/>
      <c r="AP316" s="88"/>
      <c r="AQ316" s="88"/>
      <c r="AR316" s="88"/>
    </row>
    <row r="317" spans="1:44" s="89" customFormat="1">
      <c r="A317" s="46"/>
      <c r="B317" s="122"/>
      <c r="C317" s="48"/>
      <c r="D317" s="80"/>
      <c r="E317" s="80"/>
      <c r="F317" s="80"/>
      <c r="G317" s="80"/>
      <c r="H317" s="80"/>
      <c r="I317" s="80"/>
      <c r="J317" s="80"/>
      <c r="K317" s="80"/>
      <c r="L317" s="80"/>
      <c r="M317" s="185"/>
      <c r="N317" s="186"/>
      <c r="O317" s="186"/>
      <c r="P317" s="186"/>
      <c r="Q317" s="187"/>
      <c r="R317" s="186"/>
      <c r="S317" s="186"/>
      <c r="T317" s="186"/>
      <c r="U317" s="186"/>
      <c r="V317" s="187"/>
      <c r="W317" s="186"/>
      <c r="X317" s="186"/>
      <c r="Y317" s="186"/>
      <c r="Z317" s="186"/>
      <c r="AA317" s="186"/>
      <c r="AB317" s="186"/>
      <c r="AC317" s="186"/>
      <c r="AD317" s="186"/>
      <c r="AE317" s="186"/>
      <c r="AF317" s="186"/>
      <c r="AG317" s="88"/>
      <c r="AH317" s="88"/>
      <c r="AI317" s="88"/>
      <c r="AJ317" s="88"/>
      <c r="AK317" s="88"/>
      <c r="AL317" s="88"/>
      <c r="AM317" s="88"/>
      <c r="AN317" s="88"/>
      <c r="AO317" s="88"/>
      <c r="AP317" s="88"/>
      <c r="AQ317" s="88"/>
      <c r="AR317" s="88"/>
    </row>
    <row r="318" spans="1:44" s="89" customFormat="1">
      <c r="A318" s="46"/>
      <c r="B318" s="121">
        <v>62</v>
      </c>
      <c r="C318" s="51" t="s">
        <v>86</v>
      </c>
      <c r="D318" s="80"/>
      <c r="E318" s="80"/>
      <c r="F318" s="80"/>
      <c r="G318" s="80"/>
      <c r="H318" s="80"/>
      <c r="I318" s="80"/>
      <c r="J318" s="80"/>
      <c r="K318" s="80"/>
      <c r="L318" s="80"/>
      <c r="M318" s="185"/>
      <c r="N318" s="186"/>
      <c r="O318" s="186"/>
      <c r="P318" s="186"/>
      <c r="Q318" s="187"/>
      <c r="R318" s="186"/>
      <c r="S318" s="186"/>
      <c r="T318" s="186"/>
      <c r="U318" s="186"/>
      <c r="V318" s="187"/>
      <c r="W318" s="186"/>
      <c r="X318" s="186"/>
      <c r="Y318" s="186"/>
      <c r="Z318" s="186"/>
      <c r="AA318" s="186"/>
      <c r="AB318" s="186"/>
      <c r="AC318" s="186"/>
      <c r="AD318" s="186"/>
      <c r="AE318" s="186"/>
      <c r="AF318" s="186"/>
      <c r="AG318" s="88"/>
      <c r="AH318" s="88"/>
      <c r="AI318" s="88"/>
      <c r="AJ318" s="88"/>
      <c r="AK318" s="88"/>
      <c r="AL318" s="88"/>
      <c r="AM318" s="88"/>
      <c r="AN318" s="88"/>
      <c r="AO318" s="88"/>
      <c r="AP318" s="88"/>
      <c r="AQ318" s="88"/>
      <c r="AR318" s="88"/>
    </row>
    <row r="319" spans="1:44" s="89" customFormat="1">
      <c r="A319" s="46"/>
      <c r="B319" s="86">
        <v>45</v>
      </c>
      <c r="C319" s="51" t="s">
        <v>29</v>
      </c>
      <c r="D319" s="80"/>
      <c r="E319" s="80"/>
      <c r="F319" s="80"/>
      <c r="G319" s="80"/>
      <c r="H319" s="80"/>
      <c r="I319" s="80"/>
      <c r="J319" s="80"/>
      <c r="K319" s="80"/>
      <c r="L319" s="80"/>
      <c r="M319" s="185"/>
      <c r="N319" s="186"/>
      <c r="O319" s="186"/>
      <c r="P319" s="186"/>
      <c r="Q319" s="187"/>
      <c r="R319" s="186"/>
      <c r="S319" s="186"/>
      <c r="T319" s="186"/>
      <c r="U319" s="186"/>
      <c r="V319" s="187"/>
      <c r="W319" s="186"/>
      <c r="X319" s="186"/>
      <c r="Y319" s="186"/>
      <c r="Z319" s="186"/>
      <c r="AA319" s="186"/>
      <c r="AB319" s="186"/>
      <c r="AC319" s="186"/>
      <c r="AD319" s="186"/>
      <c r="AE319" s="186"/>
      <c r="AF319" s="186"/>
      <c r="AG319" s="88"/>
      <c r="AH319" s="88"/>
      <c r="AI319" s="88"/>
      <c r="AJ319" s="88"/>
      <c r="AK319" s="88"/>
      <c r="AL319" s="88"/>
      <c r="AM319" s="88"/>
      <c r="AN319" s="88"/>
      <c r="AO319" s="88"/>
      <c r="AP319" s="88"/>
      <c r="AQ319" s="88"/>
      <c r="AR319" s="88"/>
    </row>
    <row r="320" spans="1:44" s="89" customFormat="1">
      <c r="A320" s="50" t="s">
        <v>282</v>
      </c>
      <c r="B320" s="102" t="s">
        <v>142</v>
      </c>
      <c r="C320" s="51" t="s">
        <v>279</v>
      </c>
      <c r="D320" s="64">
        <v>35000</v>
      </c>
      <c r="E320" s="62">
        <v>0</v>
      </c>
      <c r="F320" s="64">
        <v>25002</v>
      </c>
      <c r="G320" s="62">
        <v>0</v>
      </c>
      <c r="H320" s="64">
        <v>75002</v>
      </c>
      <c r="I320" s="62">
        <v>0</v>
      </c>
      <c r="J320" s="280">
        <v>1</v>
      </c>
      <c r="K320" s="62">
        <v>0</v>
      </c>
      <c r="L320" s="64">
        <f>SUM(J320:K320)</f>
        <v>1</v>
      </c>
      <c r="M320" s="260"/>
      <c r="N320" s="250"/>
      <c r="O320" s="263"/>
      <c r="P320" s="278"/>
      <c r="Q320" s="254"/>
      <c r="R320" s="250"/>
      <c r="S320" s="250"/>
      <c r="T320" s="250"/>
      <c r="U320" s="250"/>
      <c r="V320" s="251"/>
      <c r="W320" s="168"/>
      <c r="X320" s="168"/>
      <c r="Y320" s="168"/>
      <c r="Z320" s="168"/>
      <c r="AA320" s="168"/>
      <c r="AB320" s="186"/>
      <c r="AC320" s="186"/>
      <c r="AD320" s="186"/>
      <c r="AE320" s="186"/>
      <c r="AF320" s="186"/>
      <c r="AG320" s="88"/>
      <c r="AH320" s="88"/>
      <c r="AI320" s="88"/>
      <c r="AJ320" s="88"/>
      <c r="AK320" s="88"/>
      <c r="AL320" s="88"/>
      <c r="AM320" s="88"/>
      <c r="AN320" s="88"/>
      <c r="AO320" s="88"/>
      <c r="AP320" s="88"/>
      <c r="AQ320" s="88"/>
      <c r="AR320" s="88"/>
    </row>
    <row r="321" spans="1:44" s="89" customFormat="1" ht="25.5">
      <c r="A321" s="50"/>
      <c r="B321" s="102" t="s">
        <v>152</v>
      </c>
      <c r="C321" s="51" t="s">
        <v>165</v>
      </c>
      <c r="D321" s="64">
        <v>39780</v>
      </c>
      <c r="E321" s="62">
        <v>0</v>
      </c>
      <c r="F321" s="64">
        <v>43332</v>
      </c>
      <c r="G321" s="62">
        <v>0</v>
      </c>
      <c r="H321" s="64">
        <v>43332</v>
      </c>
      <c r="I321" s="62">
        <v>0</v>
      </c>
      <c r="J321" s="64">
        <v>2855</v>
      </c>
      <c r="K321" s="62">
        <v>0</v>
      </c>
      <c r="L321" s="64">
        <f>SUM(J321:K321)</f>
        <v>2855</v>
      </c>
      <c r="M321" s="260"/>
      <c r="N321" s="250"/>
      <c r="O321" s="263"/>
      <c r="P321" s="264"/>
      <c r="Q321" s="254"/>
      <c r="R321" s="250"/>
      <c r="S321" s="250"/>
      <c r="T321" s="250"/>
      <c r="U321" s="250"/>
      <c r="V321" s="251"/>
      <c r="W321" s="168"/>
      <c r="X321" s="168"/>
      <c r="Y321" s="168"/>
      <c r="Z321" s="168"/>
      <c r="AA321" s="168"/>
      <c r="AB321" s="186"/>
      <c r="AC321" s="186"/>
      <c r="AD321" s="186"/>
      <c r="AE321" s="186"/>
      <c r="AF321" s="186"/>
      <c r="AG321" s="88"/>
      <c r="AH321" s="88"/>
      <c r="AI321" s="88"/>
      <c r="AJ321" s="88"/>
      <c r="AK321" s="88"/>
      <c r="AL321" s="88"/>
      <c r="AM321" s="88"/>
      <c r="AN321" s="88"/>
      <c r="AO321" s="88"/>
      <c r="AP321" s="88"/>
      <c r="AQ321" s="88"/>
      <c r="AR321" s="88"/>
    </row>
    <row r="322" spans="1:44" s="89" customFormat="1" ht="38.25">
      <c r="A322" s="46"/>
      <c r="B322" s="102" t="s">
        <v>153</v>
      </c>
      <c r="C322" s="51" t="s">
        <v>155</v>
      </c>
      <c r="D322" s="64">
        <v>1852</v>
      </c>
      <c r="E322" s="62">
        <v>0</v>
      </c>
      <c r="F322" s="64">
        <v>400</v>
      </c>
      <c r="G322" s="62">
        <v>0</v>
      </c>
      <c r="H322" s="64">
        <v>400</v>
      </c>
      <c r="I322" s="62">
        <v>0</v>
      </c>
      <c r="J322" s="280">
        <v>1</v>
      </c>
      <c r="K322" s="62">
        <v>0</v>
      </c>
      <c r="L322" s="64">
        <f>SUM(J322:K322)</f>
        <v>1</v>
      </c>
      <c r="M322" s="167"/>
      <c r="N322" s="168"/>
      <c r="O322" s="168"/>
      <c r="P322" s="168"/>
      <c r="Q322" s="188"/>
      <c r="R322" s="168"/>
      <c r="S322" s="168"/>
      <c r="T322" s="168"/>
      <c r="U322" s="168"/>
      <c r="V322" s="170"/>
      <c r="W322" s="186"/>
      <c r="X322" s="186"/>
      <c r="Y322" s="186"/>
      <c r="Z322" s="186"/>
      <c r="AA322" s="186"/>
      <c r="AB322" s="186"/>
      <c r="AC322" s="186"/>
      <c r="AD322" s="186"/>
      <c r="AE322" s="186"/>
      <c r="AF322" s="186"/>
      <c r="AG322" s="88"/>
      <c r="AH322" s="88"/>
      <c r="AI322" s="88"/>
      <c r="AJ322" s="88"/>
      <c r="AK322" s="88"/>
      <c r="AL322" s="88"/>
      <c r="AM322" s="88"/>
      <c r="AN322" s="88"/>
      <c r="AO322" s="88"/>
      <c r="AP322" s="88"/>
      <c r="AQ322" s="88"/>
      <c r="AR322" s="88"/>
    </row>
    <row r="323" spans="1:44" s="89" customFormat="1" ht="25.5">
      <c r="A323" s="46"/>
      <c r="B323" s="102" t="s">
        <v>154</v>
      </c>
      <c r="C323" s="51" t="s">
        <v>156</v>
      </c>
      <c r="D323" s="62">
        <v>0</v>
      </c>
      <c r="E323" s="62">
        <v>0</v>
      </c>
      <c r="F323" s="62">
        <v>0</v>
      </c>
      <c r="G323" s="62">
        <v>0</v>
      </c>
      <c r="H323" s="62">
        <v>0</v>
      </c>
      <c r="I323" s="62">
        <v>0</v>
      </c>
      <c r="J323" s="62">
        <v>0</v>
      </c>
      <c r="K323" s="62">
        <v>0</v>
      </c>
      <c r="L323" s="62">
        <f>SUM(J323:K323)</f>
        <v>0</v>
      </c>
      <c r="M323" s="167"/>
      <c r="N323" s="168"/>
      <c r="O323" s="168"/>
      <c r="P323" s="168"/>
      <c r="Q323" s="170"/>
      <c r="R323" s="186"/>
      <c r="S323" s="186"/>
      <c r="T323" s="186"/>
      <c r="U323" s="186"/>
      <c r="V323" s="187"/>
      <c r="W323" s="186"/>
      <c r="X323" s="186"/>
      <c r="Y323" s="186"/>
      <c r="Z323" s="186"/>
      <c r="AA323" s="186"/>
      <c r="AB323" s="186"/>
      <c r="AC323" s="186"/>
      <c r="AD323" s="186"/>
      <c r="AE323" s="186"/>
      <c r="AF323" s="186"/>
      <c r="AG323" s="88"/>
      <c r="AH323" s="88"/>
      <c r="AI323" s="88"/>
      <c r="AJ323" s="88"/>
      <c r="AK323" s="88"/>
      <c r="AL323" s="88"/>
      <c r="AM323" s="88"/>
      <c r="AN323" s="88"/>
      <c r="AO323" s="88"/>
      <c r="AP323" s="88"/>
      <c r="AQ323" s="88"/>
      <c r="AR323" s="88"/>
    </row>
    <row r="324" spans="1:44" s="89" customFormat="1">
      <c r="A324" s="58" t="s">
        <v>17</v>
      </c>
      <c r="B324" s="153">
        <v>62</v>
      </c>
      <c r="C324" s="93" t="s">
        <v>86</v>
      </c>
      <c r="D324" s="55">
        <f t="shared" ref="D324:L324" si="140">SUM(D320:D323)</f>
        <v>76632</v>
      </c>
      <c r="E324" s="54">
        <f t="shared" si="140"/>
        <v>0</v>
      </c>
      <c r="F324" s="55">
        <f t="shared" si="140"/>
        <v>68734</v>
      </c>
      <c r="G324" s="54">
        <f t="shared" si="140"/>
        <v>0</v>
      </c>
      <c r="H324" s="55">
        <f t="shared" si="140"/>
        <v>118734</v>
      </c>
      <c r="I324" s="54">
        <f t="shared" si="140"/>
        <v>0</v>
      </c>
      <c r="J324" s="55">
        <f t="shared" si="140"/>
        <v>2857</v>
      </c>
      <c r="K324" s="54">
        <f t="shared" ref="K324" si="141">SUM(K320:K323)</f>
        <v>0</v>
      </c>
      <c r="L324" s="55">
        <f t="shared" si="140"/>
        <v>2857</v>
      </c>
      <c r="M324" s="185"/>
      <c r="N324" s="186"/>
      <c r="O324" s="186"/>
      <c r="P324" s="186"/>
      <c r="Q324" s="187"/>
      <c r="R324" s="186"/>
      <c r="S324" s="186"/>
      <c r="T324" s="186"/>
      <c r="U324" s="186"/>
      <c r="V324" s="187"/>
      <c r="W324" s="186"/>
      <c r="X324" s="186"/>
      <c r="Y324" s="186"/>
      <c r="Z324" s="186"/>
      <c r="AA324" s="186"/>
      <c r="AB324" s="186"/>
      <c r="AC324" s="186"/>
      <c r="AD324" s="186"/>
      <c r="AE324" s="186"/>
      <c r="AF324" s="186"/>
      <c r="AG324" s="88"/>
      <c r="AH324" s="88"/>
      <c r="AI324" s="88"/>
      <c r="AJ324" s="88"/>
      <c r="AK324" s="88"/>
      <c r="AL324" s="88"/>
      <c r="AM324" s="88"/>
      <c r="AN324" s="88"/>
      <c r="AO324" s="88"/>
      <c r="AP324" s="88"/>
      <c r="AQ324" s="88"/>
      <c r="AR324" s="88"/>
    </row>
    <row r="325" spans="1:44" s="89" customFormat="1" ht="3.75" customHeight="1">
      <c r="A325" s="46"/>
      <c r="B325" s="102"/>
      <c r="C325" s="51"/>
      <c r="D325" s="80"/>
      <c r="E325" s="80"/>
      <c r="F325" s="80"/>
      <c r="G325" s="80"/>
      <c r="H325" s="80"/>
      <c r="I325" s="80"/>
      <c r="J325" s="80"/>
      <c r="K325" s="80"/>
      <c r="L325" s="80"/>
      <c r="M325" s="185"/>
      <c r="N325" s="186"/>
      <c r="O325" s="186"/>
      <c r="P325" s="186"/>
      <c r="Q325" s="187"/>
      <c r="R325" s="186"/>
      <c r="S325" s="186"/>
      <c r="T325" s="186"/>
      <c r="U325" s="186"/>
      <c r="V325" s="187"/>
      <c r="W325" s="186"/>
      <c r="X325" s="186"/>
      <c r="Y325" s="186"/>
      <c r="Z325" s="186"/>
      <c r="AA325" s="186"/>
      <c r="AB325" s="186"/>
      <c r="AC325" s="186"/>
      <c r="AD325" s="186"/>
      <c r="AE325" s="186"/>
      <c r="AF325" s="186"/>
      <c r="AG325" s="88"/>
      <c r="AH325" s="88"/>
      <c r="AI325" s="88"/>
      <c r="AJ325" s="88"/>
      <c r="AK325" s="88"/>
      <c r="AL325" s="88"/>
      <c r="AM325" s="88"/>
      <c r="AN325" s="88"/>
      <c r="AO325" s="88"/>
      <c r="AP325" s="88"/>
      <c r="AQ325" s="88"/>
      <c r="AR325" s="88"/>
    </row>
    <row r="326" spans="1:44" s="89" customFormat="1">
      <c r="A326" s="46"/>
      <c r="B326" s="121">
        <v>63</v>
      </c>
      <c r="C326" s="51" t="s">
        <v>91</v>
      </c>
      <c r="D326" s="80"/>
      <c r="E326" s="80"/>
      <c r="F326" s="80"/>
      <c r="G326" s="80"/>
      <c r="H326" s="80"/>
      <c r="I326" s="80"/>
      <c r="J326" s="80"/>
      <c r="K326" s="80"/>
      <c r="L326" s="80"/>
      <c r="M326" s="185"/>
      <c r="N326" s="186"/>
      <c r="O326" s="186"/>
      <c r="P326" s="186"/>
      <c r="Q326" s="187"/>
      <c r="R326" s="186"/>
      <c r="S326" s="186"/>
      <c r="T326" s="186"/>
      <c r="U326" s="186"/>
      <c r="V326" s="187"/>
      <c r="W326" s="186"/>
      <c r="X326" s="186"/>
      <c r="Y326" s="186"/>
      <c r="Z326" s="186"/>
      <c r="AA326" s="186"/>
      <c r="AB326" s="186"/>
      <c r="AC326" s="186"/>
      <c r="AD326" s="186"/>
      <c r="AE326" s="186"/>
      <c r="AF326" s="186"/>
      <c r="AG326" s="88"/>
      <c r="AH326" s="88"/>
      <c r="AI326" s="88"/>
      <c r="AJ326" s="88"/>
      <c r="AK326" s="88"/>
      <c r="AL326" s="88"/>
      <c r="AM326" s="88"/>
      <c r="AN326" s="88"/>
      <c r="AO326" s="88"/>
      <c r="AP326" s="88"/>
      <c r="AQ326" s="88"/>
      <c r="AR326" s="88"/>
    </row>
    <row r="327" spans="1:44" s="89" customFormat="1">
      <c r="A327" s="46"/>
      <c r="B327" s="86">
        <v>45</v>
      </c>
      <c r="C327" s="51" t="s">
        <v>29</v>
      </c>
      <c r="D327" s="80"/>
      <c r="E327" s="80"/>
      <c r="F327" s="80"/>
      <c r="G327" s="80"/>
      <c r="H327" s="80"/>
      <c r="I327" s="80"/>
      <c r="J327" s="80"/>
      <c r="K327" s="80"/>
      <c r="L327" s="80"/>
      <c r="M327" s="185"/>
      <c r="N327" s="186"/>
      <c r="O327" s="186"/>
      <c r="P327" s="186"/>
      <c r="Q327" s="187"/>
      <c r="R327" s="186"/>
      <c r="S327" s="186"/>
      <c r="T327" s="186"/>
      <c r="U327" s="186"/>
      <c r="V327" s="187"/>
      <c r="W327" s="186"/>
      <c r="X327" s="186"/>
      <c r="Y327" s="186"/>
      <c r="Z327" s="186"/>
      <c r="AA327" s="186"/>
      <c r="AB327" s="186"/>
      <c r="AC327" s="186"/>
      <c r="AD327" s="186"/>
      <c r="AE327" s="186"/>
      <c r="AF327" s="186"/>
      <c r="AG327" s="88"/>
      <c r="AH327" s="88"/>
      <c r="AI327" s="88"/>
      <c r="AJ327" s="88"/>
      <c r="AK327" s="88"/>
      <c r="AL327" s="88"/>
      <c r="AM327" s="88"/>
      <c r="AN327" s="88"/>
      <c r="AO327" s="88"/>
      <c r="AP327" s="88"/>
      <c r="AQ327" s="88"/>
      <c r="AR327" s="88"/>
    </row>
    <row r="328" spans="1:44" s="89" customFormat="1">
      <c r="A328" s="46"/>
      <c r="B328" s="102" t="s">
        <v>181</v>
      </c>
      <c r="C328" s="51" t="s">
        <v>182</v>
      </c>
      <c r="D328" s="64">
        <v>7690</v>
      </c>
      <c r="E328" s="62">
        <v>0</v>
      </c>
      <c r="F328" s="64">
        <v>5000</v>
      </c>
      <c r="G328" s="62">
        <v>0</v>
      </c>
      <c r="H328" s="64">
        <v>5000</v>
      </c>
      <c r="I328" s="62">
        <v>0</v>
      </c>
      <c r="J328" s="280">
        <v>1</v>
      </c>
      <c r="K328" s="62">
        <v>0</v>
      </c>
      <c r="L328" s="64">
        <f>SUM(J328:K328)</f>
        <v>1</v>
      </c>
      <c r="M328" s="185"/>
      <c r="N328" s="186"/>
      <c r="O328" s="186"/>
      <c r="P328" s="186"/>
      <c r="Q328" s="199"/>
      <c r="R328" s="186"/>
      <c r="S328" s="186"/>
      <c r="T328" s="186"/>
      <c r="U328" s="186"/>
      <c r="V328" s="187"/>
      <c r="W328" s="186"/>
      <c r="X328" s="186"/>
      <c r="Y328" s="186"/>
      <c r="Z328" s="186"/>
      <c r="AA328" s="186"/>
      <c r="AB328" s="186"/>
      <c r="AC328" s="186"/>
      <c r="AD328" s="186"/>
      <c r="AE328" s="186"/>
      <c r="AF328" s="186"/>
      <c r="AG328" s="88"/>
      <c r="AH328" s="88"/>
      <c r="AI328" s="88"/>
      <c r="AJ328" s="88"/>
      <c r="AK328" s="88"/>
      <c r="AL328" s="88"/>
      <c r="AM328" s="88"/>
      <c r="AN328" s="88"/>
      <c r="AO328" s="88"/>
      <c r="AP328" s="88"/>
      <c r="AQ328" s="88"/>
      <c r="AR328" s="88"/>
    </row>
    <row r="329" spans="1:44" s="89" customFormat="1">
      <c r="A329" s="46" t="s">
        <v>17</v>
      </c>
      <c r="B329" s="86">
        <v>45</v>
      </c>
      <c r="C329" s="51" t="s">
        <v>29</v>
      </c>
      <c r="D329" s="55">
        <f t="shared" ref="D329:L329" si="142">SUM(D328:D328)</f>
        <v>7690</v>
      </c>
      <c r="E329" s="54">
        <f t="shared" si="142"/>
        <v>0</v>
      </c>
      <c r="F329" s="55">
        <f t="shared" si="142"/>
        <v>5000</v>
      </c>
      <c r="G329" s="54">
        <f t="shared" si="142"/>
        <v>0</v>
      </c>
      <c r="H329" s="55">
        <f t="shared" si="142"/>
        <v>5000</v>
      </c>
      <c r="I329" s="54">
        <f t="shared" si="142"/>
        <v>0</v>
      </c>
      <c r="J329" s="55">
        <f t="shared" si="142"/>
        <v>1</v>
      </c>
      <c r="K329" s="54">
        <f t="shared" ref="K329" si="143">SUM(K328:K328)</f>
        <v>0</v>
      </c>
      <c r="L329" s="55">
        <f t="shared" si="142"/>
        <v>1</v>
      </c>
      <c r="M329" s="185"/>
      <c r="N329" s="186"/>
      <c r="O329" s="186"/>
      <c r="P329" s="186"/>
      <c r="Q329" s="187"/>
      <c r="R329" s="186"/>
      <c r="S329" s="186"/>
      <c r="T329" s="186"/>
      <c r="U329" s="186"/>
      <c r="V329" s="187"/>
      <c r="W329" s="186"/>
      <c r="X329" s="186"/>
      <c r="Y329" s="186"/>
      <c r="Z329" s="186"/>
      <c r="AA329" s="186"/>
      <c r="AB329" s="186"/>
      <c r="AC329" s="186"/>
      <c r="AD329" s="186"/>
      <c r="AE329" s="186"/>
      <c r="AF329" s="186"/>
      <c r="AG329" s="88"/>
      <c r="AH329" s="88"/>
      <c r="AI329" s="88"/>
      <c r="AJ329" s="88"/>
      <c r="AK329" s="88"/>
      <c r="AL329" s="88"/>
      <c r="AM329" s="88"/>
      <c r="AN329" s="88"/>
      <c r="AO329" s="88"/>
      <c r="AP329" s="88"/>
      <c r="AQ329" s="88"/>
      <c r="AR329" s="88"/>
    </row>
    <row r="330" spans="1:44" s="89" customFormat="1">
      <c r="A330" s="46" t="s">
        <v>17</v>
      </c>
      <c r="B330" s="121">
        <v>63</v>
      </c>
      <c r="C330" s="51" t="s">
        <v>91</v>
      </c>
      <c r="D330" s="67">
        <f t="shared" ref="D330:L330" si="144">D329</f>
        <v>7690</v>
      </c>
      <c r="E330" s="65">
        <f t="shared" si="144"/>
        <v>0</v>
      </c>
      <c r="F330" s="67">
        <f t="shared" si="144"/>
        <v>5000</v>
      </c>
      <c r="G330" s="65">
        <f t="shared" si="144"/>
        <v>0</v>
      </c>
      <c r="H330" s="67">
        <f t="shared" si="144"/>
        <v>5000</v>
      </c>
      <c r="I330" s="65">
        <f t="shared" si="144"/>
        <v>0</v>
      </c>
      <c r="J330" s="67">
        <f t="shared" si="144"/>
        <v>1</v>
      </c>
      <c r="K330" s="65">
        <f t="shared" ref="K330" si="145">K329</f>
        <v>0</v>
      </c>
      <c r="L330" s="67">
        <f t="shared" si="144"/>
        <v>1</v>
      </c>
      <c r="M330" s="185"/>
      <c r="N330" s="186"/>
      <c r="O330" s="186"/>
      <c r="P330" s="186"/>
      <c r="Q330" s="187"/>
      <c r="R330" s="186"/>
      <c r="S330" s="186"/>
      <c r="T330" s="186"/>
      <c r="U330" s="186"/>
      <c r="V330" s="187"/>
      <c r="W330" s="186"/>
      <c r="X330" s="186"/>
      <c r="Y330" s="186"/>
      <c r="Z330" s="186"/>
      <c r="AA330" s="186"/>
      <c r="AB330" s="186"/>
      <c r="AC330" s="186"/>
      <c r="AD330" s="186"/>
      <c r="AE330" s="186"/>
      <c r="AF330" s="186"/>
      <c r="AG330" s="88"/>
      <c r="AH330" s="88"/>
      <c r="AI330" s="88"/>
      <c r="AJ330" s="88"/>
      <c r="AK330" s="88"/>
      <c r="AL330" s="88"/>
      <c r="AM330" s="88"/>
      <c r="AN330" s="88"/>
      <c r="AO330" s="88"/>
      <c r="AP330" s="88"/>
      <c r="AQ330" s="88"/>
      <c r="AR330" s="88"/>
    </row>
    <row r="331" spans="1:44" s="89" customFormat="1">
      <c r="A331" s="46"/>
      <c r="B331" s="121"/>
      <c r="C331" s="51"/>
      <c r="D331" s="64"/>
      <c r="E331" s="62"/>
      <c r="F331" s="64"/>
      <c r="G331" s="62"/>
      <c r="H331" s="64"/>
      <c r="I331" s="62"/>
      <c r="J331" s="64"/>
      <c r="K331" s="62"/>
      <c r="L331" s="64"/>
      <c r="M331" s="185"/>
      <c r="N331" s="186"/>
      <c r="O331" s="186"/>
      <c r="P331" s="186"/>
      <c r="Q331" s="187"/>
      <c r="R331" s="186"/>
      <c r="S331" s="186"/>
      <c r="T331" s="186"/>
      <c r="U331" s="186"/>
      <c r="V331" s="187"/>
      <c r="W331" s="186"/>
      <c r="X331" s="186"/>
      <c r="Y331" s="186"/>
      <c r="Z331" s="186"/>
      <c r="AA331" s="186"/>
      <c r="AB331" s="186"/>
      <c r="AC331" s="186"/>
      <c r="AD331" s="186"/>
      <c r="AE331" s="186"/>
      <c r="AF331" s="186"/>
      <c r="AG331" s="88"/>
      <c r="AH331" s="88"/>
      <c r="AI331" s="88"/>
      <c r="AJ331" s="88"/>
      <c r="AK331" s="88"/>
      <c r="AL331" s="88"/>
      <c r="AM331" s="88"/>
      <c r="AN331" s="88"/>
      <c r="AO331" s="88"/>
      <c r="AP331" s="88"/>
      <c r="AQ331" s="88"/>
      <c r="AR331" s="88"/>
    </row>
    <row r="332" spans="1:44" s="89" customFormat="1" ht="25.5">
      <c r="A332" s="46"/>
      <c r="B332" s="123">
        <v>65</v>
      </c>
      <c r="C332" s="75" t="s">
        <v>276</v>
      </c>
      <c r="D332" s="64"/>
      <c r="E332" s="62"/>
      <c r="F332" s="64"/>
      <c r="G332" s="62"/>
      <c r="H332" s="64"/>
      <c r="I332" s="62"/>
      <c r="J332" s="64"/>
      <c r="K332" s="62"/>
      <c r="L332" s="64"/>
      <c r="M332" s="185"/>
      <c r="N332" s="186"/>
      <c r="O332" s="186"/>
      <c r="P332" s="186"/>
      <c r="Q332" s="187"/>
      <c r="R332" s="186"/>
      <c r="S332" s="186"/>
      <c r="T332" s="186"/>
      <c r="U332" s="186"/>
      <c r="V332" s="187"/>
      <c r="W332" s="186"/>
      <c r="X332" s="186"/>
      <c r="Y332" s="186"/>
      <c r="Z332" s="186"/>
      <c r="AA332" s="186"/>
      <c r="AB332" s="186"/>
      <c r="AC332" s="186"/>
      <c r="AD332" s="186"/>
      <c r="AE332" s="186"/>
      <c r="AF332" s="186"/>
      <c r="AG332" s="88"/>
      <c r="AH332" s="88"/>
      <c r="AI332" s="88"/>
      <c r="AJ332" s="88"/>
      <c r="AK332" s="88"/>
      <c r="AL332" s="88"/>
      <c r="AM332" s="88"/>
      <c r="AN332" s="88"/>
      <c r="AO332" s="88"/>
      <c r="AP332" s="88"/>
      <c r="AQ332" s="88"/>
      <c r="AR332" s="88"/>
    </row>
    <row r="333" spans="1:44" s="89" customFormat="1">
      <c r="A333" s="46"/>
      <c r="B333" s="123">
        <v>44</v>
      </c>
      <c r="C333" s="75" t="s">
        <v>21</v>
      </c>
      <c r="D333" s="80"/>
      <c r="E333" s="80"/>
      <c r="F333" s="80"/>
      <c r="G333" s="80"/>
      <c r="H333" s="80"/>
      <c r="I333" s="80"/>
      <c r="J333" s="80"/>
      <c r="K333" s="80"/>
      <c r="L333" s="80"/>
      <c r="M333" s="185"/>
      <c r="N333" s="186"/>
      <c r="O333" s="186"/>
      <c r="P333" s="186"/>
      <c r="Q333" s="187"/>
      <c r="R333" s="186"/>
      <c r="S333" s="186"/>
      <c r="T333" s="186"/>
      <c r="U333" s="186"/>
      <c r="V333" s="187"/>
      <c r="W333" s="186"/>
      <c r="X333" s="186"/>
      <c r="Y333" s="186"/>
      <c r="Z333" s="186"/>
      <c r="AA333" s="186"/>
      <c r="AB333" s="186"/>
      <c r="AC333" s="186"/>
      <c r="AD333" s="186"/>
      <c r="AE333" s="186"/>
      <c r="AF333" s="186"/>
      <c r="AG333" s="88"/>
      <c r="AH333" s="88"/>
      <c r="AI333" s="88"/>
      <c r="AJ333" s="88"/>
      <c r="AK333" s="88"/>
      <c r="AL333" s="88"/>
      <c r="AM333" s="88"/>
      <c r="AN333" s="88"/>
      <c r="AO333" s="88"/>
      <c r="AP333" s="88"/>
      <c r="AQ333" s="88"/>
      <c r="AR333" s="88"/>
    </row>
    <row r="334" spans="1:44" s="89" customFormat="1">
      <c r="A334" s="46"/>
      <c r="B334" s="123" t="s">
        <v>212</v>
      </c>
      <c r="C334" s="75" t="s">
        <v>102</v>
      </c>
      <c r="D334" s="62">
        <v>0</v>
      </c>
      <c r="E334" s="62">
        <v>0</v>
      </c>
      <c r="F334" s="64">
        <v>1048200</v>
      </c>
      <c r="G334" s="62">
        <v>0</v>
      </c>
      <c r="H334" s="64">
        <v>1048200</v>
      </c>
      <c r="I334" s="62">
        <v>0</v>
      </c>
      <c r="J334" s="62">
        <v>0</v>
      </c>
      <c r="K334" s="62">
        <v>0</v>
      </c>
      <c r="L334" s="62">
        <f>SUM(J334:K334)</f>
        <v>0</v>
      </c>
      <c r="M334" s="189"/>
      <c r="N334" s="186"/>
      <c r="O334" s="186"/>
      <c r="P334" s="200"/>
      <c r="Q334" s="187"/>
      <c r="R334" s="186"/>
      <c r="S334" s="186"/>
      <c r="T334" s="186"/>
      <c r="U334" s="186"/>
      <c r="V334" s="187"/>
      <c r="W334" s="168"/>
      <c r="X334" s="168"/>
      <c r="Y334" s="168"/>
      <c r="Z334" s="168"/>
      <c r="AA334" s="168"/>
      <c r="AB334" s="186"/>
      <c r="AC334" s="186"/>
      <c r="AD334" s="186"/>
      <c r="AE334" s="186"/>
      <c r="AF334" s="186"/>
      <c r="AG334" s="88"/>
      <c r="AH334" s="88"/>
      <c r="AI334" s="88"/>
      <c r="AJ334" s="88"/>
      <c r="AK334" s="88"/>
      <c r="AL334" s="88"/>
      <c r="AM334" s="88"/>
      <c r="AN334" s="88"/>
      <c r="AO334" s="88"/>
      <c r="AP334" s="88"/>
      <c r="AQ334" s="88"/>
      <c r="AR334" s="88"/>
    </row>
    <row r="335" spans="1:44" s="89" customFormat="1">
      <c r="A335" s="46"/>
      <c r="B335" s="123" t="s">
        <v>213</v>
      </c>
      <c r="C335" s="75" t="s">
        <v>111</v>
      </c>
      <c r="D335" s="62">
        <v>0</v>
      </c>
      <c r="E335" s="62">
        <v>0</v>
      </c>
      <c r="F335" s="64">
        <v>2500</v>
      </c>
      <c r="G335" s="62">
        <v>0</v>
      </c>
      <c r="H335" s="64">
        <v>32500</v>
      </c>
      <c r="I335" s="62">
        <v>0</v>
      </c>
      <c r="J335" s="280">
        <v>1</v>
      </c>
      <c r="K335" s="62">
        <v>0</v>
      </c>
      <c r="L335" s="64">
        <f>SUM(J335:K335)</f>
        <v>1</v>
      </c>
      <c r="M335" s="167"/>
      <c r="N335" s="168"/>
      <c r="O335" s="168"/>
      <c r="P335" s="168"/>
      <c r="Q335" s="188"/>
      <c r="R335" s="186"/>
      <c r="S335" s="186"/>
      <c r="T335" s="186"/>
      <c r="U335" s="186"/>
      <c r="V335" s="187"/>
      <c r="W335" s="186"/>
      <c r="X335" s="186"/>
      <c r="Y335" s="186"/>
      <c r="Z335" s="186"/>
      <c r="AA335" s="186"/>
      <c r="AB335" s="186"/>
      <c r="AC335" s="186"/>
      <c r="AD335" s="186"/>
      <c r="AE335" s="186"/>
      <c r="AF335" s="186"/>
      <c r="AG335" s="88"/>
      <c r="AH335" s="88"/>
      <c r="AI335" s="88"/>
      <c r="AJ335" s="88"/>
      <c r="AK335" s="88"/>
      <c r="AL335" s="88"/>
      <c r="AM335" s="88"/>
      <c r="AN335" s="88"/>
      <c r="AO335" s="88"/>
      <c r="AP335" s="88"/>
      <c r="AQ335" s="88"/>
      <c r="AR335" s="88"/>
    </row>
    <row r="336" spans="1:44" s="89" customFormat="1" ht="25.5">
      <c r="A336" s="46" t="s">
        <v>17</v>
      </c>
      <c r="B336" s="123">
        <v>65</v>
      </c>
      <c r="C336" s="75" t="s">
        <v>277</v>
      </c>
      <c r="D336" s="54">
        <f t="shared" ref="D336:L336" si="146">D335+D334</f>
        <v>0</v>
      </c>
      <c r="E336" s="54">
        <f t="shared" si="146"/>
        <v>0</v>
      </c>
      <c r="F336" s="55">
        <f t="shared" si="146"/>
        <v>1050700</v>
      </c>
      <c r="G336" s="54">
        <f t="shared" si="146"/>
        <v>0</v>
      </c>
      <c r="H336" s="55">
        <f t="shared" si="146"/>
        <v>1080700</v>
      </c>
      <c r="I336" s="54">
        <f t="shared" si="146"/>
        <v>0</v>
      </c>
      <c r="J336" s="55">
        <f t="shared" si="146"/>
        <v>1</v>
      </c>
      <c r="K336" s="54">
        <f t="shared" ref="K336" si="147">K335+K334</f>
        <v>0</v>
      </c>
      <c r="L336" s="55">
        <f t="shared" si="146"/>
        <v>1</v>
      </c>
      <c r="M336" s="185"/>
      <c r="N336" s="186"/>
      <c r="O336" s="186"/>
      <c r="P336" s="186"/>
      <c r="Q336" s="187"/>
      <c r="R336" s="186"/>
      <c r="S336" s="186"/>
      <c r="T336" s="186"/>
      <c r="U336" s="186"/>
      <c r="V336" s="187"/>
      <c r="W336" s="186"/>
      <c r="X336" s="186"/>
      <c r="Y336" s="186"/>
      <c r="Z336" s="186"/>
      <c r="AA336" s="186"/>
      <c r="AB336" s="186"/>
      <c r="AC336" s="186"/>
      <c r="AD336" s="186"/>
      <c r="AE336" s="186"/>
      <c r="AF336" s="186"/>
      <c r="AG336" s="88"/>
      <c r="AH336" s="88"/>
      <c r="AI336" s="88"/>
      <c r="AJ336" s="88"/>
      <c r="AK336" s="88"/>
      <c r="AL336" s="88"/>
      <c r="AM336" s="88"/>
      <c r="AN336" s="88"/>
      <c r="AO336" s="88"/>
      <c r="AP336" s="88"/>
      <c r="AQ336" s="88"/>
      <c r="AR336" s="88"/>
    </row>
    <row r="337" spans="1:44" s="89" customFormat="1">
      <c r="A337" s="46"/>
      <c r="B337" s="121"/>
      <c r="C337" s="51"/>
      <c r="D337" s="64"/>
      <c r="E337" s="62"/>
      <c r="F337" s="64"/>
      <c r="G337" s="62"/>
      <c r="H337" s="64"/>
      <c r="I337" s="62"/>
      <c r="J337" s="64"/>
      <c r="K337" s="62"/>
      <c r="L337" s="64"/>
      <c r="M337" s="185"/>
      <c r="N337" s="186"/>
      <c r="O337" s="186"/>
      <c r="P337" s="186"/>
      <c r="Q337" s="187"/>
      <c r="R337" s="186"/>
      <c r="S337" s="186"/>
      <c r="T337" s="186"/>
      <c r="U337" s="186"/>
      <c r="V337" s="187"/>
      <c r="W337" s="186"/>
      <c r="X337" s="186"/>
      <c r="Y337" s="186"/>
      <c r="Z337" s="186"/>
      <c r="AA337" s="186"/>
      <c r="AB337" s="186"/>
      <c r="AC337" s="186"/>
      <c r="AD337" s="186"/>
      <c r="AE337" s="186"/>
      <c r="AF337" s="186"/>
      <c r="AG337" s="88"/>
      <c r="AH337" s="88"/>
      <c r="AI337" s="88"/>
      <c r="AJ337" s="88"/>
      <c r="AK337" s="88"/>
      <c r="AL337" s="88"/>
      <c r="AM337" s="88"/>
      <c r="AN337" s="88"/>
      <c r="AO337" s="88"/>
      <c r="AP337" s="88"/>
      <c r="AQ337" s="88"/>
      <c r="AR337" s="88"/>
    </row>
    <row r="338" spans="1:44" s="89" customFormat="1" ht="25.5">
      <c r="A338" s="46"/>
      <c r="B338" s="123">
        <v>71</v>
      </c>
      <c r="C338" s="75" t="s">
        <v>278</v>
      </c>
      <c r="D338" s="80"/>
      <c r="E338" s="80"/>
      <c r="F338" s="80"/>
      <c r="G338" s="80"/>
      <c r="H338" s="80"/>
      <c r="I338" s="80"/>
      <c r="J338" s="80"/>
      <c r="K338" s="80"/>
      <c r="L338" s="80"/>
      <c r="M338" s="185"/>
      <c r="N338" s="186"/>
      <c r="O338" s="186"/>
      <c r="P338" s="186"/>
      <c r="Q338" s="187"/>
      <c r="R338" s="186"/>
      <c r="S338" s="186"/>
      <c r="T338" s="186"/>
      <c r="U338" s="186"/>
      <c r="V338" s="187"/>
      <c r="W338" s="186"/>
      <c r="X338" s="186"/>
      <c r="Y338" s="186"/>
      <c r="Z338" s="186"/>
      <c r="AA338" s="186"/>
      <c r="AB338" s="186"/>
      <c r="AC338" s="186"/>
      <c r="AD338" s="186"/>
      <c r="AE338" s="186"/>
      <c r="AF338" s="186"/>
      <c r="AG338" s="88"/>
      <c r="AH338" s="88"/>
      <c r="AI338" s="88"/>
      <c r="AJ338" s="88"/>
      <c r="AK338" s="88"/>
      <c r="AL338" s="88"/>
      <c r="AM338" s="88"/>
      <c r="AN338" s="88"/>
      <c r="AO338" s="88"/>
      <c r="AP338" s="88"/>
      <c r="AQ338" s="88"/>
      <c r="AR338" s="88"/>
    </row>
    <row r="339" spans="1:44" s="89" customFormat="1">
      <c r="A339" s="46"/>
      <c r="B339" s="123">
        <v>44</v>
      </c>
      <c r="C339" s="75" t="s">
        <v>21</v>
      </c>
      <c r="D339" s="80"/>
      <c r="E339" s="80"/>
      <c r="F339" s="80"/>
      <c r="G339" s="80"/>
      <c r="H339" s="80"/>
      <c r="I339" s="80"/>
      <c r="J339" s="80"/>
      <c r="K339" s="80"/>
      <c r="L339" s="80"/>
      <c r="M339" s="185"/>
      <c r="N339" s="186"/>
      <c r="O339" s="186"/>
      <c r="P339" s="186"/>
      <c r="Q339" s="187"/>
      <c r="R339" s="186"/>
      <c r="S339" s="186"/>
      <c r="T339" s="186"/>
      <c r="U339" s="186"/>
      <c r="V339" s="187"/>
      <c r="W339" s="186"/>
      <c r="X339" s="186"/>
      <c r="Y339" s="186"/>
      <c r="Z339" s="186"/>
      <c r="AA339" s="186"/>
      <c r="AB339" s="186"/>
      <c r="AC339" s="186"/>
      <c r="AD339" s="186"/>
      <c r="AE339" s="186"/>
      <c r="AF339" s="186"/>
      <c r="AG339" s="88"/>
      <c r="AH339" s="88"/>
      <c r="AI339" s="88"/>
      <c r="AJ339" s="88"/>
      <c r="AK339" s="88"/>
      <c r="AL339" s="88"/>
      <c r="AM339" s="88"/>
      <c r="AN339" s="88"/>
      <c r="AO339" s="88"/>
      <c r="AP339" s="88"/>
      <c r="AQ339" s="88"/>
      <c r="AR339" s="88"/>
    </row>
    <row r="340" spans="1:44" s="89" customFormat="1">
      <c r="A340" s="46"/>
      <c r="B340" s="123" t="s">
        <v>101</v>
      </c>
      <c r="C340" s="75" t="s">
        <v>102</v>
      </c>
      <c r="D340" s="64">
        <v>327880</v>
      </c>
      <c r="E340" s="62">
        <v>0</v>
      </c>
      <c r="F340" s="62">
        <v>0</v>
      </c>
      <c r="G340" s="62">
        <v>0</v>
      </c>
      <c r="H340" s="62">
        <v>0</v>
      </c>
      <c r="I340" s="62">
        <v>0</v>
      </c>
      <c r="J340" s="62">
        <v>0</v>
      </c>
      <c r="K340" s="62">
        <v>0</v>
      </c>
      <c r="L340" s="62">
        <f>SUM(J340:K340)</f>
        <v>0</v>
      </c>
      <c r="M340" s="189"/>
      <c r="N340" s="186"/>
      <c r="O340" s="186"/>
      <c r="P340" s="200"/>
      <c r="Q340" s="187"/>
      <c r="R340" s="186"/>
      <c r="S340" s="186"/>
      <c r="T340" s="186"/>
      <c r="U340" s="186"/>
      <c r="V340" s="187"/>
      <c r="W340" s="168"/>
      <c r="X340" s="168"/>
      <c r="Y340" s="168"/>
      <c r="Z340" s="168"/>
      <c r="AA340" s="168"/>
      <c r="AB340" s="186"/>
      <c r="AC340" s="186"/>
      <c r="AD340" s="186"/>
      <c r="AE340" s="186"/>
      <c r="AF340" s="186"/>
      <c r="AG340" s="88"/>
      <c r="AH340" s="88"/>
      <c r="AI340" s="88"/>
      <c r="AJ340" s="88"/>
      <c r="AK340" s="88"/>
      <c r="AL340" s="88"/>
      <c r="AM340" s="88"/>
      <c r="AN340" s="88"/>
      <c r="AO340" s="88"/>
      <c r="AP340" s="88"/>
      <c r="AQ340" s="88"/>
      <c r="AR340" s="88"/>
    </row>
    <row r="341" spans="1:44" s="89" customFormat="1">
      <c r="A341" s="46"/>
      <c r="B341" s="123" t="s">
        <v>103</v>
      </c>
      <c r="C341" s="75" t="s">
        <v>111</v>
      </c>
      <c r="D341" s="64">
        <v>3000</v>
      </c>
      <c r="E341" s="62">
        <v>0</v>
      </c>
      <c r="F341" s="62">
        <v>0</v>
      </c>
      <c r="G341" s="62">
        <v>0</v>
      </c>
      <c r="H341" s="62">
        <v>0</v>
      </c>
      <c r="I341" s="62">
        <v>0</v>
      </c>
      <c r="J341" s="62">
        <v>0</v>
      </c>
      <c r="K341" s="62">
        <v>0</v>
      </c>
      <c r="L341" s="62">
        <f>SUM(J341:K341)</f>
        <v>0</v>
      </c>
      <c r="M341" s="167"/>
      <c r="N341" s="168"/>
      <c r="O341" s="168"/>
      <c r="P341" s="168"/>
      <c r="Q341" s="188"/>
      <c r="R341" s="186"/>
      <c r="S341" s="186"/>
      <c r="T341" s="186"/>
      <c r="U341" s="186"/>
      <c r="V341" s="187"/>
      <c r="W341" s="186"/>
      <c r="X341" s="186"/>
      <c r="Y341" s="186"/>
      <c r="Z341" s="186"/>
      <c r="AA341" s="186"/>
      <c r="AB341" s="186"/>
      <c r="AC341" s="186"/>
      <c r="AD341" s="186"/>
      <c r="AE341" s="186"/>
      <c r="AF341" s="186"/>
      <c r="AG341" s="88"/>
      <c r="AH341" s="88"/>
      <c r="AI341" s="88"/>
      <c r="AJ341" s="88"/>
      <c r="AK341" s="88"/>
      <c r="AL341" s="88"/>
      <c r="AM341" s="88"/>
      <c r="AN341" s="88"/>
      <c r="AO341" s="88"/>
      <c r="AP341" s="88"/>
      <c r="AQ341" s="88"/>
      <c r="AR341" s="88"/>
    </row>
    <row r="342" spans="1:44" s="89" customFormat="1" ht="25.5">
      <c r="A342" s="46" t="s">
        <v>17</v>
      </c>
      <c r="B342" s="123">
        <v>71</v>
      </c>
      <c r="C342" s="75" t="s">
        <v>278</v>
      </c>
      <c r="D342" s="55">
        <f t="shared" ref="D342:L342" si="148">D341+D340</f>
        <v>330880</v>
      </c>
      <c r="E342" s="54">
        <f t="shared" si="148"/>
        <v>0</v>
      </c>
      <c r="F342" s="54">
        <f t="shared" si="148"/>
        <v>0</v>
      </c>
      <c r="G342" s="54">
        <f t="shared" si="148"/>
        <v>0</v>
      </c>
      <c r="H342" s="54">
        <f t="shared" si="148"/>
        <v>0</v>
      </c>
      <c r="I342" s="54">
        <f t="shared" si="148"/>
        <v>0</v>
      </c>
      <c r="J342" s="54">
        <f t="shared" si="148"/>
        <v>0</v>
      </c>
      <c r="K342" s="54">
        <f t="shared" ref="K342" si="149">K341+K340</f>
        <v>0</v>
      </c>
      <c r="L342" s="54">
        <f t="shared" si="148"/>
        <v>0</v>
      </c>
      <c r="M342" s="185"/>
      <c r="N342" s="186"/>
      <c r="O342" s="186"/>
      <c r="P342" s="186"/>
      <c r="Q342" s="187"/>
      <c r="R342" s="186"/>
      <c r="S342" s="186"/>
      <c r="T342" s="186"/>
      <c r="U342" s="186"/>
      <c r="V342" s="187"/>
      <c r="W342" s="186"/>
      <c r="X342" s="186"/>
      <c r="Y342" s="186"/>
      <c r="Z342" s="186"/>
      <c r="AA342" s="186"/>
      <c r="AB342" s="186"/>
      <c r="AC342" s="186"/>
      <c r="AD342" s="186"/>
      <c r="AE342" s="186"/>
      <c r="AF342" s="186"/>
      <c r="AG342" s="88"/>
      <c r="AH342" s="88"/>
      <c r="AI342" s="88"/>
      <c r="AJ342" s="88"/>
      <c r="AK342" s="88"/>
      <c r="AL342" s="88"/>
      <c r="AM342" s="88"/>
      <c r="AN342" s="88"/>
      <c r="AO342" s="88"/>
      <c r="AP342" s="88"/>
      <c r="AQ342" s="88"/>
      <c r="AR342" s="88"/>
    </row>
    <row r="343" spans="1:44" s="89" customFormat="1">
      <c r="A343" s="46"/>
      <c r="B343" s="123"/>
      <c r="C343" s="75"/>
      <c r="D343" s="64"/>
      <c r="E343" s="62"/>
      <c r="F343" s="64"/>
      <c r="G343" s="62"/>
      <c r="H343" s="64"/>
      <c r="I343" s="62"/>
      <c r="J343" s="62"/>
      <c r="K343" s="62"/>
      <c r="L343" s="62"/>
      <c r="M343" s="185"/>
      <c r="N343" s="186"/>
      <c r="O343" s="186"/>
      <c r="P343" s="186"/>
      <c r="Q343" s="187"/>
      <c r="R343" s="186"/>
      <c r="S343" s="186"/>
      <c r="T343" s="186"/>
      <c r="U343" s="186"/>
      <c r="V343" s="187"/>
      <c r="W343" s="186"/>
      <c r="X343" s="186"/>
      <c r="Y343" s="186"/>
      <c r="Z343" s="186"/>
      <c r="AA343" s="186"/>
      <c r="AB343" s="186"/>
      <c r="AC343" s="186"/>
      <c r="AD343" s="186"/>
      <c r="AE343" s="186"/>
      <c r="AF343" s="186"/>
      <c r="AG343" s="88"/>
      <c r="AH343" s="88"/>
      <c r="AI343" s="88"/>
      <c r="AJ343" s="88"/>
      <c r="AK343" s="88"/>
      <c r="AL343" s="88"/>
      <c r="AM343" s="88"/>
      <c r="AN343" s="88"/>
      <c r="AO343" s="88"/>
      <c r="AP343" s="88"/>
      <c r="AQ343" s="88"/>
      <c r="AR343" s="88"/>
    </row>
    <row r="344" spans="1:44" s="89" customFormat="1">
      <c r="A344" s="46"/>
      <c r="B344" s="123">
        <v>72</v>
      </c>
      <c r="C344" s="75" t="s">
        <v>104</v>
      </c>
      <c r="D344" s="80"/>
      <c r="E344" s="80"/>
      <c r="F344" s="80"/>
      <c r="G344" s="80"/>
      <c r="H344" s="80"/>
      <c r="I344" s="80"/>
      <c r="J344" s="80"/>
      <c r="K344" s="80"/>
      <c r="L344" s="80"/>
      <c r="M344" s="185"/>
      <c r="N344" s="186"/>
      <c r="O344" s="186"/>
      <c r="P344" s="186"/>
      <c r="Q344" s="187"/>
      <c r="R344" s="186"/>
      <c r="S344" s="186"/>
      <c r="T344" s="186"/>
      <c r="U344" s="186"/>
      <c r="V344" s="187"/>
      <c r="W344" s="186"/>
      <c r="X344" s="186"/>
      <c r="Y344" s="186"/>
      <c r="Z344" s="186"/>
      <c r="AA344" s="186"/>
      <c r="AB344" s="186"/>
      <c r="AC344" s="186"/>
      <c r="AD344" s="186"/>
      <c r="AE344" s="186"/>
      <c r="AF344" s="186"/>
      <c r="AG344" s="88"/>
      <c r="AH344" s="88"/>
      <c r="AI344" s="88"/>
      <c r="AJ344" s="88"/>
      <c r="AK344" s="88"/>
      <c r="AL344" s="88"/>
      <c r="AM344" s="88"/>
      <c r="AN344" s="88"/>
      <c r="AO344" s="88"/>
      <c r="AP344" s="88"/>
      <c r="AQ344" s="88"/>
      <c r="AR344" s="88"/>
    </row>
    <row r="345" spans="1:44" s="89" customFormat="1">
      <c r="A345" s="46"/>
      <c r="B345" s="123">
        <v>44</v>
      </c>
      <c r="C345" s="75" t="s">
        <v>21</v>
      </c>
      <c r="D345" s="80"/>
      <c r="E345" s="80"/>
      <c r="F345" s="80"/>
      <c r="G345" s="80"/>
      <c r="H345" s="80"/>
      <c r="I345" s="80"/>
      <c r="J345" s="80"/>
      <c r="K345" s="80"/>
      <c r="L345" s="80"/>
      <c r="M345" s="185"/>
      <c r="N345" s="186"/>
      <c r="O345" s="186"/>
      <c r="P345" s="186"/>
      <c r="Q345" s="187"/>
      <c r="R345" s="186"/>
      <c r="S345" s="186"/>
      <c r="T345" s="186"/>
      <c r="U345" s="186"/>
      <c r="V345" s="187"/>
      <c r="W345" s="186"/>
      <c r="X345" s="186"/>
      <c r="Y345" s="186"/>
      <c r="Z345" s="186"/>
      <c r="AA345" s="186"/>
      <c r="AB345" s="186"/>
      <c r="AC345" s="186"/>
      <c r="AD345" s="186"/>
      <c r="AE345" s="186"/>
      <c r="AF345" s="186"/>
      <c r="AG345" s="88"/>
      <c r="AH345" s="88"/>
      <c r="AI345" s="88"/>
      <c r="AJ345" s="88"/>
      <c r="AK345" s="88"/>
      <c r="AL345" s="88"/>
      <c r="AM345" s="88"/>
      <c r="AN345" s="88"/>
      <c r="AO345" s="88"/>
      <c r="AP345" s="88"/>
      <c r="AQ345" s="88"/>
      <c r="AR345" s="88"/>
    </row>
    <row r="346" spans="1:44" s="89" customFormat="1">
      <c r="A346" s="46"/>
      <c r="B346" s="123" t="s">
        <v>114</v>
      </c>
      <c r="C346" s="75" t="s">
        <v>112</v>
      </c>
      <c r="D346" s="64">
        <v>5570</v>
      </c>
      <c r="E346" s="62">
        <v>0</v>
      </c>
      <c r="F346" s="64">
        <v>20000</v>
      </c>
      <c r="G346" s="62">
        <v>0</v>
      </c>
      <c r="H346" s="64">
        <v>20000</v>
      </c>
      <c r="I346" s="62">
        <v>0</v>
      </c>
      <c r="J346" s="64">
        <v>18000</v>
      </c>
      <c r="K346" s="62">
        <v>0</v>
      </c>
      <c r="L346" s="64">
        <f>SUM(J346:K346)</f>
        <v>18000</v>
      </c>
      <c r="M346" s="260"/>
      <c r="N346" s="253"/>
      <c r="O346" s="253"/>
      <c r="P346" s="261"/>
      <c r="Q346" s="254"/>
      <c r="R346" s="186"/>
      <c r="S346" s="186"/>
      <c r="T346" s="186"/>
      <c r="U346" s="186"/>
      <c r="V346" s="187"/>
      <c r="W346" s="168"/>
      <c r="X346" s="168"/>
      <c r="Y346" s="168"/>
      <c r="Z346" s="168"/>
      <c r="AA346" s="168"/>
      <c r="AB346" s="186"/>
      <c r="AC346" s="186"/>
      <c r="AD346" s="186"/>
      <c r="AE346" s="186"/>
      <c r="AF346" s="186"/>
      <c r="AG346" s="88"/>
      <c r="AH346" s="88"/>
      <c r="AI346" s="88"/>
      <c r="AJ346" s="88"/>
      <c r="AK346" s="88"/>
      <c r="AL346" s="88"/>
      <c r="AM346" s="88"/>
      <c r="AN346" s="88"/>
      <c r="AO346" s="88"/>
      <c r="AP346" s="88"/>
      <c r="AQ346" s="88"/>
      <c r="AR346" s="88"/>
    </row>
    <row r="347" spans="1:44" s="89" customFormat="1">
      <c r="A347" s="46"/>
      <c r="B347" s="123" t="s">
        <v>115</v>
      </c>
      <c r="C347" s="75" t="s">
        <v>113</v>
      </c>
      <c r="D347" s="65">
        <v>0</v>
      </c>
      <c r="E347" s="65">
        <v>0</v>
      </c>
      <c r="F347" s="67">
        <v>1000</v>
      </c>
      <c r="G347" s="65">
        <v>0</v>
      </c>
      <c r="H347" s="67">
        <v>1000</v>
      </c>
      <c r="I347" s="65">
        <v>0</v>
      </c>
      <c r="J347" s="279">
        <v>1</v>
      </c>
      <c r="K347" s="65">
        <v>0</v>
      </c>
      <c r="L347" s="67">
        <f>SUM(J347:K347)</f>
        <v>1</v>
      </c>
      <c r="M347" s="167"/>
      <c r="N347" s="168"/>
      <c r="O347" s="168"/>
      <c r="P347" s="168"/>
      <c r="Q347" s="188"/>
      <c r="R347" s="186"/>
      <c r="S347" s="186"/>
      <c r="T347" s="186"/>
      <c r="U347" s="186"/>
      <c r="V347" s="187"/>
      <c r="W347" s="186"/>
      <c r="X347" s="186"/>
      <c r="Y347" s="186"/>
      <c r="Z347" s="186"/>
      <c r="AA347" s="186"/>
      <c r="AB347" s="186"/>
      <c r="AC347" s="186"/>
      <c r="AD347" s="186"/>
      <c r="AE347" s="186"/>
      <c r="AF347" s="186"/>
      <c r="AG347" s="88"/>
      <c r="AH347" s="88"/>
      <c r="AI347" s="88"/>
      <c r="AJ347" s="88"/>
      <c r="AK347" s="88"/>
      <c r="AL347" s="88"/>
      <c r="AM347" s="88"/>
      <c r="AN347" s="88"/>
      <c r="AO347" s="88"/>
      <c r="AP347" s="88"/>
      <c r="AQ347" s="88"/>
      <c r="AR347" s="88"/>
    </row>
    <row r="348" spans="1:44" s="89" customFormat="1">
      <c r="A348" s="46" t="s">
        <v>17</v>
      </c>
      <c r="B348" s="123">
        <v>44</v>
      </c>
      <c r="C348" s="75" t="s">
        <v>21</v>
      </c>
      <c r="D348" s="67">
        <f t="shared" ref="D348:L348" si="150">D347+D346</f>
        <v>5570</v>
      </c>
      <c r="E348" s="65">
        <f t="shared" si="150"/>
        <v>0</v>
      </c>
      <c r="F348" s="67">
        <f t="shared" si="150"/>
        <v>21000</v>
      </c>
      <c r="G348" s="65">
        <f t="shared" si="150"/>
        <v>0</v>
      </c>
      <c r="H348" s="67">
        <f t="shared" si="150"/>
        <v>21000</v>
      </c>
      <c r="I348" s="65">
        <f t="shared" si="150"/>
        <v>0</v>
      </c>
      <c r="J348" s="67">
        <f t="shared" si="150"/>
        <v>18001</v>
      </c>
      <c r="K348" s="65">
        <f t="shared" ref="K348" si="151">K347+K346</f>
        <v>0</v>
      </c>
      <c r="L348" s="67">
        <f t="shared" si="150"/>
        <v>18001</v>
      </c>
      <c r="M348" s="185"/>
      <c r="N348" s="186"/>
      <c r="O348" s="186"/>
      <c r="P348" s="186"/>
      <c r="Q348" s="187"/>
      <c r="R348" s="186"/>
      <c r="S348" s="186"/>
      <c r="T348" s="186"/>
      <c r="U348" s="186"/>
      <c r="V348" s="187"/>
      <c r="W348" s="186"/>
      <c r="X348" s="186"/>
      <c r="Y348" s="186"/>
      <c r="Z348" s="186"/>
      <c r="AA348" s="186"/>
      <c r="AB348" s="186"/>
      <c r="AC348" s="186"/>
      <c r="AD348" s="186"/>
      <c r="AE348" s="186"/>
      <c r="AF348" s="186"/>
      <c r="AG348" s="88"/>
      <c r="AH348" s="88"/>
      <c r="AI348" s="88"/>
      <c r="AJ348" s="88"/>
      <c r="AK348" s="88"/>
      <c r="AL348" s="88"/>
      <c r="AM348" s="88"/>
      <c r="AN348" s="88"/>
      <c r="AO348" s="88"/>
      <c r="AP348" s="88"/>
      <c r="AQ348" s="88"/>
      <c r="AR348" s="88"/>
    </row>
    <row r="349" spans="1:44" s="89" customFormat="1">
      <c r="A349" s="46" t="s">
        <v>17</v>
      </c>
      <c r="B349" s="123">
        <v>72</v>
      </c>
      <c r="C349" s="75" t="s">
        <v>104</v>
      </c>
      <c r="D349" s="67">
        <f t="shared" ref="D349:L349" si="152">D348</f>
        <v>5570</v>
      </c>
      <c r="E349" s="65">
        <f t="shared" si="152"/>
        <v>0</v>
      </c>
      <c r="F349" s="67">
        <f t="shared" si="152"/>
        <v>21000</v>
      </c>
      <c r="G349" s="65">
        <f t="shared" si="152"/>
        <v>0</v>
      </c>
      <c r="H349" s="67">
        <f t="shared" si="152"/>
        <v>21000</v>
      </c>
      <c r="I349" s="65">
        <f t="shared" si="152"/>
        <v>0</v>
      </c>
      <c r="J349" s="67">
        <f t="shared" si="152"/>
        <v>18001</v>
      </c>
      <c r="K349" s="65">
        <f t="shared" ref="K349" si="153">K348</f>
        <v>0</v>
      </c>
      <c r="L349" s="67">
        <f t="shared" si="152"/>
        <v>18001</v>
      </c>
      <c r="M349" s="185"/>
      <c r="N349" s="186"/>
      <c r="O349" s="186"/>
      <c r="P349" s="186"/>
      <c r="Q349" s="187"/>
      <c r="R349" s="186"/>
      <c r="S349" s="186"/>
      <c r="T349" s="186"/>
      <c r="U349" s="186"/>
      <c r="V349" s="187"/>
      <c r="W349" s="186"/>
      <c r="X349" s="186"/>
      <c r="Y349" s="186"/>
      <c r="Z349" s="186"/>
      <c r="AA349" s="186"/>
      <c r="AB349" s="186"/>
      <c r="AC349" s="186"/>
      <c r="AD349" s="186"/>
      <c r="AE349" s="186"/>
      <c r="AF349" s="186"/>
      <c r="AG349" s="88"/>
      <c r="AH349" s="88"/>
      <c r="AI349" s="88"/>
      <c r="AJ349" s="88"/>
      <c r="AK349" s="88"/>
      <c r="AL349" s="88"/>
      <c r="AM349" s="88"/>
      <c r="AN349" s="88"/>
      <c r="AO349" s="88"/>
      <c r="AP349" s="88"/>
      <c r="AQ349" s="88"/>
      <c r="AR349" s="88"/>
    </row>
    <row r="350" spans="1:44" s="89" customFormat="1" ht="9" customHeight="1">
      <c r="A350" s="46"/>
      <c r="B350" s="123"/>
      <c r="C350" s="75"/>
      <c r="D350" s="80"/>
      <c r="E350" s="80"/>
      <c r="F350" s="80"/>
      <c r="G350" s="80"/>
      <c r="H350" s="80"/>
      <c r="I350" s="80"/>
      <c r="J350" s="80"/>
      <c r="K350" s="80"/>
      <c r="L350" s="80"/>
      <c r="M350" s="185"/>
      <c r="N350" s="186"/>
      <c r="O350" s="186"/>
      <c r="P350" s="186"/>
      <c r="Q350" s="187"/>
      <c r="R350" s="186"/>
      <c r="S350" s="186"/>
      <c r="T350" s="186"/>
      <c r="U350" s="186"/>
      <c r="V350" s="187"/>
      <c r="W350" s="186"/>
      <c r="X350" s="186"/>
      <c r="Y350" s="186"/>
      <c r="Z350" s="186"/>
      <c r="AA350" s="186"/>
      <c r="AB350" s="186"/>
      <c r="AC350" s="186"/>
      <c r="AD350" s="186"/>
      <c r="AE350" s="186"/>
      <c r="AF350" s="186"/>
      <c r="AG350" s="88"/>
      <c r="AH350" s="88"/>
      <c r="AI350" s="88"/>
      <c r="AJ350" s="88"/>
      <c r="AK350" s="88"/>
      <c r="AL350" s="88"/>
      <c r="AM350" s="88"/>
      <c r="AN350" s="88"/>
      <c r="AO350" s="88"/>
      <c r="AP350" s="88"/>
      <c r="AQ350" s="88"/>
      <c r="AR350" s="88"/>
    </row>
    <row r="351" spans="1:44" s="89" customFormat="1">
      <c r="A351" s="46"/>
      <c r="B351" s="123">
        <v>75</v>
      </c>
      <c r="C351" s="75" t="s">
        <v>137</v>
      </c>
      <c r="D351" s="80"/>
      <c r="E351" s="80"/>
      <c r="F351" s="80"/>
      <c r="G351" s="80"/>
      <c r="H351" s="80"/>
      <c r="I351" s="80"/>
      <c r="J351" s="80"/>
      <c r="K351" s="80"/>
      <c r="L351" s="80"/>
      <c r="M351" s="185"/>
      <c r="N351" s="186"/>
      <c r="O351" s="186"/>
      <c r="P351" s="186"/>
      <c r="Q351" s="187"/>
      <c r="R351" s="186"/>
      <c r="S351" s="186"/>
      <c r="T351" s="186"/>
      <c r="U351" s="186"/>
      <c r="V351" s="187"/>
      <c r="W351" s="186"/>
      <c r="X351" s="186"/>
      <c r="Y351" s="186"/>
      <c r="Z351" s="186"/>
      <c r="AA351" s="186"/>
      <c r="AB351" s="186"/>
      <c r="AC351" s="186"/>
      <c r="AD351" s="186"/>
      <c r="AE351" s="186"/>
      <c r="AF351" s="186"/>
      <c r="AG351" s="88"/>
      <c r="AH351" s="88"/>
      <c r="AI351" s="88"/>
      <c r="AJ351" s="88"/>
      <c r="AK351" s="88"/>
      <c r="AL351" s="88"/>
      <c r="AM351" s="88"/>
      <c r="AN351" s="88"/>
      <c r="AO351" s="88"/>
      <c r="AP351" s="88"/>
      <c r="AQ351" s="88"/>
      <c r="AR351" s="88"/>
    </row>
    <row r="352" spans="1:44" s="89" customFormat="1">
      <c r="A352" s="46"/>
      <c r="B352" s="123">
        <v>44</v>
      </c>
      <c r="C352" s="75" t="s">
        <v>21</v>
      </c>
      <c r="D352" s="80"/>
      <c r="E352" s="80"/>
      <c r="F352" s="80"/>
      <c r="G352" s="80"/>
      <c r="H352" s="80"/>
      <c r="I352" s="80"/>
      <c r="J352" s="80"/>
      <c r="K352" s="80"/>
      <c r="L352" s="80"/>
      <c r="M352" s="185"/>
      <c r="N352" s="186"/>
      <c r="O352" s="186"/>
      <c r="P352" s="186"/>
      <c r="Q352" s="187"/>
      <c r="R352" s="186"/>
      <c r="S352" s="186"/>
      <c r="T352" s="186"/>
      <c r="U352" s="186"/>
      <c r="V352" s="187"/>
      <c r="W352" s="186"/>
      <c r="X352" s="186"/>
      <c r="Y352" s="186"/>
      <c r="Z352" s="186"/>
      <c r="AA352" s="186"/>
      <c r="AB352" s="186"/>
      <c r="AC352" s="186"/>
      <c r="AD352" s="186"/>
      <c r="AE352" s="186"/>
      <c r="AF352" s="186"/>
      <c r="AG352" s="88"/>
      <c r="AH352" s="88"/>
      <c r="AI352" s="88"/>
      <c r="AJ352" s="88"/>
      <c r="AK352" s="88"/>
      <c r="AL352" s="88"/>
      <c r="AM352" s="88"/>
      <c r="AN352" s="88"/>
      <c r="AO352" s="88"/>
      <c r="AP352" s="88"/>
      <c r="AQ352" s="88"/>
      <c r="AR352" s="88"/>
    </row>
    <row r="353" spans="1:44" s="89" customFormat="1">
      <c r="A353" s="46"/>
      <c r="B353" s="123" t="s">
        <v>105</v>
      </c>
      <c r="C353" s="75" t="s">
        <v>106</v>
      </c>
      <c r="D353" s="67">
        <v>112033</v>
      </c>
      <c r="E353" s="65">
        <v>0</v>
      </c>
      <c r="F353" s="67">
        <v>300000</v>
      </c>
      <c r="G353" s="65">
        <v>0</v>
      </c>
      <c r="H353" s="67">
        <v>300000</v>
      </c>
      <c r="I353" s="65">
        <v>0</v>
      </c>
      <c r="J353" s="65">
        <v>0</v>
      </c>
      <c r="K353" s="65">
        <v>0</v>
      </c>
      <c r="L353" s="65">
        <f>SUM(J353:K353)</f>
        <v>0</v>
      </c>
      <c r="M353" s="189"/>
      <c r="N353" s="186"/>
      <c r="O353" s="186"/>
      <c r="P353" s="200"/>
      <c r="Q353" s="187"/>
      <c r="R353" s="186"/>
      <c r="S353" s="186"/>
      <c r="T353" s="186"/>
      <c r="U353" s="186"/>
      <c r="V353" s="187"/>
      <c r="W353" s="168"/>
      <c r="X353" s="168"/>
      <c r="Y353" s="168"/>
      <c r="Z353" s="168"/>
      <c r="AA353" s="168"/>
      <c r="AB353" s="186"/>
      <c r="AC353" s="186"/>
      <c r="AD353" s="186"/>
      <c r="AE353" s="186"/>
      <c r="AF353" s="186"/>
      <c r="AG353" s="88"/>
      <c r="AH353" s="88"/>
      <c r="AI353" s="88"/>
      <c r="AJ353" s="88"/>
      <c r="AK353" s="88"/>
      <c r="AL353" s="88"/>
      <c r="AM353" s="88"/>
      <c r="AN353" s="88"/>
      <c r="AO353" s="88"/>
      <c r="AP353" s="88"/>
      <c r="AQ353" s="88"/>
      <c r="AR353" s="88"/>
    </row>
    <row r="354" spans="1:44" s="89" customFormat="1">
      <c r="A354" s="58" t="s">
        <v>17</v>
      </c>
      <c r="B354" s="214">
        <v>75</v>
      </c>
      <c r="C354" s="151" t="s">
        <v>137</v>
      </c>
      <c r="D354" s="67">
        <f t="shared" ref="D354:L354" si="154">D353</f>
        <v>112033</v>
      </c>
      <c r="E354" s="65">
        <f t="shared" si="154"/>
        <v>0</v>
      </c>
      <c r="F354" s="67">
        <f t="shared" si="154"/>
        <v>300000</v>
      </c>
      <c r="G354" s="65">
        <f t="shared" si="154"/>
        <v>0</v>
      </c>
      <c r="H354" s="67">
        <f t="shared" si="154"/>
        <v>300000</v>
      </c>
      <c r="I354" s="65">
        <f t="shared" si="154"/>
        <v>0</v>
      </c>
      <c r="J354" s="65">
        <f t="shared" si="154"/>
        <v>0</v>
      </c>
      <c r="K354" s="65">
        <f t="shared" ref="K354" si="155">K353</f>
        <v>0</v>
      </c>
      <c r="L354" s="65">
        <f t="shared" si="154"/>
        <v>0</v>
      </c>
      <c r="M354" s="185"/>
      <c r="N354" s="186"/>
      <c r="O354" s="186"/>
      <c r="P354" s="186"/>
      <c r="Q354" s="187"/>
      <c r="R354" s="186"/>
      <c r="S354" s="186"/>
      <c r="T354" s="186"/>
      <c r="U354" s="186"/>
      <c r="V354" s="187"/>
      <c r="W354" s="186"/>
      <c r="X354" s="186"/>
      <c r="Y354" s="186"/>
      <c r="Z354" s="186"/>
      <c r="AA354" s="186"/>
      <c r="AB354" s="186"/>
      <c r="AC354" s="186"/>
      <c r="AD354" s="186"/>
      <c r="AE354" s="186"/>
      <c r="AF354" s="186"/>
      <c r="AG354" s="88"/>
      <c r="AH354" s="88"/>
      <c r="AI354" s="88"/>
      <c r="AJ354" s="88"/>
      <c r="AK354" s="88"/>
      <c r="AL354" s="88"/>
      <c r="AM354" s="88"/>
      <c r="AN354" s="88"/>
      <c r="AO354" s="88"/>
      <c r="AP354" s="88"/>
      <c r="AQ354" s="88"/>
      <c r="AR354" s="88"/>
    </row>
    <row r="355" spans="1:44" s="89" customFormat="1" ht="9" customHeight="1">
      <c r="A355" s="46"/>
      <c r="B355" s="123"/>
      <c r="C355" s="75"/>
      <c r="D355" s="80"/>
      <c r="E355" s="80"/>
      <c r="F355" s="80"/>
      <c r="G355" s="80"/>
      <c r="H355" s="80"/>
      <c r="I355" s="80"/>
      <c r="J355" s="80"/>
      <c r="K355" s="80"/>
      <c r="L355" s="80"/>
      <c r="M355" s="185"/>
      <c r="N355" s="186"/>
      <c r="O355" s="186"/>
      <c r="P355" s="186"/>
      <c r="Q355" s="187"/>
      <c r="R355" s="186"/>
      <c r="S355" s="186"/>
      <c r="T355" s="186"/>
      <c r="U355" s="186"/>
      <c r="V355" s="187"/>
      <c r="W355" s="186"/>
      <c r="X355" s="186"/>
      <c r="Y355" s="186"/>
      <c r="Z355" s="186"/>
      <c r="AA355" s="186"/>
      <c r="AB355" s="186"/>
      <c r="AC355" s="186"/>
      <c r="AD355" s="186"/>
      <c r="AE355" s="186"/>
      <c r="AF355" s="186"/>
      <c r="AG355" s="88"/>
      <c r="AH355" s="88"/>
      <c r="AI355" s="88"/>
      <c r="AJ355" s="88"/>
      <c r="AK355" s="88"/>
      <c r="AL355" s="88"/>
      <c r="AM355" s="88"/>
      <c r="AN355" s="88"/>
      <c r="AO355" s="88"/>
      <c r="AP355" s="88"/>
      <c r="AQ355" s="88"/>
      <c r="AR355" s="88"/>
    </row>
    <row r="356" spans="1:44" s="89" customFormat="1" ht="27.75" customHeight="1">
      <c r="A356" s="46"/>
      <c r="B356" s="121">
        <v>78</v>
      </c>
      <c r="C356" s="51" t="s">
        <v>123</v>
      </c>
      <c r="D356" s="64"/>
      <c r="E356" s="64"/>
      <c r="F356" s="80"/>
      <c r="G356" s="64"/>
      <c r="H356" s="80"/>
      <c r="I356" s="64"/>
      <c r="J356" s="80"/>
      <c r="K356" s="64"/>
      <c r="L356" s="80"/>
      <c r="M356" s="185"/>
      <c r="N356" s="186"/>
      <c r="O356" s="186"/>
      <c r="P356" s="186"/>
      <c r="Q356" s="187"/>
      <c r="R356" s="186"/>
      <c r="S356" s="186"/>
      <c r="T356" s="186"/>
      <c r="U356" s="186"/>
      <c r="V356" s="187"/>
      <c r="W356" s="186"/>
      <c r="X356" s="186"/>
      <c r="Y356" s="186"/>
      <c r="Z356" s="186"/>
      <c r="AA356" s="186"/>
      <c r="AB356" s="186"/>
      <c r="AC356" s="186"/>
      <c r="AD356" s="186"/>
      <c r="AE356" s="186"/>
      <c r="AF356" s="186"/>
      <c r="AG356" s="88"/>
      <c r="AH356" s="88"/>
      <c r="AI356" s="88"/>
      <c r="AJ356" s="88"/>
      <c r="AK356" s="88"/>
      <c r="AL356" s="88"/>
      <c r="AM356" s="88"/>
      <c r="AN356" s="88"/>
      <c r="AO356" s="88"/>
      <c r="AP356" s="88"/>
      <c r="AQ356" s="88"/>
      <c r="AR356" s="88"/>
    </row>
    <row r="357" spans="1:44" customFormat="1">
      <c r="A357" s="46"/>
      <c r="B357" s="86">
        <v>83</v>
      </c>
      <c r="C357" s="51" t="s">
        <v>233</v>
      </c>
      <c r="D357" s="154"/>
      <c r="E357" s="154"/>
      <c r="F357" s="80"/>
      <c r="G357" s="154"/>
      <c r="H357" s="80"/>
      <c r="I357" s="154"/>
      <c r="J357" s="80"/>
      <c r="K357" s="154"/>
      <c r="L357" s="80"/>
      <c r="M357" s="185"/>
      <c r="N357" s="186"/>
      <c r="O357" s="186"/>
      <c r="P357" s="186"/>
      <c r="Q357" s="187"/>
      <c r="R357" s="186"/>
      <c r="S357" s="186"/>
      <c r="T357" s="186"/>
      <c r="U357" s="186"/>
      <c r="V357" s="187"/>
      <c r="W357" s="186"/>
      <c r="X357" s="186"/>
      <c r="Y357" s="186"/>
      <c r="Z357" s="186"/>
      <c r="AA357" s="186"/>
      <c r="AB357" s="186"/>
      <c r="AC357" s="186"/>
      <c r="AD357" s="186"/>
      <c r="AE357" s="186"/>
      <c r="AF357" s="186"/>
      <c r="AG357" s="88"/>
      <c r="AH357" s="88"/>
      <c r="AI357" s="88"/>
      <c r="AJ357" s="88"/>
      <c r="AK357" s="88"/>
      <c r="AL357" s="88"/>
      <c r="AM357" s="88"/>
      <c r="AN357" s="88"/>
      <c r="AO357" s="88"/>
      <c r="AP357" s="88"/>
      <c r="AQ357" s="88"/>
      <c r="AR357" s="88"/>
    </row>
    <row r="358" spans="1:44" customFormat="1">
      <c r="A358" s="46"/>
      <c r="B358" s="121" t="s">
        <v>234</v>
      </c>
      <c r="C358" s="51" t="s">
        <v>90</v>
      </c>
      <c r="D358" s="62">
        <v>0</v>
      </c>
      <c r="E358" s="62">
        <v>0</v>
      </c>
      <c r="F358" s="62">
        <v>0</v>
      </c>
      <c r="G358" s="62">
        <v>0</v>
      </c>
      <c r="H358" s="62">
        <v>0</v>
      </c>
      <c r="I358" s="62">
        <v>0</v>
      </c>
      <c r="J358" s="154">
        <v>15</v>
      </c>
      <c r="K358" s="62">
        <v>0</v>
      </c>
      <c r="L358" s="154">
        <f>SUM(J358:K358)</f>
        <v>15</v>
      </c>
      <c r="M358" s="185"/>
      <c r="N358" s="186"/>
      <c r="O358" s="186"/>
      <c r="P358" s="186"/>
      <c r="Q358" s="187"/>
      <c r="R358" s="186"/>
      <c r="S358" s="186"/>
      <c r="T358" s="186"/>
      <c r="U358" s="186"/>
      <c r="V358" s="187"/>
      <c r="W358" s="168"/>
      <c r="X358" s="168"/>
      <c r="Y358" s="168"/>
      <c r="Z358" s="168"/>
      <c r="AA358" s="168"/>
      <c r="AB358" s="186"/>
      <c r="AC358" s="186"/>
      <c r="AD358" s="186"/>
      <c r="AE358" s="186"/>
      <c r="AF358" s="186"/>
      <c r="AG358" s="88"/>
      <c r="AH358" s="88"/>
      <c r="AI358" s="88"/>
      <c r="AJ358" s="88"/>
      <c r="AK358" s="88"/>
      <c r="AL358" s="88"/>
      <c r="AM358" s="88"/>
      <c r="AN358" s="88"/>
      <c r="AO358" s="88"/>
      <c r="AP358" s="88"/>
      <c r="AQ358" s="88"/>
      <c r="AR358" s="88"/>
    </row>
    <row r="359" spans="1:44" s="89" customFormat="1" ht="25.5">
      <c r="A359" s="46"/>
      <c r="B359" s="86">
        <v>84</v>
      </c>
      <c r="C359" s="51" t="s">
        <v>124</v>
      </c>
      <c r="D359" s="64"/>
      <c r="E359" s="64"/>
      <c r="F359" s="80"/>
      <c r="G359" s="64"/>
      <c r="H359" s="64"/>
      <c r="I359" s="64"/>
      <c r="J359" s="80"/>
      <c r="K359" s="64"/>
      <c r="L359" s="80"/>
      <c r="M359" s="185"/>
      <c r="N359" s="186"/>
      <c r="O359" s="186"/>
      <c r="P359" s="186"/>
      <c r="Q359" s="187"/>
      <c r="R359" s="186"/>
      <c r="S359" s="186"/>
      <c r="T359" s="186"/>
      <c r="U359" s="186"/>
      <c r="V359" s="187"/>
      <c r="W359" s="186"/>
      <c r="X359" s="186"/>
      <c r="Y359" s="186"/>
      <c r="Z359" s="186"/>
      <c r="AA359" s="186"/>
      <c r="AB359" s="186"/>
      <c r="AC359" s="186"/>
      <c r="AD359" s="186"/>
      <c r="AE359" s="186"/>
      <c r="AF359" s="186"/>
      <c r="AG359" s="88"/>
      <c r="AH359" s="88"/>
      <c r="AI359" s="88"/>
      <c r="AJ359" s="88"/>
      <c r="AK359" s="88"/>
      <c r="AL359" s="88"/>
      <c r="AM359" s="88"/>
      <c r="AN359" s="88"/>
      <c r="AO359" s="88"/>
      <c r="AP359" s="88"/>
      <c r="AQ359" s="88"/>
      <c r="AR359" s="88"/>
    </row>
    <row r="360" spans="1:44" s="89" customFormat="1">
      <c r="A360" s="46"/>
      <c r="B360" s="121" t="s">
        <v>125</v>
      </c>
      <c r="C360" s="51" t="s">
        <v>90</v>
      </c>
      <c r="D360" s="62">
        <v>0</v>
      </c>
      <c r="E360" s="62">
        <v>0</v>
      </c>
      <c r="F360" s="64">
        <v>710</v>
      </c>
      <c r="G360" s="62">
        <v>0</v>
      </c>
      <c r="H360" s="64">
        <v>710</v>
      </c>
      <c r="I360" s="62">
        <v>0</v>
      </c>
      <c r="J360" s="64">
        <v>58</v>
      </c>
      <c r="K360" s="62">
        <v>0</v>
      </c>
      <c r="L360" s="64">
        <f>SUM(J360:K360)</f>
        <v>58</v>
      </c>
      <c r="M360" s="185"/>
      <c r="N360" s="186"/>
      <c r="O360" s="186"/>
      <c r="P360" s="186"/>
      <c r="Q360" s="187"/>
      <c r="R360" s="186"/>
      <c r="S360" s="186"/>
      <c r="T360" s="186"/>
      <c r="U360" s="186"/>
      <c r="V360" s="187"/>
      <c r="W360" s="168"/>
      <c r="X360" s="168"/>
      <c r="Y360" s="168"/>
      <c r="Z360" s="168"/>
      <c r="AA360" s="168"/>
      <c r="AB360" s="186"/>
      <c r="AC360" s="186"/>
      <c r="AD360" s="186"/>
      <c r="AE360" s="186"/>
      <c r="AF360" s="186"/>
      <c r="AG360" s="88"/>
      <c r="AH360" s="88"/>
      <c r="AI360" s="88"/>
      <c r="AJ360" s="88"/>
      <c r="AK360" s="88"/>
      <c r="AL360" s="88"/>
      <c r="AM360" s="88"/>
      <c r="AN360" s="88"/>
      <c r="AO360" s="88"/>
      <c r="AP360" s="88"/>
      <c r="AQ360" s="88"/>
      <c r="AR360" s="88"/>
    </row>
    <row r="361" spans="1:44" s="89" customFormat="1" ht="9.9499999999999993" customHeight="1">
      <c r="A361" s="46"/>
      <c r="B361" s="121"/>
      <c r="C361" s="51"/>
      <c r="D361" s="64"/>
      <c r="E361" s="64"/>
      <c r="F361" s="80"/>
      <c r="G361" s="64"/>
      <c r="H361" s="64"/>
      <c r="I361" s="64"/>
      <c r="J361" s="80"/>
      <c r="K361" s="64"/>
      <c r="L361" s="80"/>
      <c r="M361" s="185"/>
      <c r="N361" s="186"/>
      <c r="O361" s="186"/>
      <c r="P361" s="186"/>
      <c r="Q361" s="187"/>
      <c r="R361" s="186"/>
      <c r="S361" s="186"/>
      <c r="T361" s="186"/>
      <c r="U361" s="186"/>
      <c r="V361" s="187"/>
      <c r="W361" s="186"/>
      <c r="X361" s="186"/>
      <c r="Y361" s="186"/>
      <c r="Z361" s="186"/>
      <c r="AA361" s="186"/>
      <c r="AB361" s="186"/>
      <c r="AC361" s="186"/>
      <c r="AD361" s="186"/>
      <c r="AE361" s="186"/>
      <c r="AF361" s="186"/>
      <c r="AG361" s="88"/>
      <c r="AH361" s="88"/>
      <c r="AI361" s="88"/>
      <c r="AJ361" s="88"/>
      <c r="AK361" s="88"/>
      <c r="AL361" s="88"/>
      <c r="AM361" s="88"/>
      <c r="AN361" s="88"/>
      <c r="AO361" s="88"/>
      <c r="AP361" s="88"/>
      <c r="AQ361" s="88"/>
      <c r="AR361" s="88"/>
    </row>
    <row r="362" spans="1:44" s="89" customFormat="1" ht="38.25">
      <c r="A362" s="46"/>
      <c r="B362" s="86">
        <v>85</v>
      </c>
      <c r="C362" s="51" t="s">
        <v>140</v>
      </c>
      <c r="D362" s="64"/>
      <c r="E362" s="64"/>
      <c r="F362" s="80"/>
      <c r="G362" s="64"/>
      <c r="H362" s="64"/>
      <c r="I362" s="64"/>
      <c r="J362" s="80"/>
      <c r="K362" s="64"/>
      <c r="L362" s="80"/>
      <c r="M362" s="185"/>
      <c r="N362" s="186"/>
      <c r="O362" s="186"/>
      <c r="P362" s="186"/>
      <c r="Q362" s="201"/>
      <c r="R362" s="186"/>
      <c r="S362" s="186"/>
      <c r="T362" s="186"/>
      <c r="U362" s="186"/>
      <c r="V362" s="187"/>
      <c r="W362" s="186"/>
      <c r="X362" s="186"/>
      <c r="Y362" s="186"/>
      <c r="Z362" s="186"/>
      <c r="AA362" s="186"/>
      <c r="AB362" s="186"/>
      <c r="AC362" s="186"/>
      <c r="AD362" s="186"/>
      <c r="AE362" s="186"/>
      <c r="AF362" s="186"/>
      <c r="AG362" s="88"/>
      <c r="AH362" s="88"/>
      <c r="AI362" s="88"/>
      <c r="AJ362" s="88"/>
      <c r="AK362" s="88"/>
      <c r="AL362" s="88"/>
      <c r="AM362" s="88"/>
      <c r="AN362" s="88"/>
      <c r="AO362" s="88"/>
      <c r="AP362" s="88"/>
      <c r="AQ362" s="88"/>
      <c r="AR362" s="88"/>
    </row>
    <row r="363" spans="1:44" s="89" customFormat="1">
      <c r="A363" s="50"/>
      <c r="B363" s="121" t="s">
        <v>138</v>
      </c>
      <c r="C363" s="51" t="s">
        <v>90</v>
      </c>
      <c r="D363" s="64">
        <v>23990</v>
      </c>
      <c r="E363" s="62">
        <v>0</v>
      </c>
      <c r="F363" s="80">
        <v>82766</v>
      </c>
      <c r="G363" s="62">
        <v>0</v>
      </c>
      <c r="H363" s="64">
        <v>82766</v>
      </c>
      <c r="I363" s="62">
        <v>0</v>
      </c>
      <c r="J363" s="64">
        <f>17993+22210</f>
        <v>40203</v>
      </c>
      <c r="K363" s="62">
        <v>0</v>
      </c>
      <c r="L363" s="64">
        <f>SUM(J363:K363)</f>
        <v>40203</v>
      </c>
      <c r="M363" s="185"/>
      <c r="N363" s="186"/>
      <c r="O363" s="191"/>
      <c r="P363" s="168"/>
      <c r="Q363" s="187"/>
      <c r="R363" s="168"/>
      <c r="S363" s="168"/>
      <c r="T363" s="168"/>
      <c r="U363" s="168"/>
      <c r="V363" s="170"/>
      <c r="W363" s="168"/>
      <c r="X363" s="168"/>
      <c r="Y363" s="168"/>
      <c r="Z363" s="168"/>
      <c r="AA363" s="168"/>
      <c r="AB363" s="186"/>
      <c r="AC363" s="186"/>
      <c r="AD363" s="186"/>
      <c r="AE363" s="186"/>
      <c r="AF363" s="186"/>
      <c r="AG363" s="88"/>
      <c r="AH363" s="88"/>
      <c r="AI363" s="88"/>
      <c r="AJ363" s="88"/>
      <c r="AK363" s="88"/>
      <c r="AL363" s="88"/>
      <c r="AM363" s="88"/>
      <c r="AN363" s="88"/>
      <c r="AO363" s="88"/>
      <c r="AP363" s="88"/>
      <c r="AQ363" s="88"/>
      <c r="AR363" s="88"/>
    </row>
    <row r="364" spans="1:44" s="89" customFormat="1" ht="9.9499999999999993" customHeight="1">
      <c r="A364" s="46"/>
      <c r="B364" s="121"/>
      <c r="C364" s="51"/>
      <c r="D364" s="62"/>
      <c r="E364" s="62"/>
      <c r="F364" s="80"/>
      <c r="G364" s="62"/>
      <c r="H364" s="64"/>
      <c r="I364" s="62"/>
      <c r="J364" s="80"/>
      <c r="K364" s="62"/>
      <c r="L364" s="80"/>
      <c r="M364" s="185"/>
      <c r="N364" s="186"/>
      <c r="O364" s="191"/>
      <c r="P364" s="186"/>
      <c r="Q364" s="187"/>
      <c r="R364" s="186"/>
      <c r="S364" s="186"/>
      <c r="T364" s="186"/>
      <c r="U364" s="186"/>
      <c r="V364" s="187"/>
      <c r="W364" s="186"/>
      <c r="X364" s="186"/>
      <c r="Y364" s="186"/>
      <c r="Z364" s="186"/>
      <c r="AA364" s="186"/>
      <c r="AB364" s="186"/>
      <c r="AC364" s="186"/>
      <c r="AD364" s="186"/>
      <c r="AE364" s="186"/>
      <c r="AF364" s="186"/>
      <c r="AG364" s="88"/>
      <c r="AH364" s="88"/>
      <c r="AI364" s="88"/>
      <c r="AJ364" s="88"/>
      <c r="AK364" s="88"/>
      <c r="AL364" s="88"/>
      <c r="AM364" s="88"/>
      <c r="AN364" s="88"/>
      <c r="AO364" s="88"/>
      <c r="AP364" s="88"/>
      <c r="AQ364" s="88"/>
      <c r="AR364" s="88"/>
    </row>
    <row r="365" spans="1:44" s="89" customFormat="1" ht="38.25">
      <c r="A365" s="135"/>
      <c r="B365" s="136">
        <v>86</v>
      </c>
      <c r="C365" s="137" t="s">
        <v>167</v>
      </c>
      <c r="D365" s="62"/>
      <c r="E365" s="62"/>
      <c r="F365" s="80"/>
      <c r="G365" s="62"/>
      <c r="H365" s="64"/>
      <c r="I365" s="62"/>
      <c r="J365" s="80"/>
      <c r="K365" s="62"/>
      <c r="L365" s="80"/>
      <c r="M365" s="185"/>
      <c r="N365" s="186"/>
      <c r="O365" s="191"/>
      <c r="P365" s="186"/>
      <c r="Q365" s="187"/>
      <c r="R365" s="186"/>
      <c r="S365" s="186"/>
      <c r="T365" s="186"/>
      <c r="U365" s="186"/>
      <c r="V365" s="187"/>
      <c r="W365" s="186"/>
      <c r="X365" s="186"/>
      <c r="Y365" s="186"/>
      <c r="Z365" s="186"/>
      <c r="AA365" s="186"/>
      <c r="AB365" s="186"/>
      <c r="AC365" s="186"/>
      <c r="AD365" s="186"/>
      <c r="AE365" s="186"/>
      <c r="AF365" s="186"/>
      <c r="AG365" s="88"/>
      <c r="AH365" s="88"/>
      <c r="AI365" s="88"/>
      <c r="AJ365" s="88"/>
      <c r="AK365" s="88"/>
      <c r="AL365" s="88"/>
      <c r="AM365" s="88"/>
      <c r="AN365" s="88"/>
      <c r="AO365" s="88"/>
      <c r="AP365" s="88"/>
      <c r="AQ365" s="88"/>
      <c r="AR365" s="88"/>
    </row>
    <row r="366" spans="1:44" s="89" customFormat="1">
      <c r="A366" s="135"/>
      <c r="B366" s="136" t="s">
        <v>168</v>
      </c>
      <c r="C366" s="137" t="s">
        <v>90</v>
      </c>
      <c r="D366" s="64">
        <v>7689</v>
      </c>
      <c r="E366" s="62">
        <v>0</v>
      </c>
      <c r="F366" s="64">
        <v>3676</v>
      </c>
      <c r="G366" s="62">
        <v>0</v>
      </c>
      <c r="H366" s="64">
        <v>3676</v>
      </c>
      <c r="I366" s="62">
        <v>0</v>
      </c>
      <c r="J366" s="64">
        <f>491+3588</f>
        <v>4079</v>
      </c>
      <c r="K366" s="62">
        <v>0</v>
      </c>
      <c r="L366" s="64">
        <f>SUM(J366:K366)</f>
        <v>4079</v>
      </c>
      <c r="M366" s="185"/>
      <c r="N366" s="186"/>
      <c r="O366" s="186"/>
      <c r="P366" s="168"/>
      <c r="Q366" s="187"/>
      <c r="R366" s="168"/>
      <c r="S366" s="168"/>
      <c r="T366" s="168"/>
      <c r="U366" s="168"/>
      <c r="V366" s="170"/>
      <c r="W366" s="168"/>
      <c r="X366" s="168"/>
      <c r="Y366" s="168"/>
      <c r="Z366" s="168"/>
      <c r="AA366" s="168"/>
      <c r="AB366" s="186"/>
      <c r="AC366" s="186"/>
      <c r="AD366" s="186"/>
      <c r="AE366" s="186"/>
      <c r="AF366" s="186"/>
      <c r="AG366" s="88"/>
      <c r="AH366" s="88"/>
      <c r="AI366" s="88"/>
      <c r="AJ366" s="88"/>
      <c r="AK366" s="88"/>
      <c r="AL366" s="88"/>
      <c r="AM366" s="88"/>
      <c r="AN366" s="88"/>
      <c r="AO366" s="88"/>
      <c r="AP366" s="88"/>
      <c r="AQ366" s="88"/>
      <c r="AR366" s="88"/>
    </row>
    <row r="367" spans="1:44" s="89" customFormat="1" ht="9.9499999999999993" customHeight="1">
      <c r="A367" s="135"/>
      <c r="B367" s="136"/>
      <c r="C367" s="137"/>
      <c r="D367" s="62"/>
      <c r="E367" s="62"/>
      <c r="F367" s="80"/>
      <c r="G367" s="62"/>
      <c r="H367" s="64"/>
      <c r="I367" s="62"/>
      <c r="J367" s="80"/>
      <c r="K367" s="62"/>
      <c r="L367" s="80"/>
      <c r="M367" s="185"/>
      <c r="N367" s="186"/>
      <c r="O367" s="186"/>
      <c r="P367" s="186"/>
      <c r="Q367" s="187"/>
      <c r="R367" s="186"/>
      <c r="S367" s="186"/>
      <c r="T367" s="186"/>
      <c r="U367" s="186"/>
      <c r="V367" s="187"/>
      <c r="W367" s="186"/>
      <c r="X367" s="186"/>
      <c r="Y367" s="186"/>
      <c r="Z367" s="186"/>
      <c r="AA367" s="186"/>
      <c r="AB367" s="186"/>
      <c r="AC367" s="186"/>
      <c r="AD367" s="186"/>
      <c r="AE367" s="186"/>
      <c r="AF367" s="186"/>
      <c r="AG367" s="88"/>
      <c r="AH367" s="88"/>
      <c r="AI367" s="88"/>
      <c r="AJ367" s="88"/>
      <c r="AK367" s="88"/>
      <c r="AL367" s="88"/>
      <c r="AM367" s="88"/>
      <c r="AN367" s="88"/>
      <c r="AO367" s="88"/>
      <c r="AP367" s="88"/>
      <c r="AQ367" s="88"/>
      <c r="AR367" s="88"/>
    </row>
    <row r="368" spans="1:44" s="89" customFormat="1" ht="38.25">
      <c r="A368" s="135"/>
      <c r="B368" s="136">
        <v>87</v>
      </c>
      <c r="C368" s="137" t="s">
        <v>170</v>
      </c>
      <c r="D368" s="62"/>
      <c r="E368" s="62"/>
      <c r="F368" s="80"/>
      <c r="G368" s="62"/>
      <c r="H368" s="64"/>
      <c r="I368" s="62"/>
      <c r="J368" s="80"/>
      <c r="K368" s="62"/>
      <c r="L368" s="80"/>
      <c r="M368" s="185"/>
      <c r="N368" s="186"/>
      <c r="O368" s="186"/>
      <c r="P368" s="186"/>
      <c r="Q368" s="187"/>
      <c r="R368" s="186"/>
      <c r="S368" s="186"/>
      <c r="T368" s="186"/>
      <c r="U368" s="186"/>
      <c r="V368" s="187"/>
      <c r="W368" s="186"/>
      <c r="X368" s="186"/>
      <c r="Y368" s="186"/>
      <c r="Z368" s="186"/>
      <c r="AA368" s="186"/>
      <c r="AB368" s="186"/>
      <c r="AC368" s="186"/>
      <c r="AD368" s="186"/>
      <c r="AE368" s="186"/>
      <c r="AF368" s="186"/>
      <c r="AG368" s="88"/>
      <c r="AH368" s="88"/>
      <c r="AI368" s="88"/>
      <c r="AJ368" s="88"/>
      <c r="AK368" s="88"/>
      <c r="AL368" s="88"/>
      <c r="AM368" s="88"/>
      <c r="AN368" s="88"/>
      <c r="AO368" s="88"/>
      <c r="AP368" s="88"/>
      <c r="AQ368" s="88"/>
      <c r="AR368" s="88"/>
    </row>
    <row r="369" spans="1:44" s="89" customFormat="1">
      <c r="A369" s="50"/>
      <c r="B369" s="136" t="s">
        <v>171</v>
      </c>
      <c r="C369" s="137" t="s">
        <v>90</v>
      </c>
      <c r="D369" s="64">
        <v>11773</v>
      </c>
      <c r="E369" s="62">
        <v>0</v>
      </c>
      <c r="F369" s="64">
        <v>65758</v>
      </c>
      <c r="G369" s="62">
        <v>0</v>
      </c>
      <c r="H369" s="64">
        <v>65758</v>
      </c>
      <c r="I369" s="62">
        <v>0</v>
      </c>
      <c r="J369" s="64">
        <v>64742</v>
      </c>
      <c r="K369" s="62">
        <v>0</v>
      </c>
      <c r="L369" s="64">
        <f>SUM(J369:K369)</f>
        <v>64742</v>
      </c>
      <c r="M369" s="185"/>
      <c r="N369" s="186"/>
      <c r="O369" s="186"/>
      <c r="P369" s="168"/>
      <c r="Q369" s="187"/>
      <c r="R369" s="168"/>
      <c r="S369" s="168"/>
      <c r="T369" s="168"/>
      <c r="U369" s="168"/>
      <c r="V369" s="170"/>
      <c r="W369" s="168"/>
      <c r="X369" s="168"/>
      <c r="Y369" s="168"/>
      <c r="Z369" s="168"/>
      <c r="AA369" s="168"/>
      <c r="AB369" s="186"/>
      <c r="AC369" s="186"/>
      <c r="AD369" s="186"/>
      <c r="AE369" s="186"/>
      <c r="AF369" s="186"/>
      <c r="AG369" s="88"/>
      <c r="AH369" s="88"/>
      <c r="AI369" s="88"/>
      <c r="AJ369" s="88"/>
      <c r="AK369" s="88"/>
      <c r="AL369" s="88"/>
      <c r="AM369" s="88"/>
      <c r="AN369" s="88"/>
      <c r="AO369" s="88"/>
      <c r="AP369" s="88"/>
      <c r="AQ369" s="88"/>
      <c r="AR369" s="88"/>
    </row>
    <row r="370" spans="1:44" s="89" customFormat="1" ht="9.9499999999999993" customHeight="1">
      <c r="A370" s="135"/>
      <c r="B370" s="136"/>
      <c r="C370" s="137"/>
      <c r="D370" s="62"/>
      <c r="E370" s="62"/>
      <c r="F370" s="80"/>
      <c r="G370" s="62"/>
      <c r="H370" s="64"/>
      <c r="I370" s="62"/>
      <c r="J370" s="80"/>
      <c r="K370" s="62"/>
      <c r="L370" s="80"/>
      <c r="M370" s="185"/>
      <c r="N370" s="186"/>
      <c r="O370" s="186"/>
      <c r="P370" s="186"/>
      <c r="Q370" s="187"/>
      <c r="R370" s="186"/>
      <c r="S370" s="186"/>
      <c r="T370" s="186"/>
      <c r="U370" s="186"/>
      <c r="V370" s="187"/>
      <c r="W370" s="186"/>
      <c r="X370" s="186"/>
      <c r="Y370" s="186"/>
      <c r="Z370" s="186"/>
      <c r="AA370" s="186"/>
      <c r="AB370" s="186"/>
      <c r="AC370" s="186"/>
      <c r="AD370" s="186"/>
      <c r="AE370" s="186"/>
      <c r="AF370" s="186"/>
      <c r="AG370" s="88"/>
      <c r="AH370" s="88"/>
      <c r="AI370" s="88"/>
      <c r="AJ370" s="88"/>
      <c r="AK370" s="88"/>
      <c r="AL370" s="88"/>
      <c r="AM370" s="88"/>
      <c r="AN370" s="88"/>
      <c r="AO370" s="88"/>
      <c r="AP370" s="88"/>
      <c r="AQ370" s="88"/>
      <c r="AR370" s="88"/>
    </row>
    <row r="371" spans="1:44" s="89" customFormat="1" ht="38.25">
      <c r="A371" s="135"/>
      <c r="B371" s="136">
        <v>88</v>
      </c>
      <c r="C371" s="137" t="s">
        <v>173</v>
      </c>
      <c r="D371" s="62"/>
      <c r="E371" s="62"/>
      <c r="F371" s="80"/>
      <c r="G371" s="62"/>
      <c r="H371" s="64"/>
      <c r="I371" s="62"/>
      <c r="J371" s="80"/>
      <c r="K371" s="62"/>
      <c r="L371" s="80"/>
      <c r="M371" s="185"/>
      <c r="N371" s="186"/>
      <c r="O371" s="186"/>
      <c r="P371" s="186"/>
      <c r="Q371" s="187"/>
      <c r="R371" s="186"/>
      <c r="S371" s="186"/>
      <c r="T371" s="186"/>
      <c r="U371" s="186"/>
      <c r="V371" s="187"/>
      <c r="W371" s="186"/>
      <c r="X371" s="186"/>
      <c r="Y371" s="186"/>
      <c r="Z371" s="186"/>
      <c r="AA371" s="186"/>
      <c r="AB371" s="186"/>
      <c r="AC371" s="186"/>
      <c r="AD371" s="186"/>
      <c r="AE371" s="186"/>
      <c r="AF371" s="186"/>
      <c r="AG371" s="88"/>
      <c r="AH371" s="88"/>
      <c r="AI371" s="88"/>
      <c r="AJ371" s="88"/>
      <c r="AK371" s="88"/>
      <c r="AL371" s="88"/>
      <c r="AM371" s="88"/>
      <c r="AN371" s="88"/>
      <c r="AO371" s="88"/>
      <c r="AP371" s="88"/>
      <c r="AQ371" s="88"/>
      <c r="AR371" s="88"/>
    </row>
    <row r="372" spans="1:44" s="89" customFormat="1">
      <c r="A372" s="135"/>
      <c r="B372" s="136" t="s">
        <v>172</v>
      </c>
      <c r="C372" s="137" t="s">
        <v>90</v>
      </c>
      <c r="D372" s="62">
        <v>0</v>
      </c>
      <c r="E372" s="62">
        <v>0</v>
      </c>
      <c r="F372" s="62">
        <v>0</v>
      </c>
      <c r="G372" s="62">
        <v>0</v>
      </c>
      <c r="H372" s="62">
        <v>0</v>
      </c>
      <c r="I372" s="62">
        <v>0</v>
      </c>
      <c r="J372" s="64">
        <f>110955+36985</f>
        <v>147940</v>
      </c>
      <c r="K372" s="62">
        <v>0</v>
      </c>
      <c r="L372" s="64">
        <f>SUM(J372:K372)</f>
        <v>147940</v>
      </c>
      <c r="M372" s="185"/>
      <c r="N372" s="186"/>
      <c r="O372" s="186"/>
      <c r="P372" s="186"/>
      <c r="Q372" s="187"/>
      <c r="R372" s="186"/>
      <c r="S372" s="186"/>
      <c r="T372" s="186"/>
      <c r="U372" s="186"/>
      <c r="V372" s="187"/>
      <c r="W372" s="168"/>
      <c r="X372" s="168"/>
      <c r="Y372" s="168"/>
      <c r="Z372" s="168"/>
      <c r="AA372" s="168"/>
      <c r="AB372" s="186"/>
      <c r="AC372" s="186"/>
      <c r="AD372" s="186"/>
      <c r="AE372" s="186"/>
      <c r="AF372" s="186"/>
      <c r="AG372" s="88"/>
      <c r="AH372" s="88"/>
      <c r="AI372" s="88"/>
      <c r="AJ372" s="88"/>
      <c r="AK372" s="88"/>
      <c r="AL372" s="88"/>
      <c r="AM372" s="88"/>
      <c r="AN372" s="88"/>
      <c r="AO372" s="88"/>
      <c r="AP372" s="88"/>
      <c r="AQ372" s="88"/>
      <c r="AR372" s="88"/>
    </row>
    <row r="373" spans="1:44" s="89" customFormat="1" ht="9.9499999999999993" customHeight="1">
      <c r="A373" s="135"/>
      <c r="B373" s="136"/>
      <c r="C373" s="137"/>
      <c r="D373" s="64"/>
      <c r="E373" s="62"/>
      <c r="F373" s="62"/>
      <c r="G373" s="62"/>
      <c r="H373" s="62"/>
      <c r="I373" s="62"/>
      <c r="J373" s="62"/>
      <c r="K373" s="62"/>
      <c r="L373" s="62"/>
      <c r="M373" s="185"/>
      <c r="N373" s="186"/>
      <c r="O373" s="186"/>
      <c r="P373" s="186"/>
      <c r="Q373" s="187"/>
      <c r="R373" s="186"/>
      <c r="S373" s="186"/>
      <c r="T373" s="186"/>
      <c r="U373" s="186"/>
      <c r="V373" s="187"/>
      <c r="W373" s="168"/>
      <c r="X373" s="168"/>
      <c r="Y373" s="168"/>
      <c r="Z373" s="168"/>
      <c r="AA373" s="168"/>
      <c r="AB373" s="186"/>
      <c r="AC373" s="186"/>
      <c r="AD373" s="186"/>
      <c r="AE373" s="186"/>
      <c r="AF373" s="186"/>
      <c r="AG373" s="88"/>
      <c r="AH373" s="88"/>
      <c r="AI373" s="88"/>
      <c r="AJ373" s="88"/>
      <c r="AK373" s="88"/>
      <c r="AL373" s="88"/>
      <c r="AM373" s="88"/>
      <c r="AN373" s="88"/>
      <c r="AO373" s="88"/>
      <c r="AP373" s="88"/>
      <c r="AQ373" s="88"/>
      <c r="AR373" s="88"/>
    </row>
    <row r="374" spans="1:44" s="89" customFormat="1" ht="25.5">
      <c r="A374" s="135"/>
      <c r="B374" s="136">
        <v>89</v>
      </c>
      <c r="C374" s="137" t="s">
        <v>237</v>
      </c>
      <c r="D374" s="64"/>
      <c r="E374" s="62"/>
      <c r="F374" s="62"/>
      <c r="G374" s="62"/>
      <c r="H374" s="62"/>
      <c r="I374" s="62"/>
      <c r="J374" s="62"/>
      <c r="K374" s="62"/>
      <c r="L374" s="62"/>
      <c r="M374" s="185"/>
      <c r="N374" s="186"/>
      <c r="O374" s="186"/>
      <c r="P374" s="186"/>
      <c r="Q374" s="187"/>
      <c r="R374" s="186"/>
      <c r="S374" s="186"/>
      <c r="T374" s="186"/>
      <c r="U374" s="186"/>
      <c r="V374" s="187"/>
      <c r="W374" s="168"/>
      <c r="X374" s="168"/>
      <c r="Y374" s="168"/>
      <c r="Z374" s="168"/>
      <c r="AA374" s="168"/>
      <c r="AB374" s="186"/>
      <c r="AC374" s="186"/>
      <c r="AD374" s="186"/>
      <c r="AE374" s="186"/>
      <c r="AF374" s="186"/>
      <c r="AG374" s="88"/>
      <c r="AH374" s="88"/>
      <c r="AI374" s="88"/>
      <c r="AJ374" s="88"/>
      <c r="AK374" s="88"/>
      <c r="AL374" s="88"/>
      <c r="AM374" s="88"/>
      <c r="AN374" s="88"/>
      <c r="AO374" s="88"/>
      <c r="AP374" s="88"/>
      <c r="AQ374" s="88"/>
      <c r="AR374" s="88"/>
    </row>
    <row r="375" spans="1:44" s="89" customFormat="1">
      <c r="A375" s="50"/>
      <c r="B375" s="136" t="s">
        <v>223</v>
      </c>
      <c r="C375" s="137" t="s">
        <v>90</v>
      </c>
      <c r="D375" s="62">
        <v>0</v>
      </c>
      <c r="E375" s="62">
        <v>0</v>
      </c>
      <c r="F375" s="64">
        <v>15514</v>
      </c>
      <c r="G375" s="62">
        <v>0</v>
      </c>
      <c r="H375" s="64">
        <v>15514</v>
      </c>
      <c r="I375" s="62">
        <v>0</v>
      </c>
      <c r="J375" s="64">
        <v>33867</v>
      </c>
      <c r="K375" s="62">
        <v>0</v>
      </c>
      <c r="L375" s="64">
        <f>SUM(J375:K375)</f>
        <v>33867</v>
      </c>
      <c r="M375" s="185"/>
      <c r="N375" s="186"/>
      <c r="O375" s="186"/>
      <c r="P375" s="168"/>
      <c r="Q375" s="187"/>
      <c r="R375" s="168"/>
      <c r="S375" s="168"/>
      <c r="T375" s="168"/>
      <c r="U375" s="168"/>
      <c r="V375" s="170"/>
      <c r="W375" s="168"/>
      <c r="X375" s="168"/>
      <c r="Y375" s="168"/>
      <c r="Z375" s="168"/>
      <c r="AA375" s="168"/>
      <c r="AB375" s="186"/>
      <c r="AC375" s="186"/>
      <c r="AD375" s="186"/>
      <c r="AE375" s="186"/>
      <c r="AF375" s="186"/>
      <c r="AG375" s="88"/>
      <c r="AH375" s="88"/>
      <c r="AI375" s="88"/>
      <c r="AJ375" s="88"/>
      <c r="AK375" s="88"/>
      <c r="AL375" s="88"/>
      <c r="AM375" s="88"/>
      <c r="AN375" s="88"/>
      <c r="AO375" s="88"/>
      <c r="AP375" s="88"/>
      <c r="AQ375" s="88"/>
      <c r="AR375" s="88"/>
    </row>
    <row r="376" spans="1:44" s="89" customFormat="1" ht="9.9499999999999993" customHeight="1">
      <c r="A376" s="50"/>
      <c r="B376" s="136"/>
      <c r="C376" s="137"/>
      <c r="D376" s="62"/>
      <c r="E376" s="62"/>
      <c r="F376" s="62"/>
      <c r="G376" s="62"/>
      <c r="H376" s="62"/>
      <c r="I376" s="62"/>
      <c r="J376" s="64"/>
      <c r="K376" s="62"/>
      <c r="L376" s="64"/>
      <c r="M376" s="185"/>
      <c r="N376" s="186"/>
      <c r="O376" s="186"/>
      <c r="P376" s="168"/>
      <c r="Q376" s="187"/>
      <c r="R376" s="168"/>
      <c r="S376" s="168"/>
      <c r="T376" s="168"/>
      <c r="U376" s="168"/>
      <c r="V376" s="170"/>
      <c r="W376" s="168"/>
      <c r="X376" s="168"/>
      <c r="Y376" s="168"/>
      <c r="Z376" s="168"/>
      <c r="AA376" s="168"/>
      <c r="AB376" s="186"/>
      <c r="AC376" s="186"/>
      <c r="AD376" s="186"/>
      <c r="AE376" s="186"/>
      <c r="AF376" s="186"/>
      <c r="AG376" s="88"/>
      <c r="AH376" s="88"/>
      <c r="AI376" s="88"/>
      <c r="AJ376" s="88"/>
      <c r="AK376" s="88"/>
      <c r="AL376" s="88"/>
      <c r="AM376" s="88"/>
      <c r="AN376" s="88"/>
      <c r="AO376" s="88"/>
      <c r="AP376" s="88"/>
      <c r="AQ376" s="88"/>
      <c r="AR376" s="88"/>
    </row>
    <row r="377" spans="1:44" s="89" customFormat="1" ht="25.5">
      <c r="A377" s="135"/>
      <c r="B377" s="136">
        <v>90</v>
      </c>
      <c r="C377" s="137" t="s">
        <v>224</v>
      </c>
      <c r="D377" s="62"/>
      <c r="E377" s="62"/>
      <c r="F377" s="62"/>
      <c r="G377" s="62"/>
      <c r="H377" s="62"/>
      <c r="I377" s="62"/>
      <c r="J377" s="62"/>
      <c r="K377" s="62"/>
      <c r="L377" s="64"/>
      <c r="M377" s="185"/>
      <c r="N377" s="186"/>
      <c r="O377" s="186"/>
      <c r="P377" s="186"/>
      <c r="Q377" s="187"/>
      <c r="R377" s="186"/>
      <c r="S377" s="186"/>
      <c r="T377" s="186"/>
      <c r="U377" s="186"/>
      <c r="V377" s="187"/>
      <c r="W377" s="168"/>
      <c r="X377" s="168"/>
      <c r="Y377" s="168"/>
      <c r="Z377" s="168"/>
      <c r="AA377" s="168"/>
      <c r="AB377" s="186"/>
      <c r="AC377" s="186"/>
      <c r="AD377" s="186"/>
      <c r="AE377" s="186"/>
      <c r="AF377" s="186"/>
      <c r="AG377" s="88"/>
      <c r="AH377" s="88"/>
      <c r="AI377" s="88"/>
      <c r="AJ377" s="88"/>
      <c r="AK377" s="88"/>
      <c r="AL377" s="88"/>
      <c r="AM377" s="88"/>
      <c r="AN377" s="88"/>
      <c r="AO377" s="88"/>
      <c r="AP377" s="88"/>
      <c r="AQ377" s="88"/>
      <c r="AR377" s="88"/>
    </row>
    <row r="378" spans="1:44" s="89" customFormat="1">
      <c r="A378" s="161"/>
      <c r="B378" s="162" t="s">
        <v>225</v>
      </c>
      <c r="C378" s="163" t="s">
        <v>90</v>
      </c>
      <c r="D378" s="65">
        <v>0</v>
      </c>
      <c r="E378" s="65">
        <v>0</v>
      </c>
      <c r="F378" s="67">
        <v>14000</v>
      </c>
      <c r="G378" s="65">
        <v>0</v>
      </c>
      <c r="H378" s="67">
        <v>26556</v>
      </c>
      <c r="I378" s="65">
        <v>0</v>
      </c>
      <c r="J378" s="67">
        <f>9699+50000</f>
        <v>59699</v>
      </c>
      <c r="K378" s="65">
        <v>0</v>
      </c>
      <c r="L378" s="67">
        <f>SUM(J378:K378)</f>
        <v>59699</v>
      </c>
      <c r="M378" s="185"/>
      <c r="N378" s="186"/>
      <c r="O378" s="186"/>
      <c r="P378" s="168"/>
      <c r="Q378" s="187"/>
      <c r="R378" s="168"/>
      <c r="S378" s="168"/>
      <c r="T378" s="168"/>
      <c r="U378" s="168"/>
      <c r="V378" s="170"/>
      <c r="W378" s="168"/>
      <c r="X378" s="168"/>
      <c r="Y378" s="168"/>
      <c r="Z378" s="168"/>
      <c r="AA378" s="168"/>
      <c r="AB378" s="186"/>
      <c r="AC378" s="186"/>
      <c r="AD378" s="186"/>
      <c r="AE378" s="186"/>
      <c r="AF378" s="186"/>
      <c r="AG378" s="88"/>
      <c r="AH378" s="88"/>
      <c r="AI378" s="88"/>
      <c r="AJ378" s="88"/>
      <c r="AK378" s="88"/>
      <c r="AL378" s="88"/>
      <c r="AM378" s="88"/>
      <c r="AN378" s="88"/>
      <c r="AO378" s="88"/>
      <c r="AP378" s="88"/>
      <c r="AQ378" s="88"/>
      <c r="AR378" s="88"/>
    </row>
    <row r="379" spans="1:44" s="89" customFormat="1" ht="2.25" customHeight="1">
      <c r="A379" s="50"/>
      <c r="B379" s="136"/>
      <c r="C379" s="137"/>
      <c r="D379" s="62"/>
      <c r="E379" s="62"/>
      <c r="F379" s="62"/>
      <c r="G379" s="62"/>
      <c r="H379" s="62"/>
      <c r="I379" s="62"/>
      <c r="J379" s="64"/>
      <c r="K379" s="62"/>
      <c r="L379" s="64"/>
      <c r="M379" s="185"/>
      <c r="N379" s="186"/>
      <c r="O379" s="186"/>
      <c r="P379" s="168"/>
      <c r="Q379" s="187"/>
      <c r="R379" s="168"/>
      <c r="S379" s="168"/>
      <c r="T379" s="168"/>
      <c r="U379" s="168"/>
      <c r="V379" s="170"/>
      <c r="W379" s="168"/>
      <c r="X379" s="168"/>
      <c r="Y379" s="168"/>
      <c r="Z379" s="168"/>
      <c r="AA379" s="168"/>
      <c r="AB379" s="186"/>
      <c r="AC379" s="186"/>
      <c r="AD379" s="186"/>
      <c r="AE379" s="186"/>
      <c r="AF379" s="186"/>
      <c r="AG379" s="88"/>
      <c r="AH379" s="88"/>
      <c r="AI379" s="88"/>
      <c r="AJ379" s="88"/>
      <c r="AK379" s="88"/>
      <c r="AL379" s="88"/>
      <c r="AM379" s="88"/>
      <c r="AN379" s="88"/>
      <c r="AO379" s="88"/>
      <c r="AP379" s="88"/>
      <c r="AQ379" s="88"/>
      <c r="AR379" s="88"/>
    </row>
    <row r="380" spans="1:44" s="89" customFormat="1" ht="25.5">
      <c r="A380" s="135"/>
      <c r="B380" s="136">
        <v>91</v>
      </c>
      <c r="C380" s="137" t="s">
        <v>226</v>
      </c>
      <c r="D380" s="62"/>
      <c r="E380" s="62"/>
      <c r="F380" s="62"/>
      <c r="G380" s="62"/>
      <c r="H380" s="62"/>
      <c r="I380" s="62"/>
      <c r="J380" s="62"/>
      <c r="K380" s="62"/>
      <c r="L380" s="64"/>
      <c r="M380" s="185"/>
      <c r="N380" s="186"/>
      <c r="O380" s="186"/>
      <c r="P380" s="186"/>
      <c r="Q380" s="187"/>
      <c r="R380" s="186"/>
      <c r="S380" s="186"/>
      <c r="T380" s="186"/>
      <c r="U380" s="186"/>
      <c r="V380" s="187"/>
      <c r="W380" s="168"/>
      <c r="X380" s="168"/>
      <c r="Y380" s="168"/>
      <c r="Z380" s="168"/>
      <c r="AA380" s="168"/>
      <c r="AB380" s="186"/>
      <c r="AC380" s="186"/>
      <c r="AD380" s="186"/>
      <c r="AE380" s="186"/>
      <c r="AF380" s="186"/>
      <c r="AG380" s="88"/>
      <c r="AH380" s="88"/>
      <c r="AI380" s="88"/>
      <c r="AJ380" s="88"/>
      <c r="AK380" s="88"/>
      <c r="AL380" s="88"/>
      <c r="AM380" s="88"/>
      <c r="AN380" s="88"/>
      <c r="AO380" s="88"/>
      <c r="AP380" s="88"/>
      <c r="AQ380" s="88"/>
      <c r="AR380" s="88"/>
    </row>
    <row r="381" spans="1:44" s="89" customFormat="1">
      <c r="A381" s="50"/>
      <c r="B381" s="136" t="s">
        <v>227</v>
      </c>
      <c r="C381" s="137" t="s">
        <v>90</v>
      </c>
      <c r="D381" s="62">
        <v>0</v>
      </c>
      <c r="E381" s="62">
        <v>0</v>
      </c>
      <c r="F381" s="64">
        <v>21365</v>
      </c>
      <c r="G381" s="62">
        <v>0</v>
      </c>
      <c r="H381" s="64">
        <v>21365</v>
      </c>
      <c r="I381" s="62">
        <v>0</v>
      </c>
      <c r="J381" s="64">
        <f>13436+47522</f>
        <v>60958</v>
      </c>
      <c r="K381" s="62">
        <v>0</v>
      </c>
      <c r="L381" s="64">
        <f>SUM(J381:K381)</f>
        <v>60958</v>
      </c>
      <c r="M381" s="185"/>
      <c r="N381" s="186"/>
      <c r="O381" s="186"/>
      <c r="P381" s="168"/>
      <c r="Q381" s="187"/>
      <c r="R381" s="168"/>
      <c r="S381" s="168"/>
      <c r="T381" s="168"/>
      <c r="U381" s="168"/>
      <c r="V381" s="170"/>
      <c r="W381" s="168"/>
      <c r="X381" s="168"/>
      <c r="Y381" s="168"/>
      <c r="Z381" s="168"/>
      <c r="AA381" s="168"/>
      <c r="AB381" s="186"/>
      <c r="AC381" s="186"/>
      <c r="AD381" s="186"/>
      <c r="AE381" s="186"/>
      <c r="AF381" s="186"/>
      <c r="AG381" s="88"/>
      <c r="AH381" s="88"/>
      <c r="AI381" s="88"/>
      <c r="AJ381" s="88"/>
      <c r="AK381" s="88"/>
      <c r="AL381" s="88"/>
      <c r="AM381" s="88"/>
      <c r="AN381" s="88"/>
      <c r="AO381" s="88"/>
      <c r="AP381" s="88"/>
      <c r="AQ381" s="88"/>
      <c r="AR381" s="88"/>
    </row>
    <row r="382" spans="1:44" s="89" customFormat="1" ht="8.1" customHeight="1">
      <c r="A382" s="50"/>
      <c r="B382" s="136"/>
      <c r="C382" s="137"/>
      <c r="D382" s="62"/>
      <c r="E382" s="62"/>
      <c r="F382" s="62"/>
      <c r="G382" s="62"/>
      <c r="H382" s="62"/>
      <c r="I382" s="62"/>
      <c r="J382" s="64"/>
      <c r="K382" s="62"/>
      <c r="L382" s="64"/>
      <c r="M382" s="185"/>
      <c r="N382" s="186"/>
      <c r="O382" s="186"/>
      <c r="P382" s="168"/>
      <c r="Q382" s="187"/>
      <c r="R382" s="168"/>
      <c r="S382" s="168"/>
      <c r="T382" s="168"/>
      <c r="U382" s="168"/>
      <c r="V382" s="170"/>
      <c r="W382" s="168"/>
      <c r="X382" s="168"/>
      <c r="Y382" s="168"/>
      <c r="Z382" s="168"/>
      <c r="AA382" s="168"/>
      <c r="AB382" s="186"/>
      <c r="AC382" s="186"/>
      <c r="AD382" s="186"/>
      <c r="AE382" s="186"/>
      <c r="AF382" s="186"/>
      <c r="AG382" s="88"/>
      <c r="AH382" s="88"/>
      <c r="AI382" s="88"/>
      <c r="AJ382" s="88"/>
      <c r="AK382" s="88"/>
      <c r="AL382" s="88"/>
      <c r="AM382" s="88"/>
      <c r="AN382" s="88"/>
      <c r="AO382" s="88"/>
      <c r="AP382" s="88"/>
      <c r="AQ382" s="88"/>
      <c r="AR382" s="88"/>
    </row>
    <row r="383" spans="1:44" s="89" customFormat="1" ht="25.5">
      <c r="A383" s="50"/>
      <c r="B383" s="136">
        <v>92</v>
      </c>
      <c r="C383" s="137" t="s">
        <v>244</v>
      </c>
      <c r="D383" s="62"/>
      <c r="E383" s="62"/>
      <c r="F383" s="62"/>
      <c r="G383" s="62"/>
      <c r="H383" s="62"/>
      <c r="I383" s="62"/>
      <c r="J383" s="64"/>
      <c r="K383" s="62"/>
      <c r="L383" s="64"/>
      <c r="M383" s="185"/>
      <c r="N383" s="186"/>
      <c r="O383" s="186"/>
      <c r="P383" s="168"/>
      <c r="Q383" s="187"/>
      <c r="R383" s="168"/>
      <c r="S383" s="168"/>
      <c r="T383" s="168"/>
      <c r="U383" s="168"/>
      <c r="V383" s="170"/>
      <c r="W383" s="168"/>
      <c r="X383" s="168"/>
      <c r="Y383" s="168"/>
      <c r="Z383" s="168"/>
      <c r="AA383" s="168"/>
      <c r="AB383" s="186"/>
      <c r="AC383" s="186"/>
      <c r="AD383" s="186"/>
      <c r="AE383" s="186"/>
      <c r="AF383" s="186"/>
      <c r="AG383" s="88"/>
      <c r="AH383" s="88"/>
      <c r="AI383" s="88"/>
      <c r="AJ383" s="88"/>
      <c r="AK383" s="88"/>
      <c r="AL383" s="88"/>
      <c r="AM383" s="88"/>
      <c r="AN383" s="88"/>
      <c r="AO383" s="88"/>
      <c r="AP383" s="88"/>
      <c r="AQ383" s="88"/>
      <c r="AR383" s="88"/>
    </row>
    <row r="384" spans="1:44" s="89" customFormat="1">
      <c r="A384" s="50"/>
      <c r="B384" s="136" t="s">
        <v>245</v>
      </c>
      <c r="C384" s="137" t="s">
        <v>90</v>
      </c>
      <c r="D384" s="62">
        <v>0</v>
      </c>
      <c r="E384" s="62">
        <v>0</v>
      </c>
      <c r="F384" s="62">
        <v>0</v>
      </c>
      <c r="G384" s="62">
        <v>0</v>
      </c>
      <c r="H384" s="62">
        <v>0</v>
      </c>
      <c r="I384" s="62">
        <v>0</v>
      </c>
      <c r="J384" s="64">
        <v>54011</v>
      </c>
      <c r="K384" s="62">
        <v>0</v>
      </c>
      <c r="L384" s="64">
        <f>SUM(J384:K384)</f>
        <v>54011</v>
      </c>
      <c r="M384" s="275"/>
      <c r="N384" s="219"/>
      <c r="O384" s="276"/>
      <c r="P384" s="256"/>
      <c r="Q384" s="277"/>
      <c r="R384" s="168"/>
      <c r="S384" s="168"/>
      <c r="T384" s="168"/>
      <c r="U384" s="168"/>
      <c r="V384" s="170"/>
      <c r="W384" s="168"/>
      <c r="X384" s="168"/>
      <c r="Y384" s="168"/>
      <c r="Z384" s="168"/>
      <c r="AA384" s="168"/>
      <c r="AB384" s="186"/>
      <c r="AC384" s="186"/>
      <c r="AD384" s="186"/>
      <c r="AE384" s="186"/>
      <c r="AF384" s="186"/>
      <c r="AG384" s="88"/>
      <c r="AH384" s="88"/>
      <c r="AI384" s="88"/>
      <c r="AJ384" s="88"/>
      <c r="AK384" s="88"/>
      <c r="AL384" s="88"/>
      <c r="AM384" s="88"/>
      <c r="AN384" s="88"/>
      <c r="AO384" s="88"/>
      <c r="AP384" s="88"/>
      <c r="AQ384" s="88"/>
      <c r="AR384" s="88"/>
    </row>
    <row r="385" spans="1:44" s="89" customFormat="1" ht="8.1" customHeight="1">
      <c r="A385" s="50"/>
      <c r="B385" s="136"/>
      <c r="C385" s="137"/>
      <c r="D385" s="62"/>
      <c r="E385" s="62"/>
      <c r="F385" s="62"/>
      <c r="G385" s="62"/>
      <c r="H385" s="62"/>
      <c r="I385" s="62"/>
      <c r="J385" s="64"/>
      <c r="K385" s="62"/>
      <c r="L385" s="64"/>
      <c r="M385" s="275"/>
      <c r="N385" s="219"/>
      <c r="O385" s="219"/>
      <c r="P385" s="256"/>
      <c r="Q385" s="277"/>
      <c r="R385" s="168"/>
      <c r="S385" s="168"/>
      <c r="T385" s="168"/>
      <c r="U385" s="168"/>
      <c r="V385" s="170"/>
      <c r="W385" s="168"/>
      <c r="X385" s="168"/>
      <c r="Y385" s="168"/>
      <c r="Z385" s="168"/>
      <c r="AA385" s="168"/>
      <c r="AB385" s="186"/>
      <c r="AC385" s="186"/>
      <c r="AD385" s="186"/>
      <c r="AE385" s="186"/>
      <c r="AF385" s="186"/>
      <c r="AG385" s="88"/>
      <c r="AH385" s="88"/>
      <c r="AI385" s="88"/>
      <c r="AJ385" s="88"/>
      <c r="AK385" s="88"/>
      <c r="AL385" s="88"/>
      <c r="AM385" s="88"/>
      <c r="AN385" s="88"/>
      <c r="AO385" s="88"/>
      <c r="AP385" s="88"/>
      <c r="AQ385" s="88"/>
      <c r="AR385" s="88"/>
    </row>
    <row r="386" spans="1:44" s="89" customFormat="1">
      <c r="A386" s="50"/>
      <c r="B386" s="136">
        <v>93</v>
      </c>
      <c r="C386" s="137" t="s">
        <v>246</v>
      </c>
      <c r="D386" s="62"/>
      <c r="E386" s="62"/>
      <c r="F386" s="62"/>
      <c r="G386" s="62"/>
      <c r="H386" s="62"/>
      <c r="I386" s="62"/>
      <c r="J386" s="64"/>
      <c r="K386" s="62"/>
      <c r="L386" s="64"/>
      <c r="M386" s="275"/>
      <c r="N386" s="219"/>
      <c r="O386" s="219"/>
      <c r="P386" s="256"/>
      <c r="Q386" s="277"/>
      <c r="R386" s="168"/>
      <c r="S386" s="168"/>
      <c r="T386" s="168"/>
      <c r="U386" s="168"/>
      <c r="V386" s="170"/>
      <c r="W386" s="168"/>
      <c r="X386" s="168"/>
      <c r="Y386" s="168"/>
      <c r="Z386" s="168"/>
      <c r="AA386" s="168"/>
      <c r="AB386" s="186"/>
      <c r="AC386" s="186"/>
      <c r="AD386" s="186"/>
      <c r="AE386" s="186"/>
      <c r="AF386" s="186"/>
      <c r="AG386" s="88"/>
      <c r="AH386" s="88"/>
      <c r="AI386" s="88"/>
      <c r="AJ386" s="88"/>
      <c r="AK386" s="88"/>
      <c r="AL386" s="88"/>
      <c r="AM386" s="88"/>
      <c r="AN386" s="88"/>
      <c r="AO386" s="88"/>
      <c r="AP386" s="88"/>
      <c r="AQ386" s="88"/>
      <c r="AR386" s="88"/>
    </row>
    <row r="387" spans="1:44" s="89" customFormat="1">
      <c r="A387" s="50"/>
      <c r="B387" s="136" t="s">
        <v>247</v>
      </c>
      <c r="C387" s="137" t="s">
        <v>90</v>
      </c>
      <c r="D387" s="62">
        <v>0</v>
      </c>
      <c r="E387" s="62">
        <v>0</v>
      </c>
      <c r="F387" s="62">
        <v>0</v>
      </c>
      <c r="G387" s="62">
        <v>0</v>
      </c>
      <c r="H387" s="62">
        <v>0</v>
      </c>
      <c r="I387" s="62">
        <v>0</v>
      </c>
      <c r="J387" s="64">
        <v>11475</v>
      </c>
      <c r="K387" s="62">
        <v>0</v>
      </c>
      <c r="L387" s="64">
        <f>SUM(J387:K387)</f>
        <v>11475</v>
      </c>
      <c r="M387" s="275"/>
      <c r="N387" s="219"/>
      <c r="O387" s="276"/>
      <c r="P387" s="256"/>
      <c r="Q387" s="277"/>
      <c r="R387" s="168"/>
      <c r="S387" s="168"/>
      <c r="T387" s="168"/>
      <c r="U387" s="168"/>
      <c r="V387" s="170"/>
      <c r="W387" s="168"/>
      <c r="X387" s="168"/>
      <c r="Y387" s="168"/>
      <c r="Z387" s="168"/>
      <c r="AA387" s="168"/>
      <c r="AB387" s="186"/>
      <c r="AC387" s="186"/>
      <c r="AD387" s="186"/>
      <c r="AE387" s="186"/>
      <c r="AF387" s="186"/>
      <c r="AG387" s="88"/>
      <c r="AH387" s="88"/>
      <c r="AI387" s="88"/>
      <c r="AJ387" s="88"/>
      <c r="AK387" s="88"/>
      <c r="AL387" s="88"/>
      <c r="AM387" s="88"/>
      <c r="AN387" s="88"/>
      <c r="AO387" s="88"/>
      <c r="AP387" s="88"/>
      <c r="AQ387" s="88"/>
      <c r="AR387" s="88"/>
    </row>
    <row r="388" spans="1:44" s="89" customFormat="1" ht="8.1" customHeight="1">
      <c r="A388" s="50"/>
      <c r="B388" s="136"/>
      <c r="C388" s="137"/>
      <c r="D388" s="62"/>
      <c r="E388" s="62"/>
      <c r="F388" s="62"/>
      <c r="G388" s="62"/>
      <c r="H388" s="62"/>
      <c r="I388" s="62"/>
      <c r="J388" s="64"/>
      <c r="K388" s="62"/>
      <c r="L388" s="64"/>
      <c r="M388" s="275"/>
      <c r="N388" s="219"/>
      <c r="O388" s="276"/>
      <c r="P388" s="256"/>
      <c r="Q388" s="277"/>
      <c r="R388" s="168"/>
      <c r="S388" s="168"/>
      <c r="T388" s="168"/>
      <c r="U388" s="168"/>
      <c r="V388" s="170"/>
      <c r="W388" s="168"/>
      <c r="X388" s="168"/>
      <c r="Y388" s="168"/>
      <c r="Z388" s="168"/>
      <c r="AA388" s="168"/>
      <c r="AB388" s="186"/>
      <c r="AC388" s="186"/>
      <c r="AD388" s="186"/>
      <c r="AE388" s="186"/>
      <c r="AF388" s="186"/>
      <c r="AG388" s="88"/>
      <c r="AH388" s="88"/>
      <c r="AI388" s="88"/>
      <c r="AJ388" s="88"/>
      <c r="AK388" s="88"/>
      <c r="AL388" s="88"/>
      <c r="AM388" s="88"/>
      <c r="AN388" s="88"/>
      <c r="AO388" s="88"/>
      <c r="AP388" s="88"/>
      <c r="AQ388" s="88"/>
      <c r="AR388" s="88"/>
    </row>
    <row r="389" spans="1:44" s="89" customFormat="1" ht="25.5">
      <c r="A389" s="50"/>
      <c r="B389" s="136">
        <v>94</v>
      </c>
      <c r="C389" s="137" t="s">
        <v>262</v>
      </c>
      <c r="D389" s="62"/>
      <c r="E389" s="62"/>
      <c r="F389" s="62"/>
      <c r="G389" s="62"/>
      <c r="H389" s="62"/>
      <c r="I389" s="62"/>
      <c r="J389" s="64"/>
      <c r="K389" s="62"/>
      <c r="L389" s="64"/>
      <c r="M389" s="275"/>
      <c r="N389" s="219"/>
      <c r="O389" s="219"/>
      <c r="P389" s="256"/>
      <c r="Q389" s="277"/>
      <c r="R389" s="168"/>
      <c r="S389" s="168"/>
      <c r="T389" s="168"/>
      <c r="U389" s="168"/>
      <c r="V389" s="170"/>
      <c r="W389" s="168"/>
      <c r="X389" s="168"/>
      <c r="Y389" s="168"/>
      <c r="Z389" s="168"/>
      <c r="AA389" s="168"/>
      <c r="AB389" s="186"/>
      <c r="AC389" s="186"/>
      <c r="AD389" s="186"/>
      <c r="AE389" s="186"/>
      <c r="AF389" s="186"/>
      <c r="AG389" s="88"/>
      <c r="AH389" s="88"/>
      <c r="AI389" s="88"/>
      <c r="AJ389" s="88"/>
      <c r="AK389" s="88"/>
      <c r="AL389" s="88"/>
      <c r="AM389" s="88"/>
      <c r="AN389" s="88"/>
      <c r="AO389" s="88"/>
      <c r="AP389" s="88"/>
      <c r="AQ389" s="88"/>
      <c r="AR389" s="88"/>
    </row>
    <row r="390" spans="1:44" s="89" customFormat="1">
      <c r="A390" s="50"/>
      <c r="B390" s="136" t="s">
        <v>251</v>
      </c>
      <c r="C390" s="137" t="s">
        <v>90</v>
      </c>
      <c r="D390" s="62">
        <v>0</v>
      </c>
      <c r="E390" s="62">
        <v>0</v>
      </c>
      <c r="F390" s="62">
        <v>0</v>
      </c>
      <c r="G390" s="62">
        <v>0</v>
      </c>
      <c r="H390" s="62">
        <v>0</v>
      </c>
      <c r="I390" s="62">
        <v>0</v>
      </c>
      <c r="J390" s="64">
        <f>95311+22292</f>
        <v>117603</v>
      </c>
      <c r="K390" s="62">
        <v>0</v>
      </c>
      <c r="L390" s="67">
        <f>SUM(J390:K390)</f>
        <v>117603</v>
      </c>
      <c r="M390" s="275"/>
      <c r="N390" s="219"/>
      <c r="O390" s="276"/>
      <c r="P390" s="256"/>
      <c r="Q390" s="277"/>
      <c r="R390" s="168"/>
      <c r="S390" s="168"/>
      <c r="T390" s="168"/>
      <c r="U390" s="168"/>
      <c r="V390" s="170"/>
      <c r="W390" s="168"/>
      <c r="X390" s="168"/>
      <c r="Y390" s="168"/>
      <c r="Z390" s="168"/>
      <c r="AA390" s="168"/>
      <c r="AB390" s="186"/>
      <c r="AC390" s="186"/>
      <c r="AD390" s="186"/>
      <c r="AE390" s="186"/>
      <c r="AF390" s="186"/>
      <c r="AG390" s="88"/>
      <c r="AH390" s="88"/>
      <c r="AI390" s="88"/>
      <c r="AJ390" s="88"/>
      <c r="AK390" s="88"/>
      <c r="AL390" s="88"/>
      <c r="AM390" s="88"/>
      <c r="AN390" s="88"/>
      <c r="AO390" s="88"/>
      <c r="AP390" s="88"/>
      <c r="AQ390" s="88"/>
      <c r="AR390" s="88"/>
    </row>
    <row r="391" spans="1:44" s="89" customFormat="1" ht="25.5">
      <c r="A391" s="46" t="s">
        <v>17</v>
      </c>
      <c r="B391" s="121">
        <v>78</v>
      </c>
      <c r="C391" s="51" t="s">
        <v>123</v>
      </c>
      <c r="D391" s="55">
        <f t="shared" ref="D391:I391" si="156">SUM(D358:D387)</f>
        <v>43452</v>
      </c>
      <c r="E391" s="54">
        <f t="shared" si="156"/>
        <v>0</v>
      </c>
      <c r="F391" s="55">
        <f t="shared" si="156"/>
        <v>203789</v>
      </c>
      <c r="G391" s="54">
        <f t="shared" si="156"/>
        <v>0</v>
      </c>
      <c r="H391" s="55">
        <f t="shared" si="156"/>
        <v>216345</v>
      </c>
      <c r="I391" s="54">
        <f t="shared" si="156"/>
        <v>0</v>
      </c>
      <c r="J391" s="55">
        <f>SUM(J358:J390)</f>
        <v>594650</v>
      </c>
      <c r="K391" s="54">
        <f>SUM(K358:K390)</f>
        <v>0</v>
      </c>
      <c r="L391" s="55">
        <f>SUM(L358:L390)</f>
        <v>594650</v>
      </c>
      <c r="M391" s="185"/>
      <c r="N391" s="186"/>
      <c r="O391" s="186"/>
      <c r="P391" s="186"/>
      <c r="Q391" s="187"/>
      <c r="R391" s="186"/>
      <c r="S391" s="186"/>
      <c r="T391" s="186"/>
      <c r="U391" s="186"/>
      <c r="V391" s="187"/>
      <c r="W391" s="186"/>
      <c r="X391" s="186"/>
      <c r="Y391" s="186"/>
      <c r="Z391" s="186"/>
      <c r="AA391" s="186"/>
      <c r="AB391" s="186"/>
      <c r="AC391" s="186"/>
      <c r="AD391" s="186"/>
      <c r="AE391" s="186"/>
      <c r="AF391" s="186"/>
      <c r="AG391" s="88"/>
      <c r="AH391" s="88"/>
      <c r="AI391" s="88"/>
      <c r="AJ391" s="88"/>
      <c r="AK391" s="88"/>
      <c r="AL391" s="88"/>
      <c r="AM391" s="88"/>
      <c r="AN391" s="88"/>
      <c r="AO391" s="88"/>
      <c r="AP391" s="88"/>
      <c r="AQ391" s="88"/>
      <c r="AR391" s="88"/>
    </row>
    <row r="392" spans="1:44" s="89" customFormat="1" ht="8.1" customHeight="1">
      <c r="A392" s="46"/>
      <c r="B392" s="121"/>
      <c r="C392" s="51"/>
      <c r="D392" s="95"/>
      <c r="E392" s="95"/>
      <c r="F392" s="95"/>
      <c r="G392" s="95"/>
      <c r="H392" s="95"/>
      <c r="I392" s="95"/>
      <c r="J392" s="95"/>
      <c r="K392" s="95"/>
      <c r="L392" s="95"/>
      <c r="M392" s="185"/>
      <c r="N392" s="186"/>
      <c r="O392" s="186"/>
      <c r="P392" s="186"/>
      <c r="Q392" s="187"/>
      <c r="R392" s="186"/>
      <c r="S392" s="186"/>
      <c r="T392" s="186"/>
      <c r="U392" s="186"/>
      <c r="V392" s="187"/>
      <c r="W392" s="186"/>
      <c r="X392" s="186"/>
      <c r="Y392" s="186"/>
      <c r="Z392" s="186"/>
      <c r="AA392" s="186"/>
      <c r="AB392" s="186"/>
      <c r="AC392" s="186"/>
      <c r="AD392" s="186"/>
      <c r="AE392" s="186"/>
      <c r="AF392" s="186"/>
      <c r="AG392" s="88"/>
      <c r="AH392" s="88"/>
      <c r="AI392" s="88"/>
      <c r="AJ392" s="88"/>
      <c r="AK392" s="88"/>
      <c r="AL392" s="88"/>
      <c r="AM392" s="88"/>
      <c r="AN392" s="88"/>
      <c r="AO392" s="88"/>
      <c r="AP392" s="88"/>
      <c r="AQ392" s="88"/>
      <c r="AR392" s="88"/>
    </row>
    <row r="393" spans="1:44" s="89" customFormat="1">
      <c r="A393" s="46"/>
      <c r="B393" s="121">
        <v>79</v>
      </c>
      <c r="C393" s="51" t="s">
        <v>139</v>
      </c>
      <c r="D393" s="64"/>
      <c r="E393" s="64"/>
      <c r="F393" s="64"/>
      <c r="G393" s="64"/>
      <c r="H393" s="64"/>
      <c r="I393" s="64"/>
      <c r="J393" s="64"/>
      <c r="K393" s="64"/>
      <c r="L393" s="64"/>
      <c r="M393" s="185"/>
      <c r="N393" s="186"/>
      <c r="O393" s="186"/>
      <c r="P393" s="186"/>
      <c r="Q393" s="187"/>
      <c r="R393" s="186"/>
      <c r="S393" s="186"/>
      <c r="T393" s="186"/>
      <c r="U393" s="186"/>
      <c r="V393" s="187"/>
      <c r="W393" s="186"/>
      <c r="X393" s="186"/>
      <c r="Y393" s="186"/>
      <c r="Z393" s="186"/>
      <c r="AA393" s="186"/>
      <c r="AB393" s="186"/>
      <c r="AC393" s="186"/>
      <c r="AD393" s="186"/>
      <c r="AE393" s="186"/>
      <c r="AF393" s="186"/>
      <c r="AG393" s="88"/>
      <c r="AH393" s="88"/>
      <c r="AI393" s="88"/>
      <c r="AJ393" s="88"/>
      <c r="AK393" s="88"/>
      <c r="AL393" s="88"/>
      <c r="AM393" s="88"/>
      <c r="AN393" s="88"/>
      <c r="AO393" s="88"/>
      <c r="AP393" s="88"/>
      <c r="AQ393" s="88"/>
      <c r="AR393" s="88"/>
    </row>
    <row r="394" spans="1:44" s="89" customFormat="1">
      <c r="A394" s="46"/>
      <c r="B394" s="121">
        <v>71</v>
      </c>
      <c r="C394" s="51" t="s">
        <v>178</v>
      </c>
      <c r="D394" s="64"/>
      <c r="E394" s="64"/>
      <c r="F394" s="64"/>
      <c r="G394" s="64"/>
      <c r="H394" s="64"/>
      <c r="I394" s="64"/>
      <c r="J394" s="64"/>
      <c r="K394" s="64"/>
      <c r="L394" s="64"/>
      <c r="M394" s="185"/>
      <c r="N394" s="186"/>
      <c r="O394" s="186"/>
      <c r="P394" s="186"/>
      <c r="Q394" s="187"/>
      <c r="R394" s="186"/>
      <c r="S394" s="186"/>
      <c r="T394" s="186"/>
      <c r="U394" s="186"/>
      <c r="V394" s="187"/>
      <c r="W394" s="186"/>
      <c r="X394" s="186"/>
      <c r="Y394" s="186"/>
      <c r="Z394" s="186"/>
      <c r="AA394" s="186"/>
      <c r="AB394" s="186"/>
      <c r="AC394" s="186"/>
      <c r="AD394" s="186"/>
      <c r="AE394" s="186"/>
      <c r="AF394" s="186"/>
      <c r="AG394" s="88"/>
      <c r="AH394" s="88"/>
      <c r="AI394" s="88"/>
      <c r="AJ394" s="88"/>
      <c r="AK394" s="88"/>
      <c r="AL394" s="88"/>
      <c r="AM394" s="88"/>
      <c r="AN394" s="88"/>
      <c r="AO394" s="88"/>
      <c r="AP394" s="88"/>
      <c r="AQ394" s="88"/>
      <c r="AR394" s="88"/>
    </row>
    <row r="395" spans="1:44" s="89" customFormat="1">
      <c r="A395" s="46"/>
      <c r="B395" s="121" t="s">
        <v>141</v>
      </c>
      <c r="C395" s="51" t="s">
        <v>90</v>
      </c>
      <c r="D395" s="65">
        <v>0</v>
      </c>
      <c r="E395" s="65">
        <v>0</v>
      </c>
      <c r="F395" s="67">
        <v>5000</v>
      </c>
      <c r="G395" s="65">
        <v>0</v>
      </c>
      <c r="H395" s="67">
        <v>5000</v>
      </c>
      <c r="I395" s="65">
        <v>0</v>
      </c>
      <c r="J395" s="67">
        <v>5000</v>
      </c>
      <c r="K395" s="65">
        <v>0</v>
      </c>
      <c r="L395" s="67">
        <f>SUM(J395:K395)</f>
        <v>5000</v>
      </c>
      <c r="M395" s="260"/>
      <c r="N395" s="253"/>
      <c r="O395" s="263"/>
      <c r="P395" s="267"/>
      <c r="Q395" s="254"/>
      <c r="R395" s="168"/>
      <c r="S395" s="168"/>
      <c r="T395" s="168"/>
      <c r="U395" s="168"/>
      <c r="V395" s="170"/>
      <c r="W395" s="168"/>
      <c r="X395" s="168"/>
      <c r="Y395" s="168"/>
      <c r="Z395" s="168"/>
      <c r="AA395" s="168"/>
      <c r="AB395" s="186"/>
      <c r="AC395" s="186"/>
      <c r="AD395" s="186"/>
      <c r="AE395" s="186"/>
      <c r="AF395" s="186"/>
      <c r="AG395" s="88"/>
      <c r="AH395" s="88"/>
      <c r="AI395" s="88"/>
      <c r="AJ395" s="88"/>
      <c r="AK395" s="88"/>
      <c r="AL395" s="88"/>
      <c r="AM395" s="88"/>
      <c r="AN395" s="88"/>
      <c r="AO395" s="88"/>
      <c r="AP395" s="88"/>
      <c r="AQ395" s="88"/>
      <c r="AR395" s="88"/>
    </row>
    <row r="396" spans="1:44" s="89" customFormat="1">
      <c r="A396" s="46" t="s">
        <v>17</v>
      </c>
      <c r="B396" s="121">
        <v>71</v>
      </c>
      <c r="C396" s="51" t="s">
        <v>178</v>
      </c>
      <c r="D396" s="65">
        <f t="shared" ref="D396:L397" si="157">D395</f>
        <v>0</v>
      </c>
      <c r="E396" s="65">
        <f t="shared" si="157"/>
        <v>0</v>
      </c>
      <c r="F396" s="67">
        <f t="shared" si="157"/>
        <v>5000</v>
      </c>
      <c r="G396" s="65">
        <f t="shared" si="157"/>
        <v>0</v>
      </c>
      <c r="H396" s="67">
        <f t="shared" si="157"/>
        <v>5000</v>
      </c>
      <c r="I396" s="65">
        <f t="shared" si="157"/>
        <v>0</v>
      </c>
      <c r="J396" s="67">
        <f t="shared" si="157"/>
        <v>5000</v>
      </c>
      <c r="K396" s="65">
        <f t="shared" ref="K396" si="158">K395</f>
        <v>0</v>
      </c>
      <c r="L396" s="67">
        <f t="shared" si="157"/>
        <v>5000</v>
      </c>
      <c r="M396" s="185"/>
      <c r="N396" s="186"/>
      <c r="O396" s="186"/>
      <c r="P396" s="186"/>
      <c r="Q396" s="187"/>
      <c r="R396" s="186"/>
      <c r="S396" s="186"/>
      <c r="T396" s="186"/>
      <c r="U396" s="186"/>
      <c r="V396" s="187"/>
      <c r="W396" s="186"/>
      <c r="X396" s="186"/>
      <c r="Y396" s="186"/>
      <c r="Z396" s="186"/>
      <c r="AA396" s="186"/>
      <c r="AB396" s="186"/>
      <c r="AC396" s="186"/>
      <c r="AD396" s="186"/>
      <c r="AE396" s="186"/>
      <c r="AF396" s="186"/>
      <c r="AG396" s="88"/>
      <c r="AH396" s="88"/>
      <c r="AI396" s="88"/>
      <c r="AJ396" s="88"/>
      <c r="AK396" s="88"/>
      <c r="AL396" s="88"/>
      <c r="AM396" s="88"/>
      <c r="AN396" s="88"/>
      <c r="AO396" s="88"/>
      <c r="AP396" s="88"/>
      <c r="AQ396" s="88"/>
      <c r="AR396" s="88"/>
    </row>
    <row r="397" spans="1:44" s="89" customFormat="1">
      <c r="A397" s="46" t="s">
        <v>17</v>
      </c>
      <c r="B397" s="121">
        <v>79</v>
      </c>
      <c r="C397" s="51" t="s">
        <v>139</v>
      </c>
      <c r="D397" s="65">
        <f t="shared" si="157"/>
        <v>0</v>
      </c>
      <c r="E397" s="65">
        <f t="shared" si="157"/>
        <v>0</v>
      </c>
      <c r="F397" s="67">
        <f t="shared" si="157"/>
        <v>5000</v>
      </c>
      <c r="G397" s="65">
        <f t="shared" si="157"/>
        <v>0</v>
      </c>
      <c r="H397" s="67">
        <f t="shared" si="157"/>
        <v>5000</v>
      </c>
      <c r="I397" s="65">
        <f t="shared" si="157"/>
        <v>0</v>
      </c>
      <c r="J397" s="67">
        <f t="shared" si="157"/>
        <v>5000</v>
      </c>
      <c r="K397" s="65">
        <f t="shared" ref="K397" si="159">K396</f>
        <v>0</v>
      </c>
      <c r="L397" s="67">
        <f t="shared" si="157"/>
        <v>5000</v>
      </c>
      <c r="M397" s="185"/>
      <c r="N397" s="186"/>
      <c r="O397" s="186"/>
      <c r="P397" s="186"/>
      <c r="Q397" s="187"/>
      <c r="R397" s="186"/>
      <c r="S397" s="186"/>
      <c r="T397" s="186"/>
      <c r="U397" s="186"/>
      <c r="V397" s="187"/>
      <c r="W397" s="186"/>
      <c r="X397" s="186"/>
      <c r="Y397" s="186"/>
      <c r="Z397" s="186"/>
      <c r="AA397" s="186"/>
      <c r="AB397" s="186"/>
      <c r="AC397" s="186"/>
      <c r="AD397" s="186"/>
      <c r="AE397" s="186"/>
      <c r="AF397" s="186"/>
      <c r="AG397" s="88"/>
      <c r="AH397" s="88"/>
      <c r="AI397" s="88"/>
      <c r="AJ397" s="88"/>
      <c r="AK397" s="88"/>
      <c r="AL397" s="88"/>
      <c r="AM397" s="88"/>
      <c r="AN397" s="88"/>
      <c r="AO397" s="88"/>
      <c r="AP397" s="88"/>
      <c r="AQ397" s="88"/>
      <c r="AR397" s="88"/>
    </row>
    <row r="398" spans="1:44" s="89" customFormat="1" ht="8.1" customHeight="1">
      <c r="A398" s="46"/>
      <c r="B398" s="121"/>
      <c r="C398" s="51"/>
      <c r="D398" s="62"/>
      <c r="E398" s="62"/>
      <c r="F398" s="64"/>
      <c r="G398" s="62"/>
      <c r="H398" s="62"/>
      <c r="I398" s="62"/>
      <c r="J398" s="64"/>
      <c r="K398" s="62"/>
      <c r="L398" s="64"/>
      <c r="M398" s="185"/>
      <c r="N398" s="186"/>
      <c r="O398" s="186"/>
      <c r="P398" s="186"/>
      <c r="Q398" s="187"/>
      <c r="R398" s="186"/>
      <c r="S398" s="186"/>
      <c r="T398" s="186"/>
      <c r="U398" s="186"/>
      <c r="V398" s="187"/>
      <c r="W398" s="186"/>
      <c r="X398" s="186"/>
      <c r="Y398" s="186"/>
      <c r="Z398" s="186"/>
      <c r="AA398" s="186"/>
      <c r="AB398" s="186"/>
      <c r="AC398" s="186"/>
      <c r="AD398" s="186"/>
      <c r="AE398" s="186"/>
      <c r="AF398" s="186"/>
      <c r="AG398" s="88"/>
      <c r="AH398" s="88"/>
      <c r="AI398" s="88"/>
      <c r="AJ398" s="88"/>
      <c r="AK398" s="88"/>
      <c r="AL398" s="88"/>
      <c r="AM398" s="88"/>
      <c r="AN398" s="88"/>
      <c r="AO398" s="88"/>
      <c r="AP398" s="88"/>
      <c r="AQ398" s="88"/>
      <c r="AR398" s="88"/>
    </row>
    <row r="399" spans="1:44" s="89" customFormat="1" ht="25.5">
      <c r="A399" s="46"/>
      <c r="B399" s="121">
        <v>80</v>
      </c>
      <c r="C399" s="51" t="s">
        <v>94</v>
      </c>
      <c r="D399" s="64"/>
      <c r="E399" s="64"/>
      <c r="F399" s="64"/>
      <c r="G399" s="64"/>
      <c r="H399" s="64"/>
      <c r="I399" s="64"/>
      <c r="J399" s="64"/>
      <c r="K399" s="64"/>
      <c r="L399" s="64"/>
      <c r="M399" s="185"/>
      <c r="N399" s="186"/>
      <c r="O399" s="186"/>
      <c r="P399" s="186"/>
      <c r="Q399" s="187"/>
      <c r="R399" s="186"/>
      <c r="S399" s="186"/>
      <c r="T399" s="186"/>
      <c r="U399" s="186"/>
      <c r="V399" s="187"/>
      <c r="W399" s="186"/>
      <c r="X399" s="186"/>
      <c r="Y399" s="186"/>
      <c r="Z399" s="186"/>
      <c r="AA399" s="186"/>
      <c r="AB399" s="186"/>
      <c r="AC399" s="186"/>
      <c r="AD399" s="186"/>
      <c r="AE399" s="186"/>
      <c r="AF399" s="186"/>
      <c r="AG399" s="88"/>
      <c r="AH399" s="88"/>
      <c r="AI399" s="88"/>
      <c r="AJ399" s="88"/>
      <c r="AK399" s="88"/>
      <c r="AL399" s="88"/>
      <c r="AM399" s="88"/>
      <c r="AN399" s="88"/>
      <c r="AO399" s="88"/>
      <c r="AP399" s="88"/>
      <c r="AQ399" s="88"/>
      <c r="AR399" s="88"/>
    </row>
    <row r="400" spans="1:44" s="89" customFormat="1">
      <c r="A400" s="46"/>
      <c r="B400" s="121">
        <v>44</v>
      </c>
      <c r="C400" s="51" t="s">
        <v>157</v>
      </c>
      <c r="D400" s="64"/>
      <c r="E400" s="64"/>
      <c r="F400" s="64"/>
      <c r="G400" s="64"/>
      <c r="H400" s="64"/>
      <c r="I400" s="64"/>
      <c r="J400" s="64"/>
      <c r="K400" s="64"/>
      <c r="L400" s="64"/>
      <c r="M400" s="185"/>
      <c r="N400" s="186"/>
      <c r="O400" s="186"/>
      <c r="P400" s="186"/>
      <c r="Q400" s="187"/>
      <c r="R400" s="186"/>
      <c r="S400" s="186"/>
      <c r="T400" s="186"/>
      <c r="U400" s="186"/>
      <c r="V400" s="187"/>
      <c r="W400" s="186"/>
      <c r="X400" s="186"/>
      <c r="Y400" s="186"/>
      <c r="Z400" s="186"/>
      <c r="AA400" s="186"/>
      <c r="AB400" s="186"/>
      <c r="AC400" s="186"/>
      <c r="AD400" s="186"/>
      <c r="AE400" s="186"/>
      <c r="AF400" s="186"/>
      <c r="AG400" s="88"/>
      <c r="AH400" s="88"/>
      <c r="AI400" s="88"/>
      <c r="AJ400" s="88"/>
      <c r="AK400" s="88"/>
      <c r="AL400" s="88"/>
      <c r="AM400" s="88"/>
      <c r="AN400" s="88"/>
      <c r="AO400" s="88"/>
      <c r="AP400" s="88"/>
      <c r="AQ400" s="88"/>
      <c r="AR400" s="88"/>
    </row>
    <row r="401" spans="1:44" s="89" customFormat="1" ht="26.1" customHeight="1">
      <c r="A401" s="46"/>
      <c r="B401" s="121" t="s">
        <v>158</v>
      </c>
      <c r="C401" s="51" t="s">
        <v>238</v>
      </c>
      <c r="D401" s="67">
        <v>1000</v>
      </c>
      <c r="E401" s="65">
        <v>0</v>
      </c>
      <c r="F401" s="67">
        <v>500</v>
      </c>
      <c r="G401" s="65">
        <v>0</v>
      </c>
      <c r="H401" s="67">
        <v>500</v>
      </c>
      <c r="I401" s="65">
        <v>0</v>
      </c>
      <c r="J401" s="65">
        <v>0</v>
      </c>
      <c r="K401" s="65">
        <v>0</v>
      </c>
      <c r="L401" s="65">
        <f>SUM(J401:K401)</f>
        <v>0</v>
      </c>
      <c r="M401" s="167"/>
      <c r="N401" s="168"/>
      <c r="O401" s="168"/>
      <c r="P401" s="168"/>
      <c r="Q401" s="188"/>
      <c r="R401" s="168"/>
      <c r="S401" s="168"/>
      <c r="T401" s="168"/>
      <c r="U401" s="168"/>
      <c r="V401" s="170"/>
      <c r="W401" s="186"/>
      <c r="X401" s="186"/>
      <c r="Y401" s="186"/>
      <c r="Z401" s="186"/>
      <c r="AA401" s="186"/>
      <c r="AB401" s="186"/>
      <c r="AC401" s="186"/>
      <c r="AD401" s="186"/>
      <c r="AE401" s="186"/>
      <c r="AF401" s="186"/>
      <c r="AG401" s="88"/>
      <c r="AH401" s="88"/>
      <c r="AI401" s="88"/>
      <c r="AJ401" s="88"/>
      <c r="AK401" s="88"/>
      <c r="AL401" s="88"/>
      <c r="AM401" s="88"/>
      <c r="AN401" s="88"/>
      <c r="AO401" s="88"/>
      <c r="AP401" s="88"/>
      <c r="AQ401" s="88"/>
      <c r="AR401" s="88"/>
    </row>
    <row r="402" spans="1:44" s="89" customFormat="1">
      <c r="A402" s="46" t="s">
        <v>17</v>
      </c>
      <c r="B402" s="121">
        <v>44</v>
      </c>
      <c r="C402" s="51" t="s">
        <v>157</v>
      </c>
      <c r="D402" s="67">
        <f t="shared" ref="D402:L402" si="160">SUM(D401:D401)</f>
        <v>1000</v>
      </c>
      <c r="E402" s="65">
        <f t="shared" si="160"/>
        <v>0</v>
      </c>
      <c r="F402" s="67">
        <f t="shared" si="160"/>
        <v>500</v>
      </c>
      <c r="G402" s="65">
        <f t="shared" si="160"/>
        <v>0</v>
      </c>
      <c r="H402" s="67">
        <f t="shared" si="160"/>
        <v>500</v>
      </c>
      <c r="I402" s="65">
        <f t="shared" si="160"/>
        <v>0</v>
      </c>
      <c r="J402" s="65">
        <f t="shared" si="160"/>
        <v>0</v>
      </c>
      <c r="K402" s="65">
        <f t="shared" ref="K402" si="161">SUM(K401:K401)</f>
        <v>0</v>
      </c>
      <c r="L402" s="65">
        <f t="shared" si="160"/>
        <v>0</v>
      </c>
      <c r="M402" s="185"/>
      <c r="N402" s="186"/>
      <c r="O402" s="186"/>
      <c r="P402" s="186"/>
      <c r="Q402" s="187"/>
      <c r="R402" s="186"/>
      <c r="S402" s="186"/>
      <c r="T402" s="186"/>
      <c r="U402" s="186"/>
      <c r="V402" s="187"/>
      <c r="W402" s="186"/>
      <c r="X402" s="186"/>
      <c r="Y402" s="186"/>
      <c r="Z402" s="186"/>
      <c r="AA402" s="186"/>
      <c r="AB402" s="186"/>
      <c r="AC402" s="186"/>
      <c r="AD402" s="186"/>
      <c r="AE402" s="186"/>
      <c r="AF402" s="186"/>
      <c r="AG402" s="88"/>
      <c r="AH402" s="88"/>
      <c r="AI402" s="88"/>
      <c r="AJ402" s="88"/>
      <c r="AK402" s="88"/>
      <c r="AL402" s="88"/>
      <c r="AM402" s="88"/>
      <c r="AN402" s="88"/>
      <c r="AO402" s="88"/>
      <c r="AP402" s="88"/>
      <c r="AQ402" s="88"/>
      <c r="AR402" s="88"/>
    </row>
    <row r="403" spans="1:44" s="89" customFormat="1" ht="25.5">
      <c r="A403" s="46" t="s">
        <v>17</v>
      </c>
      <c r="B403" s="121">
        <v>80</v>
      </c>
      <c r="C403" s="51" t="s">
        <v>94</v>
      </c>
      <c r="D403" s="67">
        <f t="shared" ref="D403:L403" si="162">D402</f>
        <v>1000</v>
      </c>
      <c r="E403" s="65">
        <f t="shared" si="162"/>
        <v>0</v>
      </c>
      <c r="F403" s="67">
        <f t="shared" si="162"/>
        <v>500</v>
      </c>
      <c r="G403" s="65">
        <f t="shared" si="162"/>
        <v>0</v>
      </c>
      <c r="H403" s="67">
        <f t="shared" si="162"/>
        <v>500</v>
      </c>
      <c r="I403" s="65">
        <f t="shared" si="162"/>
        <v>0</v>
      </c>
      <c r="J403" s="65">
        <f t="shared" si="162"/>
        <v>0</v>
      </c>
      <c r="K403" s="65">
        <f t="shared" ref="K403" si="163">K402</f>
        <v>0</v>
      </c>
      <c r="L403" s="65">
        <f t="shared" si="162"/>
        <v>0</v>
      </c>
      <c r="M403" s="185"/>
      <c r="N403" s="186"/>
      <c r="O403" s="186"/>
      <c r="P403" s="186"/>
      <c r="Q403" s="187"/>
      <c r="R403" s="186"/>
      <c r="S403" s="186"/>
      <c r="T403" s="186"/>
      <c r="U403" s="186"/>
      <c r="V403" s="187"/>
      <c r="W403" s="186"/>
      <c r="X403" s="186"/>
      <c r="Y403" s="186"/>
      <c r="Z403" s="186"/>
      <c r="AA403" s="186"/>
      <c r="AB403" s="186"/>
      <c r="AC403" s="186"/>
      <c r="AD403" s="186"/>
      <c r="AE403" s="186"/>
      <c r="AF403" s="186"/>
      <c r="AG403" s="88"/>
      <c r="AH403" s="88"/>
      <c r="AI403" s="88"/>
      <c r="AJ403" s="88"/>
      <c r="AK403" s="88"/>
      <c r="AL403" s="88"/>
      <c r="AM403" s="88"/>
      <c r="AN403" s="88"/>
      <c r="AO403" s="88"/>
      <c r="AP403" s="88"/>
      <c r="AQ403" s="88"/>
      <c r="AR403" s="88"/>
    </row>
    <row r="404" spans="1:44" s="89" customFormat="1" ht="8.1" customHeight="1">
      <c r="A404" s="46"/>
      <c r="B404" s="121"/>
      <c r="C404" s="51"/>
      <c r="D404" s="62"/>
      <c r="E404" s="62"/>
      <c r="F404" s="100"/>
      <c r="G404" s="100"/>
      <c r="H404" s="64"/>
      <c r="I404" s="100"/>
      <c r="J404" s="64"/>
      <c r="K404" s="100"/>
      <c r="L404" s="100"/>
      <c r="M404" s="185"/>
      <c r="N404" s="186"/>
      <c r="O404" s="186"/>
      <c r="P404" s="186"/>
      <c r="Q404" s="187"/>
      <c r="R404" s="186"/>
      <c r="S404" s="186"/>
      <c r="T404" s="186"/>
      <c r="U404" s="186"/>
      <c r="V404" s="187"/>
      <c r="W404" s="186"/>
      <c r="X404" s="186"/>
      <c r="Y404" s="186"/>
      <c r="Z404" s="186"/>
      <c r="AA404" s="186"/>
      <c r="AB404" s="186"/>
      <c r="AC404" s="186"/>
      <c r="AD404" s="186"/>
      <c r="AE404" s="186"/>
      <c r="AF404" s="186"/>
      <c r="AG404" s="88"/>
      <c r="AH404" s="88"/>
      <c r="AI404" s="88"/>
      <c r="AJ404" s="88"/>
      <c r="AK404" s="88"/>
      <c r="AL404" s="88"/>
      <c r="AM404" s="88"/>
      <c r="AN404" s="88"/>
      <c r="AO404" s="88"/>
      <c r="AP404" s="88"/>
      <c r="AQ404" s="88"/>
      <c r="AR404" s="88"/>
    </row>
    <row r="405" spans="1:44" s="89" customFormat="1">
      <c r="A405" s="135"/>
      <c r="B405" s="136">
        <v>82</v>
      </c>
      <c r="C405" s="137" t="s">
        <v>197</v>
      </c>
      <c r="D405" s="64"/>
      <c r="E405" s="62"/>
      <c r="F405" s="62"/>
      <c r="G405" s="62"/>
      <c r="H405" s="62"/>
      <c r="I405" s="62"/>
      <c r="J405" s="62"/>
      <c r="K405" s="62"/>
      <c r="L405" s="62"/>
      <c r="M405" s="185"/>
      <c r="N405" s="168"/>
      <c r="O405" s="190"/>
      <c r="P405" s="168"/>
      <c r="Q405" s="170"/>
      <c r="R405" s="186"/>
      <c r="S405" s="186"/>
      <c r="T405" s="186"/>
      <c r="U405" s="186"/>
      <c r="V405" s="187"/>
      <c r="W405" s="186"/>
      <c r="X405" s="186"/>
      <c r="Y405" s="186"/>
      <c r="Z405" s="186"/>
      <c r="AA405" s="186"/>
      <c r="AB405" s="186"/>
      <c r="AC405" s="186"/>
      <c r="AD405" s="186"/>
      <c r="AE405" s="186"/>
      <c r="AF405" s="186"/>
      <c r="AG405" s="88"/>
      <c r="AH405" s="88"/>
      <c r="AI405" s="88"/>
      <c r="AJ405" s="88"/>
      <c r="AK405" s="88"/>
      <c r="AL405" s="88"/>
      <c r="AM405" s="88"/>
      <c r="AN405" s="88"/>
      <c r="AO405" s="88"/>
      <c r="AP405" s="88"/>
      <c r="AQ405" s="88"/>
      <c r="AR405" s="88"/>
    </row>
    <row r="406" spans="1:44" s="89" customFormat="1">
      <c r="A406" s="135"/>
      <c r="B406" s="121">
        <v>44</v>
      </c>
      <c r="C406" s="51" t="s">
        <v>157</v>
      </c>
      <c r="D406" s="64"/>
      <c r="E406" s="62"/>
      <c r="F406" s="62"/>
      <c r="G406" s="62"/>
      <c r="H406" s="62"/>
      <c r="I406" s="62"/>
      <c r="J406" s="62"/>
      <c r="K406" s="62"/>
      <c r="L406" s="62"/>
      <c r="M406" s="185"/>
      <c r="N406" s="168"/>
      <c r="O406" s="190"/>
      <c r="P406" s="168"/>
      <c r="Q406" s="170"/>
      <c r="R406" s="186"/>
      <c r="S406" s="186"/>
      <c r="T406" s="186"/>
      <c r="U406" s="186"/>
      <c r="V406" s="187"/>
      <c r="W406" s="186"/>
      <c r="X406" s="186"/>
      <c r="Y406" s="186"/>
      <c r="Z406" s="186"/>
      <c r="AA406" s="186"/>
      <c r="AB406" s="186"/>
      <c r="AC406" s="186"/>
      <c r="AD406" s="186"/>
      <c r="AE406" s="186"/>
      <c r="AF406" s="186"/>
      <c r="AG406" s="88"/>
      <c r="AH406" s="88"/>
      <c r="AI406" s="88"/>
      <c r="AJ406" s="88"/>
      <c r="AK406" s="88"/>
      <c r="AL406" s="88"/>
      <c r="AM406" s="88"/>
      <c r="AN406" s="88"/>
      <c r="AO406" s="88"/>
      <c r="AP406" s="88"/>
      <c r="AQ406" s="88"/>
      <c r="AR406" s="88"/>
    </row>
    <row r="407" spans="1:44" s="89" customFormat="1" ht="25.5">
      <c r="A407" s="215"/>
      <c r="B407" s="162" t="s">
        <v>198</v>
      </c>
      <c r="C407" s="163" t="s">
        <v>199</v>
      </c>
      <c r="D407" s="65">
        <v>0</v>
      </c>
      <c r="E407" s="65">
        <v>0</v>
      </c>
      <c r="F407" s="67">
        <v>1</v>
      </c>
      <c r="G407" s="65">
        <v>0</v>
      </c>
      <c r="H407" s="67">
        <v>1</v>
      </c>
      <c r="I407" s="65">
        <v>0</v>
      </c>
      <c r="J407" s="67">
        <f>23243+5000</f>
        <v>28243</v>
      </c>
      <c r="K407" s="65">
        <v>0</v>
      </c>
      <c r="L407" s="67">
        <f>SUM(J407:K407)</f>
        <v>28243</v>
      </c>
      <c r="M407" s="260"/>
      <c r="N407" s="253"/>
      <c r="O407" s="253"/>
      <c r="P407" s="267"/>
      <c r="Q407" s="254"/>
      <c r="R407" s="250"/>
      <c r="S407" s="250"/>
      <c r="T407" s="250"/>
      <c r="U407" s="269"/>
      <c r="V407" s="251"/>
      <c r="W407" s="186"/>
      <c r="X407" s="186"/>
      <c r="Y407" s="186"/>
      <c r="Z407" s="186"/>
      <c r="AA407" s="186"/>
      <c r="AB407" s="186"/>
      <c r="AC407" s="186"/>
      <c r="AD407" s="186"/>
      <c r="AE407" s="186"/>
      <c r="AF407" s="186"/>
      <c r="AG407" s="88"/>
      <c r="AH407" s="88"/>
      <c r="AI407" s="88"/>
      <c r="AJ407" s="88"/>
      <c r="AK407" s="88"/>
      <c r="AL407" s="88"/>
      <c r="AM407" s="88"/>
      <c r="AN407" s="88"/>
      <c r="AO407" s="88"/>
      <c r="AP407" s="88"/>
      <c r="AQ407" s="88"/>
      <c r="AR407" s="88"/>
    </row>
    <row r="408" spans="1:44" s="89" customFormat="1" ht="25.5">
      <c r="A408" s="50"/>
      <c r="B408" s="136" t="s">
        <v>200</v>
      </c>
      <c r="C408" s="137" t="s">
        <v>201</v>
      </c>
      <c r="D408" s="64">
        <v>4673</v>
      </c>
      <c r="E408" s="62">
        <v>0</v>
      </c>
      <c r="F408" s="64">
        <v>7200</v>
      </c>
      <c r="G408" s="62">
        <v>0</v>
      </c>
      <c r="H408" s="64">
        <f>7200+15000</f>
        <v>22200</v>
      </c>
      <c r="I408" s="62">
        <v>0</v>
      </c>
      <c r="J408" s="64">
        <f>6364+22500</f>
        <v>28864</v>
      </c>
      <c r="K408" s="62">
        <v>0</v>
      </c>
      <c r="L408" s="64">
        <f>SUM(J408:K408)</f>
        <v>28864</v>
      </c>
      <c r="M408" s="260"/>
      <c r="N408" s="253"/>
      <c r="O408" s="253"/>
      <c r="P408" s="267"/>
      <c r="Q408" s="254"/>
      <c r="R408" s="250"/>
      <c r="S408" s="250"/>
      <c r="T408" s="250"/>
      <c r="U408" s="269"/>
      <c r="V408" s="251"/>
      <c r="W408" s="186"/>
      <c r="X408" s="186"/>
      <c r="Y408" s="186"/>
      <c r="Z408" s="186"/>
      <c r="AA408" s="186"/>
      <c r="AB408" s="186"/>
      <c r="AC408" s="186"/>
      <c r="AD408" s="186"/>
      <c r="AE408" s="186"/>
      <c r="AF408" s="186"/>
      <c r="AG408" s="88"/>
      <c r="AH408" s="88"/>
      <c r="AI408" s="88"/>
      <c r="AJ408" s="88"/>
      <c r="AK408" s="88"/>
      <c r="AL408" s="88"/>
      <c r="AM408" s="88"/>
      <c r="AN408" s="88"/>
      <c r="AO408" s="88"/>
      <c r="AP408" s="88"/>
      <c r="AQ408" s="88"/>
      <c r="AR408" s="88"/>
    </row>
    <row r="409" spans="1:44" s="89" customFormat="1" ht="26.1" customHeight="1">
      <c r="A409" s="50"/>
      <c r="B409" s="136" t="s">
        <v>204</v>
      </c>
      <c r="C409" s="137" t="s">
        <v>202</v>
      </c>
      <c r="D409" s="62">
        <v>0</v>
      </c>
      <c r="E409" s="62">
        <v>0</v>
      </c>
      <c r="F409" s="64">
        <v>7499</v>
      </c>
      <c r="G409" s="62">
        <v>0</v>
      </c>
      <c r="H409" s="64">
        <v>7499</v>
      </c>
      <c r="I409" s="62">
        <v>0</v>
      </c>
      <c r="J409" s="64">
        <f>11356+22500</f>
        <v>33856</v>
      </c>
      <c r="K409" s="62">
        <v>0</v>
      </c>
      <c r="L409" s="64">
        <f>SUM(J409:K409)</f>
        <v>33856</v>
      </c>
      <c r="M409" s="260"/>
      <c r="N409" s="253"/>
      <c r="O409" s="253"/>
      <c r="P409" s="267"/>
      <c r="Q409" s="254"/>
      <c r="R409" s="250"/>
      <c r="S409" s="250"/>
      <c r="T409" s="250"/>
      <c r="U409" s="269"/>
      <c r="V409" s="251"/>
      <c r="W409" s="186"/>
      <c r="X409" s="186"/>
      <c r="Y409" s="186"/>
      <c r="Z409" s="186"/>
      <c r="AA409" s="186"/>
      <c r="AB409" s="186"/>
      <c r="AC409" s="186"/>
      <c r="AD409" s="186"/>
      <c r="AE409" s="186"/>
      <c r="AF409" s="186"/>
      <c r="AG409" s="88"/>
      <c r="AH409" s="88"/>
      <c r="AI409" s="88"/>
      <c r="AJ409" s="88"/>
      <c r="AK409" s="88"/>
      <c r="AL409" s="88"/>
      <c r="AM409" s="88"/>
      <c r="AN409" s="88"/>
      <c r="AO409" s="88"/>
      <c r="AP409" s="88"/>
      <c r="AQ409" s="88"/>
      <c r="AR409" s="88"/>
    </row>
    <row r="410" spans="1:44" s="89" customFormat="1" ht="12.95" customHeight="1">
      <c r="A410" s="50" t="s">
        <v>283</v>
      </c>
      <c r="B410" s="136" t="s">
        <v>228</v>
      </c>
      <c r="C410" s="137" t="s">
        <v>229</v>
      </c>
      <c r="D410" s="62">
        <v>0</v>
      </c>
      <c r="E410" s="62">
        <v>0</v>
      </c>
      <c r="F410" s="64">
        <v>3000</v>
      </c>
      <c r="G410" s="62">
        <v>0</v>
      </c>
      <c r="H410" s="64">
        <v>3000</v>
      </c>
      <c r="I410" s="62">
        <v>0</v>
      </c>
      <c r="J410" s="280">
        <v>1</v>
      </c>
      <c r="K410" s="62">
        <v>0</v>
      </c>
      <c r="L410" s="64">
        <f>SUM(J410:K410)</f>
        <v>1</v>
      </c>
      <c r="M410" s="260"/>
      <c r="N410" s="253"/>
      <c r="O410" s="253"/>
      <c r="P410" s="268"/>
      <c r="Q410" s="254"/>
      <c r="R410" s="250"/>
      <c r="S410" s="250"/>
      <c r="T410" s="250"/>
      <c r="U410" s="250"/>
      <c r="V410" s="251"/>
      <c r="W410" s="186"/>
      <c r="X410" s="186"/>
      <c r="Y410" s="186"/>
      <c r="Z410" s="186"/>
      <c r="AA410" s="186"/>
      <c r="AB410" s="186"/>
      <c r="AC410" s="186"/>
      <c r="AD410" s="186"/>
      <c r="AE410" s="186"/>
      <c r="AF410" s="186"/>
      <c r="AG410" s="88"/>
      <c r="AH410" s="88"/>
      <c r="AI410" s="88"/>
      <c r="AJ410" s="88"/>
      <c r="AK410" s="88"/>
      <c r="AL410" s="88"/>
      <c r="AM410" s="88"/>
      <c r="AN410" s="88"/>
      <c r="AO410" s="88"/>
      <c r="AP410" s="88"/>
      <c r="AQ410" s="88"/>
      <c r="AR410" s="88"/>
    </row>
    <row r="411" spans="1:44" s="89" customFormat="1">
      <c r="A411" s="46" t="s">
        <v>17</v>
      </c>
      <c r="B411" s="121">
        <v>44</v>
      </c>
      <c r="C411" s="51" t="s">
        <v>157</v>
      </c>
      <c r="D411" s="55">
        <f t="shared" ref="D411:I411" si="164">SUM(D407:D410)</f>
        <v>4673</v>
      </c>
      <c r="E411" s="54">
        <f t="shared" si="164"/>
        <v>0</v>
      </c>
      <c r="F411" s="55">
        <f t="shared" si="164"/>
        <v>17700</v>
      </c>
      <c r="G411" s="54">
        <f t="shared" si="164"/>
        <v>0</v>
      </c>
      <c r="H411" s="55">
        <f t="shared" si="164"/>
        <v>32700</v>
      </c>
      <c r="I411" s="54">
        <f t="shared" si="164"/>
        <v>0</v>
      </c>
      <c r="J411" s="55">
        <f>SUM(J407:J410)</f>
        <v>90964</v>
      </c>
      <c r="K411" s="54">
        <f t="shared" ref="K411" si="165">SUM(K407:K410)</f>
        <v>0</v>
      </c>
      <c r="L411" s="55">
        <f t="shared" ref="L411" si="166">SUM(L407:L410)</f>
        <v>90964</v>
      </c>
      <c r="M411" s="202"/>
      <c r="N411" s="186"/>
      <c r="O411" s="186"/>
      <c r="P411" s="200"/>
      <c r="Q411" s="187"/>
      <c r="R411" s="186"/>
      <c r="S411" s="186"/>
      <c r="T411" s="186"/>
      <c r="U411" s="186"/>
      <c r="V411" s="187"/>
      <c r="W411" s="186"/>
      <c r="X411" s="186"/>
      <c r="Y411" s="186"/>
      <c r="Z411" s="186"/>
      <c r="AA411" s="186"/>
      <c r="AB411" s="186"/>
      <c r="AC411" s="186"/>
      <c r="AD411" s="186"/>
      <c r="AE411" s="186"/>
      <c r="AF411" s="186"/>
      <c r="AG411" s="88"/>
      <c r="AH411" s="88"/>
      <c r="AI411" s="88"/>
      <c r="AJ411" s="88"/>
      <c r="AK411" s="88"/>
      <c r="AL411" s="88"/>
      <c r="AM411" s="88"/>
      <c r="AN411" s="88"/>
      <c r="AO411" s="88"/>
      <c r="AP411" s="88"/>
      <c r="AQ411" s="88"/>
      <c r="AR411" s="88"/>
    </row>
    <row r="412" spans="1:44" s="89" customFormat="1">
      <c r="A412" s="46" t="s">
        <v>17</v>
      </c>
      <c r="B412" s="136">
        <v>82</v>
      </c>
      <c r="C412" s="137" t="s">
        <v>197</v>
      </c>
      <c r="D412" s="55">
        <f t="shared" ref="D412:I412" si="167">D411</f>
        <v>4673</v>
      </c>
      <c r="E412" s="54">
        <f t="shared" si="167"/>
        <v>0</v>
      </c>
      <c r="F412" s="55">
        <f t="shared" si="167"/>
        <v>17700</v>
      </c>
      <c r="G412" s="54">
        <f t="shared" si="167"/>
        <v>0</v>
      </c>
      <c r="H412" s="55">
        <f t="shared" si="167"/>
        <v>32700</v>
      </c>
      <c r="I412" s="54">
        <f t="shared" si="167"/>
        <v>0</v>
      </c>
      <c r="J412" s="55">
        <f>J411</f>
        <v>90964</v>
      </c>
      <c r="K412" s="54">
        <f t="shared" ref="K412" si="168">K411</f>
        <v>0</v>
      </c>
      <c r="L412" s="55">
        <f t="shared" ref="L412" si="169">L411</f>
        <v>90964</v>
      </c>
      <c r="M412" s="202"/>
      <c r="N412" s="186"/>
      <c r="O412" s="186"/>
      <c r="P412" s="200"/>
      <c r="Q412" s="187"/>
      <c r="R412" s="186"/>
      <c r="S412" s="186"/>
      <c r="T412" s="186"/>
      <c r="U412" s="186"/>
      <c r="V412" s="187"/>
      <c r="W412" s="186"/>
      <c r="X412" s="186"/>
      <c r="Y412" s="186"/>
      <c r="Z412" s="186"/>
      <c r="AA412" s="186"/>
      <c r="AB412" s="186"/>
      <c r="AC412" s="186"/>
      <c r="AD412" s="186"/>
      <c r="AE412" s="186"/>
      <c r="AF412" s="186"/>
      <c r="AG412" s="88"/>
      <c r="AH412" s="88"/>
      <c r="AI412" s="88"/>
      <c r="AJ412" s="88"/>
      <c r="AK412" s="88"/>
      <c r="AL412" s="88"/>
      <c r="AM412" s="88"/>
      <c r="AN412" s="88"/>
      <c r="AO412" s="88"/>
      <c r="AP412" s="88"/>
      <c r="AQ412" s="88"/>
      <c r="AR412" s="88"/>
    </row>
    <row r="413" spans="1:44" s="89" customFormat="1">
      <c r="A413" s="46" t="s">
        <v>17</v>
      </c>
      <c r="B413" s="92">
        <v>3.0510000000000002</v>
      </c>
      <c r="C413" s="48" t="s">
        <v>46</v>
      </c>
      <c r="D413" s="67">
        <f t="shared" ref="D413:L413" si="170">D330+D324+D316+D309+D354+D349+D342+D391+D397+D403+D412+D304+D336</f>
        <v>606025</v>
      </c>
      <c r="E413" s="65">
        <f t="shared" si="170"/>
        <v>0</v>
      </c>
      <c r="F413" s="67">
        <f t="shared" si="170"/>
        <v>2190075</v>
      </c>
      <c r="G413" s="65">
        <f t="shared" si="170"/>
        <v>0</v>
      </c>
      <c r="H413" s="67">
        <f t="shared" si="170"/>
        <v>2297631</v>
      </c>
      <c r="I413" s="65">
        <f t="shared" si="170"/>
        <v>0</v>
      </c>
      <c r="J413" s="67">
        <f t="shared" si="170"/>
        <v>711477</v>
      </c>
      <c r="K413" s="65">
        <f t="shared" si="170"/>
        <v>0</v>
      </c>
      <c r="L413" s="67">
        <f t="shared" si="170"/>
        <v>711477</v>
      </c>
      <c r="M413" s="185"/>
      <c r="N413" s="186"/>
      <c r="O413" s="186"/>
      <c r="P413" s="186"/>
      <c r="Q413" s="187"/>
      <c r="R413" s="186"/>
      <c r="S413" s="186"/>
      <c r="T413" s="186"/>
      <c r="U413" s="186"/>
      <c r="V413" s="187"/>
      <c r="W413" s="186"/>
      <c r="X413" s="186"/>
      <c r="Y413" s="186"/>
      <c r="Z413" s="186"/>
      <c r="AA413" s="186"/>
      <c r="AB413" s="186"/>
      <c r="AC413" s="186"/>
      <c r="AD413" s="186"/>
      <c r="AE413" s="186"/>
      <c r="AF413" s="186"/>
      <c r="AG413" s="88"/>
      <c r="AH413" s="88"/>
      <c r="AI413" s="88"/>
      <c r="AJ413" s="88"/>
      <c r="AK413" s="88"/>
      <c r="AL413" s="88"/>
      <c r="AM413" s="88"/>
      <c r="AN413" s="88"/>
      <c r="AO413" s="88"/>
      <c r="AP413" s="88"/>
      <c r="AQ413" s="88"/>
      <c r="AR413" s="88"/>
    </row>
    <row r="414" spans="1:44" s="89" customFormat="1" ht="25.5">
      <c r="A414" s="46" t="s">
        <v>17</v>
      </c>
      <c r="B414" s="81">
        <v>3</v>
      </c>
      <c r="C414" s="51" t="s">
        <v>82</v>
      </c>
      <c r="D414" s="67">
        <f t="shared" ref="D414:L415" si="171">D413</f>
        <v>606025</v>
      </c>
      <c r="E414" s="65">
        <f t="shared" si="171"/>
        <v>0</v>
      </c>
      <c r="F414" s="67">
        <f t="shared" si="171"/>
        <v>2190075</v>
      </c>
      <c r="G414" s="65">
        <f t="shared" si="171"/>
        <v>0</v>
      </c>
      <c r="H414" s="67">
        <f t="shared" si="171"/>
        <v>2297631</v>
      </c>
      <c r="I414" s="65">
        <f t="shared" si="171"/>
        <v>0</v>
      </c>
      <c r="J414" s="67">
        <f t="shared" si="171"/>
        <v>711477</v>
      </c>
      <c r="K414" s="65">
        <f t="shared" ref="K414" si="172">K413</f>
        <v>0</v>
      </c>
      <c r="L414" s="67">
        <f t="shared" si="171"/>
        <v>711477</v>
      </c>
      <c r="M414" s="185"/>
      <c r="N414" s="186"/>
      <c r="O414" s="186"/>
      <c r="P414" s="186"/>
      <c r="Q414" s="187"/>
      <c r="R414" s="186"/>
      <c r="S414" s="186"/>
      <c r="T414" s="186"/>
      <c r="U414" s="186"/>
      <c r="V414" s="187"/>
      <c r="W414" s="186"/>
      <c r="X414" s="186"/>
      <c r="Y414" s="186"/>
      <c r="Z414" s="186"/>
      <c r="AA414" s="186"/>
      <c r="AB414" s="186"/>
      <c r="AC414" s="186"/>
      <c r="AD414" s="186"/>
      <c r="AE414" s="186"/>
      <c r="AF414" s="186"/>
      <c r="AG414" s="88"/>
      <c r="AH414" s="88"/>
      <c r="AI414" s="88"/>
      <c r="AJ414" s="88"/>
      <c r="AK414" s="88"/>
      <c r="AL414" s="88"/>
      <c r="AM414" s="88"/>
      <c r="AN414" s="88"/>
      <c r="AO414" s="88"/>
      <c r="AP414" s="88"/>
      <c r="AQ414" s="88"/>
      <c r="AR414" s="88"/>
    </row>
    <row r="415" spans="1:44" s="89" customFormat="1">
      <c r="A415" s="46" t="s">
        <v>17</v>
      </c>
      <c r="B415" s="47">
        <v>4217</v>
      </c>
      <c r="C415" s="48" t="s">
        <v>9</v>
      </c>
      <c r="D415" s="67">
        <f t="shared" si="171"/>
        <v>606025</v>
      </c>
      <c r="E415" s="65">
        <f t="shared" si="171"/>
        <v>0</v>
      </c>
      <c r="F415" s="67">
        <f t="shared" si="171"/>
        <v>2190075</v>
      </c>
      <c r="G415" s="65">
        <f t="shared" si="171"/>
        <v>0</v>
      </c>
      <c r="H415" s="67">
        <f t="shared" si="171"/>
        <v>2297631</v>
      </c>
      <c r="I415" s="65">
        <f t="shared" si="171"/>
        <v>0</v>
      </c>
      <c r="J415" s="67">
        <f t="shared" si="171"/>
        <v>711477</v>
      </c>
      <c r="K415" s="65">
        <f t="shared" ref="K415" si="173">K414</f>
        <v>0</v>
      </c>
      <c r="L415" s="67">
        <f t="shared" si="171"/>
        <v>711477</v>
      </c>
      <c r="M415" s="185"/>
      <c r="N415" s="186"/>
      <c r="O415" s="186"/>
      <c r="P415" s="186"/>
      <c r="Q415" s="187"/>
      <c r="R415" s="186"/>
      <c r="S415" s="186"/>
      <c r="T415" s="186"/>
      <c r="U415" s="186"/>
      <c r="V415" s="187"/>
      <c r="W415" s="186"/>
      <c r="X415" s="186"/>
      <c r="Y415" s="186"/>
      <c r="Z415" s="186"/>
      <c r="AA415" s="186"/>
      <c r="AB415" s="186"/>
      <c r="AC415" s="186"/>
      <c r="AD415" s="186"/>
      <c r="AE415" s="186"/>
      <c r="AF415" s="186"/>
      <c r="AG415" s="88"/>
      <c r="AH415" s="88"/>
      <c r="AI415" s="88"/>
      <c r="AJ415" s="88"/>
      <c r="AK415" s="88"/>
      <c r="AL415" s="88"/>
      <c r="AM415" s="88"/>
      <c r="AN415" s="88"/>
      <c r="AO415" s="88"/>
      <c r="AP415" s="88"/>
      <c r="AQ415" s="88"/>
      <c r="AR415" s="88"/>
    </row>
    <row r="416" spans="1:44" s="89" customFormat="1">
      <c r="A416" s="117" t="s">
        <v>17</v>
      </c>
      <c r="B416" s="117"/>
      <c r="C416" s="119" t="s">
        <v>81</v>
      </c>
      <c r="D416" s="53">
        <f t="shared" ref="D416:L416" si="174">D415+D296</f>
        <v>606025</v>
      </c>
      <c r="E416" s="52">
        <f t="shared" si="174"/>
        <v>0</v>
      </c>
      <c r="F416" s="53">
        <f t="shared" si="174"/>
        <v>2192075</v>
      </c>
      <c r="G416" s="52">
        <f t="shared" si="174"/>
        <v>0</v>
      </c>
      <c r="H416" s="53">
        <f t="shared" si="174"/>
        <v>2299631</v>
      </c>
      <c r="I416" s="52">
        <f t="shared" si="174"/>
        <v>0</v>
      </c>
      <c r="J416" s="53">
        <f t="shared" si="174"/>
        <v>711477</v>
      </c>
      <c r="K416" s="52">
        <f t="shared" si="174"/>
        <v>0</v>
      </c>
      <c r="L416" s="53">
        <f t="shared" si="174"/>
        <v>711477</v>
      </c>
      <c r="M416" s="185"/>
      <c r="N416" s="186"/>
      <c r="O416" s="186"/>
      <c r="P416" s="186"/>
      <c r="Q416" s="187"/>
      <c r="R416" s="186"/>
      <c r="S416" s="186"/>
      <c r="T416" s="186"/>
      <c r="U416" s="186"/>
      <c r="V416" s="187"/>
      <c r="W416" s="186"/>
      <c r="X416" s="186"/>
      <c r="Y416" s="186"/>
      <c r="Z416" s="186"/>
      <c r="AA416" s="186"/>
      <c r="AB416" s="186"/>
      <c r="AC416" s="186"/>
      <c r="AD416" s="186"/>
      <c r="AE416" s="186"/>
      <c r="AF416" s="186"/>
      <c r="AG416" s="88"/>
      <c r="AH416" s="88"/>
      <c r="AI416" s="88"/>
      <c r="AJ416" s="88"/>
      <c r="AK416" s="88"/>
      <c r="AL416" s="88"/>
      <c r="AM416" s="88"/>
      <c r="AN416" s="88"/>
      <c r="AO416" s="88"/>
      <c r="AP416" s="88"/>
      <c r="AQ416" s="88"/>
      <c r="AR416" s="88"/>
    </row>
    <row r="417" spans="1:44" s="89" customFormat="1">
      <c r="A417" s="117" t="s">
        <v>17</v>
      </c>
      <c r="B417" s="117"/>
      <c r="C417" s="119" t="s">
        <v>10</v>
      </c>
      <c r="D417" s="85">
        <f t="shared" ref="D417:L417" si="175">D416+D279</f>
        <v>963309</v>
      </c>
      <c r="E417" s="85">
        <f t="shared" si="175"/>
        <v>100766</v>
      </c>
      <c r="F417" s="85">
        <f t="shared" si="175"/>
        <v>2577546</v>
      </c>
      <c r="G417" s="85">
        <f t="shared" si="175"/>
        <v>123536</v>
      </c>
      <c r="H417" s="85">
        <f t="shared" si="175"/>
        <v>2685102</v>
      </c>
      <c r="I417" s="85">
        <f t="shared" si="175"/>
        <v>123536</v>
      </c>
      <c r="J417" s="55">
        <f t="shared" si="175"/>
        <v>1100129</v>
      </c>
      <c r="K417" s="85">
        <f t="shared" si="175"/>
        <v>135774</v>
      </c>
      <c r="L417" s="85">
        <f t="shared" si="175"/>
        <v>1235903</v>
      </c>
      <c r="M417" s="185"/>
      <c r="N417" s="186"/>
      <c r="O417" s="186"/>
      <c r="P417" s="186"/>
      <c r="Q417" s="187"/>
      <c r="R417" s="186"/>
      <c r="S417" s="186"/>
      <c r="T417" s="186"/>
      <c r="U417" s="186"/>
      <c r="V417" s="187"/>
      <c r="W417" s="186"/>
      <c r="X417" s="186"/>
      <c r="Y417" s="186"/>
      <c r="Z417" s="186"/>
      <c r="AA417" s="186"/>
      <c r="AB417" s="186"/>
      <c r="AC417" s="186"/>
      <c r="AD417" s="186"/>
      <c r="AE417" s="186"/>
      <c r="AF417" s="186"/>
      <c r="AG417" s="88"/>
      <c r="AH417" s="88"/>
      <c r="AI417" s="88"/>
      <c r="AJ417" s="88"/>
      <c r="AK417" s="88"/>
      <c r="AL417" s="88"/>
      <c r="AM417" s="88"/>
      <c r="AN417" s="88"/>
      <c r="AO417" s="88"/>
      <c r="AP417" s="88"/>
      <c r="AQ417" s="88"/>
      <c r="AR417" s="88"/>
    </row>
    <row r="418" spans="1:44" s="89" customFormat="1">
      <c r="A418" s="46"/>
      <c r="B418" s="46"/>
      <c r="C418" s="139"/>
      <c r="D418" s="63"/>
      <c r="E418" s="63"/>
      <c r="F418" s="63"/>
      <c r="G418" s="63"/>
      <c r="H418" s="63"/>
      <c r="I418" s="63"/>
      <c r="J418" s="63"/>
      <c r="K418" s="63"/>
      <c r="L418" s="63"/>
      <c r="M418" s="185"/>
      <c r="N418" s="186"/>
      <c r="O418" s="186"/>
      <c r="P418" s="186"/>
      <c r="Q418" s="187"/>
      <c r="R418" s="186"/>
      <c r="S418" s="186"/>
      <c r="T418" s="186"/>
      <c r="U418" s="186"/>
      <c r="V418" s="187"/>
      <c r="W418" s="186"/>
      <c r="X418" s="186"/>
      <c r="Y418" s="186"/>
      <c r="Z418" s="186"/>
      <c r="AA418" s="186"/>
      <c r="AB418" s="186"/>
      <c r="AC418" s="186"/>
      <c r="AD418" s="186"/>
      <c r="AE418" s="186"/>
      <c r="AF418" s="186"/>
      <c r="AG418" s="88"/>
      <c r="AH418" s="88"/>
      <c r="AI418" s="88"/>
      <c r="AJ418" s="88"/>
      <c r="AK418" s="88"/>
      <c r="AL418" s="88"/>
      <c r="AM418" s="88"/>
      <c r="AN418" s="88"/>
      <c r="AO418" s="88"/>
      <c r="AP418" s="88"/>
      <c r="AQ418" s="88"/>
      <c r="AR418" s="88"/>
    </row>
    <row r="419" spans="1:44" s="89" customFormat="1" ht="25.5">
      <c r="A419" s="165" t="s">
        <v>241</v>
      </c>
      <c r="B419" s="166">
        <v>2217</v>
      </c>
      <c r="C419" s="109" t="s">
        <v>242</v>
      </c>
      <c r="D419" s="62">
        <v>0</v>
      </c>
      <c r="E419" s="63">
        <v>5</v>
      </c>
      <c r="F419" s="62">
        <v>0</v>
      </c>
      <c r="G419" s="62">
        <v>0</v>
      </c>
      <c r="H419" s="62">
        <v>0</v>
      </c>
      <c r="I419" s="62">
        <v>0</v>
      </c>
      <c r="J419" s="62">
        <v>0</v>
      </c>
      <c r="K419" s="62">
        <v>0</v>
      </c>
      <c r="L419" s="62">
        <v>0</v>
      </c>
      <c r="M419" s="185"/>
      <c r="N419" s="186"/>
      <c r="O419" s="186"/>
      <c r="P419" s="186"/>
      <c r="Q419" s="187"/>
      <c r="R419" s="186"/>
      <c r="S419" s="186"/>
      <c r="T419" s="186"/>
      <c r="U419" s="186"/>
      <c r="V419" s="187"/>
      <c r="W419" s="186"/>
      <c r="X419" s="186"/>
      <c r="Y419" s="186"/>
      <c r="Z419" s="186"/>
      <c r="AA419" s="186"/>
      <c r="AB419" s="186"/>
      <c r="AC419" s="186"/>
      <c r="AD419" s="186"/>
      <c r="AE419" s="186"/>
      <c r="AF419" s="186"/>
      <c r="AG419" s="88"/>
      <c r="AH419" s="88"/>
      <c r="AI419" s="88"/>
      <c r="AJ419" s="88"/>
      <c r="AK419" s="88"/>
      <c r="AL419" s="88"/>
      <c r="AM419" s="88"/>
      <c r="AN419" s="88"/>
      <c r="AO419" s="88"/>
      <c r="AP419" s="88"/>
      <c r="AQ419" s="88"/>
      <c r="AR419" s="88"/>
    </row>
    <row r="420" spans="1:44" s="89" customFormat="1" ht="25.5">
      <c r="A420" s="165" t="s">
        <v>241</v>
      </c>
      <c r="B420" s="166">
        <v>2217</v>
      </c>
      <c r="C420" s="109" t="s">
        <v>243</v>
      </c>
      <c r="D420" s="62">
        <v>0</v>
      </c>
      <c r="E420" s="63">
        <v>334</v>
      </c>
      <c r="F420" s="62">
        <v>0</v>
      </c>
      <c r="G420" s="62">
        <v>0</v>
      </c>
      <c r="H420" s="62">
        <v>0</v>
      </c>
      <c r="I420" s="62">
        <v>0</v>
      </c>
      <c r="J420" s="62">
        <v>0</v>
      </c>
      <c r="K420" s="62">
        <v>0</v>
      </c>
      <c r="L420" s="62">
        <v>0</v>
      </c>
      <c r="M420" s="185"/>
      <c r="N420" s="186"/>
      <c r="O420" s="186"/>
      <c r="P420" s="186"/>
      <c r="Q420" s="187"/>
      <c r="R420" s="186"/>
      <c r="S420" s="186"/>
      <c r="T420" s="186"/>
      <c r="U420" s="186"/>
      <c r="V420" s="187"/>
      <c r="W420" s="186"/>
      <c r="X420" s="186"/>
      <c r="Y420" s="186"/>
      <c r="Z420" s="186"/>
      <c r="AA420" s="186"/>
      <c r="AB420" s="186"/>
      <c r="AC420" s="186"/>
      <c r="AD420" s="186"/>
      <c r="AE420" s="186"/>
      <c r="AF420" s="186"/>
      <c r="AG420" s="88"/>
      <c r="AH420" s="88"/>
      <c r="AI420" s="88"/>
      <c r="AJ420" s="88"/>
      <c r="AK420" s="88"/>
      <c r="AL420" s="88"/>
      <c r="AM420" s="88"/>
      <c r="AN420" s="88"/>
      <c r="AO420" s="88"/>
      <c r="AP420" s="88"/>
      <c r="AQ420" s="88"/>
      <c r="AR420" s="88"/>
    </row>
    <row r="421" spans="1:44" s="89" customFormat="1" ht="41.25" customHeight="1">
      <c r="A421" s="242" t="s">
        <v>241</v>
      </c>
      <c r="B421" s="46">
        <v>2217</v>
      </c>
      <c r="C421" s="243" t="s">
        <v>249</v>
      </c>
      <c r="D421" s="62">
        <v>0</v>
      </c>
      <c r="E421" s="62">
        <v>0</v>
      </c>
      <c r="F421" s="62">
        <v>0</v>
      </c>
      <c r="G421" s="62">
        <v>0</v>
      </c>
      <c r="H421" s="62">
        <v>0</v>
      </c>
      <c r="I421" s="62">
        <v>0</v>
      </c>
      <c r="J421" s="244">
        <f>J125</f>
        <v>50000</v>
      </c>
      <c r="K421" s="62">
        <v>0</v>
      </c>
      <c r="L421" s="245">
        <f>J421</f>
        <v>50000</v>
      </c>
      <c r="M421" s="185"/>
      <c r="N421" s="186"/>
      <c r="O421" s="186"/>
      <c r="P421" s="186"/>
      <c r="Q421" s="203"/>
      <c r="R421" s="186"/>
      <c r="S421" s="186"/>
      <c r="T421" s="186"/>
      <c r="U421" s="186"/>
      <c r="V421" s="187"/>
      <c r="W421" s="186"/>
      <c r="X421" s="186"/>
      <c r="Y421" s="186"/>
      <c r="Z421" s="186"/>
      <c r="AA421" s="186"/>
      <c r="AB421" s="186"/>
      <c r="AC421" s="186"/>
      <c r="AD421" s="186"/>
      <c r="AE421" s="186"/>
      <c r="AF421" s="186"/>
      <c r="AG421" s="88"/>
      <c r="AH421" s="88"/>
      <c r="AI421" s="88"/>
      <c r="AJ421" s="88"/>
      <c r="AK421" s="88"/>
      <c r="AL421" s="88"/>
      <c r="AM421" s="88"/>
      <c r="AN421" s="88"/>
      <c r="AO421" s="88"/>
      <c r="AP421" s="88"/>
      <c r="AQ421" s="88"/>
      <c r="AR421" s="88"/>
    </row>
    <row r="422" spans="1:44" s="89" customFormat="1">
      <c r="A422" s="1" t="s">
        <v>284</v>
      </c>
      <c r="B422" s="50"/>
      <c r="C422" s="246"/>
      <c r="D422" s="247"/>
      <c r="E422" s="247"/>
      <c r="F422" s="247"/>
      <c r="G422" s="247"/>
      <c r="H422" s="247"/>
      <c r="I422" s="247"/>
      <c r="J422" s="244"/>
      <c r="K422" s="245"/>
      <c r="L422" s="245"/>
      <c r="M422" s="185"/>
      <c r="N422" s="186"/>
      <c r="O422" s="186"/>
      <c r="P422" s="186"/>
      <c r="Q422" s="203"/>
      <c r="R422" s="186"/>
      <c r="S422" s="186"/>
      <c r="T422" s="186"/>
      <c r="U422" s="186"/>
      <c r="V422" s="187"/>
      <c r="W422" s="186"/>
      <c r="X422" s="186"/>
      <c r="Y422" s="186"/>
      <c r="Z422" s="186"/>
      <c r="AA422" s="186"/>
      <c r="AB422" s="186"/>
      <c r="AC422" s="186"/>
      <c r="AD422" s="186"/>
      <c r="AE422" s="186"/>
      <c r="AF422" s="186"/>
      <c r="AG422" s="88"/>
      <c r="AH422" s="88"/>
      <c r="AI422" s="88"/>
      <c r="AJ422" s="88"/>
      <c r="AK422" s="88"/>
      <c r="AL422" s="88"/>
      <c r="AM422" s="88"/>
      <c r="AN422" s="88"/>
      <c r="AO422" s="88"/>
      <c r="AP422" s="88"/>
      <c r="AQ422" s="88"/>
      <c r="AR422" s="88"/>
    </row>
    <row r="423" spans="1:44" s="89" customFormat="1">
      <c r="A423" s="236" t="s">
        <v>280</v>
      </c>
      <c r="B423" s="248"/>
      <c r="C423" s="155" t="s">
        <v>285</v>
      </c>
      <c r="D423" s="62">
        <v>0</v>
      </c>
      <c r="E423" s="62">
        <v>0</v>
      </c>
      <c r="F423" s="62">
        <v>0</v>
      </c>
      <c r="G423" s="62">
        <v>0</v>
      </c>
      <c r="H423" s="62">
        <v>0</v>
      </c>
      <c r="I423" s="62">
        <v>0</v>
      </c>
      <c r="J423" s="240">
        <v>1</v>
      </c>
      <c r="K423" s="62">
        <v>0</v>
      </c>
      <c r="L423" s="62">
        <v>0</v>
      </c>
      <c r="M423" s="185"/>
      <c r="N423" s="186"/>
      <c r="O423" s="186"/>
      <c r="P423" s="186"/>
      <c r="Q423" s="203"/>
      <c r="R423" s="186"/>
      <c r="S423" s="186"/>
      <c r="T423" s="186"/>
      <c r="U423" s="186"/>
      <c r="V423" s="187"/>
      <c r="W423" s="186"/>
      <c r="X423" s="186"/>
      <c r="Y423" s="186"/>
      <c r="Z423" s="186"/>
      <c r="AA423" s="186"/>
      <c r="AB423" s="186"/>
      <c r="AC423" s="186"/>
      <c r="AD423" s="186"/>
      <c r="AE423" s="186"/>
      <c r="AF423" s="186"/>
      <c r="AG423" s="88"/>
      <c r="AH423" s="88"/>
      <c r="AI423" s="88"/>
      <c r="AJ423" s="88"/>
      <c r="AK423" s="88"/>
      <c r="AL423" s="88"/>
      <c r="AM423" s="88"/>
      <c r="AN423" s="88"/>
      <c r="AO423" s="88"/>
      <c r="AP423" s="88"/>
      <c r="AQ423" s="88"/>
      <c r="AR423" s="88"/>
    </row>
    <row r="424" spans="1:44" s="89" customFormat="1">
      <c r="A424" s="236" t="s">
        <v>281</v>
      </c>
      <c r="B424" s="50"/>
      <c r="C424" s="238" t="s">
        <v>285</v>
      </c>
      <c r="D424" s="62">
        <v>0</v>
      </c>
      <c r="E424" s="62">
        <v>0</v>
      </c>
      <c r="F424" s="62">
        <v>0</v>
      </c>
      <c r="G424" s="62">
        <v>0</v>
      </c>
      <c r="H424" s="62">
        <v>0</v>
      </c>
      <c r="I424" s="62">
        <v>0</v>
      </c>
      <c r="J424" s="240">
        <v>1</v>
      </c>
      <c r="K424" s="62">
        <v>0</v>
      </c>
      <c r="L424" s="62">
        <v>0</v>
      </c>
      <c r="M424" s="185"/>
      <c r="N424" s="186"/>
      <c r="O424" s="186"/>
      <c r="P424" s="186"/>
      <c r="Q424" s="203"/>
      <c r="R424" s="186"/>
      <c r="S424" s="186"/>
      <c r="T424" s="186"/>
      <c r="U424" s="186"/>
      <c r="V424" s="187"/>
      <c r="W424" s="186"/>
      <c r="X424" s="186"/>
      <c r="Y424" s="186"/>
      <c r="Z424" s="186"/>
      <c r="AA424" s="186"/>
      <c r="AB424" s="186"/>
      <c r="AC424" s="186"/>
      <c r="AD424" s="186"/>
      <c r="AE424" s="186"/>
      <c r="AF424" s="186"/>
      <c r="AG424" s="88"/>
      <c r="AH424" s="88"/>
      <c r="AI424" s="88"/>
      <c r="AJ424" s="88"/>
      <c r="AK424" s="88"/>
      <c r="AL424" s="88"/>
      <c r="AM424" s="88"/>
      <c r="AN424" s="88"/>
      <c r="AO424" s="88"/>
      <c r="AP424" s="88"/>
      <c r="AQ424" s="88"/>
      <c r="AR424" s="88"/>
    </row>
    <row r="425" spans="1:44" s="89" customFormat="1">
      <c r="A425" s="236" t="s">
        <v>282</v>
      </c>
      <c r="B425" s="50"/>
      <c r="C425" s="238" t="s">
        <v>285</v>
      </c>
      <c r="D425" s="62">
        <v>0</v>
      </c>
      <c r="E425" s="62">
        <v>0</v>
      </c>
      <c r="F425" s="62">
        <v>0</v>
      </c>
      <c r="G425" s="62">
        <v>0</v>
      </c>
      <c r="H425" s="62">
        <v>0</v>
      </c>
      <c r="I425" s="62">
        <v>0</v>
      </c>
      <c r="J425" s="240">
        <v>1</v>
      </c>
      <c r="K425" s="62">
        <v>0</v>
      </c>
      <c r="L425" s="62">
        <v>0</v>
      </c>
      <c r="M425" s="185"/>
      <c r="N425" s="186"/>
      <c r="O425" s="186"/>
      <c r="P425" s="186"/>
      <c r="Q425" s="203"/>
      <c r="R425" s="186"/>
      <c r="S425" s="186"/>
      <c r="T425" s="186"/>
      <c r="U425" s="186"/>
      <c r="V425" s="187"/>
      <c r="W425" s="186"/>
      <c r="X425" s="186"/>
      <c r="Y425" s="186"/>
      <c r="Z425" s="186"/>
      <c r="AA425" s="186"/>
      <c r="AB425" s="186"/>
      <c r="AC425" s="186"/>
      <c r="AD425" s="186"/>
      <c r="AE425" s="186"/>
      <c r="AF425" s="186"/>
      <c r="AG425" s="88"/>
      <c r="AH425" s="88"/>
      <c r="AI425" s="88"/>
      <c r="AJ425" s="88"/>
      <c r="AK425" s="88"/>
      <c r="AL425" s="88"/>
      <c r="AM425" s="88"/>
      <c r="AN425" s="88"/>
      <c r="AO425" s="88"/>
      <c r="AP425" s="88"/>
      <c r="AQ425" s="88"/>
      <c r="AR425" s="88"/>
    </row>
    <row r="426" spans="1:44" s="89" customFormat="1">
      <c r="A426" s="236" t="s">
        <v>283</v>
      </c>
      <c r="B426" s="237"/>
      <c r="C426" s="238" t="s">
        <v>285</v>
      </c>
      <c r="D426" s="62">
        <v>0</v>
      </c>
      <c r="E426" s="62">
        <v>0</v>
      </c>
      <c r="F426" s="62">
        <v>0</v>
      </c>
      <c r="G426" s="62">
        <v>0</v>
      </c>
      <c r="H426" s="62">
        <v>0</v>
      </c>
      <c r="I426" s="62">
        <v>0</v>
      </c>
      <c r="J426" s="240">
        <v>1</v>
      </c>
      <c r="K426" s="62">
        <v>0</v>
      </c>
      <c r="L426" s="62">
        <v>0</v>
      </c>
      <c r="M426" s="185"/>
      <c r="N426" s="186"/>
      <c r="O426" s="186"/>
      <c r="P426" s="186"/>
      <c r="Q426" s="203"/>
      <c r="R426" s="186"/>
      <c r="S426" s="186"/>
      <c r="T426" s="186"/>
      <c r="U426" s="186"/>
      <c r="V426" s="187"/>
      <c r="W426" s="186"/>
      <c r="X426" s="186"/>
      <c r="Y426" s="186"/>
      <c r="Z426" s="186"/>
      <c r="AA426" s="186"/>
      <c r="AB426" s="186"/>
      <c r="AC426" s="186"/>
      <c r="AD426" s="186"/>
      <c r="AE426" s="186"/>
      <c r="AF426" s="186"/>
      <c r="AG426" s="88"/>
      <c r="AH426" s="88"/>
      <c r="AI426" s="88"/>
      <c r="AJ426" s="88"/>
      <c r="AK426" s="88"/>
      <c r="AL426" s="88"/>
      <c r="AM426" s="88"/>
      <c r="AN426" s="88"/>
      <c r="AO426" s="88"/>
      <c r="AP426" s="88"/>
      <c r="AQ426" s="88"/>
      <c r="AR426" s="88"/>
    </row>
    <row r="427" spans="1:44" s="89" customFormat="1">
      <c r="A427" s="231"/>
      <c r="B427" s="164"/>
      <c r="C427" s="232"/>
      <c r="D427" s="233"/>
      <c r="E427" s="233"/>
      <c r="F427" s="233"/>
      <c r="G427" s="233"/>
      <c r="H427" s="233"/>
      <c r="I427" s="233"/>
      <c r="J427" s="235"/>
      <c r="K427" s="234"/>
      <c r="L427" s="234"/>
      <c r="M427" s="185"/>
      <c r="N427" s="186"/>
      <c r="O427" s="186"/>
      <c r="P427" s="186"/>
      <c r="Q427" s="203"/>
      <c r="R427" s="186"/>
      <c r="S427" s="186"/>
      <c r="T427" s="186"/>
      <c r="U427" s="186"/>
      <c r="V427" s="187"/>
      <c r="W427" s="186"/>
      <c r="X427" s="186"/>
      <c r="Y427" s="186"/>
      <c r="Z427" s="186"/>
      <c r="AA427" s="186"/>
      <c r="AB427" s="186"/>
      <c r="AC427" s="186"/>
      <c r="AD427" s="186"/>
      <c r="AE427" s="186"/>
      <c r="AF427" s="186"/>
      <c r="AG427" s="88"/>
      <c r="AH427" s="88"/>
      <c r="AI427" s="88"/>
      <c r="AJ427" s="88"/>
      <c r="AK427" s="88"/>
      <c r="AL427" s="88"/>
      <c r="AM427" s="88"/>
      <c r="AN427" s="88"/>
      <c r="AO427" s="88"/>
      <c r="AP427" s="88"/>
      <c r="AQ427" s="88"/>
      <c r="AR427" s="88"/>
    </row>
    <row r="428" spans="1:44" s="89" customFormat="1">
      <c r="A428" s="236"/>
      <c r="B428" s="237"/>
      <c r="C428" s="238"/>
      <c r="D428" s="239"/>
      <c r="E428" s="239"/>
      <c r="F428" s="239"/>
      <c r="G428" s="239"/>
      <c r="H428" s="239"/>
      <c r="I428" s="239"/>
      <c r="J428" s="240"/>
      <c r="K428" s="241"/>
      <c r="L428" s="241"/>
      <c r="M428" s="185"/>
      <c r="N428" s="186"/>
      <c r="O428" s="186"/>
      <c r="P428" s="186"/>
      <c r="Q428" s="203"/>
      <c r="R428" s="186"/>
      <c r="S428" s="186"/>
      <c r="T428" s="186"/>
      <c r="U428" s="186"/>
      <c r="V428" s="187"/>
      <c r="W428" s="186"/>
      <c r="X428" s="186"/>
      <c r="Y428" s="186"/>
      <c r="Z428" s="186"/>
      <c r="AA428" s="186"/>
      <c r="AB428" s="186"/>
      <c r="AC428" s="186"/>
      <c r="AD428" s="186"/>
      <c r="AE428" s="186"/>
      <c r="AF428" s="186"/>
      <c r="AG428" s="88"/>
      <c r="AH428" s="88"/>
      <c r="AI428" s="88"/>
      <c r="AJ428" s="88"/>
      <c r="AK428" s="88"/>
      <c r="AL428" s="88"/>
      <c r="AM428" s="88"/>
      <c r="AN428" s="88"/>
      <c r="AO428" s="88"/>
      <c r="AP428" s="88"/>
      <c r="AQ428" s="88"/>
      <c r="AR428" s="88"/>
    </row>
    <row r="429" spans="1:44" s="89" customFormat="1">
      <c r="A429" s="7"/>
      <c r="B429" s="124"/>
      <c r="C429" s="127"/>
      <c r="D429" s="128"/>
      <c r="E429" s="128"/>
      <c r="F429" s="128"/>
      <c r="G429" s="128"/>
      <c r="H429" s="128"/>
      <c r="I429" s="128"/>
      <c r="J429" s="11"/>
      <c r="K429" s="126"/>
      <c r="L429" s="126"/>
      <c r="M429" s="185"/>
      <c r="N429" s="186"/>
      <c r="O429" s="186"/>
      <c r="P429" s="186"/>
      <c r="Q429" s="203"/>
      <c r="R429" s="186"/>
      <c r="S429" s="186"/>
      <c r="T429" s="186"/>
      <c r="U429" s="186"/>
      <c r="V429" s="187"/>
      <c r="W429" s="186"/>
      <c r="X429" s="186"/>
      <c r="Y429" s="186"/>
      <c r="Z429" s="186"/>
      <c r="AA429" s="186"/>
      <c r="AB429" s="186"/>
      <c r="AC429" s="186"/>
      <c r="AD429" s="186"/>
      <c r="AE429" s="186"/>
      <c r="AF429" s="186"/>
      <c r="AG429" s="88"/>
      <c r="AH429" s="88"/>
      <c r="AI429" s="88"/>
      <c r="AJ429" s="88"/>
      <c r="AK429" s="88"/>
      <c r="AL429" s="88"/>
      <c r="AM429" s="88"/>
      <c r="AN429" s="88"/>
      <c r="AO429" s="88"/>
      <c r="AP429" s="88"/>
      <c r="AQ429" s="88"/>
      <c r="AR429" s="88"/>
    </row>
    <row r="430" spans="1:44" s="89" customFormat="1">
      <c r="A430" s="7"/>
      <c r="B430" s="124"/>
      <c r="C430" s="127"/>
      <c r="D430" s="128"/>
      <c r="E430" s="128"/>
      <c r="F430" s="128"/>
      <c r="G430" s="128"/>
      <c r="H430" s="128"/>
      <c r="I430" s="128"/>
      <c r="J430" s="11"/>
      <c r="K430" s="126"/>
      <c r="L430" s="126"/>
      <c r="M430" s="185"/>
      <c r="N430" s="186"/>
      <c r="O430" s="186"/>
      <c r="P430" s="186"/>
      <c r="Q430" s="203"/>
      <c r="R430" s="186"/>
      <c r="S430" s="186"/>
      <c r="T430" s="186"/>
      <c r="U430" s="186"/>
      <c r="V430" s="187"/>
      <c r="W430" s="186"/>
      <c r="X430" s="186"/>
      <c r="Y430" s="186"/>
      <c r="Z430" s="186"/>
      <c r="AA430" s="186"/>
      <c r="AB430" s="186"/>
      <c r="AC430" s="186"/>
      <c r="AD430" s="186"/>
      <c r="AE430" s="186"/>
      <c r="AF430" s="186"/>
      <c r="AG430" s="88"/>
      <c r="AH430" s="88"/>
      <c r="AI430" s="88"/>
      <c r="AJ430" s="88"/>
      <c r="AK430" s="88"/>
      <c r="AL430" s="88"/>
      <c r="AM430" s="88"/>
      <c r="AN430" s="88"/>
      <c r="AO430" s="88"/>
      <c r="AP430" s="88"/>
      <c r="AQ430" s="88"/>
      <c r="AR430" s="88"/>
    </row>
    <row r="431" spans="1:44" s="89" customFormat="1">
      <c r="A431" s="7"/>
      <c r="B431" s="124"/>
      <c r="C431" s="127"/>
      <c r="D431" s="125"/>
      <c r="E431" s="125"/>
      <c r="F431" s="125"/>
      <c r="G431" s="125"/>
      <c r="H431" s="125"/>
      <c r="I431" s="125"/>
      <c r="J431" s="11"/>
      <c r="K431" s="126"/>
      <c r="L431" s="126"/>
      <c r="M431" s="185"/>
      <c r="N431" s="186"/>
      <c r="O431" s="186"/>
      <c r="P431" s="186"/>
      <c r="Q431" s="203"/>
      <c r="R431" s="186"/>
      <c r="S431" s="186"/>
      <c r="T431" s="186"/>
      <c r="U431" s="186"/>
      <c r="V431" s="187"/>
      <c r="W431" s="186"/>
      <c r="X431" s="186"/>
      <c r="Y431" s="186"/>
      <c r="Z431" s="186"/>
      <c r="AA431" s="186"/>
      <c r="AB431" s="186"/>
      <c r="AC431" s="186"/>
      <c r="AD431" s="186"/>
      <c r="AE431" s="186"/>
      <c r="AF431" s="186"/>
      <c r="AG431" s="88"/>
      <c r="AH431" s="88"/>
      <c r="AI431" s="88"/>
      <c r="AJ431" s="88"/>
      <c r="AK431" s="88"/>
      <c r="AL431" s="88"/>
      <c r="AM431" s="88"/>
      <c r="AN431" s="88"/>
      <c r="AO431" s="88"/>
      <c r="AP431" s="88"/>
      <c r="AQ431" s="88"/>
      <c r="AR431" s="88"/>
    </row>
    <row r="432" spans="1:44" s="89" customFormat="1">
      <c r="A432" s="7"/>
      <c r="B432" s="124"/>
      <c r="C432" s="127"/>
      <c r="D432" s="128"/>
      <c r="E432" s="128"/>
      <c r="F432" s="128"/>
      <c r="G432" s="128"/>
      <c r="H432" s="128"/>
      <c r="I432" s="128"/>
      <c r="J432" s="11"/>
      <c r="K432" s="126"/>
      <c r="L432" s="126"/>
      <c r="M432" s="185"/>
      <c r="N432" s="186"/>
      <c r="O432" s="186"/>
      <c r="P432" s="186"/>
      <c r="Q432" s="203"/>
      <c r="R432" s="186"/>
      <c r="S432" s="186"/>
      <c r="T432" s="186"/>
      <c r="U432" s="186"/>
      <c r="V432" s="187"/>
      <c r="W432" s="186"/>
      <c r="X432" s="186"/>
      <c r="Y432" s="186"/>
      <c r="Z432" s="186"/>
      <c r="AA432" s="186"/>
      <c r="AB432" s="186"/>
      <c r="AC432" s="186"/>
      <c r="AD432" s="186"/>
      <c r="AE432" s="186"/>
      <c r="AF432" s="186"/>
      <c r="AG432" s="88"/>
      <c r="AH432" s="88"/>
      <c r="AI432" s="88"/>
      <c r="AJ432" s="88"/>
      <c r="AK432" s="88"/>
      <c r="AL432" s="88"/>
      <c r="AM432" s="88"/>
      <c r="AN432" s="88"/>
      <c r="AO432" s="88"/>
      <c r="AP432" s="88"/>
      <c r="AQ432" s="88"/>
      <c r="AR432" s="88"/>
    </row>
    <row r="433" spans="1:44" s="89" customFormat="1">
      <c r="A433" s="7"/>
      <c r="B433" s="124"/>
      <c r="C433" s="127"/>
      <c r="D433" s="129"/>
      <c r="E433" s="129"/>
      <c r="F433" s="129"/>
      <c r="G433" s="130"/>
      <c r="H433" s="129"/>
      <c r="I433" s="129"/>
      <c r="J433" s="11"/>
      <c r="K433" s="126"/>
      <c r="L433" s="84"/>
      <c r="M433" s="185"/>
      <c r="N433" s="186"/>
      <c r="O433" s="186"/>
      <c r="P433" s="186"/>
      <c r="Q433" s="203"/>
      <c r="R433" s="186"/>
      <c r="S433" s="186"/>
      <c r="T433" s="186"/>
      <c r="U433" s="186"/>
      <c r="V433" s="187"/>
      <c r="W433" s="168"/>
      <c r="X433" s="186"/>
      <c r="Y433" s="186"/>
      <c r="Z433" s="186"/>
      <c r="AA433" s="186"/>
      <c r="AB433" s="186"/>
      <c r="AC433" s="186"/>
      <c r="AD433" s="186"/>
      <c r="AE433" s="186"/>
      <c r="AF433" s="186"/>
      <c r="AG433" s="88"/>
      <c r="AH433" s="88"/>
      <c r="AI433" s="88"/>
      <c r="AJ433" s="88"/>
      <c r="AK433" s="88"/>
      <c r="AL433" s="88"/>
      <c r="AM433" s="88"/>
      <c r="AN433" s="88"/>
      <c r="AO433" s="88"/>
      <c r="AP433" s="88"/>
      <c r="AQ433" s="88"/>
      <c r="AR433" s="88"/>
    </row>
    <row r="434" spans="1:44" s="89" customFormat="1">
      <c r="A434" s="7"/>
      <c r="B434" s="124"/>
      <c r="C434" s="127"/>
      <c r="D434" s="11"/>
      <c r="E434" s="11"/>
      <c r="G434" s="11"/>
      <c r="H434" s="11"/>
      <c r="I434" s="11"/>
      <c r="J434" s="11"/>
      <c r="K434" s="126"/>
      <c r="L434" s="80"/>
      <c r="M434" s="185"/>
      <c r="N434" s="186"/>
      <c r="O434" s="186"/>
      <c r="P434" s="186"/>
      <c r="Q434" s="203"/>
      <c r="R434" s="186"/>
      <c r="S434" s="186"/>
      <c r="T434" s="186"/>
      <c r="U434" s="186"/>
      <c r="V434" s="187"/>
      <c r="W434" s="168"/>
      <c r="X434" s="186"/>
      <c r="Y434" s="186"/>
      <c r="Z434" s="186"/>
      <c r="AA434" s="186"/>
      <c r="AB434" s="186"/>
      <c r="AC434" s="186"/>
      <c r="AD434" s="186"/>
      <c r="AE434" s="186"/>
      <c r="AF434" s="186"/>
      <c r="AG434" s="88"/>
      <c r="AH434" s="88"/>
      <c r="AI434" s="88"/>
      <c r="AJ434" s="88"/>
      <c r="AK434" s="88"/>
      <c r="AL434" s="88"/>
      <c r="AM434" s="88"/>
      <c r="AN434" s="88"/>
      <c r="AO434" s="88"/>
      <c r="AP434" s="88"/>
      <c r="AQ434" s="88"/>
      <c r="AR434" s="88"/>
    </row>
    <row r="435" spans="1:44" s="89" customFormat="1">
      <c r="A435" s="7"/>
      <c r="B435" s="131"/>
      <c r="C435" s="127"/>
      <c r="D435" s="15"/>
      <c r="E435" s="15"/>
      <c r="F435" s="15"/>
      <c r="G435" s="15"/>
      <c r="H435" s="15"/>
      <c r="I435" s="15"/>
      <c r="J435" s="15"/>
      <c r="K435" s="132"/>
      <c r="L435" s="80"/>
      <c r="M435" s="185"/>
      <c r="N435" s="186"/>
      <c r="O435" s="186"/>
      <c r="P435" s="186"/>
      <c r="Q435" s="203"/>
      <c r="R435" s="186"/>
      <c r="S435" s="186"/>
      <c r="T435" s="186"/>
      <c r="U435" s="186"/>
      <c r="V435" s="187"/>
      <c r="W435" s="168"/>
      <c r="X435" s="186"/>
      <c r="Y435" s="186"/>
      <c r="Z435" s="186"/>
      <c r="AA435" s="186"/>
      <c r="AB435" s="186"/>
      <c r="AC435" s="186"/>
      <c r="AD435" s="186"/>
      <c r="AE435" s="186"/>
      <c r="AF435" s="186"/>
      <c r="AG435" s="88"/>
      <c r="AH435" s="88"/>
      <c r="AI435" s="88"/>
      <c r="AJ435" s="88"/>
      <c r="AK435" s="88"/>
      <c r="AL435" s="88"/>
      <c r="AM435" s="88"/>
      <c r="AN435" s="88"/>
      <c r="AO435" s="88"/>
      <c r="AP435" s="88"/>
      <c r="AQ435" s="88"/>
      <c r="AR435" s="88"/>
    </row>
    <row r="436" spans="1:44" s="89" customFormat="1">
      <c r="A436" s="7"/>
      <c r="B436" s="131"/>
      <c r="C436" s="127"/>
      <c r="D436" s="15"/>
      <c r="E436" s="15"/>
      <c r="F436" s="15"/>
      <c r="G436" s="15"/>
      <c r="H436" s="15"/>
      <c r="I436" s="15"/>
      <c r="J436" s="15"/>
      <c r="K436" s="132"/>
      <c r="L436" s="80"/>
      <c r="M436" s="185"/>
      <c r="N436" s="186"/>
      <c r="O436" s="186"/>
      <c r="P436" s="186"/>
      <c r="Q436" s="203"/>
      <c r="R436" s="186"/>
      <c r="S436" s="186"/>
      <c r="T436" s="186"/>
      <c r="U436" s="186"/>
      <c r="V436" s="187"/>
      <c r="W436" s="168"/>
      <c r="X436" s="186"/>
      <c r="Y436" s="186"/>
      <c r="Z436" s="186"/>
      <c r="AA436" s="186"/>
      <c r="AB436" s="186"/>
      <c r="AC436" s="186"/>
      <c r="AD436" s="186"/>
      <c r="AE436" s="186"/>
      <c r="AF436" s="186"/>
      <c r="AG436" s="88"/>
      <c r="AH436" s="88"/>
      <c r="AI436" s="88"/>
      <c r="AJ436" s="88"/>
      <c r="AK436" s="88"/>
      <c r="AL436" s="88"/>
      <c r="AM436" s="88"/>
      <c r="AN436" s="88"/>
      <c r="AO436" s="88"/>
      <c r="AP436" s="88"/>
      <c r="AQ436" s="88"/>
      <c r="AR436" s="88"/>
    </row>
    <row r="437" spans="1:44" s="89" customFormat="1">
      <c r="A437" s="7"/>
      <c r="B437" s="131"/>
      <c r="C437" s="127"/>
      <c r="D437" s="15"/>
      <c r="E437" s="15"/>
      <c r="F437" s="15"/>
      <c r="G437" s="15"/>
      <c r="H437" s="15"/>
      <c r="I437" s="15"/>
      <c r="J437" s="15"/>
      <c r="K437" s="132"/>
      <c r="L437" s="132"/>
      <c r="M437" s="185"/>
      <c r="N437" s="186"/>
      <c r="O437" s="186"/>
      <c r="P437" s="186"/>
      <c r="Q437" s="203"/>
      <c r="R437" s="186"/>
      <c r="S437" s="186"/>
      <c r="T437" s="186"/>
      <c r="U437" s="186"/>
      <c r="V437" s="187"/>
      <c r="W437" s="186"/>
      <c r="X437" s="186"/>
      <c r="Y437" s="186"/>
      <c r="Z437" s="186"/>
      <c r="AA437" s="186"/>
      <c r="AB437" s="186"/>
      <c r="AC437" s="186"/>
      <c r="AD437" s="186"/>
      <c r="AE437" s="186"/>
      <c r="AF437" s="186"/>
      <c r="AG437" s="88"/>
      <c r="AH437" s="88"/>
      <c r="AI437" s="88"/>
      <c r="AJ437" s="88"/>
      <c r="AK437" s="88"/>
      <c r="AL437" s="88"/>
      <c r="AM437" s="88"/>
      <c r="AN437" s="88"/>
      <c r="AO437" s="88"/>
      <c r="AP437" s="88"/>
      <c r="AQ437" s="88"/>
      <c r="AR437" s="88"/>
    </row>
    <row r="438" spans="1:44" s="89" customFormat="1">
      <c r="A438" s="7"/>
      <c r="B438" s="131"/>
      <c r="C438" s="127"/>
      <c r="D438" s="15"/>
      <c r="E438" s="15"/>
      <c r="F438" s="15"/>
      <c r="G438" s="15"/>
      <c r="H438" s="15"/>
      <c r="I438" s="15"/>
      <c r="J438" s="15"/>
      <c r="K438" s="132"/>
      <c r="L438" s="132"/>
      <c r="M438" s="185"/>
      <c r="N438" s="186"/>
      <c r="O438" s="186"/>
      <c r="P438" s="186"/>
      <c r="Q438" s="203"/>
      <c r="R438" s="186"/>
      <c r="S438" s="186"/>
      <c r="T438" s="186"/>
      <c r="U438" s="186"/>
      <c r="V438" s="187"/>
      <c r="W438" s="186"/>
      <c r="X438" s="186"/>
      <c r="Y438" s="186"/>
      <c r="Z438" s="186"/>
      <c r="AA438" s="186"/>
      <c r="AB438" s="186"/>
      <c r="AC438" s="186"/>
      <c r="AD438" s="186"/>
      <c r="AE438" s="186"/>
      <c r="AF438" s="186"/>
      <c r="AG438" s="88"/>
      <c r="AH438" s="88"/>
      <c r="AI438" s="88"/>
      <c r="AJ438" s="88"/>
      <c r="AK438" s="88"/>
      <c r="AL438" s="88"/>
      <c r="AM438" s="88"/>
      <c r="AN438" s="88"/>
      <c r="AO438" s="88"/>
      <c r="AP438" s="88"/>
      <c r="AQ438" s="88"/>
      <c r="AR438" s="88"/>
    </row>
    <row r="439" spans="1:44" s="89" customFormat="1">
      <c r="A439" s="7"/>
      <c r="B439" s="133"/>
      <c r="C439" s="127"/>
      <c r="D439" s="15"/>
      <c r="E439" s="15"/>
      <c r="F439" s="15"/>
      <c r="G439" s="15"/>
      <c r="H439" s="15"/>
      <c r="I439" s="15"/>
      <c r="J439" s="15"/>
      <c r="K439" s="132"/>
      <c r="L439" s="132"/>
      <c r="M439" s="185"/>
      <c r="N439" s="186"/>
      <c r="O439" s="186"/>
      <c r="P439" s="186"/>
      <c r="Q439" s="203"/>
      <c r="R439" s="186"/>
      <c r="S439" s="186"/>
      <c r="T439" s="186"/>
      <c r="U439" s="186"/>
      <c r="V439" s="187"/>
      <c r="W439" s="186"/>
      <c r="X439" s="186"/>
      <c r="Y439" s="186"/>
      <c r="Z439" s="186"/>
      <c r="AA439" s="186"/>
      <c r="AB439" s="186"/>
      <c r="AC439" s="186"/>
      <c r="AD439" s="186"/>
      <c r="AE439" s="186"/>
      <c r="AF439" s="186"/>
      <c r="AG439" s="88"/>
      <c r="AH439" s="88"/>
      <c r="AI439" s="88"/>
      <c r="AJ439" s="88"/>
      <c r="AK439" s="88"/>
      <c r="AL439" s="88"/>
      <c r="AM439" s="88"/>
      <c r="AN439" s="88"/>
      <c r="AO439" s="88"/>
      <c r="AP439" s="88"/>
      <c r="AQ439" s="88"/>
      <c r="AR439" s="88"/>
    </row>
    <row r="440" spans="1:44" s="89" customFormat="1">
      <c r="A440" s="7"/>
      <c r="B440" s="133"/>
      <c r="C440" s="127"/>
      <c r="D440" s="15"/>
      <c r="E440" s="15"/>
      <c r="F440" s="15"/>
      <c r="G440" s="15"/>
      <c r="H440" s="15"/>
      <c r="I440" s="15"/>
      <c r="J440" s="15"/>
      <c r="K440" s="132"/>
      <c r="L440" s="132"/>
      <c r="M440" s="185"/>
      <c r="N440" s="186"/>
      <c r="O440" s="186"/>
      <c r="P440" s="186"/>
      <c r="Q440" s="203"/>
      <c r="R440" s="186"/>
      <c r="S440" s="186"/>
      <c r="T440" s="186"/>
      <c r="U440" s="186"/>
      <c r="V440" s="187"/>
      <c r="W440" s="186"/>
      <c r="X440" s="186"/>
      <c r="Y440" s="186"/>
      <c r="Z440" s="186"/>
      <c r="AA440" s="186"/>
      <c r="AB440" s="186"/>
      <c r="AC440" s="186"/>
      <c r="AD440" s="186"/>
      <c r="AE440" s="186"/>
      <c r="AF440" s="186"/>
      <c r="AG440" s="88"/>
      <c r="AH440" s="88"/>
      <c r="AI440" s="88"/>
      <c r="AJ440" s="88"/>
      <c r="AK440" s="88"/>
      <c r="AL440" s="88"/>
      <c r="AM440" s="88"/>
      <c r="AN440" s="88"/>
      <c r="AO440" s="88"/>
      <c r="AP440" s="88"/>
      <c r="AQ440" s="88"/>
      <c r="AR440" s="88"/>
    </row>
    <row r="441" spans="1:44" s="89" customFormat="1">
      <c r="A441" s="7"/>
      <c r="B441" s="7"/>
      <c r="C441" s="6"/>
      <c r="D441" s="14"/>
      <c r="E441" s="14"/>
      <c r="F441" s="14"/>
      <c r="G441" s="14"/>
      <c r="H441" s="14"/>
      <c r="I441" s="14"/>
      <c r="J441" s="14"/>
      <c r="K441" s="134"/>
      <c r="L441" s="134"/>
      <c r="M441" s="185"/>
      <c r="N441" s="186"/>
      <c r="O441" s="186"/>
      <c r="P441" s="186"/>
      <c r="Q441" s="203"/>
      <c r="R441" s="186"/>
      <c r="S441" s="186"/>
      <c r="T441" s="186"/>
      <c r="U441" s="186"/>
      <c r="V441" s="187"/>
      <c r="W441" s="186"/>
      <c r="X441" s="186"/>
      <c r="Y441" s="186"/>
      <c r="Z441" s="186"/>
      <c r="AA441" s="186"/>
      <c r="AB441" s="186"/>
      <c r="AC441" s="186"/>
      <c r="AD441" s="186"/>
      <c r="AE441" s="186"/>
      <c r="AF441" s="186"/>
      <c r="AG441" s="88"/>
      <c r="AH441" s="88"/>
      <c r="AI441" s="88"/>
      <c r="AJ441" s="88"/>
      <c r="AK441" s="88"/>
      <c r="AL441" s="88"/>
      <c r="AM441" s="88"/>
      <c r="AN441" s="88"/>
      <c r="AO441" s="88"/>
      <c r="AP441" s="88"/>
      <c r="AQ441" s="88"/>
      <c r="AR441" s="88"/>
    </row>
    <row r="442" spans="1:44" s="89" customFormat="1">
      <c r="A442" s="7"/>
      <c r="B442" s="7"/>
      <c r="C442" s="6"/>
      <c r="D442" s="14"/>
      <c r="E442" s="14"/>
      <c r="F442" s="14"/>
      <c r="G442" s="14"/>
      <c r="H442" s="14"/>
      <c r="I442" s="14"/>
      <c r="J442" s="14"/>
      <c r="K442" s="134"/>
      <c r="L442" s="134"/>
      <c r="M442" s="185"/>
      <c r="N442" s="186"/>
      <c r="O442" s="186"/>
      <c r="P442" s="186"/>
      <c r="Q442" s="203"/>
      <c r="R442" s="186"/>
      <c r="S442" s="186"/>
      <c r="T442" s="186"/>
      <c r="U442" s="186"/>
      <c r="V442" s="187"/>
      <c r="W442" s="186"/>
      <c r="X442" s="186"/>
      <c r="Y442" s="186"/>
      <c r="Z442" s="186"/>
      <c r="AA442" s="186"/>
      <c r="AB442" s="186"/>
      <c r="AC442" s="186"/>
      <c r="AD442" s="186"/>
      <c r="AE442" s="186"/>
      <c r="AF442" s="186"/>
      <c r="AG442" s="88"/>
      <c r="AH442" s="88"/>
      <c r="AI442" s="88"/>
      <c r="AJ442" s="88"/>
      <c r="AK442" s="88"/>
      <c r="AL442" s="88"/>
      <c r="AM442" s="88"/>
      <c r="AN442" s="88"/>
      <c r="AO442" s="88"/>
      <c r="AP442" s="88"/>
      <c r="AQ442" s="88"/>
      <c r="AR442" s="88"/>
    </row>
    <row r="443" spans="1:44" s="89" customFormat="1">
      <c r="A443" s="7"/>
      <c r="B443" s="7"/>
      <c r="C443" s="6"/>
      <c r="D443" s="14"/>
      <c r="E443" s="14"/>
      <c r="F443" s="14"/>
      <c r="G443" s="14"/>
      <c r="H443" s="14"/>
      <c r="I443" s="14"/>
      <c r="J443" s="14"/>
      <c r="K443" s="134"/>
      <c r="L443" s="134"/>
      <c r="M443" s="185"/>
      <c r="N443" s="186"/>
      <c r="O443" s="186"/>
      <c r="P443" s="186"/>
      <c r="Q443" s="203"/>
      <c r="R443" s="186"/>
      <c r="S443" s="186"/>
      <c r="T443" s="186"/>
      <c r="U443" s="186"/>
      <c r="V443" s="187"/>
      <c r="W443" s="186"/>
      <c r="X443" s="186"/>
      <c r="Y443" s="186"/>
      <c r="Z443" s="186"/>
      <c r="AA443" s="186"/>
      <c r="AB443" s="186"/>
      <c r="AC443" s="186"/>
      <c r="AD443" s="186"/>
      <c r="AE443" s="186"/>
      <c r="AF443" s="186"/>
      <c r="AG443" s="88"/>
      <c r="AH443" s="88"/>
      <c r="AI443" s="88"/>
      <c r="AJ443" s="88"/>
      <c r="AK443" s="88"/>
      <c r="AL443" s="88"/>
      <c r="AM443" s="88"/>
      <c r="AN443" s="88"/>
      <c r="AO443" s="88"/>
      <c r="AP443" s="88"/>
      <c r="AQ443" s="88"/>
      <c r="AR443" s="88"/>
    </row>
    <row r="444" spans="1:44" s="89" customFormat="1">
      <c r="A444" s="7"/>
      <c r="B444" s="7"/>
      <c r="C444" s="6"/>
      <c r="D444" s="14"/>
      <c r="E444" s="14"/>
      <c r="F444" s="14"/>
      <c r="G444" s="14"/>
      <c r="H444" s="14"/>
      <c r="I444" s="14"/>
      <c r="J444" s="14"/>
      <c r="K444" s="14"/>
      <c r="L444" s="14"/>
      <c r="M444" s="185"/>
      <c r="N444" s="186"/>
      <c r="O444" s="186"/>
      <c r="P444" s="186"/>
      <c r="Q444" s="203"/>
      <c r="R444" s="186"/>
      <c r="S444" s="186"/>
      <c r="T444" s="186"/>
      <c r="U444" s="186"/>
      <c r="V444" s="187"/>
      <c r="W444" s="186"/>
      <c r="X444" s="186"/>
      <c r="Y444" s="186"/>
      <c r="Z444" s="186"/>
      <c r="AA444" s="186"/>
      <c r="AB444" s="186"/>
      <c r="AC444" s="186"/>
      <c r="AD444" s="186"/>
      <c r="AE444" s="186"/>
      <c r="AF444" s="186"/>
      <c r="AG444" s="88"/>
      <c r="AH444" s="88"/>
      <c r="AI444" s="88"/>
      <c r="AJ444" s="88"/>
      <c r="AK444" s="88"/>
      <c r="AL444" s="88"/>
      <c r="AM444" s="88"/>
      <c r="AN444" s="88"/>
      <c r="AO444" s="88"/>
      <c r="AP444" s="88"/>
      <c r="AQ444" s="88"/>
      <c r="AR444" s="88"/>
    </row>
    <row r="445" spans="1:44" s="89" customFormat="1">
      <c r="A445" s="7"/>
      <c r="B445" s="7"/>
      <c r="C445" s="6"/>
      <c r="D445" s="14"/>
      <c r="E445" s="14"/>
      <c r="F445" s="14"/>
      <c r="G445" s="134"/>
      <c r="H445" s="14"/>
      <c r="I445" s="14"/>
      <c r="J445" s="14"/>
      <c r="K445" s="134"/>
      <c r="L445" s="134"/>
      <c r="M445" s="185"/>
      <c r="N445" s="186"/>
      <c r="O445" s="186"/>
      <c r="P445" s="186"/>
      <c r="Q445" s="203"/>
      <c r="R445" s="186"/>
      <c r="S445" s="186"/>
      <c r="T445" s="186"/>
      <c r="U445" s="186"/>
      <c r="V445" s="187"/>
      <c r="W445" s="186"/>
      <c r="X445" s="186"/>
      <c r="Y445" s="186"/>
      <c r="Z445" s="186"/>
      <c r="AA445" s="186"/>
      <c r="AB445" s="186"/>
      <c r="AC445" s="186"/>
      <c r="AD445" s="186"/>
      <c r="AE445" s="186"/>
      <c r="AF445" s="186"/>
      <c r="AG445" s="88"/>
      <c r="AH445" s="88"/>
      <c r="AI445" s="88"/>
      <c r="AJ445" s="88"/>
      <c r="AK445" s="88"/>
      <c r="AL445" s="88"/>
      <c r="AM445" s="88"/>
      <c r="AN445" s="88"/>
      <c r="AO445" s="88"/>
      <c r="AP445" s="88"/>
      <c r="AQ445" s="88"/>
      <c r="AR445" s="88"/>
    </row>
    <row r="446" spans="1:44" s="89" customFormat="1">
      <c r="A446" s="7"/>
      <c r="B446" s="7"/>
      <c r="C446" s="6"/>
      <c r="D446" s="14"/>
      <c r="E446" s="14"/>
      <c r="F446" s="14"/>
      <c r="G446" s="14"/>
      <c r="H446" s="14"/>
      <c r="I446" s="14"/>
      <c r="J446" s="14"/>
      <c r="K446" s="134"/>
      <c r="L446" s="134"/>
      <c r="M446" s="185"/>
      <c r="N446" s="186"/>
      <c r="O446" s="186"/>
      <c r="P446" s="186"/>
      <c r="Q446" s="203"/>
      <c r="R446" s="186"/>
      <c r="S446" s="186"/>
      <c r="T446" s="186"/>
      <c r="U446" s="186"/>
      <c r="V446" s="187"/>
      <c r="W446" s="186"/>
      <c r="X446" s="186"/>
      <c r="Y446" s="186"/>
      <c r="Z446" s="186"/>
      <c r="AA446" s="186"/>
      <c r="AB446" s="186"/>
      <c r="AC446" s="186"/>
      <c r="AD446" s="186"/>
      <c r="AE446" s="186"/>
      <c r="AF446" s="186"/>
      <c r="AG446" s="88"/>
      <c r="AH446" s="88"/>
      <c r="AI446" s="88"/>
      <c r="AJ446" s="88"/>
      <c r="AK446" s="88"/>
      <c r="AL446" s="88"/>
      <c r="AM446" s="88"/>
      <c r="AN446" s="88"/>
      <c r="AO446" s="88"/>
      <c r="AP446" s="88"/>
      <c r="AQ446" s="88"/>
      <c r="AR446" s="88"/>
    </row>
    <row r="447" spans="1:44" s="89" customFormat="1">
      <c r="A447" s="7"/>
      <c r="B447" s="7"/>
      <c r="C447" s="6"/>
      <c r="D447" s="14"/>
      <c r="E447" s="14"/>
      <c r="F447" s="14"/>
      <c r="G447" s="14"/>
      <c r="H447" s="14"/>
      <c r="I447" s="14"/>
      <c r="J447" s="14"/>
      <c r="K447" s="134"/>
      <c r="L447" s="134"/>
      <c r="M447" s="185"/>
      <c r="N447" s="186"/>
      <c r="O447" s="186"/>
      <c r="P447" s="186"/>
      <c r="Q447" s="203"/>
      <c r="R447" s="186"/>
      <c r="S447" s="186"/>
      <c r="T447" s="186"/>
      <c r="U447" s="186"/>
      <c r="V447" s="187"/>
      <c r="W447" s="186"/>
      <c r="X447" s="186"/>
      <c r="Y447" s="186"/>
      <c r="Z447" s="186"/>
      <c r="AA447" s="186"/>
      <c r="AB447" s="186"/>
      <c r="AC447" s="186"/>
      <c r="AD447" s="186"/>
      <c r="AE447" s="186"/>
      <c r="AF447" s="186"/>
      <c r="AG447" s="88"/>
      <c r="AH447" s="88"/>
      <c r="AI447" s="88"/>
      <c r="AJ447" s="88"/>
      <c r="AK447" s="88"/>
      <c r="AL447" s="88"/>
      <c r="AM447" s="88"/>
      <c r="AN447" s="88"/>
      <c r="AO447" s="88"/>
      <c r="AP447" s="88"/>
      <c r="AQ447" s="88"/>
      <c r="AR447" s="88"/>
    </row>
    <row r="448" spans="1:44" s="89" customFormat="1">
      <c r="A448" s="7"/>
      <c r="B448" s="7"/>
      <c r="C448" s="6"/>
      <c r="D448" s="14"/>
      <c r="E448" s="14"/>
      <c r="F448" s="14"/>
      <c r="G448" s="14"/>
      <c r="H448" s="14"/>
      <c r="I448" s="14"/>
      <c r="J448" s="14"/>
      <c r="K448" s="134"/>
      <c r="L448" s="134"/>
      <c r="M448" s="185"/>
      <c r="N448" s="186"/>
      <c r="O448" s="186"/>
      <c r="P448" s="186"/>
      <c r="Q448" s="203"/>
      <c r="R448" s="186"/>
      <c r="S448" s="186"/>
      <c r="T448" s="186"/>
      <c r="U448" s="186"/>
      <c r="V448" s="187"/>
      <c r="W448" s="186"/>
      <c r="X448" s="186"/>
      <c r="Y448" s="186"/>
      <c r="Z448" s="186"/>
      <c r="AA448" s="186"/>
      <c r="AB448" s="186"/>
      <c r="AC448" s="186"/>
      <c r="AD448" s="186"/>
      <c r="AE448" s="186"/>
      <c r="AF448" s="186"/>
      <c r="AG448" s="88"/>
      <c r="AH448" s="88"/>
      <c r="AI448" s="88"/>
      <c r="AJ448" s="88"/>
      <c r="AK448" s="88"/>
      <c r="AL448" s="88"/>
      <c r="AM448" s="88"/>
      <c r="AN448" s="88"/>
      <c r="AO448" s="88"/>
      <c r="AP448" s="88"/>
      <c r="AQ448" s="88"/>
      <c r="AR448" s="88"/>
    </row>
    <row r="449" spans="1:44" s="89" customFormat="1" ht="13.5" customHeight="1">
      <c r="A449" s="7"/>
      <c r="B449" s="7"/>
      <c r="C449" s="6"/>
      <c r="D449" s="14"/>
      <c r="E449" s="14"/>
      <c r="F449" s="14"/>
      <c r="G449" s="14"/>
      <c r="H449" s="14"/>
      <c r="I449" s="14"/>
      <c r="J449" s="14"/>
      <c r="K449" s="134"/>
      <c r="L449" s="134"/>
      <c r="M449" s="185"/>
      <c r="N449" s="186"/>
      <c r="O449" s="186"/>
      <c r="P449" s="186"/>
      <c r="Q449" s="203"/>
      <c r="R449" s="186"/>
      <c r="S449" s="186"/>
      <c r="T449" s="186"/>
      <c r="U449" s="186"/>
      <c r="V449" s="187"/>
      <c r="W449" s="186"/>
      <c r="X449" s="186"/>
      <c r="Y449" s="186"/>
      <c r="Z449" s="186"/>
      <c r="AA449" s="186"/>
      <c r="AB449" s="186"/>
      <c r="AC449" s="186"/>
      <c r="AD449" s="186"/>
      <c r="AE449" s="186"/>
      <c r="AF449" s="186"/>
      <c r="AG449" s="88"/>
      <c r="AH449" s="88"/>
      <c r="AI449" s="88"/>
      <c r="AJ449" s="88"/>
      <c r="AK449" s="88"/>
      <c r="AL449" s="88"/>
      <c r="AM449" s="88"/>
      <c r="AN449" s="88"/>
      <c r="AO449" s="88"/>
      <c r="AP449" s="88"/>
      <c r="AQ449" s="88"/>
      <c r="AR449" s="88"/>
    </row>
    <row r="450" spans="1:44" s="89" customFormat="1">
      <c r="A450" s="7"/>
      <c r="B450" s="7"/>
      <c r="C450" s="6"/>
      <c r="D450" s="14"/>
      <c r="E450" s="14"/>
      <c r="F450" s="14"/>
      <c r="G450" s="14"/>
      <c r="H450" s="14"/>
      <c r="I450" s="14"/>
      <c r="J450" s="14"/>
      <c r="K450" s="134"/>
      <c r="L450" s="134"/>
      <c r="M450" s="185"/>
      <c r="N450" s="186"/>
      <c r="O450" s="186"/>
      <c r="P450" s="186"/>
      <c r="Q450" s="203"/>
      <c r="R450" s="186"/>
      <c r="S450" s="186"/>
      <c r="T450" s="186"/>
      <c r="U450" s="186"/>
      <c r="V450" s="187"/>
      <c r="W450" s="186"/>
      <c r="X450" s="186"/>
      <c r="Y450" s="186"/>
      <c r="Z450" s="186"/>
      <c r="AA450" s="186"/>
      <c r="AB450" s="186"/>
      <c r="AC450" s="186"/>
      <c r="AD450" s="186"/>
      <c r="AE450" s="186"/>
      <c r="AF450" s="186"/>
      <c r="AG450" s="88"/>
      <c r="AH450" s="88"/>
      <c r="AI450" s="88"/>
      <c r="AJ450" s="88"/>
      <c r="AK450" s="88"/>
      <c r="AL450" s="88"/>
      <c r="AM450" s="88"/>
      <c r="AN450" s="88"/>
      <c r="AO450" s="88"/>
      <c r="AP450" s="88"/>
      <c r="AQ450" s="88"/>
      <c r="AR450" s="88"/>
    </row>
    <row r="451" spans="1:44" s="89" customFormat="1">
      <c r="A451" s="7"/>
      <c r="B451" s="7"/>
      <c r="C451" s="6"/>
      <c r="D451" s="14"/>
      <c r="E451" s="14"/>
      <c r="F451" s="14"/>
      <c r="G451" s="14"/>
      <c r="H451" s="14"/>
      <c r="I451" s="14"/>
      <c r="J451" s="14"/>
      <c r="K451" s="134"/>
      <c r="L451" s="134"/>
      <c r="M451" s="185"/>
      <c r="N451" s="186"/>
      <c r="O451" s="186"/>
      <c r="P451" s="186"/>
      <c r="Q451" s="203"/>
      <c r="R451" s="186"/>
      <c r="S451" s="186"/>
      <c r="T451" s="186"/>
      <c r="U451" s="186"/>
      <c r="V451" s="187"/>
      <c r="W451" s="186"/>
      <c r="X451" s="186"/>
      <c r="Y451" s="186"/>
      <c r="Z451" s="186"/>
      <c r="AA451" s="186"/>
      <c r="AB451" s="186"/>
      <c r="AC451" s="186"/>
      <c r="AD451" s="186"/>
      <c r="AE451" s="186"/>
      <c r="AF451" s="186"/>
      <c r="AG451" s="88"/>
      <c r="AH451" s="88"/>
      <c r="AI451" s="88"/>
      <c r="AJ451" s="88"/>
      <c r="AK451" s="88"/>
      <c r="AL451" s="88"/>
      <c r="AM451" s="88"/>
      <c r="AN451" s="88"/>
      <c r="AO451" s="88"/>
      <c r="AP451" s="88"/>
      <c r="AQ451" s="88"/>
      <c r="AR451" s="88"/>
    </row>
    <row r="452" spans="1:44" s="89" customFormat="1">
      <c r="A452" s="7"/>
      <c r="C452" s="6"/>
      <c r="D452" s="14"/>
      <c r="E452" s="14"/>
      <c r="F452" s="14"/>
      <c r="G452" s="14"/>
      <c r="H452" s="14"/>
      <c r="I452" s="14"/>
      <c r="J452" s="14"/>
      <c r="K452" s="134"/>
      <c r="L452" s="134"/>
      <c r="M452" s="185"/>
      <c r="N452" s="186"/>
      <c r="O452" s="186"/>
      <c r="P452" s="186"/>
      <c r="Q452" s="203"/>
      <c r="R452" s="186"/>
      <c r="S452" s="186"/>
      <c r="T452" s="186"/>
      <c r="U452" s="186"/>
      <c r="V452" s="187"/>
      <c r="W452" s="186"/>
      <c r="X452" s="186"/>
      <c r="Y452" s="186"/>
      <c r="Z452" s="186"/>
      <c r="AA452" s="186"/>
      <c r="AB452" s="186"/>
      <c r="AC452" s="186"/>
      <c r="AD452" s="186"/>
      <c r="AE452" s="186"/>
      <c r="AF452" s="186"/>
      <c r="AG452" s="88"/>
      <c r="AH452" s="88"/>
      <c r="AI452" s="88"/>
      <c r="AJ452" s="88"/>
      <c r="AK452" s="88"/>
      <c r="AL452" s="88"/>
      <c r="AM452" s="88"/>
      <c r="AN452" s="88"/>
      <c r="AO452" s="88"/>
      <c r="AP452" s="88"/>
      <c r="AQ452" s="88"/>
      <c r="AR452" s="88"/>
    </row>
    <row r="453" spans="1:44" s="89" customFormat="1">
      <c r="A453" s="7"/>
      <c r="C453" s="6"/>
      <c r="D453" s="14"/>
      <c r="E453" s="14"/>
      <c r="F453" s="14"/>
      <c r="G453" s="14"/>
      <c r="H453" s="14"/>
      <c r="I453" s="14"/>
      <c r="J453" s="14"/>
      <c r="K453" s="134"/>
      <c r="L453" s="134"/>
      <c r="M453" s="185"/>
      <c r="N453" s="186"/>
      <c r="O453" s="186"/>
      <c r="P453" s="186"/>
      <c r="Q453" s="203"/>
      <c r="R453" s="186"/>
      <c r="S453" s="186"/>
      <c r="T453" s="186"/>
      <c r="U453" s="186"/>
      <c r="V453" s="187"/>
      <c r="W453" s="186"/>
      <c r="X453" s="186"/>
      <c r="Y453" s="186"/>
      <c r="Z453" s="186"/>
      <c r="AA453" s="186"/>
      <c r="AB453" s="186"/>
      <c r="AC453" s="186"/>
      <c r="AD453" s="186"/>
      <c r="AE453" s="186"/>
      <c r="AF453" s="186"/>
      <c r="AG453" s="88"/>
      <c r="AH453" s="88"/>
      <c r="AI453" s="88"/>
      <c r="AJ453" s="88"/>
      <c r="AK453" s="88"/>
      <c r="AL453" s="88"/>
      <c r="AM453" s="88"/>
      <c r="AN453" s="88"/>
      <c r="AO453" s="88"/>
      <c r="AP453" s="88"/>
      <c r="AQ453" s="88"/>
      <c r="AR453" s="88"/>
    </row>
    <row r="454" spans="1:44">
      <c r="B454" s="6"/>
      <c r="K454" s="134"/>
      <c r="L454" s="134"/>
    </row>
    <row r="455" spans="1:44">
      <c r="B455" s="6"/>
      <c r="K455" s="134"/>
      <c r="L455" s="134"/>
    </row>
    <row r="456" spans="1:44">
      <c r="B456" s="6"/>
      <c r="K456" s="134"/>
      <c r="L456" s="134"/>
    </row>
    <row r="457" spans="1:44">
      <c r="K457" s="134"/>
      <c r="L457" s="134"/>
    </row>
    <row r="458" spans="1:44">
      <c r="K458" s="134"/>
      <c r="L458" s="134"/>
    </row>
    <row r="459" spans="1:44">
      <c r="K459" s="134"/>
      <c r="L459" s="134"/>
    </row>
    <row r="460" spans="1:44">
      <c r="K460" s="134"/>
      <c r="L460" s="134"/>
    </row>
    <row r="461" spans="1:44">
      <c r="K461" s="134"/>
      <c r="L461" s="134"/>
    </row>
    <row r="462" spans="1:44">
      <c r="K462" s="134"/>
      <c r="L462" s="134"/>
    </row>
    <row r="463" spans="1:44">
      <c r="K463" s="134"/>
      <c r="L463" s="134"/>
    </row>
    <row r="464" spans="1:44">
      <c r="K464" s="134"/>
      <c r="L464" s="134"/>
    </row>
    <row r="465" spans="11:12">
      <c r="K465" s="134"/>
      <c r="L465" s="134"/>
    </row>
    <row r="466" spans="11:12">
      <c r="K466" s="134"/>
      <c r="L466" s="134"/>
    </row>
    <row r="467" spans="11:12">
      <c r="K467" s="134"/>
      <c r="L467" s="134"/>
    </row>
    <row r="468" spans="11:12">
      <c r="K468" s="134"/>
      <c r="L468" s="134"/>
    </row>
    <row r="469" spans="11:12">
      <c r="K469" s="134"/>
      <c r="L469" s="134"/>
    </row>
    <row r="470" spans="11:12">
      <c r="K470" s="134"/>
      <c r="L470" s="134"/>
    </row>
    <row r="471" spans="11:12">
      <c r="K471" s="134"/>
      <c r="L471" s="134"/>
    </row>
    <row r="472" spans="11:12">
      <c r="K472" s="134"/>
      <c r="L472" s="134"/>
    </row>
    <row r="473" spans="11:12">
      <c r="K473" s="134"/>
      <c r="L473" s="134"/>
    </row>
    <row r="474" spans="11:12">
      <c r="K474" s="134"/>
      <c r="L474" s="134"/>
    </row>
    <row r="475" spans="11:12">
      <c r="K475" s="134"/>
      <c r="L475" s="134"/>
    </row>
    <row r="476" spans="11:12">
      <c r="K476" s="134"/>
      <c r="L476" s="134"/>
    </row>
    <row r="477" spans="11:12">
      <c r="K477" s="134"/>
      <c r="L477" s="134"/>
    </row>
    <row r="478" spans="11:12">
      <c r="K478" s="134"/>
      <c r="L478" s="134"/>
    </row>
    <row r="479" spans="11:12">
      <c r="K479" s="134"/>
      <c r="L479" s="134"/>
    </row>
    <row r="480" spans="11:12">
      <c r="K480" s="134"/>
      <c r="L480" s="134"/>
    </row>
    <row r="481" spans="11:12">
      <c r="K481" s="134"/>
      <c r="L481" s="134"/>
    </row>
    <row r="482" spans="11:12">
      <c r="K482" s="134"/>
      <c r="L482" s="134"/>
    </row>
    <row r="483" spans="11:12">
      <c r="K483" s="134"/>
      <c r="L483" s="134"/>
    </row>
    <row r="484" spans="11:12">
      <c r="K484" s="134"/>
      <c r="L484" s="134"/>
    </row>
    <row r="485" spans="11:12">
      <c r="K485" s="134"/>
      <c r="L485" s="134"/>
    </row>
    <row r="486" spans="11:12">
      <c r="K486" s="134"/>
      <c r="L486" s="134"/>
    </row>
    <row r="487" spans="11:12">
      <c r="K487" s="134"/>
      <c r="L487" s="134"/>
    </row>
    <row r="488" spans="11:12">
      <c r="K488" s="134"/>
      <c r="L488" s="134"/>
    </row>
    <row r="489" spans="11:12">
      <c r="K489" s="134"/>
      <c r="L489" s="134"/>
    </row>
    <row r="490" spans="11:12">
      <c r="K490" s="134"/>
      <c r="L490" s="134"/>
    </row>
    <row r="491" spans="11:12">
      <c r="K491" s="134"/>
      <c r="L491" s="134"/>
    </row>
    <row r="492" spans="11:12">
      <c r="K492" s="134"/>
      <c r="L492" s="134"/>
    </row>
    <row r="493" spans="11:12">
      <c r="K493" s="134"/>
      <c r="L493" s="134"/>
    </row>
    <row r="494" spans="11:12">
      <c r="K494" s="134"/>
      <c r="L494" s="134"/>
    </row>
    <row r="495" spans="11:12">
      <c r="K495" s="134"/>
      <c r="L495" s="134"/>
    </row>
    <row r="496" spans="11:12">
      <c r="K496" s="134"/>
      <c r="L496" s="134"/>
    </row>
    <row r="497" spans="11:12">
      <c r="K497" s="134"/>
      <c r="L497" s="134"/>
    </row>
    <row r="498" spans="11:12">
      <c r="K498" s="134"/>
      <c r="L498" s="134"/>
    </row>
    <row r="499" spans="11:12">
      <c r="K499" s="134"/>
      <c r="L499" s="134"/>
    </row>
    <row r="500" spans="11:12">
      <c r="K500" s="134"/>
      <c r="L500" s="134"/>
    </row>
    <row r="501" spans="11:12">
      <c r="K501" s="134"/>
      <c r="L501" s="134"/>
    </row>
    <row r="502" spans="11:12">
      <c r="K502" s="134"/>
      <c r="L502" s="134"/>
    </row>
    <row r="503" spans="11:12">
      <c r="K503" s="134"/>
      <c r="L503" s="134"/>
    </row>
    <row r="504" spans="11:12">
      <c r="K504" s="134"/>
      <c r="L504" s="134"/>
    </row>
    <row r="505" spans="11:12">
      <c r="K505" s="134"/>
      <c r="L505" s="134"/>
    </row>
    <row r="506" spans="11:12">
      <c r="K506" s="134"/>
      <c r="L506" s="134"/>
    </row>
    <row r="507" spans="11:12">
      <c r="K507" s="134"/>
      <c r="L507" s="134"/>
    </row>
    <row r="508" spans="11:12">
      <c r="K508" s="134"/>
      <c r="L508" s="134"/>
    </row>
    <row r="509" spans="11:12">
      <c r="K509" s="134"/>
      <c r="L509" s="134"/>
    </row>
    <row r="510" spans="11:12">
      <c r="K510" s="134"/>
      <c r="L510" s="134"/>
    </row>
    <row r="511" spans="11:12">
      <c r="K511" s="134"/>
      <c r="L511" s="134"/>
    </row>
    <row r="512" spans="11:12">
      <c r="K512" s="134"/>
      <c r="L512" s="134"/>
    </row>
    <row r="513" spans="11:12">
      <c r="K513" s="134"/>
      <c r="L513" s="134"/>
    </row>
    <row r="514" spans="11:12">
      <c r="K514" s="134"/>
      <c r="L514" s="134"/>
    </row>
    <row r="515" spans="11:12">
      <c r="K515" s="134"/>
      <c r="L515" s="134"/>
    </row>
    <row r="516" spans="11:12">
      <c r="K516" s="134"/>
      <c r="L516" s="134"/>
    </row>
    <row r="517" spans="11:12">
      <c r="K517" s="134"/>
      <c r="L517" s="134"/>
    </row>
    <row r="518" spans="11:12">
      <c r="K518" s="134"/>
      <c r="L518" s="134"/>
    </row>
    <row r="519" spans="11:12">
      <c r="K519" s="134"/>
      <c r="L519" s="134"/>
    </row>
    <row r="520" spans="11:12">
      <c r="K520" s="134"/>
      <c r="L520" s="134"/>
    </row>
    <row r="521" spans="11:12">
      <c r="K521" s="134"/>
      <c r="L521" s="134"/>
    </row>
    <row r="522" spans="11:12">
      <c r="K522" s="134"/>
      <c r="L522" s="134"/>
    </row>
    <row r="523" spans="11:12">
      <c r="K523" s="134"/>
      <c r="L523" s="134"/>
    </row>
    <row r="524" spans="11:12">
      <c r="K524" s="134"/>
      <c r="L524" s="134"/>
    </row>
    <row r="525" spans="11:12">
      <c r="K525" s="134"/>
      <c r="L525" s="134"/>
    </row>
    <row r="526" spans="11:12">
      <c r="K526" s="134"/>
      <c r="L526" s="134"/>
    </row>
    <row r="527" spans="11:12">
      <c r="K527" s="134"/>
      <c r="L527" s="134"/>
    </row>
    <row r="528" spans="11:12">
      <c r="K528" s="134"/>
      <c r="L528" s="134"/>
    </row>
    <row r="529" spans="11:12">
      <c r="K529" s="134"/>
      <c r="L529" s="134"/>
    </row>
    <row r="530" spans="11:12">
      <c r="K530" s="134"/>
      <c r="L530" s="134"/>
    </row>
    <row r="531" spans="11:12">
      <c r="K531" s="134"/>
      <c r="L531" s="134"/>
    </row>
    <row r="532" spans="11:12">
      <c r="K532" s="134"/>
      <c r="L532" s="134"/>
    </row>
    <row r="533" spans="11:12">
      <c r="K533" s="134"/>
      <c r="L533" s="134"/>
    </row>
    <row r="534" spans="11:12">
      <c r="K534" s="134"/>
      <c r="L534" s="134"/>
    </row>
    <row r="535" spans="11:12">
      <c r="K535" s="134"/>
      <c r="L535" s="134"/>
    </row>
    <row r="536" spans="11:12">
      <c r="K536" s="134"/>
      <c r="L536" s="134"/>
    </row>
    <row r="537" spans="11:12">
      <c r="K537" s="134"/>
      <c r="L537" s="134"/>
    </row>
    <row r="538" spans="11:12">
      <c r="K538" s="134"/>
      <c r="L538" s="134"/>
    </row>
    <row r="539" spans="11:12">
      <c r="K539" s="134"/>
      <c r="L539" s="134"/>
    </row>
    <row r="540" spans="11:12">
      <c r="K540" s="134"/>
      <c r="L540" s="134"/>
    </row>
    <row r="541" spans="11:12">
      <c r="K541" s="134"/>
      <c r="L541" s="134"/>
    </row>
  </sheetData>
  <autoFilter ref="A22:AF426">
    <filterColumn colId="12"/>
    <filterColumn colId="13"/>
    <filterColumn colId="14"/>
    <filterColumn colId="18"/>
  </autoFilter>
  <mergeCells count="15">
    <mergeCell ref="M20:V20"/>
    <mergeCell ref="W20:AF20"/>
    <mergeCell ref="M21:Q21"/>
    <mergeCell ref="R21:V21"/>
    <mergeCell ref="W21:AA21"/>
    <mergeCell ref="AB21:AF21"/>
    <mergeCell ref="J20:L20"/>
    <mergeCell ref="J21:L21"/>
    <mergeCell ref="H21:I21"/>
    <mergeCell ref="C4:D4"/>
    <mergeCell ref="D20:E20"/>
    <mergeCell ref="F20:G20"/>
    <mergeCell ref="F21:G21"/>
    <mergeCell ref="D21:E21"/>
    <mergeCell ref="H20:I20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firstPageNumber="53" orientation="landscape" blackAndWhite="1" useFirstPageNumber="1" r:id="rId1"/>
  <headerFooter alignWithMargins="0">
    <oddHeader xml:space="preserve">&amp;C   </oddHeader>
    <oddFooter>&amp;C&amp;"Times New Roman,Bold"   Vol-IV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dem41</vt:lpstr>
      <vt:lpstr>'dem41'!np</vt:lpstr>
      <vt:lpstr>'dem41'!oges</vt:lpstr>
      <vt:lpstr>'dem41'!Print_Area</vt:lpstr>
      <vt:lpstr>'dem41'!Print_Titles</vt:lpstr>
      <vt:lpstr>'dem41'!pw</vt:lpstr>
      <vt:lpstr>'dem41'!revise</vt:lpstr>
      <vt:lpstr>'dem41'!summary</vt:lpstr>
      <vt:lpstr>'dem41'!tax</vt:lpstr>
      <vt:lpstr>'dem41'!udhd</vt:lpstr>
      <vt:lpstr>'dem41'!udroad</vt:lpstr>
      <vt:lpstr>'dem41'!urbancap</vt:lpstr>
      <vt:lpstr>'dem41'!urbanDevelopment</vt:lpstr>
      <vt:lpstr>'dem41'!Voted</vt:lpstr>
      <vt:lpstr>'dem41'!water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2015-07-23T12:08:33Z</cp:lastPrinted>
  <dcterms:created xsi:type="dcterms:W3CDTF">2004-06-02T16:28:26Z</dcterms:created>
  <dcterms:modified xsi:type="dcterms:W3CDTF">2015-07-29T06:25:25Z</dcterms:modified>
</cp:coreProperties>
</file>