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4350" windowWidth="8145" windowHeight="9315" tabRatio="604"/>
  </bookViews>
  <sheets>
    <sheet name="dem7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'dem7'!$A$18:$AI$555</definedName>
    <definedName name="censusrec">#REF!</definedName>
    <definedName name="charged">#REF!</definedName>
    <definedName name="da">#REF!</definedName>
    <definedName name="educap" localSheetId="0">'dem7'!$D$539:$L$539</definedName>
    <definedName name="education" localSheetId="0">'dem7'!$D$386:$L$386</definedName>
    <definedName name="educationrevenue" localSheetId="0">'dem7'!$E$13:$G$13</definedName>
    <definedName name="edurec1" localSheetId="0">'dem7'!$D$554:$L$554</definedName>
    <definedName name="edurec2" localSheetId="0">'dem7'!#REF!</definedName>
    <definedName name="edurec3" localSheetId="0">'dem7'!$D$553:$L$553</definedName>
    <definedName name="edurec4" localSheetId="0">'dem7'!#REF!</definedName>
    <definedName name="Fishrev">#REF!</definedName>
    <definedName name="fwl">#REF!</definedName>
    <definedName name="fwlcap">#REF!</definedName>
    <definedName name="fwlrec">#REF!</definedName>
    <definedName name="housing" localSheetId="0">'dem7'!#REF!</definedName>
    <definedName name="justice">#REF!</definedName>
    <definedName name="Labour" localSheetId="0">'dem7'!#REF!</definedName>
    <definedName name="nc">#REF!</definedName>
    <definedName name="ncfund">#REF!</definedName>
    <definedName name="ncrec">#REF!</definedName>
    <definedName name="ncrec1">#REF!</definedName>
    <definedName name="np" localSheetId="0">'dem7'!#REF!</definedName>
    <definedName name="oges">#REF!</definedName>
    <definedName name="pension">#REF!</definedName>
    <definedName name="_xlnm.Print_Area" localSheetId="0">'dem7'!$A$1:$L$556</definedName>
    <definedName name="_xlnm.Print_Titles" localSheetId="0">'dem7'!$15:$18</definedName>
    <definedName name="pw" localSheetId="0">'dem7'!$D$36:$L$36</definedName>
    <definedName name="rec" localSheetId="0">'dem7'!#REF!</definedName>
    <definedName name="revise" localSheetId="0">'dem7'!$D$574:$I$574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'dem7'!$D$562:$I$562</definedName>
    <definedName name="techcap" localSheetId="0">'dem7'!#REF!</definedName>
    <definedName name="technical" localSheetId="0">'dem7'!$D$398:$L$398</definedName>
    <definedName name="techrec" localSheetId="0">'dem7'!#REF!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Cols" localSheetId="0" hidden="1">'dem7'!#REF!</definedName>
    <definedName name="Z_239EE218_578E_4317_BEED_14D5D7089E27_.wvu.FilterData" localSheetId="0" hidden="1">'dem7'!$A$1:$L$566</definedName>
    <definedName name="Z_239EE218_578E_4317_BEED_14D5D7089E27_.wvu.PrintArea" localSheetId="0" hidden="1">'dem7'!$A$1:$L$561</definedName>
    <definedName name="Z_239EE218_578E_4317_BEED_14D5D7089E27_.wvu.PrintTitles" localSheetId="0" hidden="1">'dem7'!$15:$18</definedName>
    <definedName name="Z_302A3EA3_AE96_11D5_A646_0050BA3D7AFD_.wvu.Cols" localSheetId="0" hidden="1">'dem7'!#REF!</definedName>
    <definedName name="Z_302A3EA3_AE96_11D5_A646_0050BA3D7AFD_.wvu.FilterData" localSheetId="0" hidden="1">'dem7'!$A$1:$L$566</definedName>
    <definedName name="Z_302A3EA3_AE96_11D5_A646_0050BA3D7AFD_.wvu.PrintArea" localSheetId="0" hidden="1">'dem7'!$A$1:$L$561</definedName>
    <definedName name="Z_302A3EA3_AE96_11D5_A646_0050BA3D7AFD_.wvu.PrintTitles" localSheetId="0" hidden="1">'dem7'!$15:$18</definedName>
    <definedName name="Z_36DBA021_0ECB_11D4_8064_004005726899_.wvu.Cols" localSheetId="0" hidden="1">'dem7'!#REF!</definedName>
    <definedName name="Z_36DBA021_0ECB_11D4_8064_004005726899_.wvu.FilterData" localSheetId="0" hidden="1">'dem7'!$C$20:$C$404</definedName>
    <definedName name="Z_36DBA021_0ECB_11D4_8064_004005726899_.wvu.PrintArea" localSheetId="0" hidden="1">'dem7'!$A$1:$L$551</definedName>
    <definedName name="Z_36DBA021_0ECB_11D4_8064_004005726899_.wvu.PrintTitles" localSheetId="0" hidden="1">'dem7'!$15:$18</definedName>
    <definedName name="Z_93EBE921_AE91_11D5_8685_004005726899_.wvu.Cols" localSheetId="0" hidden="1">'dem7'!#REF!</definedName>
    <definedName name="Z_93EBE921_AE91_11D5_8685_004005726899_.wvu.FilterData" localSheetId="0" hidden="1">'dem7'!$C$20:$C$404</definedName>
    <definedName name="Z_93EBE921_AE91_11D5_8685_004005726899_.wvu.PrintArea" localSheetId="0" hidden="1">'dem7'!$A$1:$L$551</definedName>
    <definedName name="Z_93EBE921_AE91_11D5_8685_004005726899_.wvu.PrintTitles" localSheetId="0" hidden="1">'dem7'!$15:$18</definedName>
    <definedName name="Z_94DA79C1_0FDE_11D5_9579_000021DAEEA2_.wvu.Cols" localSheetId="0" hidden="1">'dem7'!#REF!</definedName>
    <definedName name="Z_94DA79C1_0FDE_11D5_9579_000021DAEEA2_.wvu.FilterData" localSheetId="0" hidden="1">'dem7'!$C$20:$C$404</definedName>
    <definedName name="Z_94DA79C1_0FDE_11D5_9579_000021DAEEA2_.wvu.PrintArea" localSheetId="0" hidden="1">'dem7'!$A$1:$L$551</definedName>
    <definedName name="Z_94DA79C1_0FDE_11D5_9579_000021DAEEA2_.wvu.PrintTitles" localSheetId="0" hidden="1">'dem7'!$15:$18</definedName>
    <definedName name="Z_B4CB0997_161F_11D5_8064_004005726899_.wvu.FilterData" localSheetId="0" hidden="1">'dem7'!$C$20:$C$404</definedName>
    <definedName name="Z_C868F8C3_16D7_11D5_A68D_81D6213F5331_.wvu.Cols" localSheetId="0" hidden="1">'dem7'!#REF!</definedName>
    <definedName name="Z_C868F8C3_16D7_11D5_A68D_81D6213F5331_.wvu.FilterData" localSheetId="0" hidden="1">'dem7'!$C$20:$C$404</definedName>
    <definedName name="Z_C868F8C3_16D7_11D5_A68D_81D6213F5331_.wvu.PrintArea" localSheetId="0" hidden="1">'dem7'!$A$1:$L$551</definedName>
    <definedName name="Z_C868F8C3_16D7_11D5_A68D_81D6213F5331_.wvu.PrintTitles" localSheetId="0" hidden="1">'dem7'!$15:$18</definedName>
    <definedName name="Z_E5DF37BD_125C_11D5_8DC4_D0F5D88B3549_.wvu.Cols" localSheetId="0" hidden="1">'dem7'!#REF!</definedName>
    <definedName name="Z_E5DF37BD_125C_11D5_8DC4_D0F5D88B3549_.wvu.FilterData" localSheetId="0" hidden="1">'dem7'!$C$20:$C$404</definedName>
    <definedName name="Z_E5DF37BD_125C_11D5_8DC4_D0F5D88B3549_.wvu.PrintArea" localSheetId="0" hidden="1">'dem7'!$A$1:$L$551</definedName>
    <definedName name="Z_E5DF37BD_125C_11D5_8DC4_D0F5D88B3549_.wvu.PrintTitles" localSheetId="0" hidden="1">'dem7'!$15:$18</definedName>
    <definedName name="Z_F8ADACC1_164E_11D6_B603_000021DAEEA2_.wvu.Cols" localSheetId="0" hidden="1">'dem7'!#REF!</definedName>
    <definedName name="Z_F8ADACC1_164E_11D6_B603_000021DAEEA2_.wvu.FilterData" localSheetId="0" hidden="1">'dem7'!$C$20:$C$404</definedName>
    <definedName name="Z_F8ADACC1_164E_11D6_B603_000021DAEEA2_.wvu.PrintArea" localSheetId="0" hidden="1">'dem7'!$A$1:$L$561</definedName>
    <definedName name="Z_F8ADACC1_164E_11D6_B603_000021DAEEA2_.wvu.PrintTitles" localSheetId="0" hidden="1">'dem7'!$15:$18</definedName>
  </definedNames>
  <calcPr calcId="125725"/>
</workbook>
</file>

<file path=xl/calcChain.xml><?xml version="1.0" encoding="utf-8"?>
<calcChain xmlns="http://schemas.openxmlformats.org/spreadsheetml/2006/main">
  <c r="D236" i="4"/>
  <c r="E236"/>
  <c r="F236"/>
  <c r="G236"/>
  <c r="H236"/>
  <c r="I236"/>
  <c r="J236"/>
  <c r="K236"/>
  <c r="J261"/>
  <c r="L261" s="1"/>
  <c r="J193"/>
  <c r="L545"/>
  <c r="L534"/>
  <c r="L530"/>
  <c r="L526"/>
  <c r="L522"/>
  <c r="L516"/>
  <c r="L512"/>
  <c r="L508"/>
  <c r="L504"/>
  <c r="L500"/>
  <c r="L496"/>
  <c r="L487"/>
  <c r="L484"/>
  <c r="L481"/>
  <c r="L478"/>
  <c r="L475"/>
  <c r="L472"/>
  <c r="L469"/>
  <c r="L465"/>
  <c r="L464"/>
  <c r="L460"/>
  <c r="L459"/>
  <c r="L452"/>
  <c r="L451"/>
  <c r="L450"/>
  <c r="L445"/>
  <c r="L440"/>
  <c r="L439"/>
  <c r="L437"/>
  <c r="L429"/>
  <c r="L427"/>
  <c r="L423"/>
  <c r="L422"/>
  <c r="L421"/>
  <c r="L417"/>
  <c r="L416"/>
  <c r="L415"/>
  <c r="L410"/>
  <c r="L409"/>
  <c r="L408"/>
  <c r="L407"/>
  <c r="L395"/>
  <c r="L394"/>
  <c r="L393"/>
  <c r="L392"/>
  <c r="L391"/>
  <c r="L382"/>
  <c r="L381"/>
  <c r="L378"/>
  <c r="L373"/>
  <c r="L372"/>
  <c r="L371"/>
  <c r="L369"/>
  <c r="L368"/>
  <c r="L367"/>
  <c r="L360"/>
  <c r="L354"/>
  <c r="L347"/>
  <c r="L346"/>
  <c r="L342"/>
  <c r="L341"/>
  <c r="L340"/>
  <c r="L339"/>
  <c r="L334"/>
  <c r="L333"/>
  <c r="L332"/>
  <c r="L331"/>
  <c r="L326"/>
  <c r="L325"/>
  <c r="L324"/>
  <c r="L323"/>
  <c r="L322"/>
  <c r="L318"/>
  <c r="L317"/>
  <c r="L316"/>
  <c r="L315"/>
  <c r="L311"/>
  <c r="L310"/>
  <c r="L309"/>
  <c r="L308"/>
  <c r="L307"/>
  <c r="L303"/>
  <c r="L302"/>
  <c r="L301"/>
  <c r="L300"/>
  <c r="L299"/>
  <c r="L295"/>
  <c r="L294"/>
  <c r="L293"/>
  <c r="L292"/>
  <c r="L291"/>
  <c r="L287"/>
  <c r="L286"/>
  <c r="L285"/>
  <c r="L284"/>
  <c r="L283"/>
  <c r="L282"/>
  <c r="L281"/>
  <c r="L280"/>
  <c r="L275"/>
  <c r="L274"/>
  <c r="L265"/>
  <c r="L262"/>
  <c r="L260"/>
  <c r="L259"/>
  <c r="L258"/>
  <c r="L257"/>
  <c r="L256"/>
  <c r="L251"/>
  <c r="L245"/>
  <c r="L241"/>
  <c r="L240"/>
  <c r="L239"/>
  <c r="L235"/>
  <c r="L234"/>
  <c r="L233"/>
  <c r="L228"/>
  <c r="L224"/>
  <c r="L218"/>
  <c r="L217"/>
  <c r="L213"/>
  <c r="L212"/>
  <c r="L208"/>
  <c r="L207"/>
  <c r="L203"/>
  <c r="L202"/>
  <c r="L194"/>
  <c r="L193"/>
  <c r="L192"/>
  <c r="L191"/>
  <c r="L187"/>
  <c r="L186"/>
  <c r="L185"/>
  <c r="L184"/>
  <c r="L183"/>
  <c r="L179"/>
  <c r="L178"/>
  <c r="L177"/>
  <c r="L176"/>
  <c r="L172"/>
  <c r="L171"/>
  <c r="L170"/>
  <c r="L169"/>
  <c r="L168"/>
  <c r="L160"/>
  <c r="L157"/>
  <c r="L154"/>
  <c r="L150"/>
  <c r="L149"/>
  <c r="L145"/>
  <c r="L141"/>
  <c r="L132"/>
  <c r="L127"/>
  <c r="L122"/>
  <c r="L121"/>
  <c r="L120"/>
  <c r="L119"/>
  <c r="L115"/>
  <c r="L114"/>
  <c r="L113"/>
  <c r="L112"/>
  <c r="L108"/>
  <c r="L107"/>
  <c r="L106"/>
  <c r="L105"/>
  <c r="L101"/>
  <c r="L100"/>
  <c r="L99"/>
  <c r="L95"/>
  <c r="L93"/>
  <c r="L92"/>
  <c r="L65"/>
  <c r="L64"/>
  <c r="L55"/>
  <c r="L54"/>
  <c r="L53"/>
  <c r="L52"/>
  <c r="L51"/>
  <c r="L50"/>
  <c r="L49"/>
  <c r="L45"/>
  <c r="L41"/>
  <c r="L32"/>
  <c r="L31"/>
  <c r="L26"/>
  <c r="J446"/>
  <c r="L446" s="1"/>
  <c r="J428"/>
  <c r="L428" s="1"/>
  <c r="J414"/>
  <c r="L414" s="1"/>
  <c r="L236" l="1"/>
  <c r="D374"/>
  <c r="E374"/>
  <c r="F374"/>
  <c r="G374"/>
  <c r="H374"/>
  <c r="I374"/>
  <c r="K374"/>
  <c r="J87"/>
  <c r="L87" s="1"/>
  <c r="J86"/>
  <c r="L86" s="1"/>
  <c r="J82"/>
  <c r="L82" s="1"/>
  <c r="J81"/>
  <c r="L81" s="1"/>
  <c r="J77"/>
  <c r="L77" s="1"/>
  <c r="J76"/>
  <c r="L76" s="1"/>
  <c r="J72"/>
  <c r="L72" l="1"/>
  <c r="K42"/>
  <c r="I42"/>
  <c r="H42"/>
  <c r="G42"/>
  <c r="F42"/>
  <c r="E42"/>
  <c r="D42"/>
  <c r="L42"/>
  <c r="J42"/>
  <c r="J136" l="1"/>
  <c r="J441"/>
  <c r="L441" s="1"/>
  <c r="J438"/>
  <c r="L438" s="1"/>
  <c r="L136" l="1"/>
  <c r="J370"/>
  <c r="D56"/>
  <c r="E56"/>
  <c r="F56"/>
  <c r="G56"/>
  <c r="H56"/>
  <c r="I56"/>
  <c r="J56"/>
  <c r="K56"/>
  <c r="J374" l="1"/>
  <c r="L370"/>
  <c r="E527"/>
  <c r="F527"/>
  <c r="G527"/>
  <c r="H527"/>
  <c r="I527"/>
  <c r="J527"/>
  <c r="K527"/>
  <c r="E276"/>
  <c r="E277" s="1"/>
  <c r="F276"/>
  <c r="F277" s="1"/>
  <c r="G276"/>
  <c r="G277" s="1"/>
  <c r="H276"/>
  <c r="H277" s="1"/>
  <c r="I276"/>
  <c r="I277" s="1"/>
  <c r="J276"/>
  <c r="J277" s="1"/>
  <c r="K276"/>
  <c r="K277" s="1"/>
  <c r="D276"/>
  <c r="D277" s="1"/>
  <c r="L276" l="1"/>
  <c r="L277" s="1"/>
  <c r="E375"/>
  <c r="F375"/>
  <c r="K375"/>
  <c r="D375"/>
  <c r="L527"/>
  <c r="K94"/>
  <c r="L94" s="1"/>
  <c r="K548"/>
  <c r="K546"/>
  <c r="K547" s="1"/>
  <c r="K535"/>
  <c r="K531"/>
  <c r="K523"/>
  <c r="K517"/>
  <c r="K513"/>
  <c r="K509"/>
  <c r="K505"/>
  <c r="K501"/>
  <c r="K497"/>
  <c r="K466"/>
  <c r="K461"/>
  <c r="K453"/>
  <c r="K447"/>
  <c r="K442"/>
  <c r="K430"/>
  <c r="K424"/>
  <c r="K418"/>
  <c r="K411"/>
  <c r="K396"/>
  <c r="K397" s="1"/>
  <c r="K398" s="1"/>
  <c r="K383"/>
  <c r="K384" s="1"/>
  <c r="K361"/>
  <c r="K362" s="1"/>
  <c r="K355"/>
  <c r="K356" s="1"/>
  <c r="K348"/>
  <c r="K343"/>
  <c r="K335"/>
  <c r="K336" s="1"/>
  <c r="K327"/>
  <c r="K319"/>
  <c r="K312"/>
  <c r="K304"/>
  <c r="K296"/>
  <c r="K288"/>
  <c r="K266"/>
  <c r="K252"/>
  <c r="K253" s="1"/>
  <c r="K246"/>
  <c r="K242"/>
  <c r="K229"/>
  <c r="K225"/>
  <c r="K219"/>
  <c r="K214"/>
  <c r="K209"/>
  <c r="K204"/>
  <c r="K195"/>
  <c r="K188"/>
  <c r="K180"/>
  <c r="K173"/>
  <c r="K151"/>
  <c r="K146"/>
  <c r="K142"/>
  <c r="K137"/>
  <c r="K133"/>
  <c r="K128"/>
  <c r="K123"/>
  <c r="K116"/>
  <c r="K109"/>
  <c r="K102"/>
  <c r="K88"/>
  <c r="K83"/>
  <c r="K78"/>
  <c r="K73"/>
  <c r="K66"/>
  <c r="K67" s="1"/>
  <c r="K46"/>
  <c r="K57" s="1"/>
  <c r="K33"/>
  <c r="K27"/>
  <c r="I548"/>
  <c r="H548"/>
  <c r="G548"/>
  <c r="F548"/>
  <c r="E548"/>
  <c r="D548"/>
  <c r="I546"/>
  <c r="I547" s="1"/>
  <c r="H546"/>
  <c r="H547" s="1"/>
  <c r="G546"/>
  <c r="G547" s="1"/>
  <c r="F546"/>
  <c r="F547" s="1"/>
  <c r="E546"/>
  <c r="E547" s="1"/>
  <c r="D546"/>
  <c r="D547" s="1"/>
  <c r="I535"/>
  <c r="H535"/>
  <c r="G535"/>
  <c r="F535"/>
  <c r="E535"/>
  <c r="D535"/>
  <c r="I531"/>
  <c r="H531"/>
  <c r="G531"/>
  <c r="F531"/>
  <c r="E531"/>
  <c r="D531"/>
  <c r="D527"/>
  <c r="I523"/>
  <c r="H523"/>
  <c r="G523"/>
  <c r="F523"/>
  <c r="E523"/>
  <c r="D523"/>
  <c r="I517"/>
  <c r="H517"/>
  <c r="G517"/>
  <c r="F517"/>
  <c r="E517"/>
  <c r="D517"/>
  <c r="I513"/>
  <c r="H513"/>
  <c r="G513"/>
  <c r="F513"/>
  <c r="E513"/>
  <c r="D513"/>
  <c r="I509"/>
  <c r="H509"/>
  <c r="G509"/>
  <c r="F509"/>
  <c r="E509"/>
  <c r="D509"/>
  <c r="I505"/>
  <c r="H505"/>
  <c r="G505"/>
  <c r="F505"/>
  <c r="E505"/>
  <c r="D505"/>
  <c r="I501"/>
  <c r="H501"/>
  <c r="G501"/>
  <c r="F501"/>
  <c r="E501"/>
  <c r="D501"/>
  <c r="I497"/>
  <c r="H497"/>
  <c r="G497"/>
  <c r="F497"/>
  <c r="E497"/>
  <c r="D497"/>
  <c r="I466"/>
  <c r="H466"/>
  <c r="G466"/>
  <c r="F466"/>
  <c r="E466"/>
  <c r="D466"/>
  <c r="I461"/>
  <c r="H461"/>
  <c r="G461"/>
  <c r="F461"/>
  <c r="E461"/>
  <c r="D461"/>
  <c r="I453"/>
  <c r="H453"/>
  <c r="G453"/>
  <c r="F453"/>
  <c r="E453"/>
  <c r="D453"/>
  <c r="I447"/>
  <c r="H447"/>
  <c r="G447"/>
  <c r="F447"/>
  <c r="E447"/>
  <c r="D447"/>
  <c r="I442"/>
  <c r="H442"/>
  <c r="G442"/>
  <c r="F442"/>
  <c r="E442"/>
  <c r="D442"/>
  <c r="I430"/>
  <c r="H430"/>
  <c r="G430"/>
  <c r="F430"/>
  <c r="E430"/>
  <c r="D430"/>
  <c r="I424"/>
  <c r="H424"/>
  <c r="G424"/>
  <c r="F424"/>
  <c r="E424"/>
  <c r="D424"/>
  <c r="I418"/>
  <c r="H418"/>
  <c r="G418"/>
  <c r="F418"/>
  <c r="E418"/>
  <c r="D418"/>
  <c r="I411"/>
  <c r="H411"/>
  <c r="G411"/>
  <c r="F411"/>
  <c r="E411"/>
  <c r="D411"/>
  <c r="I396"/>
  <c r="I397" s="1"/>
  <c r="I398" s="1"/>
  <c r="H396"/>
  <c r="H397" s="1"/>
  <c r="H398" s="1"/>
  <c r="G396"/>
  <c r="G397" s="1"/>
  <c r="G398" s="1"/>
  <c r="F396"/>
  <c r="F397" s="1"/>
  <c r="F398" s="1"/>
  <c r="E396"/>
  <c r="E397" s="1"/>
  <c r="E398" s="1"/>
  <c r="D396"/>
  <c r="D397" s="1"/>
  <c r="D398" s="1"/>
  <c r="I383"/>
  <c r="I384" s="1"/>
  <c r="H383"/>
  <c r="H384" s="1"/>
  <c r="G383"/>
  <c r="G384" s="1"/>
  <c r="F383"/>
  <c r="F384" s="1"/>
  <c r="E383"/>
  <c r="E384" s="1"/>
  <c r="D383"/>
  <c r="D384" s="1"/>
  <c r="I375"/>
  <c r="H375"/>
  <c r="G375"/>
  <c r="I361"/>
  <c r="I362" s="1"/>
  <c r="H361"/>
  <c r="H362" s="1"/>
  <c r="G361"/>
  <c r="G362" s="1"/>
  <c r="F361"/>
  <c r="F362" s="1"/>
  <c r="E361"/>
  <c r="E362" s="1"/>
  <c r="D361"/>
  <c r="D362" s="1"/>
  <c r="I355"/>
  <c r="I356" s="1"/>
  <c r="H355"/>
  <c r="H356" s="1"/>
  <c r="G355"/>
  <c r="G356" s="1"/>
  <c r="F355"/>
  <c r="F356" s="1"/>
  <c r="E355"/>
  <c r="E356" s="1"/>
  <c r="D355"/>
  <c r="D356" s="1"/>
  <c r="I348"/>
  <c r="H348"/>
  <c r="G348"/>
  <c r="F348"/>
  <c r="E348"/>
  <c r="D348"/>
  <c r="I343"/>
  <c r="H343"/>
  <c r="G343"/>
  <c r="F343"/>
  <c r="E343"/>
  <c r="D343"/>
  <c r="I335"/>
  <c r="I336" s="1"/>
  <c r="H335"/>
  <c r="H336" s="1"/>
  <c r="G335"/>
  <c r="G336" s="1"/>
  <c r="F335"/>
  <c r="F336" s="1"/>
  <c r="E335"/>
  <c r="E336" s="1"/>
  <c r="D335"/>
  <c r="D336" s="1"/>
  <c r="I327"/>
  <c r="H327"/>
  <c r="G327"/>
  <c r="F327"/>
  <c r="E327"/>
  <c r="D327"/>
  <c r="I319"/>
  <c r="H319"/>
  <c r="G319"/>
  <c r="F319"/>
  <c r="E319"/>
  <c r="D319"/>
  <c r="I312"/>
  <c r="H312"/>
  <c r="G312"/>
  <c r="F312"/>
  <c r="E312"/>
  <c r="D312"/>
  <c r="I304"/>
  <c r="H304"/>
  <c r="G304"/>
  <c r="F304"/>
  <c r="E304"/>
  <c r="D304"/>
  <c r="I296"/>
  <c r="H296"/>
  <c r="G296"/>
  <c r="F296"/>
  <c r="E296"/>
  <c r="D296"/>
  <c r="I288"/>
  <c r="H288"/>
  <c r="G288"/>
  <c r="F288"/>
  <c r="E288"/>
  <c r="D288"/>
  <c r="I266"/>
  <c r="I267" s="1"/>
  <c r="H266"/>
  <c r="H267" s="1"/>
  <c r="G266"/>
  <c r="G267" s="1"/>
  <c r="F266"/>
  <c r="F267" s="1"/>
  <c r="E266"/>
  <c r="E267" s="1"/>
  <c r="D266"/>
  <c r="D267" s="1"/>
  <c r="I252"/>
  <c r="I253" s="1"/>
  <c r="H252"/>
  <c r="H253" s="1"/>
  <c r="G252"/>
  <c r="G253" s="1"/>
  <c r="F252"/>
  <c r="F253" s="1"/>
  <c r="E252"/>
  <c r="E253" s="1"/>
  <c r="D252"/>
  <c r="D253" s="1"/>
  <c r="I246"/>
  <c r="H246"/>
  <c r="G246"/>
  <c r="F246"/>
  <c r="E246"/>
  <c r="D246"/>
  <c r="I242"/>
  <c r="H242"/>
  <c r="G242"/>
  <c r="F242"/>
  <c r="E242"/>
  <c r="D242"/>
  <c r="I229"/>
  <c r="H229"/>
  <c r="G229"/>
  <c r="F229"/>
  <c r="E229"/>
  <c r="D229"/>
  <c r="I225"/>
  <c r="H225"/>
  <c r="G225"/>
  <c r="F225"/>
  <c r="E225"/>
  <c r="D225"/>
  <c r="I219"/>
  <c r="H219"/>
  <c r="G219"/>
  <c r="F219"/>
  <c r="E219"/>
  <c r="D219"/>
  <c r="I214"/>
  <c r="H214"/>
  <c r="G214"/>
  <c r="F214"/>
  <c r="E214"/>
  <c r="D214"/>
  <c r="I209"/>
  <c r="H209"/>
  <c r="G209"/>
  <c r="F209"/>
  <c r="E209"/>
  <c r="D209"/>
  <c r="I204"/>
  <c r="H204"/>
  <c r="G204"/>
  <c r="F204"/>
  <c r="E204"/>
  <c r="D204"/>
  <c r="I195"/>
  <c r="H195"/>
  <c r="G195"/>
  <c r="F195"/>
  <c r="E195"/>
  <c r="D195"/>
  <c r="I188"/>
  <c r="H188"/>
  <c r="G188"/>
  <c r="F188"/>
  <c r="E188"/>
  <c r="D188"/>
  <c r="I180"/>
  <c r="H180"/>
  <c r="G180"/>
  <c r="F180"/>
  <c r="E180"/>
  <c r="D180"/>
  <c r="I173"/>
  <c r="H173"/>
  <c r="G173"/>
  <c r="F173"/>
  <c r="E173"/>
  <c r="D173"/>
  <c r="I151"/>
  <c r="H151"/>
  <c r="G151"/>
  <c r="F151"/>
  <c r="E151"/>
  <c r="D151"/>
  <c r="I146"/>
  <c r="H146"/>
  <c r="G146"/>
  <c r="F146"/>
  <c r="E146"/>
  <c r="D146"/>
  <c r="I142"/>
  <c r="H142"/>
  <c r="G142"/>
  <c r="F142"/>
  <c r="E142"/>
  <c r="D142"/>
  <c r="I137"/>
  <c r="H137"/>
  <c r="G137"/>
  <c r="F137"/>
  <c r="E137"/>
  <c r="D137"/>
  <c r="I133"/>
  <c r="H133"/>
  <c r="G133"/>
  <c r="F133"/>
  <c r="E133"/>
  <c r="D133"/>
  <c r="I128"/>
  <c r="H128"/>
  <c r="G128"/>
  <c r="F128"/>
  <c r="E128"/>
  <c r="D128"/>
  <c r="I123"/>
  <c r="H123"/>
  <c r="G123"/>
  <c r="F123"/>
  <c r="E123"/>
  <c r="D123"/>
  <c r="I116"/>
  <c r="H116"/>
  <c r="G116"/>
  <c r="F116"/>
  <c r="E116"/>
  <c r="D116"/>
  <c r="I109"/>
  <c r="H109"/>
  <c r="G109"/>
  <c r="F109"/>
  <c r="E109"/>
  <c r="D109"/>
  <c r="I102"/>
  <c r="H102"/>
  <c r="G102"/>
  <c r="F102"/>
  <c r="E102"/>
  <c r="D102"/>
  <c r="I96"/>
  <c r="H96"/>
  <c r="G96"/>
  <c r="F96"/>
  <c r="E96"/>
  <c r="D96"/>
  <c r="I88"/>
  <c r="H88"/>
  <c r="G88"/>
  <c r="F88"/>
  <c r="E88"/>
  <c r="D88"/>
  <c r="I83"/>
  <c r="H83"/>
  <c r="G83"/>
  <c r="F83"/>
  <c r="E83"/>
  <c r="D83"/>
  <c r="I78"/>
  <c r="H78"/>
  <c r="G78"/>
  <c r="F78"/>
  <c r="E78"/>
  <c r="D78"/>
  <c r="I73"/>
  <c r="H73"/>
  <c r="G73"/>
  <c r="F73"/>
  <c r="E73"/>
  <c r="D73"/>
  <c r="I66"/>
  <c r="I67" s="1"/>
  <c r="H66"/>
  <c r="H67" s="1"/>
  <c r="G66"/>
  <c r="G67" s="1"/>
  <c r="F66"/>
  <c r="F67" s="1"/>
  <c r="E66"/>
  <c r="E67" s="1"/>
  <c r="D66"/>
  <c r="D67" s="1"/>
  <c r="I46"/>
  <c r="I57" s="1"/>
  <c r="H46"/>
  <c r="H57" s="1"/>
  <c r="G46"/>
  <c r="G57" s="1"/>
  <c r="F46"/>
  <c r="F57" s="1"/>
  <c r="E46"/>
  <c r="E57" s="1"/>
  <c r="D46"/>
  <c r="D57" s="1"/>
  <c r="I33"/>
  <c r="H33"/>
  <c r="G33"/>
  <c r="F33"/>
  <c r="E33"/>
  <c r="D33"/>
  <c r="I27"/>
  <c r="H27"/>
  <c r="G27"/>
  <c r="F27"/>
  <c r="E27"/>
  <c r="D27"/>
  <c r="E349" l="1"/>
  <c r="E350" s="1"/>
  <c r="H349"/>
  <c r="H350" s="1"/>
  <c r="G349"/>
  <c r="G350" s="1"/>
  <c r="I349"/>
  <c r="I350" s="1"/>
  <c r="D349"/>
  <c r="D350" s="1"/>
  <c r="K349"/>
  <c r="K350" s="1"/>
  <c r="F349"/>
  <c r="F350" s="1"/>
  <c r="I161"/>
  <c r="D161"/>
  <c r="K161"/>
  <c r="G161"/>
  <c r="E161"/>
  <c r="H161"/>
  <c r="F161"/>
  <c r="L374"/>
  <c r="L56"/>
  <c r="K96"/>
  <c r="K267"/>
  <c r="F536"/>
  <c r="K34"/>
  <c r="K35" s="1"/>
  <c r="K36" s="1"/>
  <c r="K488"/>
  <c r="K536"/>
  <c r="K58"/>
  <c r="K518"/>
  <c r="K89"/>
  <c r="K247"/>
  <c r="K431"/>
  <c r="K432" s="1"/>
  <c r="K454"/>
  <c r="K220"/>
  <c r="K221" s="1"/>
  <c r="K196"/>
  <c r="K197" s="1"/>
  <c r="K385"/>
  <c r="K489"/>
  <c r="H385"/>
  <c r="I34"/>
  <c r="I35" s="1"/>
  <c r="I36" s="1"/>
  <c r="D34"/>
  <c r="D35" s="1"/>
  <c r="D36" s="1"/>
  <c r="H34"/>
  <c r="H35" s="1"/>
  <c r="H36" s="1"/>
  <c r="F58"/>
  <c r="H247"/>
  <c r="G489"/>
  <c r="H431"/>
  <c r="H432" s="1"/>
  <c r="G58"/>
  <c r="E247"/>
  <c r="I247"/>
  <c r="G385"/>
  <c r="H454"/>
  <c r="H489"/>
  <c r="D89"/>
  <c r="D124" s="1"/>
  <c r="F34"/>
  <c r="F35" s="1"/>
  <c r="F36" s="1"/>
  <c r="D58"/>
  <c r="H58"/>
  <c r="F89"/>
  <c r="F124" s="1"/>
  <c r="H196"/>
  <c r="H197" s="1"/>
  <c r="F220"/>
  <c r="F221" s="1"/>
  <c r="F247"/>
  <c r="E489"/>
  <c r="I489"/>
  <c r="D518"/>
  <c r="H518"/>
  <c r="H536"/>
  <c r="E89"/>
  <c r="I89"/>
  <c r="I124" s="1"/>
  <c r="G196"/>
  <c r="G197" s="1"/>
  <c r="I220"/>
  <c r="I221" s="1"/>
  <c r="F431"/>
  <c r="F432" s="1"/>
  <c r="G488"/>
  <c r="G518"/>
  <c r="H89"/>
  <c r="H124" s="1"/>
  <c r="F196"/>
  <c r="F197" s="1"/>
  <c r="H220"/>
  <c r="H221" s="1"/>
  <c r="E385"/>
  <c r="F385"/>
  <c r="G431"/>
  <c r="G432" s="1"/>
  <c r="E431"/>
  <c r="E432" s="1"/>
  <c r="I431"/>
  <c r="I432" s="1"/>
  <c r="F454"/>
  <c r="F518"/>
  <c r="G34"/>
  <c r="G35" s="1"/>
  <c r="G36" s="1"/>
  <c r="E58"/>
  <c r="I58"/>
  <c r="G89"/>
  <c r="G124" s="1"/>
  <c r="I196"/>
  <c r="I197" s="1"/>
  <c r="G220"/>
  <c r="G221" s="1"/>
  <c r="G247"/>
  <c r="G454"/>
  <c r="E454"/>
  <c r="I454"/>
  <c r="F488"/>
  <c r="H488"/>
  <c r="E518"/>
  <c r="I518"/>
  <c r="E536"/>
  <c r="I536"/>
  <c r="G536"/>
  <c r="I385"/>
  <c r="D247"/>
  <c r="E488"/>
  <c r="I488"/>
  <c r="F489"/>
  <c r="D454"/>
  <c r="D536"/>
  <c r="D488"/>
  <c r="D489"/>
  <c r="D431"/>
  <c r="D432" s="1"/>
  <c r="D385"/>
  <c r="D220"/>
  <c r="D221" s="1"/>
  <c r="D196"/>
  <c r="D197" s="1"/>
  <c r="E220"/>
  <c r="E221" s="1"/>
  <c r="E196"/>
  <c r="E197" s="1"/>
  <c r="E34"/>
  <c r="E35" s="1"/>
  <c r="E36" s="1"/>
  <c r="H537" l="1"/>
  <c r="H538" s="1"/>
  <c r="D537"/>
  <c r="D538" s="1"/>
  <c r="F537"/>
  <c r="F538" s="1"/>
  <c r="I537"/>
  <c r="I538" s="1"/>
  <c r="K537"/>
  <c r="K538" s="1"/>
  <c r="G537"/>
  <c r="G538" s="1"/>
  <c r="E537"/>
  <c r="E538" s="1"/>
  <c r="D268"/>
  <c r="F268"/>
  <c r="G268"/>
  <c r="E268"/>
  <c r="I268"/>
  <c r="H268"/>
  <c r="K268"/>
  <c r="I162"/>
  <c r="K124"/>
  <c r="K162" s="1"/>
  <c r="H490"/>
  <c r="F162"/>
  <c r="G162"/>
  <c r="D162"/>
  <c r="K490"/>
  <c r="E124"/>
  <c r="E162" s="1"/>
  <c r="H162"/>
  <c r="E490"/>
  <c r="F490"/>
  <c r="G490"/>
  <c r="I490"/>
  <c r="D490"/>
  <c r="G539" l="1"/>
  <c r="G549" s="1"/>
  <c r="H539"/>
  <c r="H549" s="1"/>
  <c r="I386"/>
  <c r="I399" s="1"/>
  <c r="K539"/>
  <c r="K549" s="1"/>
  <c r="E539"/>
  <c r="E549" s="1"/>
  <c r="F386"/>
  <c r="F399" s="1"/>
  <c r="F539"/>
  <c r="F549" s="1"/>
  <c r="D539"/>
  <c r="D549" s="1"/>
  <c r="G386"/>
  <c r="G399" s="1"/>
  <c r="K386"/>
  <c r="K399" s="1"/>
  <c r="H386"/>
  <c r="H399" s="1"/>
  <c r="E386"/>
  <c r="E399" s="1"/>
  <c r="I539"/>
  <c r="I549" s="1"/>
  <c r="D386"/>
  <c r="D399" s="1"/>
  <c r="G550" l="1"/>
  <c r="E550"/>
  <c r="H550"/>
  <c r="F550"/>
  <c r="I550"/>
  <c r="K550"/>
  <c r="D550"/>
  <c r="J266"/>
  <c r="J267" s="1"/>
  <c r="J133" l="1"/>
  <c r="L133"/>
  <c r="J548" l="1"/>
  <c r="J546"/>
  <c r="J547" s="1"/>
  <c r="L548"/>
  <c r="L546" l="1"/>
  <c r="L547" s="1"/>
  <c r="L517" l="1"/>
  <c r="L513"/>
  <c r="L509"/>
  <c r="L505"/>
  <c r="L497"/>
  <c r="L266"/>
  <c r="L142"/>
  <c r="L137"/>
  <c r="J142"/>
  <c r="J517"/>
  <c r="J513"/>
  <c r="J509"/>
  <c r="J505"/>
  <c r="J501"/>
  <c r="J497"/>
  <c r="J137"/>
  <c r="J73"/>
  <c r="J88"/>
  <c r="J83"/>
  <c r="J78"/>
  <c r="J518" l="1"/>
  <c r="L267"/>
  <c r="J89"/>
  <c r="L501"/>
  <c r="L518" s="1"/>
  <c r="L73"/>
  <c r="L78"/>
  <c r="L83"/>
  <c r="L88"/>
  <c r="J442"/>
  <c r="J102"/>
  <c r="J46"/>
  <c r="J57" s="1"/>
  <c r="L46"/>
  <c r="L57" s="1"/>
  <c r="L535"/>
  <c r="L531"/>
  <c r="L523"/>
  <c r="L355"/>
  <c r="L356" s="1"/>
  <c r="L343"/>
  <c r="L252"/>
  <c r="L253" s="1"/>
  <c r="L246"/>
  <c r="L229"/>
  <c r="L225"/>
  <c r="L146"/>
  <c r="L128"/>
  <c r="J535"/>
  <c r="J531"/>
  <c r="J411"/>
  <c r="J466"/>
  <c r="J461"/>
  <c r="J430"/>
  <c r="J424"/>
  <c r="J418"/>
  <c r="J396"/>
  <c r="J397" s="1"/>
  <c r="J398" s="1"/>
  <c r="J375"/>
  <c r="L27"/>
  <c r="J27"/>
  <c r="J33"/>
  <c r="J66"/>
  <c r="J67" s="1"/>
  <c r="J109"/>
  <c r="J116"/>
  <c r="J123"/>
  <c r="J128"/>
  <c r="J146"/>
  <c r="J151"/>
  <c r="J173"/>
  <c r="J180"/>
  <c r="J188"/>
  <c r="J195"/>
  <c r="J204"/>
  <c r="J209"/>
  <c r="J214"/>
  <c r="J219"/>
  <c r="J225"/>
  <c r="J229"/>
  <c r="J242"/>
  <c r="J246"/>
  <c r="J252"/>
  <c r="J253" s="1"/>
  <c r="J288"/>
  <c r="J296"/>
  <c r="J304"/>
  <c r="J312"/>
  <c r="J319"/>
  <c r="J327"/>
  <c r="J335"/>
  <c r="J336" s="1"/>
  <c r="J343"/>
  <c r="J348"/>
  <c r="J355"/>
  <c r="J356" s="1"/>
  <c r="J361"/>
  <c r="J362" s="1"/>
  <c r="J383"/>
  <c r="J384" s="1"/>
  <c r="J447"/>
  <c r="J453"/>
  <c r="J523"/>
  <c r="J96"/>
  <c r="L447"/>
  <c r="J349" l="1"/>
  <c r="J350" s="1"/>
  <c r="J161"/>
  <c r="J124"/>
  <c r="J488"/>
  <c r="J489"/>
  <c r="J247"/>
  <c r="L89"/>
  <c r="J58"/>
  <c r="J454"/>
  <c r="L453"/>
  <c r="L109"/>
  <c r="L123"/>
  <c r="L173"/>
  <c r="L242"/>
  <c r="L247" s="1"/>
  <c r="L304"/>
  <c r="L536"/>
  <c r="L537" s="1"/>
  <c r="J220"/>
  <c r="J221" s="1"/>
  <c r="J34"/>
  <c r="J35" s="1"/>
  <c r="J36" s="1"/>
  <c r="L151"/>
  <c r="L161" s="1"/>
  <c r="L180"/>
  <c r="L204"/>
  <c r="L327"/>
  <c r="L96"/>
  <c r="L383"/>
  <c r="L384" s="1"/>
  <c r="L411"/>
  <c r="L442"/>
  <c r="J196"/>
  <c r="J197" s="1"/>
  <c r="J431"/>
  <c r="J432" s="1"/>
  <c r="L33"/>
  <c r="L34" s="1"/>
  <c r="L35" s="1"/>
  <c r="L36" s="1"/>
  <c r="L66"/>
  <c r="L67" s="1"/>
  <c r="L188"/>
  <c r="L195"/>
  <c r="L209"/>
  <c r="L219"/>
  <c r="L288"/>
  <c r="L312"/>
  <c r="L335"/>
  <c r="L336" s="1"/>
  <c r="L361"/>
  <c r="L362" s="1"/>
  <c r="J536"/>
  <c r="J537" s="1"/>
  <c r="L348"/>
  <c r="L375"/>
  <c r="L396"/>
  <c r="L397" s="1"/>
  <c r="L398" s="1"/>
  <c r="L418"/>
  <c r="L424"/>
  <c r="L430"/>
  <c r="L461"/>
  <c r="L466"/>
  <c r="L296"/>
  <c r="L116"/>
  <c r="L319"/>
  <c r="L102"/>
  <c r="L214"/>
  <c r="J385"/>
  <c r="L58"/>
  <c r="L349" l="1"/>
  <c r="L350" s="1"/>
  <c r="J268"/>
  <c r="J162"/>
  <c r="L124"/>
  <c r="L162" s="1"/>
  <c r="L488"/>
  <c r="L489"/>
  <c r="L454"/>
  <c r="L220"/>
  <c r="L221" s="1"/>
  <c r="L538"/>
  <c r="J538"/>
  <c r="J490"/>
  <c r="L196"/>
  <c r="L197" s="1"/>
  <c r="L385"/>
  <c r="L431"/>
  <c r="L432" s="1"/>
  <c r="L268" l="1"/>
  <c r="L386" s="1"/>
  <c r="L399" s="1"/>
  <c r="E13" s="1"/>
  <c r="J386"/>
  <c r="J399" s="1"/>
  <c r="L490"/>
  <c r="L539" s="1"/>
  <c r="J539"/>
  <c r="J549" s="1"/>
  <c r="J550" l="1"/>
  <c r="L549"/>
  <c r="F13" s="1"/>
  <c r="L550" l="1"/>
  <c r="G13"/>
</calcChain>
</file>

<file path=xl/comments1.xml><?xml version="1.0" encoding="utf-8"?>
<comments xmlns="http://schemas.openxmlformats.org/spreadsheetml/2006/main">
  <authors>
    <author>GPF4</author>
    <author>swagat</author>
  </authors>
  <commentList>
    <comment ref="O260" authorId="0">
      <text>
        <r>
          <rPr>
            <b/>
            <sz val="9"/>
            <color indexed="81"/>
            <rFont val="Tahoma"/>
            <family val="2"/>
          </rPr>
          <t>GPF4:</t>
        </r>
        <r>
          <rPr>
            <sz val="9"/>
            <color indexed="81"/>
            <rFont val="Tahoma"/>
            <family val="2"/>
          </rPr>
          <t xml:space="preserve">
Inclusive Education for Disabled at Secondary Stage(IEDSS)</t>
        </r>
      </text>
    </comment>
    <comment ref="Q496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00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04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08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12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16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22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26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no scheme code in SIFMS</t>
        </r>
      </text>
    </comment>
    <comment ref="Q530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double scheme in SIFMS 07300040
</t>
        </r>
      </text>
    </comment>
    <comment ref="Q534" authorId="1">
      <text>
        <r>
          <rPr>
            <b/>
            <sz val="9"/>
            <color indexed="81"/>
            <rFont val="Tahoma"/>
            <family val="2"/>
          </rPr>
          <t>swagat:</t>
        </r>
        <r>
          <rPr>
            <sz val="9"/>
            <color indexed="81"/>
            <rFont val="Tahoma"/>
            <family val="2"/>
          </rPr>
          <t xml:space="preserve">
double scheme in SIFMS 07300040
</t>
        </r>
      </text>
    </comment>
  </commentList>
</comments>
</file>

<file path=xl/sharedStrings.xml><?xml version="1.0" encoding="utf-8"?>
<sst xmlns="http://schemas.openxmlformats.org/spreadsheetml/2006/main" count="829" uniqueCount="387">
  <si>
    <t>DEMAND NO. 7</t>
  </si>
  <si>
    <t>Public Works</t>
  </si>
  <si>
    <t>Technical Education</t>
  </si>
  <si>
    <t>(a) Education, Sports, Art &amp; Culture</t>
  </si>
  <si>
    <t>Capital Outlay on Education, Sports, Art &amp; Culture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</si>
  <si>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</si>
  <si>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</si>
  <si>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</si>
  <si>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</si>
  <si>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</si>
  <si>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</si>
  <si>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</si>
  <si>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</si>
  <si>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</si>
  <si>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</si>
  <si>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Buildings</t>
  </si>
  <si>
    <t>Maintenance and Repairs</t>
  </si>
  <si>
    <t>Maintenance &amp; Repairs of Educational Institutions</t>
  </si>
  <si>
    <t>General Education</t>
  </si>
  <si>
    <t>Elementary Education</t>
  </si>
  <si>
    <t>Primary Schools</t>
  </si>
  <si>
    <t>Office Expenses</t>
  </si>
  <si>
    <t>Other Charges</t>
  </si>
  <si>
    <t>Minor Works</t>
  </si>
  <si>
    <t>Scholarships/Stipend</t>
  </si>
  <si>
    <t>62.00.81</t>
  </si>
  <si>
    <t>Government Primary Schools</t>
  </si>
  <si>
    <t>00.00.31</t>
  </si>
  <si>
    <t>00.00.72</t>
  </si>
  <si>
    <t>Teachers &amp; Other Services</t>
  </si>
  <si>
    <t>East District</t>
  </si>
  <si>
    <t>Salaries</t>
  </si>
  <si>
    <t>Travel Expenses</t>
  </si>
  <si>
    <t>West District</t>
  </si>
  <si>
    <t>North District</t>
  </si>
  <si>
    <t>South District</t>
  </si>
  <si>
    <t>Teachers' Training</t>
  </si>
  <si>
    <t>Teachers' Training Institute</t>
  </si>
  <si>
    <t>66.00.01</t>
  </si>
  <si>
    <t>66.00.11</t>
  </si>
  <si>
    <t>66.00.13</t>
  </si>
  <si>
    <t>66.00.50</t>
  </si>
  <si>
    <t>State Institute of Education</t>
  </si>
  <si>
    <t>67.00.01</t>
  </si>
  <si>
    <t>67.00.11</t>
  </si>
  <si>
    <t>67.00.13</t>
  </si>
  <si>
    <t>67.00.50</t>
  </si>
  <si>
    <t>81.00.01</t>
  </si>
  <si>
    <t>81.00.11</t>
  </si>
  <si>
    <t>81.00.13</t>
  </si>
  <si>
    <t>81.00.50</t>
  </si>
  <si>
    <t>00.00.74</t>
  </si>
  <si>
    <t>Printing, Publication and Distribution</t>
  </si>
  <si>
    <t>Text Books</t>
  </si>
  <si>
    <t>Grants-in-aid</t>
  </si>
  <si>
    <t>Other Expenditure</t>
  </si>
  <si>
    <t>Sikkim Board of School Education</t>
  </si>
  <si>
    <t>70.00.13</t>
  </si>
  <si>
    <t>70.00.50</t>
  </si>
  <si>
    <t>Mid Day Meal Programme</t>
  </si>
  <si>
    <t>Secondary Education</t>
  </si>
  <si>
    <t>Direction &amp; Administration</t>
  </si>
  <si>
    <t>Directorate of Education (District Education Offices)</t>
  </si>
  <si>
    <t>Rents, Rates &amp; Taxes</t>
  </si>
  <si>
    <t>Motor Vehicles</t>
  </si>
  <si>
    <t>Machinery &amp;  Equipments</t>
  </si>
  <si>
    <t>High and Higher Secondary Schools</t>
  </si>
  <si>
    <t>64.45.01</t>
  </si>
  <si>
    <t>64.45.11</t>
  </si>
  <si>
    <t>64.46.01</t>
  </si>
  <si>
    <t>64.46.11</t>
  </si>
  <si>
    <t>64.47.01</t>
  </si>
  <si>
    <t>64.47.11</t>
  </si>
  <si>
    <t>64.48.01</t>
  </si>
  <si>
    <t>64.48.11</t>
  </si>
  <si>
    <t>00.00.16</t>
  </si>
  <si>
    <t>Scholarships</t>
  </si>
  <si>
    <t>Government Secondary Schools</t>
  </si>
  <si>
    <t>Establishment Expenses</t>
  </si>
  <si>
    <t>65.00.13</t>
  </si>
  <si>
    <t>65.00.50</t>
  </si>
  <si>
    <t>Non Govt. Secondary Schools</t>
  </si>
  <si>
    <t>60.00.31</t>
  </si>
  <si>
    <t>Vocational Education Programme</t>
  </si>
  <si>
    <t>00.00.82</t>
  </si>
  <si>
    <t>Central Vocational Education (100% CSS)</t>
  </si>
  <si>
    <t>00.00.83</t>
  </si>
  <si>
    <t>Computer Literacy in School (100% CSS)</t>
  </si>
  <si>
    <t>University &amp; Higher Education</t>
  </si>
  <si>
    <t>Government Colleges &amp; Institutes</t>
  </si>
  <si>
    <t>Government Degree College,  Gangtok</t>
  </si>
  <si>
    <t>65.00.01</t>
  </si>
  <si>
    <t>65.00.11</t>
  </si>
  <si>
    <t>65.00.14</t>
  </si>
  <si>
    <t>65.00.21</t>
  </si>
  <si>
    <t>65.00.51</t>
  </si>
  <si>
    <t>65.00.52</t>
  </si>
  <si>
    <t>Govt. Degree College,  Gangtok</t>
  </si>
  <si>
    <t>Sikkim Law College</t>
  </si>
  <si>
    <t>66.00.14</t>
  </si>
  <si>
    <t>67.00.34</t>
  </si>
  <si>
    <t>New Degree College, Namchi.</t>
  </si>
  <si>
    <t>68.00.01</t>
  </si>
  <si>
    <t>68.00.11</t>
  </si>
  <si>
    <t>68.00.13</t>
  </si>
  <si>
    <t>68.00.50</t>
  </si>
  <si>
    <t>69.00.01</t>
  </si>
  <si>
    <t>69.00.11</t>
  </si>
  <si>
    <t>69.00.13</t>
  </si>
  <si>
    <t>69.00.50</t>
  </si>
  <si>
    <t>Govt. College &amp; Institutes</t>
  </si>
  <si>
    <t>Adult Education</t>
  </si>
  <si>
    <t>Other Adult Education Programme</t>
  </si>
  <si>
    <t>00.00.50</t>
  </si>
  <si>
    <t>Language Development</t>
  </si>
  <si>
    <t>Sanskrit Education</t>
  </si>
  <si>
    <t>Grants-in-aid to Sanskrit Pathshalas</t>
  </si>
  <si>
    <t>General</t>
  </si>
  <si>
    <t>Establishment</t>
  </si>
  <si>
    <t>60.00.01</t>
  </si>
  <si>
    <t>60.00.11</t>
  </si>
  <si>
    <t>60.00.13</t>
  </si>
  <si>
    <t>60.00.50</t>
  </si>
  <si>
    <t>60.00.51</t>
  </si>
  <si>
    <t>61.00.34</t>
  </si>
  <si>
    <t>CAPITAL SECTION</t>
  </si>
  <si>
    <t>Capital Outlay on Education, Sports, Art  and Culture</t>
  </si>
  <si>
    <t>Buildings</t>
  </si>
  <si>
    <t>70.45.75</t>
  </si>
  <si>
    <t>70.45.76</t>
  </si>
  <si>
    <t>Scheme Financed by NABARD</t>
  </si>
  <si>
    <t>46</t>
  </si>
  <si>
    <t>70.46.76</t>
  </si>
  <si>
    <t>47</t>
  </si>
  <si>
    <t>70.47.76</t>
  </si>
  <si>
    <t>48</t>
  </si>
  <si>
    <t>70.48.76</t>
  </si>
  <si>
    <t>University and Higher Education</t>
  </si>
  <si>
    <t>70.46.75</t>
  </si>
  <si>
    <t>Sanskrit Mahavidhyalaya</t>
  </si>
  <si>
    <t>Technical Schools</t>
  </si>
  <si>
    <t>Education, Sports, Art and Culture</t>
  </si>
  <si>
    <t>84.00.31</t>
  </si>
  <si>
    <t>71.00.72</t>
  </si>
  <si>
    <t>70.00.01</t>
  </si>
  <si>
    <t>70.46.79</t>
  </si>
  <si>
    <t>Construction of School Building (NEC)</t>
  </si>
  <si>
    <t>70.48.79</t>
  </si>
  <si>
    <t>71.00.73</t>
  </si>
  <si>
    <t>70.00.11</t>
  </si>
  <si>
    <t>70.00.14</t>
  </si>
  <si>
    <t>Construction of School Building (NLCPR)</t>
  </si>
  <si>
    <t>70.46.80</t>
  </si>
  <si>
    <t>70.48.80</t>
  </si>
  <si>
    <t>70.48.75</t>
  </si>
  <si>
    <t>Other Maintenance Expenditure</t>
  </si>
  <si>
    <t>Wages</t>
  </si>
  <si>
    <t>Supplies and Materials</t>
  </si>
  <si>
    <t>60.77.02</t>
  </si>
  <si>
    <t>61.77.21</t>
  </si>
  <si>
    <t>61.77.27</t>
  </si>
  <si>
    <t>II. Details of the estimates and the heads under which this grant will be accounted for:</t>
  </si>
  <si>
    <t>School Lunch/Midday Meal Programme
(100% CSS)</t>
  </si>
  <si>
    <t>Sarva Shiksha Abhiyan (State Share )</t>
  </si>
  <si>
    <t>00.00.88</t>
  </si>
  <si>
    <t>00.00.89</t>
  </si>
  <si>
    <t>School Furniture (NEC)</t>
  </si>
  <si>
    <t>Setting up of District Institutes of 
Education &amp; Training (100% CSS)</t>
  </si>
  <si>
    <t>Transportation Charges in Mid-Day Meal Programme (100% CSS)</t>
  </si>
  <si>
    <t>Assistance to Non-Govt. Secondary 
Schools</t>
  </si>
  <si>
    <t>Sikkim Institute of Higher Nyingma 
Studies (SIHNS)</t>
  </si>
  <si>
    <t>Maintenance &amp; Repairs of Educational
Institutions</t>
  </si>
  <si>
    <t>A - General Services (d) Administrative Services</t>
  </si>
  <si>
    <t>B - Social Services  (a) Education, Sports, Art &amp; Culture</t>
  </si>
  <si>
    <t>B - Capital Account of General Services</t>
  </si>
  <si>
    <t>Revenue</t>
  </si>
  <si>
    <t>Capital</t>
  </si>
  <si>
    <t>83.00.01</t>
  </si>
  <si>
    <t>83.00.11</t>
  </si>
  <si>
    <t>83.00.13</t>
  </si>
  <si>
    <t>83.00.50</t>
  </si>
  <si>
    <t>00.00.91</t>
  </si>
  <si>
    <t>HUMAN RESOURCE DEVELOPMENT</t>
  </si>
  <si>
    <t>Supplies &amp;  Materials</t>
  </si>
  <si>
    <t>Work Charged Establishment</t>
  </si>
  <si>
    <t>66.00.31</t>
  </si>
  <si>
    <t>86.00.50</t>
  </si>
  <si>
    <t>58.45.01</t>
  </si>
  <si>
    <t>58.45.11</t>
  </si>
  <si>
    <t>58.45.13</t>
  </si>
  <si>
    <t>58.45.51</t>
  </si>
  <si>
    <t>58.46.01</t>
  </si>
  <si>
    <t>58.46.11</t>
  </si>
  <si>
    <t>58.46.13</t>
  </si>
  <si>
    <t>58.46.51</t>
  </si>
  <si>
    <t>58.47.01</t>
  </si>
  <si>
    <t>58.47.11</t>
  </si>
  <si>
    <t>58.47.13</t>
  </si>
  <si>
    <t>58.47.14</t>
  </si>
  <si>
    <t>58.47.51</t>
  </si>
  <si>
    <t>58.48.01</t>
  </si>
  <si>
    <t>58.48.11</t>
  </si>
  <si>
    <t>58.48.13</t>
  </si>
  <si>
    <t>58.48.51</t>
  </si>
  <si>
    <t>71.71.50</t>
  </si>
  <si>
    <t>71.71.53</t>
  </si>
  <si>
    <t>Setting of Polytechnic at Mangshila, North Sikkim</t>
  </si>
  <si>
    <t>Major Works  (CSS)</t>
  </si>
  <si>
    <t>82.00.11</t>
  </si>
  <si>
    <t>82.00.13</t>
  </si>
  <si>
    <t>82.00.50</t>
  </si>
  <si>
    <t>82.00.01</t>
  </si>
  <si>
    <t>Establishment of B. Ed. College at Soreng</t>
  </si>
  <si>
    <t>71.71.01</t>
  </si>
  <si>
    <t>71.71.11</t>
  </si>
  <si>
    <t>71.71.13</t>
  </si>
  <si>
    <t>70.45.78</t>
  </si>
  <si>
    <t>Financial Support to Students of North Eastern Region (NEC)</t>
  </si>
  <si>
    <t>Construction of School Building 
(NLCPR)</t>
  </si>
  <si>
    <t>70.47.81</t>
  </si>
  <si>
    <t>00.00.75</t>
  </si>
  <si>
    <t>Setting of Polytechnic at Yangthang, West Sikkim</t>
  </si>
  <si>
    <t>71.72.53</t>
  </si>
  <si>
    <t>70.45.79</t>
  </si>
  <si>
    <t>Upgradation of Infrastructure at VC Ganju Lama SS School at Rabong (SPA)</t>
  </si>
  <si>
    <t>70.45.80</t>
  </si>
  <si>
    <t>Construction of 12 Room School Building cum Multi-Purpose Hall at Tadong Secondary School (SPA)</t>
  </si>
  <si>
    <t>70.48.77</t>
  </si>
  <si>
    <t>Infrastructure Development for Namchi SS School (SPA)</t>
  </si>
  <si>
    <t>70.45.85</t>
  </si>
  <si>
    <t>Govt. College Gangtok (SPA)</t>
  </si>
  <si>
    <t>Construction of Various Schools (SPA)</t>
  </si>
  <si>
    <t>61.00.84</t>
  </si>
  <si>
    <t>CM's Special Merit Scholarship Scheme</t>
  </si>
  <si>
    <t>(In Thousands of Rupees)</t>
  </si>
  <si>
    <t>Stipend to North Sikkim Students Studying in TNA</t>
  </si>
  <si>
    <t>Rastriya Madhyamik Shiksha Abhiyan (State Share)</t>
  </si>
  <si>
    <t>Integrated Education of Disable Children (100% CSS)</t>
  </si>
  <si>
    <t>Sikkim e-Education Infosys (NEC)</t>
  </si>
  <si>
    <t>Construction of Various Works at Sir Tashi Namgyal SS School (SPA)</t>
  </si>
  <si>
    <t>Central Scheme for Upgradation of Existing/ Setting up of New Polytechnics</t>
  </si>
  <si>
    <t>72.00.01</t>
  </si>
  <si>
    <t>72.00.11</t>
  </si>
  <si>
    <t>72.00.13</t>
  </si>
  <si>
    <t>72.00.50</t>
  </si>
  <si>
    <t>Establishment of College at Gyalshing</t>
  </si>
  <si>
    <t>Scheme for Infrastructure Development Private Aided/Unaided Minority Institutes (Elementary Secondary/Sr.Secondary Schools) (IDMI)</t>
  </si>
  <si>
    <t>Construction of women's hostel at ATTC, Bardang</t>
  </si>
  <si>
    <t>Construction of women's hostel at CCCT, Chisopani</t>
  </si>
  <si>
    <t>70.46.81</t>
  </si>
  <si>
    <t>87.00.31</t>
  </si>
  <si>
    <t>Arts College at Rhenock</t>
  </si>
  <si>
    <t>Grants for Elementary Education (13th F.C. Grant)</t>
  </si>
  <si>
    <t>62.00.82</t>
  </si>
  <si>
    <t>Purchase of Uniform</t>
  </si>
  <si>
    <t>58.45.14</t>
  </si>
  <si>
    <t>65.00.71</t>
  </si>
  <si>
    <t>65.00.72</t>
  </si>
  <si>
    <t>HCM's Winter Coaching Camps</t>
  </si>
  <si>
    <t>00.00.84</t>
  </si>
  <si>
    <t>Computer Literacy in School (State Share)</t>
  </si>
  <si>
    <t>68.00.21</t>
  </si>
  <si>
    <t>Establishment of New College at Gangtok</t>
  </si>
  <si>
    <t>73.00.50</t>
  </si>
  <si>
    <t>73.00.01</t>
  </si>
  <si>
    <t>70.45.83</t>
  </si>
  <si>
    <t>Scheme Financed by NABARD (State Share)</t>
  </si>
  <si>
    <t>70.47.80</t>
  </si>
  <si>
    <t>70.48.81</t>
  </si>
  <si>
    <t>61</t>
  </si>
  <si>
    <t>State Share under SPA</t>
  </si>
  <si>
    <t>70.61.53</t>
  </si>
  <si>
    <t>Major Works</t>
  </si>
  <si>
    <t>62</t>
  </si>
  <si>
    <t>HCM's Tour Schemes</t>
  </si>
  <si>
    <t>70.62.53</t>
  </si>
  <si>
    <t>63</t>
  </si>
  <si>
    <t>Land Compensation for Various works</t>
  </si>
  <si>
    <t>70.63.71</t>
  </si>
  <si>
    <t>Infrastructure Development</t>
  </si>
  <si>
    <t>64</t>
  </si>
  <si>
    <t>State Share under NLCPR</t>
  </si>
  <si>
    <t>70.64.53</t>
  </si>
  <si>
    <t>65</t>
  </si>
  <si>
    <t>State Share under NEC</t>
  </si>
  <si>
    <t>70.65.53</t>
  </si>
  <si>
    <t>66</t>
  </si>
  <si>
    <t>Vidharti Bhawan</t>
  </si>
  <si>
    <t>70.66.53</t>
  </si>
  <si>
    <t>67</t>
  </si>
  <si>
    <t>70.67.53</t>
  </si>
  <si>
    <t>Construction of various Schools in Sikkim (SPA)</t>
  </si>
  <si>
    <t>Setting up of District Institutes of 
Education &amp; Training (South District) 
(100% CSS)</t>
  </si>
  <si>
    <t>Setting up of District Institutes of Education 
&amp; Training (West District) (100% CSS)</t>
  </si>
  <si>
    <t>Scheme Financed by NABARD (State 
Share)</t>
  </si>
  <si>
    <t>Rec</t>
  </si>
  <si>
    <t>2013-14</t>
  </si>
  <si>
    <t>Upgradation of existing ATTC, Bardang, East Sikkim</t>
  </si>
  <si>
    <t>71.73.53</t>
  </si>
  <si>
    <t>71.74.53</t>
  </si>
  <si>
    <t>Upgradation of existing CCCT, Chisopani, South Sikkim</t>
  </si>
  <si>
    <t>Sanskrit Mahavidhalaya, Samdong</t>
  </si>
  <si>
    <t>60.00.72</t>
  </si>
  <si>
    <t>Purchase of Laptops</t>
  </si>
  <si>
    <t>Rehabilitation of displaced person by Central University, Yangang</t>
  </si>
  <si>
    <t>Infrastruction Development at Kamrang Government Degree College, South</t>
  </si>
  <si>
    <t>70.45.86</t>
  </si>
  <si>
    <t>2014-15</t>
  </si>
  <si>
    <t>Other Administrative Services</t>
  </si>
  <si>
    <t>Training</t>
  </si>
  <si>
    <t>Directorate of Capacity Building</t>
  </si>
  <si>
    <t>Advertisement &amp; Publicity</t>
  </si>
  <si>
    <t>Skill Development Fund</t>
  </si>
  <si>
    <t>State Institute of Capacity Building, Karfectar</t>
  </si>
  <si>
    <t>45.00.31</t>
  </si>
  <si>
    <t>Grants in Aid</t>
  </si>
  <si>
    <t>State Institute of Capacity Building, 
Karfectar</t>
  </si>
  <si>
    <t>47.00.01</t>
  </si>
  <si>
    <t>47.00.11</t>
  </si>
  <si>
    <t>47.00.13</t>
  </si>
  <si>
    <t>47.00.26</t>
  </si>
  <si>
    <t>47.00.71</t>
  </si>
  <si>
    <t>47.00.72</t>
  </si>
  <si>
    <t>General Education,02.911-Deduct Recoveries of Overpayments</t>
  </si>
  <si>
    <t>Construction of Model School in Sikkim (NLCPR)</t>
  </si>
  <si>
    <t>Support for Educational Development including Teachers Training and Adult Education</t>
  </si>
  <si>
    <t>Strengthening of State Council of Education and Training (90% CSS)</t>
  </si>
  <si>
    <t>Scheme for providing education to Madrasas, Minorities and Disabled</t>
  </si>
  <si>
    <t>Rashtriya Uchhtar Shiksha Abhiyan</t>
  </si>
  <si>
    <t>Rastriya Madhyamik Shiksha Abhiyan</t>
  </si>
  <si>
    <t>23.00.81</t>
  </si>
  <si>
    <t>25.67.81</t>
  </si>
  <si>
    <t>25.81.01</t>
  </si>
  <si>
    <t>25.81.50</t>
  </si>
  <si>
    <t>25.82.01</t>
  </si>
  <si>
    <t>25.82.50</t>
  </si>
  <si>
    <t>25.83.01</t>
  </si>
  <si>
    <t>25.83.50</t>
  </si>
  <si>
    <t>27.87.31</t>
  </si>
  <si>
    <t>27.00.81</t>
  </si>
  <si>
    <t>28.71.53</t>
  </si>
  <si>
    <t>28.72.53</t>
  </si>
  <si>
    <t>28.73.53</t>
  </si>
  <si>
    <t>28.74.53</t>
  </si>
  <si>
    <t>Loans for Education, Sports, Art and 
Culture</t>
  </si>
  <si>
    <t>Comprehensive Education Loan Scheme</t>
  </si>
  <si>
    <t>60.00.55</t>
  </si>
  <si>
    <t>Loans and Advances</t>
  </si>
  <si>
    <t>24.00.81</t>
  </si>
  <si>
    <t>24.00.82</t>
  </si>
  <si>
    <t>24.00.83</t>
  </si>
  <si>
    <t>Information and Communication Techonology in School ( 90% CSS)</t>
  </si>
  <si>
    <t>22.00.81</t>
  </si>
  <si>
    <t>National Programme Nutritional Support to Primary Education (MDM)</t>
  </si>
  <si>
    <t>28.75.53</t>
  </si>
  <si>
    <t>28.76.53</t>
  </si>
  <si>
    <t>Capacity Building /Training 
Programme</t>
  </si>
  <si>
    <t>Scheme for providing Education to Madrasas, Minorities and Disabled</t>
  </si>
  <si>
    <t>B. Ed. College</t>
  </si>
  <si>
    <t>B. Ed College</t>
  </si>
  <si>
    <t>Construction of Administrative Block 
Three Storied Science College at Soreng 
(NEC)</t>
  </si>
  <si>
    <t>Sarva Shiksha Abhiyan (90 % CSS)</t>
  </si>
  <si>
    <t>Setting up of District Institutes of 
Education &amp; Training (West District) 
(100% CSS)</t>
  </si>
  <si>
    <t>Construction of DIET Building at Burtuk, 
East Sikkim</t>
  </si>
  <si>
    <t>Information and Communication Techonology in School (State share)</t>
  </si>
  <si>
    <t>I. Estimate of the amount required in the year ending 31st March, 2016 to defray the charges in respect of Human Resource Development</t>
  </si>
  <si>
    <t>2015-16</t>
  </si>
  <si>
    <t>General Education,00.911-Deduct Recoveries of Overpayments</t>
  </si>
  <si>
    <t>General Education,01.911-Deduct Recoveries of Overpayments</t>
  </si>
  <si>
    <t>Rashtriya Uchchatar Shiksha Abhiyan 
( RUSA)</t>
  </si>
  <si>
    <t>Head Office Establishment</t>
  </si>
  <si>
    <t>28.44.81</t>
  </si>
  <si>
    <t>28.44.82</t>
  </si>
  <si>
    <t>47.00.73</t>
  </si>
  <si>
    <t>CM's Self Reliant Mission</t>
  </si>
  <si>
    <t>60.00.75</t>
  </si>
  <si>
    <t>Reimbursement to CM's Relief Fund</t>
  </si>
  <si>
    <t>Skill Development Mission (CSS)</t>
  </si>
  <si>
    <t>Skill Development</t>
  </si>
  <si>
    <t xml:space="preserve">Rashtriya Uchchatar Shiksha Abhiyan (RUSA)  (Central Share)
</t>
  </si>
  <si>
    <t>E - Public Debt</t>
  </si>
  <si>
    <t>Loans for Education, Sports, Art and Culture</t>
  </si>
  <si>
    <t>Sarva Shiksha Abhiyan (SSA)</t>
  </si>
  <si>
    <t xml:space="preserve">Rashtriya Uchchatar Shiksha Abhiyan (RUSA)  (State Share)
</t>
  </si>
  <si>
    <t>Post Matric State Govt. Scholarships</t>
  </si>
  <si>
    <t>School Lunch/Midday Meal Programme (State Share)</t>
  </si>
  <si>
    <t>Vocationalisation of Higher Education 
(CSS)</t>
  </si>
</sst>
</file>

<file path=xl/styles.xml><?xml version="1.0" encoding="utf-8"?>
<styleSheet xmlns="http://schemas.openxmlformats.org/spreadsheetml/2006/main">
  <numFmts count="13">
    <numFmt numFmtId="164" formatCode="_ * #,##0.00_ ;_ * \-#,##0.00_ ;_ * &quot;-&quot;??_ ;_ @_ "/>
    <numFmt numFmtId="165" formatCode="0#"/>
    <numFmt numFmtId="166" formatCode="00##"/>
    <numFmt numFmtId="167" formatCode="##"/>
    <numFmt numFmtId="168" formatCode="00000#"/>
    <numFmt numFmtId="169" formatCode="00.00#"/>
    <numFmt numFmtId="170" formatCode="00.000"/>
    <numFmt numFmtId="171" formatCode="##.0##"/>
    <numFmt numFmtId="172" formatCode="0#.0##"/>
    <numFmt numFmtId="173" formatCode="0#.000"/>
    <numFmt numFmtId="174" formatCode="_(* #,##0_);_(* \(#,##0\);_(* &quot;-&quot;??_);_(@_)"/>
    <numFmt numFmtId="175" formatCode="0;[Red]0"/>
    <numFmt numFmtId="176" formatCode="0#.###"/>
  </numFmts>
  <fonts count="14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9" tint="-0.249977111117893"/>
      <name val="Times New Roman"/>
      <family val="1"/>
    </font>
    <font>
      <sz val="10"/>
      <color rgb="FFFF0000"/>
      <name val="Times New Roman"/>
      <family val="1"/>
    </font>
    <font>
      <sz val="10"/>
      <color rgb="FF92D050"/>
      <name val="Times New Roman"/>
      <family val="1"/>
    </font>
    <font>
      <sz val="10"/>
      <color rgb="FF00B0F0"/>
      <name val="Times New Roman"/>
      <family val="1"/>
    </font>
    <font>
      <sz val="10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</cellStyleXfs>
  <cellXfs count="304">
    <xf numFmtId="0" fontId="0" fillId="0" borderId="0" xfId="0"/>
    <xf numFmtId="0" fontId="3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Border="1"/>
    <xf numFmtId="0" fontId="3" fillId="0" borderId="0" xfId="4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/>
    <xf numFmtId="0" fontId="3" fillId="0" borderId="0" xfId="4" applyFont="1" applyFill="1" applyBorder="1" applyAlignment="1" applyProtection="1"/>
    <xf numFmtId="0" fontId="4" fillId="0" borderId="0" xfId="8" applyNumberFormat="1" applyFont="1" applyFill="1" applyAlignment="1" applyProtection="1">
      <alignment horizontal="right"/>
    </xf>
    <xf numFmtId="0" fontId="3" fillId="0" borderId="0" xfId="4" applyNumberFormat="1" applyFont="1" applyFill="1" applyAlignment="1">
      <alignment horizontal="center"/>
    </xf>
    <xf numFmtId="0" fontId="4" fillId="0" borderId="0" xfId="4" applyFont="1" applyFill="1"/>
    <xf numFmtId="0" fontId="3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 applyAlignment="1" applyProtection="1">
      <alignment horizontal="right"/>
    </xf>
    <xf numFmtId="0" fontId="4" fillId="0" borderId="0" xfId="4" applyFont="1" applyFill="1" applyAlignment="1" applyProtection="1">
      <alignment horizontal="left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left"/>
    </xf>
    <xf numFmtId="0" fontId="4" fillId="0" borderId="0" xfId="4" applyNumberFormat="1" applyFont="1" applyFill="1" applyBorder="1"/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4" applyNumberFormat="1" applyFont="1" applyFill="1" applyAlignment="1"/>
    <xf numFmtId="0" fontId="4" fillId="0" borderId="1" xfId="6" applyNumberFormat="1" applyFont="1" applyFill="1" applyBorder="1"/>
    <xf numFmtId="0" fontId="5" fillId="0" borderId="1" xfId="6" applyNumberFormat="1" applyFont="1" applyFill="1" applyBorder="1" applyAlignment="1" applyProtection="1">
      <alignment horizontal="left"/>
    </xf>
    <xf numFmtId="0" fontId="5" fillId="0" borderId="1" xfId="6" applyNumberFormat="1" applyFont="1" applyFill="1" applyBorder="1"/>
    <xf numFmtId="0" fontId="4" fillId="0" borderId="1" xfId="6" applyNumberFormat="1" applyFont="1" applyFill="1" applyBorder="1" applyAlignment="1" applyProtection="1">
      <alignment horizontal="right"/>
    </xf>
    <xf numFmtId="0" fontId="4" fillId="0" borderId="0" xfId="6" applyNumberFormat="1" applyFont="1" applyFill="1" applyBorder="1" applyAlignment="1" applyProtection="1">
      <alignment horizontal="right"/>
    </xf>
    <xf numFmtId="164" fontId="4" fillId="0" borderId="0" xfId="1" applyFont="1" applyFill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0" xfId="1" applyFont="1" applyFill="1" applyAlignment="1" applyProtection="1">
      <alignment horizontal="right"/>
    </xf>
    <xf numFmtId="0" fontId="4" fillId="0" borderId="0" xfId="1" applyNumberFormat="1" applyFont="1" applyFill="1" applyAlignment="1" applyProtection="1">
      <alignment horizontal="right"/>
    </xf>
    <xf numFmtId="164" fontId="4" fillId="0" borderId="0" xfId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164" fontId="4" fillId="0" borderId="0" xfId="1" applyFont="1" applyFill="1" applyAlignment="1">
      <alignment horizontal="right"/>
    </xf>
    <xf numFmtId="0" fontId="4" fillId="0" borderId="0" xfId="4" applyNumberFormat="1" applyFont="1" applyFill="1" applyAlignment="1">
      <alignment horizontal="right"/>
    </xf>
    <xf numFmtId="0" fontId="4" fillId="0" borderId="0" xfId="4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4" fillId="0" borderId="0" xfId="1" applyNumberFormat="1" applyFont="1" applyFill="1" applyAlignment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75" fontId="4" fillId="0" borderId="0" xfId="4" applyNumberFormat="1" applyFont="1" applyFill="1" applyBorder="1" applyAlignment="1" applyProtection="1">
      <alignment horizontal="right"/>
    </xf>
    <xf numFmtId="164" fontId="4" fillId="0" borderId="3" xfId="1" applyFont="1" applyFill="1" applyBorder="1" applyAlignment="1" applyProtection="1">
      <alignment horizontal="right" wrapText="1"/>
    </xf>
    <xf numFmtId="0" fontId="4" fillId="0" borderId="3" xfId="4" applyNumberFormat="1" applyFont="1" applyFill="1" applyBorder="1" applyAlignment="1" applyProtection="1">
      <alignment horizontal="right"/>
    </xf>
    <xf numFmtId="164" fontId="4" fillId="0" borderId="0" xfId="1" applyFont="1" applyFill="1" applyBorder="1" applyAlignment="1">
      <alignment horizontal="right" wrapText="1"/>
    </xf>
    <xf numFmtId="164" fontId="4" fillId="0" borderId="0" xfId="1" applyFont="1" applyFill="1" applyAlignment="1">
      <alignment horizontal="right" wrapText="1"/>
    </xf>
    <xf numFmtId="0" fontId="4" fillId="0" borderId="1" xfId="4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 wrapText="1"/>
    </xf>
    <xf numFmtId="0" fontId="3" fillId="0" borderId="0" xfId="4" applyNumberFormat="1" applyFont="1" applyFill="1" applyAlignment="1">
      <alignment horizontal="right"/>
    </xf>
    <xf numFmtId="0" fontId="4" fillId="0" borderId="0" xfId="8" applyNumberFormat="1" applyFont="1" applyFill="1" applyAlignment="1">
      <alignment horizontal="right"/>
    </xf>
    <xf numFmtId="0" fontId="4" fillId="0" borderId="0" xfId="8" applyNumberFormat="1" applyFont="1" applyFill="1" applyBorder="1" applyAlignment="1">
      <alignment horizontal="right"/>
    </xf>
    <xf numFmtId="0" fontId="4" fillId="0" borderId="0" xfId="8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3" applyNumberFormat="1" applyFont="1" applyFill="1" applyProtection="1"/>
    <xf numFmtId="0" fontId="4" fillId="0" borderId="0" xfId="3" applyNumberFormat="1" applyFont="1" applyFill="1" applyAlignment="1" applyProtection="1">
      <alignment horizontal="right"/>
    </xf>
    <xf numFmtId="0" fontId="4" fillId="0" borderId="0" xfId="4" applyFont="1" applyFill="1" applyBorder="1" applyAlignment="1">
      <alignment horizontal="left" vertical="top"/>
    </xf>
    <xf numFmtId="0" fontId="4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center" vertical="top" wrapText="1"/>
    </xf>
    <xf numFmtId="0" fontId="4" fillId="0" borderId="0" xfId="4" applyFont="1" applyFill="1" applyBorder="1" applyAlignment="1"/>
    <xf numFmtId="0" fontId="4" fillId="0" borderId="0" xfId="4" applyFont="1" applyFill="1" applyAlignment="1">
      <alignment horizontal="left" vertical="top"/>
    </xf>
    <xf numFmtId="0" fontId="4" fillId="0" borderId="0" xfId="4" applyFont="1" applyFill="1" applyAlignment="1">
      <alignment horizontal="right" vertical="top" wrapText="1"/>
    </xf>
    <xf numFmtId="0" fontId="4" fillId="0" borderId="0" xfId="4" applyFont="1" applyFill="1" applyAlignment="1">
      <alignment vertical="top" wrapText="1"/>
    </xf>
    <xf numFmtId="0" fontId="3" fillId="0" borderId="0" xfId="4" applyFont="1" applyFill="1" applyAlignment="1" applyProtection="1">
      <alignment horizontal="center" vertical="top" wrapText="1"/>
    </xf>
    <xf numFmtId="0" fontId="4" fillId="0" borderId="0" xfId="4" applyFont="1" applyFill="1" applyBorder="1" applyAlignment="1">
      <alignment vertical="top" wrapText="1"/>
    </xf>
    <xf numFmtId="0" fontId="4" fillId="0" borderId="0" xfId="4" applyFont="1" applyFill="1" applyAlignment="1" applyProtection="1">
      <alignment horizontal="left" vertical="top"/>
    </xf>
    <xf numFmtId="0" fontId="4" fillId="0" borderId="0" xfId="4" applyFont="1" applyFill="1" applyBorder="1" applyAlignment="1">
      <alignment horizontal="right" vertical="top"/>
    </xf>
    <xf numFmtId="0" fontId="4" fillId="0" borderId="0" xfId="4" applyFont="1" applyFill="1" applyAlignment="1"/>
    <xf numFmtId="0" fontId="4" fillId="0" borderId="0" xfId="8" applyFont="1" applyFill="1" applyAlignment="1">
      <alignment horizontal="left" vertical="top"/>
    </xf>
    <xf numFmtId="0" fontId="4" fillId="0" borderId="0" xfId="8" applyFont="1" applyFill="1" applyAlignment="1">
      <alignment horizontal="right" vertical="top"/>
    </xf>
    <xf numFmtId="0" fontId="4" fillId="0" borderId="1" xfId="6" applyFont="1" applyFill="1" applyBorder="1"/>
    <xf numFmtId="0" fontId="4" fillId="0" borderId="0" xfId="6" applyFont="1" applyFill="1" applyBorder="1" applyProtection="1"/>
    <xf numFmtId="0" fontId="4" fillId="0" borderId="0" xfId="7" applyFont="1" applyFill="1" applyProtection="1"/>
    <xf numFmtId="0" fontId="4" fillId="0" borderId="0" xfId="7" applyFont="1" applyFill="1" applyBorder="1" applyAlignment="1" applyProtection="1">
      <alignment horizontal="left" vertical="top"/>
    </xf>
    <xf numFmtId="0" fontId="4" fillId="0" borderId="0" xfId="7" applyFont="1" applyFill="1" applyBorder="1" applyAlignment="1" applyProtection="1">
      <alignment horizontal="right" vertical="top"/>
    </xf>
    <xf numFmtId="0" fontId="4" fillId="0" borderId="0" xfId="7" applyFont="1" applyFill="1" applyAlignment="1" applyProtection="1"/>
    <xf numFmtId="0" fontId="3" fillId="0" borderId="0" xfId="4" applyFont="1" applyFill="1" applyAlignment="1" applyProtection="1">
      <alignment horizontal="left" vertical="top" wrapText="1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Border="1" applyAlignment="1" applyProtection="1">
      <alignment horizontal="left" vertical="top" wrapText="1"/>
    </xf>
    <xf numFmtId="0" fontId="4" fillId="0" borderId="0" xfId="8" applyFont="1" applyFill="1" applyAlignment="1">
      <alignment horizontal="right"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171" fontId="3" fillId="0" borderId="0" xfId="8" applyNumberFormat="1" applyFont="1" applyFill="1" applyAlignment="1">
      <alignment horizontal="right" vertical="top" wrapText="1"/>
    </xf>
    <xf numFmtId="165" fontId="4" fillId="0" borderId="0" xfId="4" applyNumberFormat="1" applyFont="1" applyFill="1" applyBorder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1" xfId="8" applyFont="1" applyFill="1" applyBorder="1" applyAlignment="1">
      <alignment horizontal="left" vertical="top"/>
    </xf>
    <xf numFmtId="0" fontId="4" fillId="0" borderId="1" xfId="8" applyFont="1" applyFill="1" applyBorder="1" applyAlignment="1" applyProtection="1">
      <alignment horizontal="left" vertical="top" wrapText="1"/>
    </xf>
    <xf numFmtId="0" fontId="4" fillId="0" borderId="0" xfId="8" applyFont="1" applyFill="1" applyAlignment="1"/>
    <xf numFmtId="0" fontId="4" fillId="0" borderId="0" xfId="8" applyFont="1" applyFill="1"/>
    <xf numFmtId="0" fontId="4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5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72" fontId="3" fillId="0" borderId="0" xfId="8" applyNumberFormat="1" applyFont="1" applyFill="1" applyBorder="1" applyAlignment="1">
      <alignment horizontal="righ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left" vertical="top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173" fontId="3" fillId="0" borderId="0" xfId="8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/>
    </xf>
    <xf numFmtId="169" fontId="3" fillId="0" borderId="0" xfId="4" applyNumberFormat="1" applyFont="1" applyFill="1" applyBorder="1" applyAlignment="1">
      <alignment horizontal="right" vertical="top" wrapText="1"/>
    </xf>
    <xf numFmtId="166" fontId="3" fillId="0" borderId="0" xfId="4" applyNumberFormat="1" applyFont="1" applyFill="1" applyBorder="1" applyAlignment="1">
      <alignment horizontal="right" vertical="top" wrapText="1"/>
    </xf>
    <xf numFmtId="170" fontId="3" fillId="0" borderId="0" xfId="4" applyNumberFormat="1" applyFont="1" applyFill="1" applyBorder="1" applyAlignment="1">
      <alignment horizontal="right" vertical="top" wrapText="1"/>
    </xf>
    <xf numFmtId="167" fontId="4" fillId="0" borderId="0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169" fontId="3" fillId="0" borderId="1" xfId="4" applyNumberFormat="1" applyFont="1" applyFill="1" applyBorder="1" applyAlignment="1">
      <alignment horizontal="right" vertical="top" wrapText="1"/>
    </xf>
    <xf numFmtId="0" fontId="4" fillId="0" borderId="2" xfId="4" applyFont="1" applyFill="1" applyBorder="1" applyAlignment="1">
      <alignment horizontal="left" vertical="top"/>
    </xf>
    <xf numFmtId="0" fontId="4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>
      <alignment horizontal="left" vertical="top" wrapText="1"/>
    </xf>
    <xf numFmtId="168" fontId="4" fillId="0" borderId="0" xfId="8" applyNumberFormat="1" applyFont="1" applyFill="1" applyBorder="1" applyAlignment="1">
      <alignment horizontal="right" vertical="top" wrapText="1"/>
    </xf>
    <xf numFmtId="49" fontId="4" fillId="0" borderId="0" xfId="8" applyNumberFormat="1" applyFont="1" applyFill="1" applyBorder="1" applyAlignment="1">
      <alignment horizontal="right" vertical="top" wrapText="1"/>
    </xf>
    <xf numFmtId="170" fontId="3" fillId="0" borderId="0" xfId="8" applyNumberFormat="1" applyFont="1" applyFill="1" applyBorder="1" applyAlignment="1">
      <alignment horizontal="right" vertical="top" wrapText="1"/>
    </xf>
    <xf numFmtId="0" fontId="4" fillId="0" borderId="0" xfId="8" applyFont="1" applyFill="1" applyBorder="1" applyAlignment="1"/>
    <xf numFmtId="0" fontId="4" fillId="0" borderId="0" xfId="8" applyFont="1" applyFill="1" applyBorder="1"/>
    <xf numFmtId="0" fontId="4" fillId="0" borderId="0" xfId="0" applyFont="1" applyFill="1" applyBorder="1" applyAlignment="1">
      <alignment vertical="top" wrapText="1"/>
    </xf>
    <xf numFmtId="165" fontId="4" fillId="0" borderId="0" xfId="8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vertical="top" wrapText="1"/>
    </xf>
    <xf numFmtId="0" fontId="4" fillId="0" borderId="1" xfId="4" applyFont="1" applyFill="1" applyBorder="1" applyAlignment="1">
      <alignment vertical="top" wrapText="1"/>
    </xf>
    <xf numFmtId="170" fontId="3" fillId="0" borderId="1" xfId="8" applyNumberFormat="1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175" fontId="4" fillId="0" borderId="0" xfId="6" applyNumberFormat="1" applyFont="1" applyFill="1" applyBorder="1" applyAlignment="1" applyProtection="1">
      <alignment horizontal="right"/>
    </xf>
    <xf numFmtId="175" fontId="4" fillId="0" borderId="0" xfId="4" applyNumberFormat="1" applyFont="1" applyFill="1" applyAlignment="1" applyProtection="1">
      <alignment horizontal="left"/>
    </xf>
    <xf numFmtId="175" fontId="4" fillId="0" borderId="0" xfId="4" applyNumberFormat="1" applyFont="1" applyFill="1" applyAlignment="1" applyProtection="1">
      <alignment horizontal="right"/>
    </xf>
    <xf numFmtId="175" fontId="4" fillId="0" borderId="0" xfId="1" applyNumberFormat="1" applyFont="1" applyFill="1" applyAlignment="1" applyProtection="1">
      <alignment horizontal="right" wrapText="1"/>
    </xf>
    <xf numFmtId="175" fontId="4" fillId="0" borderId="0" xfId="1" applyNumberFormat="1" applyFont="1" applyFill="1" applyAlignment="1" applyProtection="1">
      <alignment horizontal="right"/>
    </xf>
    <xf numFmtId="175" fontId="4" fillId="0" borderId="0" xfId="1" applyNumberFormat="1" applyFont="1" applyFill="1" applyBorder="1" applyAlignment="1" applyProtection="1">
      <alignment horizontal="right"/>
    </xf>
    <xf numFmtId="175" fontId="4" fillId="0" borderId="0" xfId="1" applyNumberFormat="1" applyFont="1" applyFill="1" applyBorder="1" applyAlignment="1" applyProtection="1">
      <alignment horizontal="right" wrapText="1"/>
    </xf>
    <xf numFmtId="175" fontId="4" fillId="0" borderId="0" xfId="4" applyNumberFormat="1" applyFont="1" applyFill="1" applyAlignment="1">
      <alignment horizontal="right"/>
    </xf>
    <xf numFmtId="175" fontId="4" fillId="0" borderId="0" xfId="4" applyNumberFormat="1" applyFont="1" applyFill="1" applyBorder="1" applyAlignment="1">
      <alignment horizontal="right"/>
    </xf>
    <xf numFmtId="175" fontId="4" fillId="0" borderId="3" xfId="1" applyNumberFormat="1" applyFont="1" applyFill="1" applyBorder="1" applyAlignment="1" applyProtection="1">
      <alignment horizontal="right" wrapText="1"/>
    </xf>
    <xf numFmtId="175" fontId="4" fillId="0" borderId="3" xfId="4" applyNumberFormat="1" applyFont="1" applyFill="1" applyBorder="1" applyAlignment="1" applyProtection="1">
      <alignment horizontal="right"/>
    </xf>
    <xf numFmtId="175" fontId="4" fillId="0" borderId="0" xfId="8" applyNumberFormat="1" applyFont="1" applyFill="1" applyBorder="1" applyAlignment="1">
      <alignment horizontal="right"/>
    </xf>
    <xf numFmtId="175" fontId="4" fillId="0" borderId="0" xfId="8" applyNumberFormat="1" applyFont="1" applyFill="1" applyAlignment="1">
      <alignment horizontal="right"/>
    </xf>
    <xf numFmtId="175" fontId="4" fillId="0" borderId="0" xfId="8" applyNumberFormat="1" applyFont="1" applyFill="1" applyBorder="1" applyAlignment="1" applyProtection="1">
      <alignment horizontal="right"/>
    </xf>
    <xf numFmtId="175" fontId="4" fillId="0" borderId="0" xfId="8" applyNumberFormat="1" applyFont="1" applyFill="1" applyAlignment="1" applyProtection="1">
      <alignment horizontal="right"/>
    </xf>
    <xf numFmtId="175" fontId="4" fillId="0" borderId="0" xfId="4" applyNumberFormat="1" applyFont="1" applyFill="1"/>
    <xf numFmtId="175" fontId="4" fillId="0" borderId="0" xfId="8" applyNumberFormat="1" applyFont="1" applyFill="1" applyAlignment="1"/>
    <xf numFmtId="0" fontId="4" fillId="0" borderId="0" xfId="5" applyFont="1" applyFill="1" applyBorder="1" applyAlignment="1">
      <alignment horizontal="right" vertical="top" wrapText="1"/>
    </xf>
    <xf numFmtId="0" fontId="4" fillId="0" borderId="3" xfId="7" applyFont="1" applyFill="1" applyBorder="1" applyAlignment="1" applyProtection="1">
      <alignment vertical="top"/>
    </xf>
    <xf numFmtId="171" fontId="3" fillId="0" borderId="0" xfId="8" applyNumberFormat="1" applyFont="1" applyFill="1" applyBorder="1" applyAlignment="1">
      <alignment horizontal="right" vertical="top" wrapText="1"/>
    </xf>
    <xf numFmtId="0" fontId="4" fillId="0" borderId="3" xfId="7" applyFont="1" applyFill="1" applyBorder="1" applyAlignment="1" applyProtection="1">
      <alignment horizontal="left" vertical="top" wrapText="1"/>
    </xf>
    <xf numFmtId="0" fontId="4" fillId="0" borderId="3" xfId="7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right" vertical="top" wrapText="1"/>
    </xf>
    <xf numFmtId="0" fontId="4" fillId="0" borderId="1" xfId="7" applyFont="1" applyFill="1" applyBorder="1" applyAlignment="1" applyProtection="1">
      <alignment horizontal="left" vertical="top" wrapText="1"/>
    </xf>
    <xf numFmtId="0" fontId="4" fillId="0" borderId="1" xfId="7" applyFont="1" applyFill="1" applyBorder="1" applyAlignment="1" applyProtection="1">
      <alignment horizontal="right" vertical="top" wrapText="1"/>
    </xf>
    <xf numFmtId="0" fontId="4" fillId="0" borderId="1" xfId="6" applyFont="1" applyFill="1" applyBorder="1" applyAlignment="1" applyProtection="1">
      <alignment horizontal="left"/>
    </xf>
    <xf numFmtId="0" fontId="4" fillId="0" borderId="1" xfId="7" applyFont="1" applyFill="1" applyBorder="1" applyAlignment="1" applyProtection="1">
      <alignment vertical="top"/>
    </xf>
    <xf numFmtId="0" fontId="4" fillId="0" borderId="1" xfId="7" applyFont="1" applyFill="1" applyBorder="1" applyAlignment="1" applyProtection="1"/>
    <xf numFmtId="49" fontId="4" fillId="0" borderId="0" xfId="4" applyNumberFormat="1" applyFont="1" applyFill="1" applyBorder="1" applyAlignment="1">
      <alignment horizontal="center"/>
    </xf>
    <xf numFmtId="49" fontId="4" fillId="0" borderId="1" xfId="7" applyNumberFormat="1" applyFont="1" applyFill="1" applyBorder="1" applyAlignment="1" applyProtection="1">
      <alignment horizontal="center" vertical="top"/>
    </xf>
    <xf numFmtId="49" fontId="4" fillId="0" borderId="0" xfId="7" applyNumberFormat="1" applyFont="1" applyFill="1" applyAlignment="1" applyProtection="1">
      <alignment horizontal="center"/>
    </xf>
    <xf numFmtId="49" fontId="4" fillId="0" borderId="0" xfId="4" applyNumberFormat="1" applyFont="1" applyFill="1" applyAlignment="1">
      <alignment horizontal="center"/>
    </xf>
    <xf numFmtId="49" fontId="4" fillId="0" borderId="0" xfId="8" applyNumberFormat="1" applyFont="1" applyFill="1" applyAlignment="1">
      <alignment horizontal="center"/>
    </xf>
    <xf numFmtId="49" fontId="4" fillId="0" borderId="0" xfId="8" applyNumberFormat="1" applyFont="1" applyFill="1" applyBorder="1" applyAlignment="1">
      <alignment horizontal="center"/>
    </xf>
    <xf numFmtId="49" fontId="4" fillId="0" borderId="1" xfId="7" applyNumberFormat="1" applyFont="1" applyFill="1" applyBorder="1" applyAlignment="1" applyProtection="1">
      <alignment horizontal="center"/>
    </xf>
    <xf numFmtId="174" fontId="3" fillId="0" borderId="0" xfId="4" applyNumberFormat="1" applyFont="1" applyFill="1" applyBorder="1" applyAlignment="1" applyProtection="1">
      <alignment horizontal="center"/>
    </xf>
    <xf numFmtId="174" fontId="3" fillId="0" borderId="0" xfId="4" applyNumberFormat="1" applyFont="1" applyFill="1" applyAlignment="1" applyProtection="1">
      <alignment horizontal="center"/>
    </xf>
    <xf numFmtId="174" fontId="4" fillId="0" borderId="0" xfId="4" applyNumberFormat="1" applyFont="1" applyFill="1"/>
    <xf numFmtId="174" fontId="4" fillId="0" borderId="0" xfId="4" applyNumberFormat="1" applyFont="1" applyFill="1" applyAlignment="1"/>
    <xf numFmtId="174" fontId="6" fillId="0" borderId="1" xfId="6" applyNumberFormat="1" applyFont="1" applyFill="1" applyBorder="1" applyAlignment="1" applyProtection="1">
      <alignment horizontal="right"/>
    </xf>
    <xf numFmtId="174" fontId="4" fillId="0" borderId="0" xfId="6" applyNumberFormat="1" applyFont="1" applyFill="1" applyBorder="1" applyAlignment="1" applyProtection="1">
      <alignment horizontal="right"/>
    </xf>
    <xf numFmtId="174" fontId="4" fillId="0" borderId="0" xfId="4" applyNumberFormat="1" applyFont="1" applyFill="1" applyAlignment="1" applyProtection="1">
      <alignment horizontal="center"/>
    </xf>
    <xf numFmtId="174" fontId="4" fillId="0" borderId="0" xfId="4" applyNumberFormat="1" applyFont="1" applyFill="1" applyAlignment="1" applyProtection="1">
      <alignment horizontal="right"/>
    </xf>
    <xf numFmtId="174" fontId="4" fillId="0" borderId="0" xfId="1" applyNumberFormat="1" applyFont="1" applyFill="1" applyAlignment="1" applyProtection="1">
      <alignment horizontal="right" wrapText="1"/>
    </xf>
    <xf numFmtId="174" fontId="4" fillId="0" borderId="0" xfId="4" applyNumberFormat="1" applyFont="1" applyFill="1" applyBorder="1" applyAlignment="1" applyProtection="1">
      <alignment horizontal="right"/>
    </xf>
    <xf numFmtId="174" fontId="4" fillId="0" borderId="0" xfId="1" applyNumberFormat="1" applyFont="1" applyFill="1" applyBorder="1" applyAlignment="1" applyProtection="1">
      <alignment horizontal="right" wrapText="1"/>
    </xf>
    <xf numFmtId="174" fontId="4" fillId="0" borderId="0" xfId="4" applyNumberFormat="1" applyFont="1" applyFill="1" applyAlignment="1">
      <alignment horizontal="right"/>
    </xf>
    <xf numFmtId="174" fontId="4" fillId="0" borderId="0" xfId="4" applyNumberFormat="1" applyFont="1" applyFill="1" applyBorder="1" applyAlignment="1">
      <alignment horizontal="right"/>
    </xf>
    <xf numFmtId="174" fontId="4" fillId="0" borderId="3" xfId="4" applyNumberFormat="1" applyFont="1" applyFill="1" applyBorder="1" applyAlignment="1" applyProtection="1">
      <alignment horizontal="right"/>
    </xf>
    <xf numFmtId="174" fontId="4" fillId="0" borderId="3" xfId="1" applyNumberFormat="1" applyFont="1" applyFill="1" applyBorder="1" applyAlignment="1" applyProtection="1">
      <alignment horizontal="right" wrapText="1"/>
    </xf>
    <xf numFmtId="174" fontId="4" fillId="0" borderId="0" xfId="8" applyNumberFormat="1" applyFont="1" applyFill="1" applyBorder="1" applyAlignment="1">
      <alignment horizontal="right"/>
    </xf>
    <xf numFmtId="174" fontId="4" fillId="0" borderId="0" xfId="8" applyNumberFormat="1" applyFont="1" applyFill="1" applyAlignment="1">
      <alignment horizontal="right"/>
    </xf>
    <xf numFmtId="174" fontId="4" fillId="0" borderId="0" xfId="8" applyNumberFormat="1" applyFont="1" applyFill="1" applyBorder="1" applyAlignment="1" applyProtection="1">
      <alignment horizontal="right"/>
    </xf>
    <xf numFmtId="174" fontId="4" fillId="0" borderId="0" xfId="8" applyNumberFormat="1" applyFont="1" applyFill="1" applyAlignment="1" applyProtection="1">
      <alignment horizontal="right"/>
    </xf>
    <xf numFmtId="0" fontId="4" fillId="0" borderId="0" xfId="8" applyFont="1" applyFill="1" applyBorder="1" applyAlignment="1" applyProtection="1">
      <alignment horizontal="left" vertical="top"/>
    </xf>
    <xf numFmtId="0" fontId="4" fillId="0" borderId="0" xfId="4" applyNumberFormat="1" applyFont="1" applyFill="1" applyBorder="1" applyAlignment="1" applyProtection="1">
      <alignment horizontal="right" wrapText="1"/>
    </xf>
    <xf numFmtId="0" fontId="3" fillId="0" borderId="1" xfId="4" applyFont="1" applyFill="1" applyBorder="1" applyAlignment="1">
      <alignment vertical="top" wrapText="1"/>
    </xf>
    <xf numFmtId="0" fontId="4" fillId="0" borderId="1" xfId="1" applyNumberFormat="1" applyFont="1" applyFill="1" applyBorder="1"/>
    <xf numFmtId="174" fontId="4" fillId="0" borderId="1" xfId="1" applyNumberFormat="1" applyFont="1" applyFill="1" applyBorder="1" applyAlignment="1">
      <alignment horizontal="right" wrapText="1"/>
    </xf>
    <xf numFmtId="0" fontId="4" fillId="0" borderId="0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Border="1" applyAlignment="1">
      <alignment horizontal="right"/>
    </xf>
    <xf numFmtId="0" fontId="4" fillId="0" borderId="0" xfId="2" applyFont="1" applyFill="1"/>
    <xf numFmtId="0" fontId="4" fillId="0" borderId="0" xfId="2" applyFont="1" applyFill="1" applyAlignment="1">
      <alignment horizontal="right"/>
    </xf>
    <xf numFmtId="169" fontId="3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 wrapText="1"/>
    </xf>
    <xf numFmtId="0" fontId="4" fillId="0" borderId="0" xfId="2" applyNumberFormat="1" applyFont="1" applyFill="1" applyAlignment="1">
      <alignment horizontal="left" vertical="top" wrapText="1"/>
    </xf>
    <xf numFmtId="0" fontId="4" fillId="0" borderId="0" xfId="2" applyNumberFormat="1" applyFont="1" applyFill="1"/>
    <xf numFmtId="0" fontId="4" fillId="3" borderId="0" xfId="4" applyFont="1" applyFill="1" applyAlignment="1"/>
    <xf numFmtId="0" fontId="4" fillId="3" borderId="0" xfId="4" applyFont="1" applyFill="1" applyBorder="1" applyAlignment="1" applyProtection="1">
      <alignment horizontal="left" vertical="top"/>
    </xf>
    <xf numFmtId="164" fontId="4" fillId="0" borderId="2" xfId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1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0" fontId="3" fillId="0" borderId="0" xfId="2" applyNumberFormat="1" applyFont="1" applyFill="1" applyBorder="1" applyAlignment="1">
      <alignment vertical="top" wrapText="1"/>
    </xf>
    <xf numFmtId="165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vertical="top" wrapText="1"/>
    </xf>
    <xf numFmtId="176" fontId="3" fillId="0" borderId="0" xfId="2" applyNumberFormat="1" applyFont="1" applyFill="1" applyBorder="1" applyAlignment="1">
      <alignment horizontal="right" vertical="top" wrapText="1"/>
    </xf>
    <xf numFmtId="164" fontId="4" fillId="0" borderId="0" xfId="1" applyNumberFormat="1" applyFont="1" applyFill="1" applyBorder="1" applyAlignment="1" applyProtection="1">
      <alignment horizontal="right" wrapText="1"/>
    </xf>
    <xf numFmtId="0" fontId="4" fillId="0" borderId="1" xfId="8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3" fillId="0" borderId="1" xfId="2" applyNumberFormat="1" applyFont="1" applyFill="1" applyBorder="1" applyAlignment="1">
      <alignment vertical="top" wrapText="1"/>
    </xf>
    <xf numFmtId="0" fontId="4" fillId="0" borderId="0" xfId="4" applyNumberFormat="1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8" applyNumberFormat="1" applyFont="1" applyFill="1" applyBorder="1" applyAlignment="1">
      <alignment horizontal="right" vertical="top" wrapText="1"/>
    </xf>
    <xf numFmtId="173" fontId="3" fillId="0" borderId="1" xfId="8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 applyProtection="1">
      <alignment horizontal="left" vertical="top"/>
    </xf>
    <xf numFmtId="164" fontId="4" fillId="0" borderId="0" xfId="8" applyNumberFormat="1" applyFont="1" applyFill="1" applyAlignment="1"/>
    <xf numFmtId="0" fontId="4" fillId="3" borderId="0" xfId="4" applyFont="1" applyFill="1" applyBorder="1" applyAlignment="1"/>
    <xf numFmtId="49" fontId="4" fillId="3" borderId="0" xfId="4" applyNumberFormat="1" applyFont="1" applyFill="1" applyBorder="1" applyAlignment="1">
      <alignment horizontal="center"/>
    </xf>
    <xf numFmtId="0" fontId="4" fillId="3" borderId="0" xfId="4" applyFont="1" applyFill="1"/>
    <xf numFmtId="49" fontId="4" fillId="3" borderId="0" xfId="4" applyNumberFormat="1" applyFont="1" applyFill="1" applyAlignment="1">
      <alignment horizontal="center"/>
    </xf>
    <xf numFmtId="0" fontId="4" fillId="0" borderId="2" xfId="4" applyNumberFormat="1" applyFont="1" applyFill="1" applyBorder="1" applyAlignment="1">
      <alignment horizontal="right"/>
    </xf>
    <xf numFmtId="0" fontId="9" fillId="0" borderId="0" xfId="4" applyFont="1" applyFill="1" applyAlignment="1"/>
    <xf numFmtId="49" fontId="9" fillId="0" borderId="0" xfId="4" applyNumberFormat="1" applyFont="1" applyFill="1" applyAlignment="1">
      <alignment horizontal="center"/>
    </xf>
    <xf numFmtId="49" fontId="4" fillId="0" borderId="0" xfId="2" applyNumberFormat="1" applyFont="1" applyFill="1" applyAlignment="1">
      <alignment horizontal="right"/>
    </xf>
    <xf numFmtId="0" fontId="4" fillId="0" borderId="0" xfId="0" applyFont="1" applyFill="1" applyBorder="1" applyAlignment="1">
      <alignment vertical="top"/>
    </xf>
    <xf numFmtId="0" fontId="10" fillId="0" borderId="0" xfId="2" applyFont="1" applyFill="1"/>
    <xf numFmtId="0" fontId="10" fillId="0" borderId="0" xfId="4" applyFont="1" applyFill="1" applyAlignment="1"/>
    <xf numFmtId="0" fontId="10" fillId="0" borderId="0" xfId="4" applyFont="1" applyFill="1" applyBorder="1" applyAlignment="1" applyProtection="1">
      <alignment horizontal="left" vertical="top"/>
    </xf>
    <xf numFmtId="0" fontId="4" fillId="0" borderId="2" xfId="1" applyNumberFormat="1" applyFont="1" applyFill="1" applyBorder="1" applyAlignment="1">
      <alignment horizontal="right"/>
    </xf>
    <xf numFmtId="165" fontId="4" fillId="0" borderId="2" xfId="4" applyNumberFormat="1" applyFont="1" applyFill="1" applyBorder="1" applyAlignment="1">
      <alignment horizontal="right" vertical="top" wrapText="1"/>
    </xf>
    <xf numFmtId="0" fontId="4" fillId="0" borderId="2" xfId="4" applyFont="1" applyFill="1" applyBorder="1" applyAlignment="1" applyProtection="1">
      <alignment horizontal="left" vertical="top" wrapText="1"/>
    </xf>
    <xf numFmtId="170" fontId="3" fillId="0" borderId="1" xfId="4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 applyProtection="1">
      <alignment horizontal="left" vertical="top" wrapText="1"/>
    </xf>
    <xf numFmtId="0" fontId="11" fillId="0" borderId="0" xfId="4" applyFont="1" applyFill="1" applyAlignment="1"/>
    <xf numFmtId="49" fontId="11" fillId="0" borderId="0" xfId="4" applyNumberFormat="1" applyFont="1" applyFill="1" applyAlignment="1">
      <alignment horizontal="center"/>
    </xf>
    <xf numFmtId="0" fontId="11" fillId="0" borderId="0" xfId="4" applyFont="1" applyFill="1" applyBorder="1" applyAlignment="1"/>
    <xf numFmtId="0" fontId="11" fillId="0" borderId="0" xfId="8" applyFont="1" applyFill="1" applyAlignment="1"/>
    <xf numFmtId="49" fontId="11" fillId="0" borderId="0" xfId="8" applyNumberFormat="1" applyFont="1" applyFill="1" applyAlignment="1">
      <alignment horizontal="center"/>
    </xf>
    <xf numFmtId="49" fontId="10" fillId="0" borderId="0" xfId="2" applyNumberFormat="1" applyFont="1" applyFill="1" applyAlignment="1">
      <alignment horizontal="right"/>
    </xf>
    <xf numFmtId="49" fontId="10" fillId="0" borderId="0" xfId="4" applyNumberFormat="1" applyFont="1" applyFill="1" applyAlignment="1">
      <alignment horizontal="center"/>
    </xf>
    <xf numFmtId="0" fontId="12" fillId="0" borderId="0" xfId="4" applyFont="1" applyFill="1" applyAlignment="1"/>
    <xf numFmtId="0" fontId="12" fillId="0" borderId="0" xfId="4" applyFont="1" applyFill="1" applyBorder="1" applyAlignment="1" applyProtection="1">
      <alignment horizontal="left" vertical="top"/>
    </xf>
    <xf numFmtId="49" fontId="12" fillId="0" borderId="0" xfId="4" applyNumberFormat="1" applyFont="1" applyFill="1" applyAlignment="1">
      <alignment horizontal="center"/>
    </xf>
    <xf numFmtId="0" fontId="11" fillId="3" borderId="0" xfId="4" applyFont="1" applyFill="1" applyBorder="1" applyAlignment="1" applyProtection="1">
      <alignment horizontal="left" vertical="top"/>
    </xf>
    <xf numFmtId="0" fontId="11" fillId="0" borderId="0" xfId="4" applyFont="1" applyFill="1" applyBorder="1" applyAlignment="1" applyProtection="1">
      <alignment horizontal="left" vertical="top"/>
    </xf>
    <xf numFmtId="0" fontId="11" fillId="0" borderId="0" xfId="4" applyFont="1" applyFill="1" applyAlignment="1">
      <alignment vertical="center"/>
    </xf>
    <xf numFmtId="0" fontId="11" fillId="0" borderId="0" xfId="8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49" fontId="11" fillId="0" borderId="0" xfId="4" applyNumberFormat="1" applyFont="1" applyFill="1" applyAlignment="1">
      <alignment horizontal="center" vertical="center"/>
    </xf>
    <xf numFmtId="0" fontId="11" fillId="3" borderId="0" xfId="8" applyFont="1" applyFill="1" applyBorder="1" applyAlignment="1" applyProtection="1">
      <alignment horizontal="left" vertical="top"/>
    </xf>
    <xf numFmtId="0" fontId="11" fillId="0" borderId="0" xfId="8" applyFont="1" applyFill="1" applyBorder="1" applyAlignment="1" applyProtection="1">
      <alignment horizontal="left" vertical="top"/>
    </xf>
    <xf numFmtId="164" fontId="11" fillId="0" borderId="0" xfId="8" applyNumberFormat="1" applyFont="1" applyFill="1" applyAlignment="1"/>
    <xf numFmtId="0" fontId="11" fillId="2" borderId="0" xfId="8" applyFont="1" applyFill="1" applyAlignment="1"/>
    <xf numFmtId="0" fontId="11" fillId="2" borderId="0" xfId="4" applyFont="1" applyFill="1" applyAlignment="1"/>
    <xf numFmtId="0" fontId="11" fillId="2" borderId="0" xfId="9" applyFont="1" applyFill="1" applyBorder="1" applyAlignment="1" applyProtection="1">
      <alignment horizontal="left" vertical="top" wrapText="1"/>
    </xf>
    <xf numFmtId="49" fontId="11" fillId="2" borderId="0" xfId="4" applyNumberFormat="1" applyFont="1" applyFill="1" applyAlignment="1">
      <alignment horizontal="center"/>
    </xf>
    <xf numFmtId="0" fontId="4" fillId="0" borderId="0" xfId="4" applyNumberFormat="1" applyFont="1" applyFill="1" applyAlignment="1" applyProtection="1">
      <alignment horizontal="right" wrapText="1"/>
    </xf>
    <xf numFmtId="0" fontId="4" fillId="0" borderId="2" xfId="1" applyNumberFormat="1" applyFont="1" applyFill="1" applyBorder="1" applyAlignment="1">
      <alignment horizontal="right" wrapText="1"/>
    </xf>
    <xf numFmtId="0" fontId="4" fillId="0" borderId="1" xfId="4" applyNumberFormat="1" applyFont="1" applyFill="1" applyBorder="1" applyAlignment="1" applyProtection="1">
      <alignment horizontal="right" wrapText="1"/>
    </xf>
    <xf numFmtId="0" fontId="4" fillId="0" borderId="2" xfId="4" applyNumberFormat="1" applyFont="1" applyFill="1" applyBorder="1" applyAlignment="1" applyProtection="1">
      <alignment horizontal="right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1" xfId="4" applyNumberFormat="1" applyFont="1" applyFill="1" applyBorder="1" applyAlignment="1" applyProtection="1">
      <alignment horizontal="right"/>
    </xf>
    <xf numFmtId="170" fontId="4" fillId="0" borderId="0" xfId="4" applyNumberFormat="1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 applyProtection="1">
      <alignment wrapText="1"/>
    </xf>
    <xf numFmtId="168" fontId="4" fillId="0" borderId="1" xfId="4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 applyProtection="1">
      <alignment horizontal="right" wrapText="1"/>
    </xf>
    <xf numFmtId="168" fontId="4" fillId="0" borderId="1" xfId="8" applyNumberFormat="1" applyFont="1" applyFill="1" applyBorder="1" applyAlignment="1">
      <alignment horizontal="right" vertical="top" wrapText="1"/>
    </xf>
    <xf numFmtId="0" fontId="4" fillId="0" borderId="1" xfId="8" applyNumberFormat="1" applyFont="1" applyFill="1" applyBorder="1" applyAlignment="1" applyProtection="1">
      <alignment horizontal="right"/>
    </xf>
    <xf numFmtId="168" fontId="4" fillId="0" borderId="0" xfId="9" applyNumberFormat="1" applyFont="1" applyFill="1" applyBorder="1" applyAlignment="1">
      <alignment horizontal="right" vertical="top" wrapText="1"/>
    </xf>
    <xf numFmtId="0" fontId="4" fillId="0" borderId="2" xfId="8" applyNumberFormat="1" applyFont="1" applyFill="1" applyBorder="1" applyAlignment="1" applyProtection="1">
      <alignment horizontal="right"/>
    </xf>
    <xf numFmtId="0" fontId="4" fillId="0" borderId="3" xfId="4" applyFont="1" applyFill="1" applyBorder="1" applyAlignment="1">
      <alignment horizontal="left" vertical="top"/>
    </xf>
    <xf numFmtId="0" fontId="3" fillId="0" borderId="3" xfId="8" applyFont="1" applyFill="1" applyBorder="1" applyAlignment="1">
      <alignment horizontal="right" vertical="top" wrapText="1"/>
    </xf>
    <xf numFmtId="0" fontId="3" fillId="0" borderId="3" xfId="8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>
      <alignment horizontal="right"/>
    </xf>
    <xf numFmtId="175" fontId="4" fillId="0" borderId="0" xfId="1" applyNumberFormat="1" applyFont="1" applyFill="1" applyBorder="1" applyAlignment="1">
      <alignment horizontal="right"/>
    </xf>
    <xf numFmtId="174" fontId="4" fillId="0" borderId="0" xfId="1" applyNumberFormat="1" applyFont="1" applyFill="1" applyBorder="1" applyAlignment="1">
      <alignment horizontal="right"/>
    </xf>
    <xf numFmtId="0" fontId="4" fillId="0" borderId="3" xfId="4" applyFont="1" applyFill="1" applyBorder="1" applyAlignment="1">
      <alignment horizontal="right" vertical="top" wrapText="1"/>
    </xf>
    <xf numFmtId="0" fontId="4" fillId="0" borderId="3" xfId="4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 applyProtection="1">
      <alignment horizontal="right"/>
    </xf>
    <xf numFmtId="0" fontId="4" fillId="0" borderId="1" xfId="8" applyNumberFormat="1" applyFont="1" applyFill="1" applyBorder="1" applyAlignment="1">
      <alignment horizontal="right" vertical="top" wrapText="1"/>
    </xf>
    <xf numFmtId="0" fontId="3" fillId="0" borderId="1" xfId="8" applyFont="1" applyFill="1" applyBorder="1" applyAlignment="1">
      <alignment horizontal="right" vertical="top" wrapText="1"/>
    </xf>
    <xf numFmtId="0" fontId="13" fillId="0" borderId="0" xfId="4" applyFont="1" applyFill="1" applyAlignment="1"/>
    <xf numFmtId="49" fontId="13" fillId="0" borderId="0" xfId="4" applyNumberFormat="1" applyFont="1" applyFill="1" applyAlignment="1">
      <alignment horizontal="center"/>
    </xf>
    <xf numFmtId="0" fontId="13" fillId="0" borderId="0" xfId="4" applyFont="1" applyFill="1" applyBorder="1" applyAlignment="1"/>
    <xf numFmtId="49" fontId="13" fillId="0" borderId="0" xfId="4" applyNumberFormat="1" applyFont="1" applyFill="1" applyBorder="1" applyAlignment="1">
      <alignment horizontal="center"/>
    </xf>
    <xf numFmtId="0" fontId="13" fillId="0" borderId="0" xfId="4" applyFont="1" applyFill="1"/>
    <xf numFmtId="0" fontId="13" fillId="0" borderId="0" xfId="2" applyFont="1" applyFill="1"/>
    <xf numFmtId="0" fontId="13" fillId="0" borderId="0" xfId="4" applyFont="1" applyFill="1" applyBorder="1"/>
    <xf numFmtId="0" fontId="13" fillId="0" borderId="0" xfId="8" applyFont="1" applyFill="1"/>
    <xf numFmtId="0" fontId="13" fillId="0" borderId="0" xfId="8" applyFont="1" applyFill="1" applyAlignment="1"/>
    <xf numFmtId="49" fontId="13" fillId="0" borderId="0" xfId="8" applyNumberFormat="1" applyFont="1" applyFill="1" applyAlignment="1">
      <alignment horizontal="center"/>
    </xf>
    <xf numFmtId="0" fontId="4" fillId="0" borderId="3" xfId="7" applyFont="1" applyFill="1" applyBorder="1" applyAlignment="1" applyProtection="1">
      <alignment horizontal="center" vertical="top"/>
    </xf>
    <xf numFmtId="49" fontId="4" fillId="0" borderId="3" xfId="7" applyNumberFormat="1" applyFont="1" applyFill="1" applyBorder="1" applyAlignment="1" applyProtection="1">
      <alignment horizontal="center" vertical="top"/>
    </xf>
    <xf numFmtId="0" fontId="4" fillId="0" borderId="3" xfId="7" applyFont="1" applyFill="1" applyBorder="1" applyAlignment="1" applyProtection="1">
      <alignment horizontal="center"/>
    </xf>
    <xf numFmtId="0" fontId="4" fillId="0" borderId="0" xfId="7" applyFont="1" applyFill="1" applyBorder="1" applyAlignment="1" applyProtection="1">
      <alignment horizontal="center" vertical="top"/>
    </xf>
    <xf numFmtId="49" fontId="4" fillId="0" borderId="0" xfId="7" applyNumberFormat="1" applyFont="1" applyFill="1" applyBorder="1" applyAlignment="1" applyProtection="1">
      <alignment horizontal="center" vertical="top"/>
    </xf>
    <xf numFmtId="0" fontId="4" fillId="0" borderId="0" xfId="7" applyFont="1" applyFill="1" applyBorder="1" applyAlignment="1" applyProtection="1">
      <alignment horizontal="center"/>
    </xf>
    <xf numFmtId="0" fontId="4" fillId="0" borderId="0" xfId="6" applyNumberFormat="1" applyFont="1" applyFill="1" applyBorder="1" applyAlignment="1" applyProtection="1">
      <alignment horizontal="center"/>
    </xf>
    <xf numFmtId="0" fontId="4" fillId="0" borderId="3" xfId="6" applyNumberFormat="1" applyFont="1" applyFill="1" applyBorder="1" applyAlignment="1" applyProtection="1">
      <alignment horizontal="center"/>
    </xf>
  </cellXfs>
  <cellStyles count="10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 for 03-04_Dem7" xfId="5"/>
    <cellStyle name="Normal_BUDGET-2000" xfId="6"/>
    <cellStyle name="Normal_budgetDocNIC02-03" xfId="7"/>
    <cellStyle name="Normal_DEMAND17" xfId="8"/>
    <cellStyle name="Normal_DEMAND17_Dem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/Bud-Docu/Budget%202003-04$/budget%20for%2003-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62"/>
  <dimension ref="A1:AF675"/>
  <sheetViews>
    <sheetView tabSelected="1" view="pageBreakPreview" zoomScale="96" zoomScaleSheetLayoutView="96" workbookViewId="0">
      <selection activeCell="R559" sqref="R559"/>
    </sheetView>
  </sheetViews>
  <sheetFormatPr defaultColWidth="9.140625" defaultRowHeight="12.75"/>
  <cols>
    <col min="1" max="1" width="6.42578125" style="59" customWidth="1"/>
    <col min="2" max="2" width="8.140625" style="60" customWidth="1"/>
    <col min="3" max="3" width="34.5703125" style="61" customWidth="1"/>
    <col min="4" max="4" width="8.5703125" style="12" customWidth="1"/>
    <col min="5" max="5" width="9.42578125" style="12" customWidth="1"/>
    <col min="6" max="6" width="8.42578125" style="8" customWidth="1"/>
    <col min="7" max="7" width="8.5703125" style="8" customWidth="1"/>
    <col min="8" max="8" width="8.5703125" style="14" customWidth="1"/>
    <col min="9" max="9" width="8.42578125" style="14" customWidth="1"/>
    <col min="10" max="10" width="8.5703125" style="12" customWidth="1"/>
    <col min="11" max="11" width="9.140625" style="12" customWidth="1"/>
    <col min="12" max="12" width="8.42578125" style="162" customWidth="1"/>
    <col min="13" max="13" width="7.85546875" style="58" customWidth="1"/>
    <col min="14" max="14" width="13.7109375" style="58" customWidth="1"/>
    <col min="15" max="15" width="15" style="58" customWidth="1"/>
    <col min="16" max="16" width="5.7109375" style="58" customWidth="1"/>
    <col min="17" max="17" width="11.140625" style="153" customWidth="1"/>
    <col min="18" max="21" width="5.7109375" style="58" customWidth="1"/>
    <col min="22" max="22" width="9.7109375" style="153" customWidth="1"/>
    <col min="23" max="24" width="5.7109375" style="58" customWidth="1"/>
    <col min="25" max="26" width="5.7109375" style="2" customWidth="1"/>
    <col min="27" max="27" width="10.28515625" style="153" customWidth="1"/>
    <col min="28" max="31" width="9.140625" style="8" customWidth="1"/>
    <col min="32" max="32" width="9.140625" style="156" customWidth="1"/>
    <col min="33" max="35" width="9.140625" style="8" customWidth="1"/>
    <col min="36" max="16384" width="9.140625" style="8"/>
  </cols>
  <sheetData>
    <row r="1" spans="1:32" ht="14.1" customHeight="1">
      <c r="A1" s="55"/>
      <c r="B1" s="56"/>
      <c r="C1" s="57"/>
      <c r="D1" s="1"/>
      <c r="E1" s="1" t="s">
        <v>0</v>
      </c>
      <c r="F1" s="2"/>
      <c r="G1" s="3"/>
      <c r="H1" s="1"/>
      <c r="I1" s="1"/>
      <c r="J1" s="1"/>
      <c r="K1" s="1"/>
      <c r="L1" s="160"/>
    </row>
    <row r="2" spans="1:32" ht="14.1" customHeight="1">
      <c r="A2" s="55"/>
      <c r="B2" s="56"/>
      <c r="C2" s="57"/>
      <c r="D2" s="4" t="s">
        <v>182</v>
      </c>
      <c r="E2" s="4"/>
      <c r="F2" s="5"/>
      <c r="G2" s="3"/>
      <c r="H2" s="1"/>
      <c r="I2" s="1"/>
      <c r="J2" s="1"/>
      <c r="K2" s="1"/>
      <c r="L2" s="160"/>
    </row>
    <row r="3" spans="1:32" ht="14.1" customHeight="1">
      <c r="A3" s="55"/>
      <c r="B3" s="56"/>
      <c r="C3" s="57"/>
      <c r="D3" s="1"/>
      <c r="E3" s="1"/>
      <c r="F3" s="2"/>
      <c r="G3" s="3"/>
      <c r="H3" s="1"/>
      <c r="I3" s="1"/>
      <c r="J3" s="1"/>
      <c r="K3" s="1"/>
      <c r="L3" s="160"/>
    </row>
    <row r="4" spans="1:32">
      <c r="D4" s="6" t="s">
        <v>172</v>
      </c>
      <c r="E4" s="7">
        <v>2059</v>
      </c>
      <c r="F4" s="8" t="s">
        <v>1</v>
      </c>
      <c r="H4" s="9"/>
      <c r="I4" s="9"/>
      <c r="J4" s="9"/>
      <c r="K4" s="9"/>
      <c r="L4" s="161"/>
    </row>
    <row r="5" spans="1:32">
      <c r="D5" s="6"/>
      <c r="E5" s="201">
        <v>2070</v>
      </c>
      <c r="F5" s="218" t="s">
        <v>308</v>
      </c>
      <c r="H5" s="9"/>
      <c r="I5" s="9"/>
      <c r="J5" s="9"/>
      <c r="K5" s="9"/>
      <c r="L5" s="161"/>
    </row>
    <row r="6" spans="1:32">
      <c r="D6" s="10" t="s">
        <v>173</v>
      </c>
      <c r="E6" s="9">
        <v>2202</v>
      </c>
      <c r="F6" s="11" t="s">
        <v>18</v>
      </c>
      <c r="H6" s="9"/>
      <c r="I6" s="9"/>
      <c r="J6" s="9"/>
      <c r="K6" s="9"/>
      <c r="L6" s="161"/>
    </row>
    <row r="7" spans="1:32">
      <c r="C7" s="62"/>
      <c r="D7" s="9"/>
      <c r="E7" s="9">
        <v>2203</v>
      </c>
      <c r="F7" s="11" t="s">
        <v>2</v>
      </c>
      <c r="H7" s="9"/>
      <c r="I7" s="9"/>
      <c r="J7" s="9"/>
      <c r="K7" s="9"/>
      <c r="L7" s="161"/>
    </row>
    <row r="8" spans="1:32">
      <c r="B8" s="56"/>
      <c r="C8" s="63"/>
      <c r="D8" s="10" t="s">
        <v>174</v>
      </c>
      <c r="F8" s="12"/>
      <c r="G8" s="12"/>
      <c r="H8" s="9"/>
      <c r="I8" s="9"/>
      <c r="J8" s="9"/>
      <c r="K8" s="9"/>
      <c r="L8" s="161"/>
    </row>
    <row r="9" spans="1:32">
      <c r="D9" s="10" t="s">
        <v>3</v>
      </c>
      <c r="E9" s="9">
        <v>4202</v>
      </c>
      <c r="F9" s="13" t="s">
        <v>4</v>
      </c>
      <c r="G9" s="12"/>
      <c r="H9" s="9"/>
      <c r="I9" s="9"/>
      <c r="J9" s="9"/>
      <c r="K9" s="9"/>
      <c r="L9" s="161"/>
    </row>
    <row r="10" spans="1:32">
      <c r="D10" s="10" t="s">
        <v>380</v>
      </c>
      <c r="E10" s="9">
        <v>6202</v>
      </c>
      <c r="F10" s="13" t="s">
        <v>381</v>
      </c>
      <c r="G10" s="12"/>
      <c r="H10" s="9"/>
      <c r="I10" s="9"/>
      <c r="J10" s="9"/>
      <c r="K10" s="9"/>
      <c r="L10" s="161"/>
    </row>
    <row r="11" spans="1:32">
      <c r="A11" s="64" t="s">
        <v>365</v>
      </c>
      <c r="B11" s="56"/>
      <c r="C11" s="62"/>
      <c r="D11" s="9"/>
      <c r="F11" s="12"/>
      <c r="G11" s="9"/>
      <c r="H11" s="9"/>
      <c r="I11" s="9"/>
      <c r="J11" s="9"/>
      <c r="K11" s="9"/>
      <c r="L11" s="161"/>
    </row>
    <row r="12" spans="1:32">
      <c r="D12" s="14"/>
      <c r="E12" s="9" t="s">
        <v>175</v>
      </c>
      <c r="F12" s="9" t="s">
        <v>176</v>
      </c>
      <c r="G12" s="9" t="s">
        <v>12</v>
      </c>
      <c r="H12" s="12"/>
      <c r="I12" s="12"/>
    </row>
    <row r="13" spans="1:32">
      <c r="D13" s="15" t="s">
        <v>5</v>
      </c>
      <c r="E13" s="7">
        <f>L399</f>
        <v>5009291</v>
      </c>
      <c r="F13" s="1">
        <f>L549</f>
        <v>284518</v>
      </c>
      <c r="G13" s="7">
        <f>F13+E13</f>
        <v>5293809</v>
      </c>
      <c r="H13" s="12"/>
      <c r="I13" s="12"/>
    </row>
    <row r="14" spans="1:32" s="66" customFormat="1">
      <c r="A14" s="64" t="s">
        <v>161</v>
      </c>
      <c r="B14" s="65"/>
      <c r="D14" s="16"/>
      <c r="E14" s="16"/>
      <c r="F14" s="16"/>
      <c r="G14" s="16"/>
      <c r="H14" s="16"/>
      <c r="I14" s="16"/>
      <c r="J14" s="16"/>
      <c r="K14" s="16"/>
      <c r="L14" s="163"/>
      <c r="M14" s="58"/>
      <c r="N14" s="58"/>
      <c r="O14" s="58"/>
      <c r="P14" s="58"/>
      <c r="Q14" s="153"/>
      <c r="R14" s="58"/>
      <c r="S14" s="58"/>
      <c r="T14" s="58"/>
      <c r="U14" s="58"/>
      <c r="V14" s="153"/>
      <c r="W14" s="58"/>
      <c r="X14" s="58"/>
      <c r="Y14" s="58"/>
      <c r="Z14" s="58"/>
      <c r="AA14" s="153"/>
      <c r="AF14" s="156"/>
    </row>
    <row r="15" spans="1:32" ht="13.5">
      <c r="A15" s="67"/>
      <c r="B15" s="68"/>
      <c r="C15" s="69"/>
      <c r="D15" s="17"/>
      <c r="E15" s="17"/>
      <c r="F15" s="17"/>
      <c r="G15" s="17"/>
      <c r="H15" s="18"/>
      <c r="I15" s="19"/>
      <c r="J15" s="18"/>
      <c r="K15" s="19"/>
      <c r="L15" s="164" t="s">
        <v>234</v>
      </c>
    </row>
    <row r="16" spans="1:32" s="71" customFormat="1">
      <c r="A16" s="143"/>
      <c r="B16" s="144"/>
      <c r="C16" s="145"/>
      <c r="D16" s="303" t="s">
        <v>6</v>
      </c>
      <c r="E16" s="303"/>
      <c r="F16" s="302" t="s">
        <v>7</v>
      </c>
      <c r="G16" s="302"/>
      <c r="H16" s="302" t="s">
        <v>8</v>
      </c>
      <c r="I16" s="302"/>
      <c r="J16" s="302" t="s">
        <v>7</v>
      </c>
      <c r="K16" s="302"/>
      <c r="L16" s="302"/>
      <c r="M16" s="296"/>
      <c r="N16" s="296"/>
      <c r="O16" s="296"/>
      <c r="P16" s="296"/>
      <c r="Q16" s="297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8"/>
      <c r="AC16" s="298"/>
      <c r="AD16" s="298"/>
      <c r="AE16" s="298"/>
      <c r="AF16" s="298"/>
    </row>
    <row r="17" spans="1:32" s="71" customFormat="1">
      <c r="A17" s="146"/>
      <c r="B17" s="147"/>
      <c r="C17" s="145" t="s">
        <v>9</v>
      </c>
      <c r="D17" s="302" t="s">
        <v>296</v>
      </c>
      <c r="E17" s="302"/>
      <c r="F17" s="302" t="s">
        <v>307</v>
      </c>
      <c r="G17" s="302"/>
      <c r="H17" s="302" t="s">
        <v>307</v>
      </c>
      <c r="I17" s="302"/>
      <c r="J17" s="302" t="s">
        <v>366</v>
      </c>
      <c r="K17" s="302"/>
      <c r="L17" s="302"/>
      <c r="M17" s="299"/>
      <c r="N17" s="299"/>
      <c r="O17" s="299"/>
      <c r="P17" s="299"/>
      <c r="Q17" s="300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301"/>
      <c r="AC17" s="301"/>
      <c r="AD17" s="301"/>
      <c r="AE17" s="301"/>
      <c r="AF17" s="301"/>
    </row>
    <row r="18" spans="1:32" s="71" customFormat="1">
      <c r="A18" s="148"/>
      <c r="B18" s="149"/>
      <c r="C18" s="150"/>
      <c r="D18" s="20" t="s">
        <v>10</v>
      </c>
      <c r="E18" s="20" t="s">
        <v>11</v>
      </c>
      <c r="F18" s="20" t="s">
        <v>10</v>
      </c>
      <c r="G18" s="20" t="s">
        <v>11</v>
      </c>
      <c r="H18" s="20" t="s">
        <v>10</v>
      </c>
      <c r="I18" s="20" t="s">
        <v>11</v>
      </c>
      <c r="J18" s="20" t="s">
        <v>10</v>
      </c>
      <c r="K18" s="20" t="s">
        <v>11</v>
      </c>
      <c r="L18" s="20" t="s">
        <v>12</v>
      </c>
      <c r="M18" s="151"/>
      <c r="N18" s="151"/>
      <c r="O18" s="151"/>
      <c r="P18" s="151"/>
      <c r="Q18" s="154"/>
      <c r="R18" s="151"/>
      <c r="S18" s="151"/>
      <c r="T18" s="151"/>
      <c r="U18" s="151"/>
      <c r="V18" s="154"/>
      <c r="W18" s="151"/>
      <c r="X18" s="151"/>
      <c r="Y18" s="151"/>
      <c r="Z18" s="151"/>
      <c r="AA18" s="154"/>
      <c r="AB18" s="152"/>
      <c r="AC18" s="152"/>
      <c r="AD18" s="152"/>
      <c r="AE18" s="152"/>
      <c r="AF18" s="159"/>
    </row>
    <row r="19" spans="1:32" s="71" customFormat="1" ht="14.1" customHeight="1">
      <c r="A19" s="72"/>
      <c r="B19" s="73"/>
      <c r="C19" s="70"/>
      <c r="D19" s="21"/>
      <c r="E19" s="21"/>
      <c r="F19" s="21"/>
      <c r="G19" s="21"/>
      <c r="H19" s="123"/>
      <c r="I19" s="123"/>
      <c r="J19" s="21"/>
      <c r="K19" s="21"/>
      <c r="L19" s="165"/>
      <c r="M19" s="74"/>
      <c r="N19" s="74"/>
      <c r="O19" s="74"/>
      <c r="P19" s="74"/>
      <c r="Q19" s="155"/>
      <c r="R19" s="74"/>
      <c r="S19" s="74"/>
      <c r="T19" s="74"/>
      <c r="U19" s="74"/>
      <c r="V19" s="155"/>
      <c r="W19" s="74"/>
      <c r="X19" s="74"/>
      <c r="AA19" s="155"/>
      <c r="AF19" s="155"/>
    </row>
    <row r="20" spans="1:32">
      <c r="C20" s="75" t="s">
        <v>13</v>
      </c>
      <c r="D20" s="13"/>
      <c r="E20" s="13"/>
      <c r="F20" s="13"/>
      <c r="G20" s="13"/>
      <c r="H20" s="124"/>
      <c r="I20" s="124"/>
      <c r="J20" s="13"/>
      <c r="K20" s="13"/>
      <c r="L20" s="166"/>
      <c r="M20" s="66"/>
      <c r="N20" s="66"/>
      <c r="O20" s="66"/>
      <c r="P20" s="66"/>
      <c r="Q20" s="156"/>
      <c r="R20" s="66"/>
      <c r="S20" s="66"/>
      <c r="T20" s="66"/>
      <c r="U20" s="66"/>
      <c r="V20" s="156"/>
      <c r="W20" s="66"/>
      <c r="X20" s="66"/>
      <c r="Y20" s="8"/>
      <c r="Z20" s="8"/>
      <c r="AA20" s="156"/>
    </row>
    <row r="21" spans="1:32">
      <c r="A21" s="59" t="s">
        <v>14</v>
      </c>
      <c r="B21" s="76">
        <v>2059</v>
      </c>
      <c r="C21" s="77" t="s">
        <v>1</v>
      </c>
      <c r="D21" s="13"/>
      <c r="E21" s="13"/>
      <c r="F21" s="13"/>
      <c r="G21" s="13"/>
      <c r="H21" s="124"/>
      <c r="I21" s="124"/>
      <c r="J21" s="13"/>
      <c r="K21" s="13"/>
      <c r="L21" s="166"/>
      <c r="M21" s="66"/>
      <c r="N21" s="66"/>
      <c r="O21" s="66"/>
      <c r="P21" s="66"/>
      <c r="Q21" s="156"/>
      <c r="R21" s="66"/>
      <c r="S21" s="66"/>
      <c r="T21" s="66"/>
      <c r="U21" s="66"/>
      <c r="V21" s="156"/>
      <c r="W21" s="66"/>
      <c r="X21" s="66"/>
      <c r="Y21" s="8"/>
      <c r="Z21" s="8"/>
      <c r="AA21" s="156"/>
    </row>
    <row r="22" spans="1:32">
      <c r="A22" s="67"/>
      <c r="B22" s="78">
        <v>60</v>
      </c>
      <c r="C22" s="79" t="s">
        <v>15</v>
      </c>
      <c r="D22" s="10"/>
      <c r="E22" s="10"/>
      <c r="F22" s="10"/>
      <c r="G22" s="10"/>
      <c r="H22" s="125"/>
      <c r="I22" s="125"/>
      <c r="J22" s="10"/>
      <c r="K22" s="10"/>
      <c r="L22" s="167"/>
      <c r="M22" s="66"/>
      <c r="N22" s="66"/>
      <c r="O22" s="66"/>
      <c r="P22" s="66"/>
      <c r="Q22" s="156"/>
      <c r="R22" s="66"/>
      <c r="S22" s="66"/>
      <c r="T22" s="66"/>
      <c r="U22" s="66"/>
      <c r="V22" s="156"/>
      <c r="W22" s="66"/>
      <c r="X22" s="66"/>
      <c r="Y22" s="8"/>
      <c r="Z22" s="8"/>
      <c r="AA22" s="156"/>
    </row>
    <row r="23" spans="1:32">
      <c r="A23" s="67"/>
      <c r="B23" s="80">
        <v>60.052999999999997</v>
      </c>
      <c r="C23" s="77" t="s">
        <v>16</v>
      </c>
      <c r="D23" s="10"/>
      <c r="E23" s="10"/>
      <c r="F23" s="10"/>
      <c r="G23" s="10"/>
      <c r="H23" s="125"/>
      <c r="I23" s="125"/>
      <c r="J23" s="10"/>
      <c r="K23" s="10"/>
      <c r="L23" s="167"/>
      <c r="M23" s="66"/>
      <c r="N23" s="66"/>
      <c r="O23" s="66"/>
      <c r="P23" s="66"/>
      <c r="Q23" s="156"/>
      <c r="R23" s="66"/>
      <c r="S23" s="66"/>
      <c r="T23" s="66"/>
      <c r="U23" s="66"/>
      <c r="V23" s="156"/>
      <c r="W23" s="66"/>
      <c r="X23" s="66"/>
      <c r="Y23" s="8"/>
      <c r="Z23" s="8"/>
      <c r="AA23" s="156"/>
    </row>
    <row r="24" spans="1:32">
      <c r="A24" s="67"/>
      <c r="B24" s="81">
        <v>60</v>
      </c>
      <c r="C24" s="82" t="s">
        <v>184</v>
      </c>
      <c r="D24" s="10"/>
      <c r="E24" s="10"/>
      <c r="F24" s="10"/>
      <c r="G24" s="10"/>
      <c r="H24" s="125"/>
      <c r="I24" s="125"/>
      <c r="J24" s="10"/>
      <c r="K24" s="10"/>
      <c r="L24" s="167"/>
      <c r="M24" s="66"/>
      <c r="N24" s="66"/>
      <c r="O24" s="66"/>
      <c r="P24" s="66"/>
      <c r="Q24" s="156"/>
      <c r="R24" s="66"/>
      <c r="S24" s="66"/>
      <c r="T24" s="66"/>
      <c r="U24" s="66"/>
      <c r="V24" s="156"/>
      <c r="W24" s="66"/>
      <c r="X24" s="66"/>
      <c r="Y24" s="8"/>
      <c r="Z24" s="8"/>
      <c r="AA24" s="156"/>
    </row>
    <row r="25" spans="1:32" ht="25.5">
      <c r="A25" s="67"/>
      <c r="B25" s="81">
        <v>77</v>
      </c>
      <c r="C25" s="79" t="s">
        <v>171</v>
      </c>
      <c r="D25" s="10"/>
      <c r="E25" s="10"/>
      <c r="F25" s="10"/>
      <c r="G25" s="10"/>
      <c r="H25" s="125"/>
      <c r="I25" s="125"/>
      <c r="J25" s="10"/>
      <c r="K25" s="10"/>
      <c r="L25" s="167"/>
      <c r="M25" s="66"/>
      <c r="N25" s="66"/>
      <c r="O25" s="66"/>
      <c r="P25" s="66"/>
      <c r="Q25" s="156"/>
      <c r="R25" s="66"/>
      <c r="S25" s="66"/>
      <c r="T25" s="66"/>
      <c r="U25" s="66"/>
      <c r="V25" s="156"/>
      <c r="W25" s="66"/>
      <c r="X25" s="66"/>
      <c r="Y25" s="8"/>
      <c r="Z25" s="8"/>
      <c r="AA25" s="156"/>
    </row>
    <row r="26" spans="1:32">
      <c r="A26" s="67"/>
      <c r="B26" s="81" t="s">
        <v>158</v>
      </c>
      <c r="C26" s="82" t="s">
        <v>156</v>
      </c>
      <c r="D26" s="23">
        <v>3167</v>
      </c>
      <c r="E26" s="23">
        <v>3110</v>
      </c>
      <c r="F26" s="23">
        <v>8473</v>
      </c>
      <c r="G26" s="23">
        <v>2191</v>
      </c>
      <c r="H26" s="23">
        <v>8473</v>
      </c>
      <c r="I26" s="260">
        <v>2191</v>
      </c>
      <c r="J26" s="23">
        <v>10000</v>
      </c>
      <c r="K26" s="23">
        <v>2191</v>
      </c>
      <c r="L26" s="23">
        <f>SUM(J26:K26)</f>
        <v>12191</v>
      </c>
      <c r="M26" s="286"/>
      <c r="N26" s="286"/>
      <c r="O26" s="286"/>
      <c r="P26" s="286"/>
      <c r="Q26" s="287"/>
      <c r="R26" s="286"/>
      <c r="S26" s="286"/>
      <c r="T26" s="66"/>
      <c r="U26" s="66"/>
      <c r="V26" s="156"/>
      <c r="W26" s="286"/>
      <c r="X26" s="286"/>
      <c r="Y26" s="290"/>
      <c r="Z26" s="290"/>
      <c r="AA26" s="287"/>
    </row>
    <row r="27" spans="1:32">
      <c r="A27" s="67" t="s">
        <v>12</v>
      </c>
      <c r="B27" s="81">
        <v>60</v>
      </c>
      <c r="C27" s="82" t="s">
        <v>184</v>
      </c>
      <c r="D27" s="25">
        <f t="shared" ref="D27:L27" si="0">D26</f>
        <v>3167</v>
      </c>
      <c r="E27" s="25">
        <f t="shared" si="0"/>
        <v>3110</v>
      </c>
      <c r="F27" s="25">
        <f t="shared" si="0"/>
        <v>8473</v>
      </c>
      <c r="G27" s="25">
        <f t="shared" si="0"/>
        <v>2191</v>
      </c>
      <c r="H27" s="25">
        <f t="shared" si="0"/>
        <v>8473</v>
      </c>
      <c r="I27" s="25">
        <f t="shared" si="0"/>
        <v>2191</v>
      </c>
      <c r="J27" s="25">
        <f t="shared" si="0"/>
        <v>10000</v>
      </c>
      <c r="K27" s="25">
        <f t="shared" ref="K27" si="1">K26</f>
        <v>2191</v>
      </c>
      <c r="L27" s="25">
        <f t="shared" si="0"/>
        <v>12191</v>
      </c>
      <c r="M27" s="66"/>
      <c r="N27" s="66"/>
      <c r="O27" s="66"/>
      <c r="P27" s="66"/>
      <c r="Q27" s="156"/>
      <c r="R27" s="66"/>
      <c r="S27" s="66"/>
      <c r="T27" s="66"/>
      <c r="U27" s="66"/>
      <c r="V27" s="156"/>
      <c r="W27" s="66"/>
      <c r="X27" s="66"/>
      <c r="Y27" s="8"/>
      <c r="Z27" s="8"/>
      <c r="AA27" s="156"/>
    </row>
    <row r="28" spans="1:32" ht="10.5" customHeight="1">
      <c r="A28" s="67"/>
      <c r="B28" s="80"/>
      <c r="C28" s="77"/>
      <c r="D28" s="26"/>
      <c r="E28" s="10"/>
      <c r="F28" s="27"/>
      <c r="G28" s="10"/>
      <c r="H28" s="127"/>
      <c r="I28" s="125"/>
      <c r="J28" s="27"/>
      <c r="K28" s="10"/>
      <c r="L28" s="167"/>
      <c r="M28" s="66"/>
      <c r="N28" s="66"/>
      <c r="O28" s="66"/>
      <c r="P28" s="66"/>
      <c r="Q28" s="156"/>
      <c r="R28" s="66"/>
      <c r="S28" s="66"/>
      <c r="T28" s="66"/>
      <c r="U28" s="66"/>
      <c r="V28" s="156"/>
      <c r="W28" s="66"/>
      <c r="X28" s="66"/>
      <c r="Y28" s="8"/>
      <c r="Z28" s="8"/>
      <c r="AA28" s="156"/>
    </row>
    <row r="29" spans="1:32">
      <c r="A29" s="67"/>
      <c r="B29" s="81">
        <v>61</v>
      </c>
      <c r="C29" s="82" t="s">
        <v>155</v>
      </c>
      <c r="D29" s="26"/>
      <c r="E29" s="10"/>
      <c r="F29" s="27"/>
      <c r="G29" s="10"/>
      <c r="H29" s="127"/>
      <c r="I29" s="125"/>
      <c r="J29" s="27"/>
      <c r="K29" s="10"/>
      <c r="L29" s="167"/>
      <c r="M29" s="66"/>
      <c r="N29" s="66"/>
      <c r="O29" s="66"/>
      <c r="P29" s="66"/>
      <c r="Q29" s="156"/>
      <c r="R29" s="66"/>
      <c r="S29" s="66"/>
      <c r="T29" s="66"/>
      <c r="U29" s="66"/>
      <c r="V29" s="156"/>
      <c r="W29" s="66"/>
      <c r="X29" s="66"/>
      <c r="Y29" s="8"/>
      <c r="Z29" s="8"/>
      <c r="AA29" s="156"/>
    </row>
    <row r="30" spans="1:32" ht="25.5">
      <c r="A30" s="83"/>
      <c r="B30" s="81">
        <v>77</v>
      </c>
      <c r="C30" s="79" t="s">
        <v>17</v>
      </c>
      <c r="D30" s="28"/>
      <c r="E30" s="29"/>
      <c r="F30" s="30"/>
      <c r="G30" s="29"/>
      <c r="H30" s="128"/>
      <c r="I30" s="41"/>
      <c r="J30" s="30"/>
      <c r="K30" s="29"/>
      <c r="L30" s="169"/>
      <c r="M30" s="66"/>
      <c r="N30" s="66"/>
      <c r="O30" s="66"/>
      <c r="P30" s="66"/>
      <c r="Q30" s="156"/>
      <c r="R30" s="66"/>
      <c r="S30" s="66"/>
      <c r="T30" s="66"/>
      <c r="U30" s="66"/>
      <c r="V30" s="156"/>
      <c r="W30" s="66"/>
      <c r="X30" s="66"/>
      <c r="Y30" s="8"/>
      <c r="Z30" s="8"/>
      <c r="AA30" s="156"/>
    </row>
    <row r="31" spans="1:32">
      <c r="A31" s="83"/>
      <c r="B31" s="81" t="s">
        <v>159</v>
      </c>
      <c r="C31" s="79" t="s">
        <v>157</v>
      </c>
      <c r="D31" s="31">
        <v>0</v>
      </c>
      <c r="E31" s="32">
        <v>461</v>
      </c>
      <c r="F31" s="31">
        <v>0</v>
      </c>
      <c r="G31" s="32">
        <v>500</v>
      </c>
      <c r="H31" s="31">
        <v>0</v>
      </c>
      <c r="I31" s="180">
        <v>500</v>
      </c>
      <c r="J31" s="31">
        <v>0</v>
      </c>
      <c r="K31" s="32">
        <v>500</v>
      </c>
      <c r="L31" s="32">
        <f>SUM(J31:K31)</f>
        <v>500</v>
      </c>
      <c r="M31" s="286"/>
      <c r="N31" s="286"/>
      <c r="O31" s="286"/>
      <c r="P31" s="286"/>
      <c r="Q31" s="287"/>
      <c r="R31" s="66"/>
      <c r="S31" s="66"/>
      <c r="T31" s="66"/>
      <c r="U31" s="66"/>
      <c r="V31" s="156"/>
      <c r="W31" s="288"/>
      <c r="X31" s="288"/>
      <c r="Y31" s="288"/>
      <c r="Z31" s="288"/>
      <c r="AA31" s="289"/>
      <c r="AB31" s="290"/>
      <c r="AC31" s="290"/>
      <c r="AD31" s="290"/>
      <c r="AE31" s="290"/>
    </row>
    <row r="32" spans="1:32">
      <c r="A32" s="83"/>
      <c r="B32" s="81" t="s">
        <v>160</v>
      </c>
      <c r="C32" s="79" t="s">
        <v>23</v>
      </c>
      <c r="D32" s="31">
        <v>0</v>
      </c>
      <c r="E32" s="32">
        <v>6770</v>
      </c>
      <c r="F32" s="31">
        <v>0</v>
      </c>
      <c r="G32" s="32">
        <v>7957</v>
      </c>
      <c r="H32" s="31">
        <v>0</v>
      </c>
      <c r="I32" s="180">
        <v>7957</v>
      </c>
      <c r="J32" s="31">
        <v>0</v>
      </c>
      <c r="K32" s="32">
        <v>7957</v>
      </c>
      <c r="L32" s="32">
        <f>SUM(J32:K32)</f>
        <v>7957</v>
      </c>
      <c r="M32" s="286"/>
      <c r="N32" s="286"/>
      <c r="O32" s="286"/>
      <c r="P32" s="286"/>
      <c r="Q32" s="287"/>
      <c r="R32" s="66"/>
      <c r="S32" s="66"/>
      <c r="T32" s="66"/>
      <c r="U32" s="66"/>
      <c r="V32" s="156"/>
      <c r="W32" s="288"/>
      <c r="X32" s="288"/>
      <c r="Y32" s="288"/>
      <c r="Z32" s="288"/>
      <c r="AA32" s="289"/>
      <c r="AB32" s="290"/>
      <c r="AC32" s="290"/>
      <c r="AD32" s="290"/>
      <c r="AE32" s="290"/>
    </row>
    <row r="33" spans="1:32" ht="25.5">
      <c r="A33" s="83" t="s">
        <v>12</v>
      </c>
      <c r="B33" s="81">
        <v>77</v>
      </c>
      <c r="C33" s="79" t="s">
        <v>17</v>
      </c>
      <c r="D33" s="24">
        <f t="shared" ref="D33:L33" si="2">SUM(D31:D32)</f>
        <v>0</v>
      </c>
      <c r="E33" s="25">
        <f t="shared" si="2"/>
        <v>7231</v>
      </c>
      <c r="F33" s="24">
        <f t="shared" si="2"/>
        <v>0</v>
      </c>
      <c r="G33" s="25">
        <f t="shared" si="2"/>
        <v>8457</v>
      </c>
      <c r="H33" s="24">
        <f t="shared" si="2"/>
        <v>0</v>
      </c>
      <c r="I33" s="25">
        <f t="shared" si="2"/>
        <v>8457</v>
      </c>
      <c r="J33" s="24">
        <f t="shared" si="2"/>
        <v>0</v>
      </c>
      <c r="K33" s="25">
        <f t="shared" ref="K33" si="3">SUM(K31:K32)</f>
        <v>8457</v>
      </c>
      <c r="L33" s="25">
        <f t="shared" si="2"/>
        <v>8457</v>
      </c>
      <c r="M33" s="66"/>
      <c r="N33" s="66"/>
      <c r="O33" s="66"/>
      <c r="P33" s="66"/>
      <c r="Q33" s="156"/>
      <c r="R33" s="66"/>
      <c r="S33" s="66"/>
      <c r="T33" s="66"/>
      <c r="U33" s="66"/>
      <c r="V33" s="156"/>
      <c r="W33" s="66"/>
      <c r="X33" s="66"/>
      <c r="Y33" s="8"/>
      <c r="Z33" s="8"/>
      <c r="AA33" s="156"/>
    </row>
    <row r="34" spans="1:32" s="87" customFormat="1">
      <c r="A34" s="83" t="s">
        <v>12</v>
      </c>
      <c r="B34" s="142">
        <v>60.052999999999997</v>
      </c>
      <c r="C34" s="77" t="s">
        <v>16</v>
      </c>
      <c r="D34" s="25">
        <f t="shared" ref="D34:L34" si="4">D27+D33</f>
        <v>3167</v>
      </c>
      <c r="E34" s="25">
        <f t="shared" si="4"/>
        <v>10341</v>
      </c>
      <c r="F34" s="25">
        <f t="shared" si="4"/>
        <v>8473</v>
      </c>
      <c r="G34" s="25">
        <f t="shared" si="4"/>
        <v>10648</v>
      </c>
      <c r="H34" s="25">
        <f t="shared" si="4"/>
        <v>8473</v>
      </c>
      <c r="I34" s="25">
        <f t="shared" si="4"/>
        <v>10648</v>
      </c>
      <c r="J34" s="25">
        <f t="shared" si="4"/>
        <v>10000</v>
      </c>
      <c r="K34" s="25">
        <f t="shared" ref="K34" si="5">K27+K33</f>
        <v>10648</v>
      </c>
      <c r="L34" s="25">
        <f t="shared" si="4"/>
        <v>20648</v>
      </c>
      <c r="M34" s="86"/>
      <c r="N34" s="86"/>
      <c r="O34" s="86"/>
      <c r="P34" s="86"/>
      <c r="Q34" s="157"/>
      <c r="R34" s="86"/>
      <c r="S34" s="86"/>
      <c r="T34" s="86"/>
      <c r="U34" s="86"/>
      <c r="V34" s="157"/>
      <c r="W34" s="86"/>
      <c r="X34" s="86"/>
      <c r="AA34" s="157"/>
      <c r="AF34" s="157"/>
    </row>
    <row r="35" spans="1:32" s="87" customFormat="1">
      <c r="A35" s="84" t="s">
        <v>12</v>
      </c>
      <c r="B35" s="208">
        <v>60</v>
      </c>
      <c r="C35" s="85" t="s">
        <v>15</v>
      </c>
      <c r="D35" s="25">
        <f t="shared" ref="D35:L36" si="6">D34</f>
        <v>3167</v>
      </c>
      <c r="E35" s="25">
        <f t="shared" si="6"/>
        <v>10341</v>
      </c>
      <c r="F35" s="25">
        <f t="shared" si="6"/>
        <v>8473</v>
      </c>
      <c r="G35" s="25">
        <f t="shared" si="6"/>
        <v>10648</v>
      </c>
      <c r="H35" s="25">
        <f t="shared" si="6"/>
        <v>8473</v>
      </c>
      <c r="I35" s="25">
        <f t="shared" si="6"/>
        <v>10648</v>
      </c>
      <c r="J35" s="25">
        <f t="shared" si="6"/>
        <v>10000</v>
      </c>
      <c r="K35" s="25">
        <f t="shared" ref="K35" si="7">K34</f>
        <v>10648</v>
      </c>
      <c r="L35" s="25">
        <f t="shared" si="6"/>
        <v>20648</v>
      </c>
      <c r="M35" s="86"/>
      <c r="N35" s="86"/>
      <c r="O35" s="86"/>
      <c r="P35" s="86"/>
      <c r="Q35" s="157"/>
      <c r="R35" s="86"/>
      <c r="S35" s="86"/>
      <c r="T35" s="86"/>
      <c r="U35" s="86"/>
      <c r="V35" s="157"/>
      <c r="W35" s="86"/>
      <c r="X35" s="86"/>
      <c r="AA35" s="157"/>
      <c r="AF35" s="157"/>
    </row>
    <row r="36" spans="1:32" ht="14.1" customHeight="1">
      <c r="A36" s="274" t="s">
        <v>12</v>
      </c>
      <c r="B36" s="275">
        <v>2059</v>
      </c>
      <c r="C36" s="276" t="s">
        <v>1</v>
      </c>
      <c r="D36" s="25">
        <f t="shared" si="6"/>
        <v>3167</v>
      </c>
      <c r="E36" s="25">
        <f t="shared" si="6"/>
        <v>10341</v>
      </c>
      <c r="F36" s="25">
        <f t="shared" si="6"/>
        <v>8473</v>
      </c>
      <c r="G36" s="25">
        <f t="shared" si="6"/>
        <v>10648</v>
      </c>
      <c r="H36" s="25">
        <f t="shared" si="6"/>
        <v>8473</v>
      </c>
      <c r="I36" s="25">
        <f t="shared" si="6"/>
        <v>10648</v>
      </c>
      <c r="J36" s="25">
        <f t="shared" si="6"/>
        <v>10000</v>
      </c>
      <c r="K36" s="25">
        <f t="shared" ref="K36" si="8">K35</f>
        <v>10648</v>
      </c>
      <c r="L36" s="25">
        <f t="shared" si="6"/>
        <v>20648</v>
      </c>
      <c r="M36" s="66"/>
      <c r="N36" s="66"/>
      <c r="O36" s="66"/>
      <c r="P36" s="66"/>
      <c r="Q36" s="156"/>
      <c r="R36" s="66"/>
      <c r="S36" s="66"/>
      <c r="T36" s="66"/>
      <c r="U36" s="66"/>
      <c r="V36" s="156"/>
      <c r="W36" s="66"/>
      <c r="X36" s="66"/>
      <c r="Y36" s="8"/>
      <c r="Z36" s="8"/>
      <c r="AA36" s="156"/>
    </row>
    <row r="37" spans="1:32" ht="9" customHeight="1">
      <c r="A37" s="55"/>
      <c r="B37" s="89"/>
      <c r="C37" s="77"/>
      <c r="D37" s="28"/>
      <c r="E37" s="29"/>
      <c r="F37" s="29"/>
      <c r="G37" s="29"/>
      <c r="H37" s="41"/>
      <c r="I37" s="41"/>
      <c r="J37" s="29"/>
      <c r="K37" s="29"/>
      <c r="L37" s="169"/>
      <c r="M37" s="66"/>
      <c r="N37" s="66"/>
      <c r="O37" s="66"/>
      <c r="P37" s="66"/>
      <c r="Q37" s="156"/>
      <c r="R37" s="66"/>
      <c r="S37" s="66"/>
      <c r="T37" s="66"/>
      <c r="U37" s="66"/>
      <c r="V37" s="156"/>
      <c r="W37" s="66"/>
      <c r="X37" s="66"/>
      <c r="Y37" s="8"/>
      <c r="Z37" s="8"/>
      <c r="AA37" s="156"/>
    </row>
    <row r="38" spans="1:32" s="188" customFormat="1" ht="14.1" customHeight="1">
      <c r="A38" s="184" t="s">
        <v>14</v>
      </c>
      <c r="B38" s="185">
        <v>2070</v>
      </c>
      <c r="C38" s="186" t="s">
        <v>308</v>
      </c>
      <c r="D38" s="187"/>
      <c r="E38" s="187"/>
      <c r="F38" s="187"/>
      <c r="G38" s="187"/>
      <c r="H38" s="187"/>
      <c r="I38" s="187"/>
      <c r="J38" s="187"/>
      <c r="K38" s="187"/>
      <c r="L38" s="187"/>
      <c r="Q38" s="189"/>
    </row>
    <row r="39" spans="1:32" s="188" customFormat="1" ht="14.1" customHeight="1">
      <c r="A39" s="184"/>
      <c r="B39" s="190">
        <v>3.0000000000000001E-3</v>
      </c>
      <c r="C39" s="186" t="s">
        <v>309</v>
      </c>
      <c r="D39" s="187"/>
      <c r="E39" s="187"/>
      <c r="F39" s="191"/>
      <c r="G39" s="191"/>
      <c r="H39" s="191"/>
      <c r="I39" s="191"/>
      <c r="J39" s="191"/>
      <c r="K39" s="191"/>
      <c r="L39" s="191"/>
      <c r="Q39" s="189"/>
    </row>
    <row r="40" spans="1:32" s="188" customFormat="1" ht="14.1" customHeight="1">
      <c r="A40" s="55"/>
      <c r="B40" s="56">
        <v>29</v>
      </c>
      <c r="C40" s="93" t="s">
        <v>378</v>
      </c>
      <c r="D40" s="32"/>
      <c r="E40" s="31"/>
      <c r="F40" s="32"/>
      <c r="G40" s="32"/>
      <c r="H40" s="180"/>
      <c r="I40" s="31"/>
      <c r="J40" s="32"/>
      <c r="K40" s="32"/>
      <c r="L40" s="32"/>
      <c r="M40" s="230"/>
      <c r="N40" s="230"/>
      <c r="O40" s="230"/>
      <c r="P40" s="230"/>
      <c r="Q40" s="189"/>
    </row>
    <row r="41" spans="1:32" s="188" customFormat="1" ht="14.1" customHeight="1">
      <c r="A41" s="55"/>
      <c r="B41" s="56" t="s">
        <v>330</v>
      </c>
      <c r="C41" s="93" t="s">
        <v>377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9">
        <v>21400</v>
      </c>
      <c r="K41" s="31">
        <v>0</v>
      </c>
      <c r="L41" s="32">
        <f>SUM(J41:K41)</f>
        <v>21400</v>
      </c>
      <c r="M41" s="230"/>
      <c r="N41" s="231"/>
      <c r="O41" s="230"/>
      <c r="P41" s="230"/>
      <c r="Q41" s="189"/>
    </row>
    <row r="42" spans="1:32" s="188" customFormat="1" ht="14.1" customHeight="1">
      <c r="A42" s="55" t="s">
        <v>12</v>
      </c>
      <c r="B42" s="56">
        <v>29</v>
      </c>
      <c r="C42" s="93" t="s">
        <v>378</v>
      </c>
      <c r="D42" s="24">
        <f t="shared" ref="D42:J42" si="9">SUM(D41)</f>
        <v>0</v>
      </c>
      <c r="E42" s="24">
        <f t="shared" si="9"/>
        <v>0</v>
      </c>
      <c r="F42" s="24">
        <f t="shared" si="9"/>
        <v>0</v>
      </c>
      <c r="G42" s="24">
        <f t="shared" si="9"/>
        <v>0</v>
      </c>
      <c r="H42" s="24">
        <f t="shared" si="9"/>
        <v>0</v>
      </c>
      <c r="I42" s="24">
        <f t="shared" si="9"/>
        <v>0</v>
      </c>
      <c r="J42" s="25">
        <f t="shared" si="9"/>
        <v>21400</v>
      </c>
      <c r="K42" s="24">
        <f t="shared" ref="K42" si="10">SUM(K41)</f>
        <v>0</v>
      </c>
      <c r="L42" s="25">
        <f>SUM(L41)</f>
        <v>21400</v>
      </c>
      <c r="M42" s="66"/>
      <c r="N42" s="66"/>
      <c r="O42" s="66"/>
      <c r="P42" s="66"/>
      <c r="Q42" s="189"/>
    </row>
    <row r="43" spans="1:32" s="188" customFormat="1" ht="9" customHeight="1">
      <c r="A43" s="184"/>
      <c r="B43" s="190"/>
      <c r="C43" s="186"/>
      <c r="D43" s="187"/>
      <c r="E43" s="187"/>
      <c r="F43" s="191"/>
      <c r="G43" s="191"/>
      <c r="H43" s="191"/>
      <c r="I43" s="191"/>
      <c r="J43" s="191"/>
      <c r="K43" s="191"/>
      <c r="L43" s="191"/>
      <c r="Q43" s="189"/>
    </row>
    <row r="44" spans="1:32" s="188" customFormat="1" ht="25.5">
      <c r="A44" s="184"/>
      <c r="B44" s="192">
        <v>45</v>
      </c>
      <c r="C44" s="193" t="s">
        <v>313</v>
      </c>
      <c r="D44" s="191"/>
      <c r="E44" s="191"/>
      <c r="F44" s="191"/>
      <c r="G44" s="191"/>
      <c r="H44" s="191"/>
      <c r="I44" s="191"/>
      <c r="J44" s="191"/>
      <c r="K44" s="191"/>
      <c r="L44" s="191"/>
      <c r="Q44" s="189"/>
    </row>
    <row r="45" spans="1:32" s="188" customFormat="1" ht="14.1" customHeight="1">
      <c r="A45" s="184"/>
      <c r="B45" s="192" t="s">
        <v>314</v>
      </c>
      <c r="C45" s="193" t="s">
        <v>315</v>
      </c>
      <c r="D45" s="33">
        <v>0</v>
      </c>
      <c r="E45" s="33">
        <v>0</v>
      </c>
      <c r="F45" s="34">
        <v>100000</v>
      </c>
      <c r="G45" s="33">
        <v>0</v>
      </c>
      <c r="H45" s="200">
        <v>100000</v>
      </c>
      <c r="I45" s="33">
        <v>0</v>
      </c>
      <c r="J45" s="34">
        <v>1</v>
      </c>
      <c r="K45" s="33">
        <v>0</v>
      </c>
      <c r="L45" s="34">
        <f>SUM(J45:K45)</f>
        <v>1</v>
      </c>
      <c r="Q45" s="227"/>
      <c r="U45" s="195"/>
      <c r="V45" s="227"/>
      <c r="W45" s="288"/>
      <c r="X45" s="288"/>
      <c r="Y45" s="288"/>
      <c r="Z45" s="288"/>
      <c r="AA45" s="289"/>
      <c r="AB45" s="291"/>
      <c r="AC45" s="291"/>
      <c r="AD45" s="291"/>
      <c r="AE45" s="291"/>
    </row>
    <row r="46" spans="1:32" s="188" customFormat="1" ht="25.5">
      <c r="A46" s="184" t="s">
        <v>12</v>
      </c>
      <c r="B46" s="192">
        <v>45</v>
      </c>
      <c r="C46" s="193" t="s">
        <v>316</v>
      </c>
      <c r="D46" s="33">
        <f t="shared" ref="D46:L46" si="11">D45</f>
        <v>0</v>
      </c>
      <c r="E46" s="33">
        <f t="shared" si="11"/>
        <v>0</v>
      </c>
      <c r="F46" s="34">
        <f t="shared" si="11"/>
        <v>100000</v>
      </c>
      <c r="G46" s="33">
        <f t="shared" si="11"/>
        <v>0</v>
      </c>
      <c r="H46" s="200">
        <f t="shared" si="11"/>
        <v>100000</v>
      </c>
      <c r="I46" s="33">
        <f t="shared" si="11"/>
        <v>0</v>
      </c>
      <c r="J46" s="34">
        <f t="shared" si="11"/>
        <v>1</v>
      </c>
      <c r="K46" s="33">
        <f t="shared" ref="K46" si="12">K45</f>
        <v>0</v>
      </c>
      <c r="L46" s="34">
        <f t="shared" si="11"/>
        <v>1</v>
      </c>
      <c r="Q46" s="189"/>
    </row>
    <row r="47" spans="1:32" s="188" customFormat="1" ht="9" customHeight="1">
      <c r="A47" s="184"/>
      <c r="B47" s="190"/>
      <c r="C47" s="186"/>
      <c r="D47" s="187"/>
      <c r="E47" s="187"/>
      <c r="F47" s="191"/>
      <c r="G47" s="191"/>
      <c r="H47" s="191"/>
      <c r="I47" s="191"/>
      <c r="J47" s="191"/>
      <c r="K47" s="191"/>
      <c r="L47" s="191"/>
      <c r="Q47" s="189"/>
    </row>
    <row r="48" spans="1:32" s="188" customFormat="1" ht="14.1" customHeight="1">
      <c r="A48" s="184"/>
      <c r="B48" s="192">
        <v>47</v>
      </c>
      <c r="C48" s="193" t="s">
        <v>310</v>
      </c>
      <c r="D48" s="191"/>
      <c r="E48" s="191"/>
      <c r="F48" s="191"/>
      <c r="G48" s="191"/>
      <c r="H48" s="191"/>
      <c r="I48" s="191"/>
      <c r="J48" s="191"/>
      <c r="K48" s="191"/>
      <c r="L48" s="191"/>
      <c r="Q48" s="189"/>
    </row>
    <row r="49" spans="1:32" s="188" customFormat="1" ht="14.1" customHeight="1">
      <c r="A49" s="184"/>
      <c r="B49" s="192" t="s">
        <v>317</v>
      </c>
      <c r="C49" s="193" t="s">
        <v>31</v>
      </c>
      <c r="D49" s="31">
        <v>0</v>
      </c>
      <c r="E49" s="31">
        <v>0</v>
      </c>
      <c r="F49" s="31">
        <v>0</v>
      </c>
      <c r="G49" s="30">
        <v>6650</v>
      </c>
      <c r="H49" s="31">
        <v>0</v>
      </c>
      <c r="I49" s="32">
        <v>6650</v>
      </c>
      <c r="J49" s="31">
        <v>0</v>
      </c>
      <c r="K49" s="32">
        <v>5411</v>
      </c>
      <c r="L49" s="191">
        <f t="shared" ref="L49:L55" si="13">SUM(J49:K49)</f>
        <v>5411</v>
      </c>
      <c r="M49" s="237"/>
      <c r="N49" s="237"/>
      <c r="O49" s="237"/>
      <c r="P49" s="237"/>
      <c r="Q49" s="238"/>
      <c r="W49" s="288"/>
      <c r="X49" s="288"/>
      <c r="Y49" s="290"/>
      <c r="Z49" s="288"/>
      <c r="AA49" s="289"/>
    </row>
    <row r="50" spans="1:32" s="188" customFormat="1" ht="14.1" customHeight="1">
      <c r="A50" s="184"/>
      <c r="B50" s="192" t="s">
        <v>318</v>
      </c>
      <c r="C50" s="193" t="s">
        <v>32</v>
      </c>
      <c r="D50" s="31">
        <v>0</v>
      </c>
      <c r="E50" s="31">
        <v>0</v>
      </c>
      <c r="F50" s="31">
        <v>0</v>
      </c>
      <c r="G50" s="32">
        <v>500</v>
      </c>
      <c r="H50" s="31">
        <v>0</v>
      </c>
      <c r="I50" s="32">
        <v>500</v>
      </c>
      <c r="J50" s="31">
        <v>0</v>
      </c>
      <c r="K50" s="32">
        <v>500</v>
      </c>
      <c r="L50" s="191">
        <f t="shared" si="13"/>
        <v>500</v>
      </c>
      <c r="M50" s="286"/>
      <c r="N50" s="286"/>
      <c r="O50" s="286"/>
      <c r="P50" s="286"/>
      <c r="Q50" s="287"/>
      <c r="W50" s="288"/>
      <c r="X50" s="288"/>
      <c r="Y50" s="288"/>
      <c r="Z50" s="288"/>
      <c r="AA50" s="289"/>
      <c r="AB50" s="291"/>
      <c r="AC50" s="291"/>
      <c r="AD50" s="291"/>
      <c r="AE50" s="291"/>
    </row>
    <row r="51" spans="1:32" s="188" customFormat="1" ht="14.1" customHeight="1">
      <c r="A51" s="194"/>
      <c r="B51" s="192" t="s">
        <v>319</v>
      </c>
      <c r="C51" s="193" t="s">
        <v>21</v>
      </c>
      <c r="D51" s="31">
        <v>0</v>
      </c>
      <c r="E51" s="31">
        <v>0</v>
      </c>
      <c r="F51" s="31">
        <v>0</v>
      </c>
      <c r="G51" s="32">
        <v>1195</v>
      </c>
      <c r="H51" s="31">
        <v>0</v>
      </c>
      <c r="I51" s="32">
        <v>1195</v>
      </c>
      <c r="J51" s="31">
        <v>0</v>
      </c>
      <c r="K51" s="32">
        <v>1195</v>
      </c>
      <c r="L51" s="191">
        <f t="shared" si="13"/>
        <v>1195</v>
      </c>
      <c r="M51" s="286"/>
      <c r="N51" s="286"/>
      <c r="O51" s="286"/>
      <c r="P51" s="286"/>
      <c r="Q51" s="287"/>
      <c r="W51" s="291"/>
      <c r="X51" s="291"/>
      <c r="Y51" s="291"/>
      <c r="Z51" s="291"/>
      <c r="AA51" s="287"/>
      <c r="AB51" s="291"/>
      <c r="AC51" s="291"/>
      <c r="AD51" s="291"/>
      <c r="AE51" s="291"/>
      <c r="AF51" s="156"/>
    </row>
    <row r="52" spans="1:32" s="188" customFormat="1" ht="14.1" customHeight="1">
      <c r="A52" s="194"/>
      <c r="B52" s="192" t="s">
        <v>320</v>
      </c>
      <c r="C52" s="193" t="s">
        <v>311</v>
      </c>
      <c r="D52" s="31">
        <v>0</v>
      </c>
      <c r="E52" s="31">
        <v>0</v>
      </c>
      <c r="F52" s="31">
        <v>0</v>
      </c>
      <c r="G52" s="32">
        <v>330</v>
      </c>
      <c r="H52" s="31">
        <v>0</v>
      </c>
      <c r="I52" s="32">
        <v>330</v>
      </c>
      <c r="J52" s="31">
        <v>0</v>
      </c>
      <c r="K52" s="32">
        <v>330</v>
      </c>
      <c r="L52" s="191">
        <f t="shared" si="13"/>
        <v>330</v>
      </c>
      <c r="M52" s="286"/>
      <c r="N52" s="286"/>
      <c r="O52" s="286"/>
      <c r="P52" s="286"/>
      <c r="Q52" s="287"/>
      <c r="W52" s="288"/>
      <c r="X52" s="288"/>
      <c r="Y52" s="288"/>
      <c r="Z52" s="288"/>
      <c r="AA52" s="289"/>
      <c r="AB52" s="291"/>
      <c r="AC52" s="291"/>
      <c r="AD52" s="291"/>
      <c r="AE52" s="291"/>
    </row>
    <row r="53" spans="1:32" s="188" customFormat="1" ht="14.1" customHeight="1">
      <c r="A53" s="194"/>
      <c r="B53" s="192" t="s">
        <v>321</v>
      </c>
      <c r="C53" s="193" t="s">
        <v>312</v>
      </c>
      <c r="D53" s="22">
        <v>0</v>
      </c>
      <c r="E53" s="22">
        <v>0</v>
      </c>
      <c r="F53" s="22">
        <v>0</v>
      </c>
      <c r="G53" s="23">
        <v>110</v>
      </c>
      <c r="H53" s="22">
        <v>0</v>
      </c>
      <c r="I53" s="23">
        <v>110</v>
      </c>
      <c r="J53" s="22">
        <v>0</v>
      </c>
      <c r="K53" s="23">
        <v>110</v>
      </c>
      <c r="L53" s="23">
        <f t="shared" si="13"/>
        <v>110</v>
      </c>
      <c r="M53" s="286"/>
      <c r="N53" s="286"/>
      <c r="O53" s="286"/>
      <c r="P53" s="286"/>
      <c r="Q53" s="287"/>
      <c r="W53" s="288"/>
      <c r="X53" s="288"/>
      <c r="Y53" s="288"/>
      <c r="Z53" s="288"/>
      <c r="AA53" s="289"/>
      <c r="AB53" s="291"/>
      <c r="AC53" s="291"/>
      <c r="AD53" s="291"/>
      <c r="AE53" s="291"/>
    </row>
    <row r="54" spans="1:32" s="188" customFormat="1" ht="25.5">
      <c r="A54" s="184"/>
      <c r="B54" s="192" t="s">
        <v>322</v>
      </c>
      <c r="C54" s="193" t="s">
        <v>356</v>
      </c>
      <c r="D54" s="22">
        <v>0</v>
      </c>
      <c r="E54" s="22">
        <v>0</v>
      </c>
      <c r="F54" s="23">
        <v>10000</v>
      </c>
      <c r="G54" s="22">
        <v>0</v>
      </c>
      <c r="H54" s="23">
        <v>10000</v>
      </c>
      <c r="I54" s="22">
        <v>0</v>
      </c>
      <c r="J54" s="23">
        <v>1</v>
      </c>
      <c r="K54" s="22">
        <v>0</v>
      </c>
      <c r="L54" s="23">
        <f t="shared" si="13"/>
        <v>1</v>
      </c>
      <c r="Q54" s="227"/>
      <c r="W54" s="288"/>
      <c r="X54" s="288"/>
      <c r="Y54" s="288"/>
      <c r="Z54" s="288"/>
      <c r="AA54" s="289"/>
      <c r="AB54" s="291"/>
      <c r="AC54" s="291"/>
      <c r="AD54" s="291"/>
      <c r="AE54" s="291"/>
    </row>
    <row r="55" spans="1:32" s="188" customFormat="1">
      <c r="A55" s="184"/>
      <c r="B55" s="192" t="s">
        <v>373</v>
      </c>
      <c r="C55" s="193" t="s">
        <v>374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3">
        <v>150000</v>
      </c>
      <c r="K55" s="22">
        <v>0</v>
      </c>
      <c r="L55" s="23">
        <f t="shared" si="13"/>
        <v>150000</v>
      </c>
      <c r="M55" s="229"/>
      <c r="N55" s="229"/>
      <c r="O55" s="229"/>
      <c r="P55" s="229"/>
      <c r="Q55" s="242"/>
      <c r="W55" s="58"/>
      <c r="X55" s="58"/>
      <c r="Y55" s="58"/>
      <c r="Z55" s="58"/>
      <c r="AA55" s="153"/>
    </row>
    <row r="56" spans="1:32" s="188" customFormat="1" ht="14.1" customHeight="1">
      <c r="A56" s="184" t="s">
        <v>12</v>
      </c>
      <c r="B56" s="192">
        <v>47</v>
      </c>
      <c r="C56" s="193" t="s">
        <v>310</v>
      </c>
      <c r="D56" s="24">
        <f t="shared" ref="D56:J56" si="14">SUM(D49:D55)</f>
        <v>0</v>
      </c>
      <c r="E56" s="24">
        <f t="shared" si="14"/>
        <v>0</v>
      </c>
      <c r="F56" s="25">
        <f t="shared" si="14"/>
        <v>10000</v>
      </c>
      <c r="G56" s="25">
        <f t="shared" si="14"/>
        <v>8785</v>
      </c>
      <c r="H56" s="25">
        <f t="shared" si="14"/>
        <v>10000</v>
      </c>
      <c r="I56" s="25">
        <f t="shared" si="14"/>
        <v>8785</v>
      </c>
      <c r="J56" s="25">
        <f t="shared" si="14"/>
        <v>150001</v>
      </c>
      <c r="K56" s="25">
        <f>SUM(K49:K55)</f>
        <v>7546</v>
      </c>
      <c r="L56" s="25">
        <f>SUM(L49:L55)</f>
        <v>157547</v>
      </c>
      <c r="Q56" s="189"/>
    </row>
    <row r="57" spans="1:32" s="188" customFormat="1" ht="14.1" customHeight="1">
      <c r="A57" s="184" t="s">
        <v>12</v>
      </c>
      <c r="B57" s="190">
        <v>3.0000000000000001E-3</v>
      </c>
      <c r="C57" s="186" t="s">
        <v>309</v>
      </c>
      <c r="D57" s="24">
        <f t="shared" ref="D57:I57" si="15">D56+D46+D42</f>
        <v>0</v>
      </c>
      <c r="E57" s="24">
        <f t="shared" si="15"/>
        <v>0</v>
      </c>
      <c r="F57" s="25">
        <f t="shared" si="15"/>
        <v>110000</v>
      </c>
      <c r="G57" s="25">
        <f t="shared" si="15"/>
        <v>8785</v>
      </c>
      <c r="H57" s="25">
        <f t="shared" si="15"/>
        <v>110000</v>
      </c>
      <c r="I57" s="25">
        <f t="shared" si="15"/>
        <v>8785</v>
      </c>
      <c r="J57" s="25">
        <f>J56+J46+J42</f>
        <v>171402</v>
      </c>
      <c r="K57" s="25">
        <f t="shared" ref="K57:L57" si="16">K56+K46+K42</f>
        <v>7546</v>
      </c>
      <c r="L57" s="25">
        <f t="shared" si="16"/>
        <v>178948</v>
      </c>
      <c r="Q57" s="189"/>
    </row>
    <row r="58" spans="1:32" s="188" customFormat="1" ht="14.1" customHeight="1">
      <c r="A58" s="184" t="s">
        <v>12</v>
      </c>
      <c r="B58" s="185">
        <v>2070</v>
      </c>
      <c r="C58" s="186" t="s">
        <v>308</v>
      </c>
      <c r="D58" s="198">
        <f t="shared" ref="D58:L58" si="17">D57</f>
        <v>0</v>
      </c>
      <c r="E58" s="198">
        <f t="shared" si="17"/>
        <v>0</v>
      </c>
      <c r="F58" s="261">
        <f t="shared" si="17"/>
        <v>110000</v>
      </c>
      <c r="G58" s="261">
        <f t="shared" si="17"/>
        <v>8785</v>
      </c>
      <c r="H58" s="261">
        <f t="shared" si="17"/>
        <v>110000</v>
      </c>
      <c r="I58" s="261">
        <f t="shared" si="17"/>
        <v>8785</v>
      </c>
      <c r="J58" s="261">
        <f t="shared" si="17"/>
        <v>171402</v>
      </c>
      <c r="K58" s="261">
        <f t="shared" ref="K58" si="18">K57</f>
        <v>7546</v>
      </c>
      <c r="L58" s="232">
        <f t="shared" si="17"/>
        <v>178948</v>
      </c>
      <c r="Q58" s="189"/>
    </row>
    <row r="59" spans="1:32" ht="9" customHeight="1">
      <c r="A59" s="55"/>
      <c r="B59" s="89"/>
      <c r="C59" s="77"/>
      <c r="D59" s="28"/>
      <c r="E59" s="29"/>
      <c r="F59" s="29"/>
      <c r="G59" s="29"/>
      <c r="H59" s="41"/>
      <c r="I59" s="41"/>
      <c r="J59" s="29"/>
      <c r="K59" s="29"/>
      <c r="L59" s="169"/>
      <c r="M59" s="66"/>
      <c r="N59" s="66"/>
      <c r="O59" s="66"/>
      <c r="P59" s="66"/>
      <c r="Q59" s="156"/>
      <c r="R59" s="66"/>
      <c r="S59" s="66"/>
      <c r="T59" s="66"/>
      <c r="U59" s="66"/>
      <c r="V59" s="156"/>
      <c r="W59" s="66"/>
      <c r="X59" s="66"/>
      <c r="Y59" s="8"/>
      <c r="Z59" s="8"/>
      <c r="AA59" s="156"/>
    </row>
    <row r="60" spans="1:32" ht="14.1" customHeight="1">
      <c r="A60" s="55" t="s">
        <v>14</v>
      </c>
      <c r="B60" s="90">
        <v>2202</v>
      </c>
      <c r="C60" s="91" t="s">
        <v>18</v>
      </c>
      <c r="D60" s="28"/>
      <c r="E60" s="29"/>
      <c r="F60" s="29"/>
      <c r="G60" s="29"/>
      <c r="H60" s="41"/>
      <c r="I60" s="41"/>
      <c r="J60" s="29"/>
      <c r="K60" s="29"/>
      <c r="L60" s="169"/>
      <c r="M60" s="66"/>
      <c r="N60" s="66"/>
      <c r="O60" s="66"/>
      <c r="P60" s="66"/>
      <c r="Q60" s="156"/>
      <c r="R60" s="66"/>
      <c r="S60" s="66"/>
      <c r="T60" s="66"/>
      <c r="U60" s="66"/>
      <c r="V60" s="156"/>
      <c r="W60" s="66"/>
      <c r="X60" s="66"/>
      <c r="Y60" s="8"/>
      <c r="Z60" s="8"/>
      <c r="AA60" s="156"/>
    </row>
    <row r="61" spans="1:32" ht="14.1" customHeight="1">
      <c r="A61" s="55"/>
      <c r="B61" s="92">
        <v>1</v>
      </c>
      <c r="C61" s="93" t="s">
        <v>19</v>
      </c>
      <c r="D61" s="35"/>
      <c r="E61" s="36"/>
      <c r="F61" s="36"/>
      <c r="G61" s="36"/>
      <c r="H61" s="130"/>
      <c r="I61" s="130"/>
      <c r="J61" s="36"/>
      <c r="K61" s="36"/>
      <c r="L61" s="171"/>
      <c r="M61" s="66"/>
      <c r="N61" s="66"/>
      <c r="O61" s="66"/>
      <c r="P61" s="66"/>
      <c r="Q61" s="156"/>
      <c r="R61" s="66"/>
      <c r="S61" s="66"/>
      <c r="T61" s="66"/>
      <c r="U61" s="66"/>
      <c r="V61" s="156"/>
      <c r="W61" s="66"/>
      <c r="X61" s="66"/>
      <c r="Y61" s="8"/>
      <c r="Z61" s="8"/>
      <c r="AA61" s="156"/>
    </row>
    <row r="62" spans="1:32" ht="14.1" customHeight="1">
      <c r="A62" s="55"/>
      <c r="B62" s="94">
        <v>1.101</v>
      </c>
      <c r="C62" s="91" t="s">
        <v>26</v>
      </c>
      <c r="D62" s="277"/>
      <c r="E62" s="38"/>
      <c r="F62" s="38"/>
      <c r="G62" s="38"/>
      <c r="H62" s="131"/>
      <c r="I62" s="278"/>
      <c r="J62" s="38"/>
      <c r="K62" s="38"/>
      <c r="L62" s="279"/>
      <c r="M62" s="66"/>
      <c r="N62" s="66"/>
      <c r="O62" s="66"/>
      <c r="P62" s="66"/>
      <c r="Q62" s="156"/>
      <c r="R62" s="66"/>
      <c r="S62" s="66"/>
      <c r="T62" s="66"/>
      <c r="U62" s="66"/>
      <c r="V62" s="156"/>
      <c r="W62" s="66"/>
      <c r="X62" s="66"/>
      <c r="Y62" s="8"/>
      <c r="Z62" s="8"/>
      <c r="AA62" s="156"/>
    </row>
    <row r="63" spans="1:32" ht="14.1" customHeight="1">
      <c r="A63" s="55"/>
      <c r="B63" s="56">
        <v>62</v>
      </c>
      <c r="C63" s="93" t="s">
        <v>20</v>
      </c>
      <c r="D63" s="14"/>
      <c r="E63" s="14"/>
      <c r="F63" s="37"/>
      <c r="G63" s="37"/>
      <c r="H63" s="131"/>
      <c r="I63" s="278"/>
      <c r="J63" s="37"/>
      <c r="K63" s="37"/>
      <c r="L63" s="172"/>
      <c r="M63" s="66"/>
      <c r="N63" s="66"/>
      <c r="O63" s="66"/>
      <c r="P63" s="66"/>
      <c r="Q63" s="156"/>
      <c r="R63" s="66"/>
      <c r="S63" s="66"/>
      <c r="T63" s="66"/>
      <c r="U63" s="66"/>
      <c r="V63" s="156"/>
      <c r="W63" s="66"/>
      <c r="X63" s="66"/>
      <c r="Y63" s="8"/>
      <c r="Z63" s="8"/>
      <c r="AA63" s="156"/>
    </row>
    <row r="64" spans="1:32" ht="25.5">
      <c r="A64" s="96"/>
      <c r="B64" s="268" t="s">
        <v>25</v>
      </c>
      <c r="C64" s="98" t="s">
        <v>168</v>
      </c>
      <c r="D64" s="200">
        <v>7381</v>
      </c>
      <c r="E64" s="33">
        <v>0</v>
      </c>
      <c r="F64" s="47">
        <v>0</v>
      </c>
      <c r="G64" s="33">
        <v>0</v>
      </c>
      <c r="H64" s="47">
        <v>0</v>
      </c>
      <c r="I64" s="33">
        <v>0</v>
      </c>
      <c r="J64" s="47">
        <v>0</v>
      </c>
      <c r="K64" s="33">
        <v>0</v>
      </c>
      <c r="L64" s="33">
        <f>SUM(J64:K64)</f>
        <v>0</v>
      </c>
      <c r="M64" s="66"/>
      <c r="N64" s="66"/>
      <c r="O64" s="66"/>
      <c r="P64" s="66"/>
      <c r="Q64" s="156"/>
      <c r="R64" s="66"/>
      <c r="S64" s="66"/>
      <c r="T64" s="66"/>
      <c r="U64" s="66"/>
      <c r="V64" s="156"/>
      <c r="W64" s="66"/>
      <c r="X64" s="66"/>
      <c r="Y64" s="8"/>
      <c r="Z64" s="8"/>
      <c r="AA64" s="156"/>
    </row>
    <row r="65" spans="1:31" ht="14.1" customHeight="1">
      <c r="A65" s="55"/>
      <c r="B65" s="95" t="s">
        <v>253</v>
      </c>
      <c r="C65" s="93" t="s">
        <v>254</v>
      </c>
      <c r="D65" s="199">
        <v>40000</v>
      </c>
      <c r="E65" s="31">
        <v>0</v>
      </c>
      <c r="F65" s="199">
        <v>40000</v>
      </c>
      <c r="G65" s="31">
        <v>0</v>
      </c>
      <c r="H65" s="199">
        <v>40000</v>
      </c>
      <c r="I65" s="31">
        <v>0</v>
      </c>
      <c r="J65" s="44">
        <v>0</v>
      </c>
      <c r="K65" s="31">
        <v>0</v>
      </c>
      <c r="L65" s="31">
        <f>SUM(J65:K65)</f>
        <v>0</v>
      </c>
      <c r="M65" s="66"/>
      <c r="N65" s="66"/>
      <c r="O65" s="228"/>
      <c r="P65" s="66"/>
      <c r="Q65" s="156"/>
      <c r="W65" s="288"/>
      <c r="X65" s="288"/>
      <c r="Y65" s="288"/>
      <c r="Z65" s="288"/>
      <c r="AA65" s="289"/>
      <c r="AB65" s="290"/>
      <c r="AC65" s="290"/>
      <c r="AD65" s="290"/>
      <c r="AE65" s="290"/>
    </row>
    <row r="66" spans="1:31" ht="14.1" customHeight="1">
      <c r="A66" s="55" t="s">
        <v>12</v>
      </c>
      <c r="B66" s="56">
        <v>62</v>
      </c>
      <c r="C66" s="93" t="s">
        <v>20</v>
      </c>
      <c r="D66" s="25">
        <f t="shared" ref="D66:L66" si="19">SUM(D64:D65)</f>
        <v>47381</v>
      </c>
      <c r="E66" s="24">
        <f t="shared" si="19"/>
        <v>0</v>
      </c>
      <c r="F66" s="25">
        <f t="shared" si="19"/>
        <v>40000</v>
      </c>
      <c r="G66" s="24">
        <f t="shared" si="19"/>
        <v>0</v>
      </c>
      <c r="H66" s="25">
        <f t="shared" si="19"/>
        <v>40000</v>
      </c>
      <c r="I66" s="24">
        <f t="shared" si="19"/>
        <v>0</v>
      </c>
      <c r="J66" s="24">
        <f t="shared" si="19"/>
        <v>0</v>
      </c>
      <c r="K66" s="24">
        <f t="shared" ref="K66" si="20">SUM(K64:K65)</f>
        <v>0</v>
      </c>
      <c r="L66" s="24">
        <f t="shared" si="19"/>
        <v>0</v>
      </c>
      <c r="M66" s="66"/>
      <c r="N66" s="66"/>
      <c r="O66" s="66"/>
      <c r="P66" s="66"/>
      <c r="Q66" s="156"/>
      <c r="R66" s="66"/>
      <c r="S66" s="66"/>
      <c r="T66" s="66"/>
      <c r="U66" s="66"/>
      <c r="V66" s="156"/>
      <c r="W66" s="66"/>
      <c r="X66" s="66"/>
      <c r="Y66" s="8"/>
      <c r="Z66" s="8"/>
      <c r="AA66" s="156"/>
    </row>
    <row r="67" spans="1:31" ht="14.1" customHeight="1">
      <c r="A67" s="55" t="s">
        <v>12</v>
      </c>
      <c r="B67" s="94">
        <v>1.101</v>
      </c>
      <c r="C67" s="91" t="s">
        <v>26</v>
      </c>
      <c r="D67" s="25">
        <f t="shared" ref="D67:L67" si="21">D66</f>
        <v>47381</v>
      </c>
      <c r="E67" s="24">
        <f t="shared" si="21"/>
        <v>0</v>
      </c>
      <c r="F67" s="25">
        <f t="shared" si="21"/>
        <v>40000</v>
      </c>
      <c r="G67" s="24">
        <f t="shared" si="21"/>
        <v>0</v>
      </c>
      <c r="H67" s="25">
        <f t="shared" si="21"/>
        <v>40000</v>
      </c>
      <c r="I67" s="24">
        <f t="shared" si="21"/>
        <v>0</v>
      </c>
      <c r="J67" s="24">
        <f t="shared" si="21"/>
        <v>0</v>
      </c>
      <c r="K67" s="24">
        <f t="shared" ref="K67" si="22">K66</f>
        <v>0</v>
      </c>
      <c r="L67" s="24">
        <f t="shared" si="21"/>
        <v>0</v>
      </c>
      <c r="M67" s="66"/>
      <c r="N67" s="66"/>
      <c r="O67" s="66"/>
      <c r="P67" s="66"/>
      <c r="Q67" s="156"/>
      <c r="R67" s="66"/>
      <c r="S67" s="66"/>
      <c r="T67" s="66"/>
      <c r="U67" s="66"/>
      <c r="V67" s="156"/>
      <c r="W67" s="66"/>
      <c r="X67" s="66"/>
      <c r="Y67" s="8"/>
      <c r="Z67" s="8"/>
      <c r="AA67" s="156"/>
    </row>
    <row r="68" spans="1:31">
      <c r="A68" s="55"/>
      <c r="B68" s="90"/>
      <c r="C68" s="91"/>
      <c r="D68" s="29"/>
      <c r="E68" s="29"/>
      <c r="F68" s="29"/>
      <c r="G68" s="29"/>
      <c r="H68" s="41"/>
      <c r="I68" s="41"/>
      <c r="J68" s="29"/>
      <c r="K68" s="29"/>
      <c r="L68" s="169"/>
      <c r="M68" s="66"/>
      <c r="N68" s="66"/>
      <c r="O68" s="66"/>
      <c r="P68" s="66"/>
      <c r="Q68" s="156"/>
      <c r="R68" s="66"/>
      <c r="S68" s="66"/>
      <c r="T68" s="66"/>
      <c r="U68" s="66"/>
      <c r="V68" s="156"/>
      <c r="W68" s="66"/>
      <c r="X68" s="66"/>
      <c r="Y68" s="8"/>
      <c r="Z68" s="8"/>
      <c r="AA68" s="156"/>
    </row>
    <row r="69" spans="1:31">
      <c r="A69" s="55"/>
      <c r="B69" s="94">
        <v>1.107</v>
      </c>
      <c r="C69" s="91" t="s">
        <v>36</v>
      </c>
      <c r="D69" s="37"/>
      <c r="E69" s="37"/>
      <c r="F69" s="37"/>
      <c r="G69" s="37"/>
      <c r="H69" s="131"/>
      <c r="I69" s="131"/>
      <c r="J69" s="37"/>
      <c r="K69" s="37"/>
      <c r="L69" s="172"/>
      <c r="M69" s="66"/>
      <c r="N69" s="66"/>
      <c r="O69" s="66"/>
      <c r="P69" s="66"/>
      <c r="Q69" s="156"/>
      <c r="R69" s="66"/>
      <c r="S69" s="66"/>
      <c r="T69" s="66"/>
      <c r="U69" s="66"/>
      <c r="V69" s="156"/>
      <c r="W69" s="66"/>
      <c r="X69" s="66"/>
      <c r="Y69" s="8"/>
      <c r="Z69" s="8"/>
      <c r="AA69" s="156"/>
    </row>
    <row r="70" spans="1:31" ht="38.25">
      <c r="A70" s="55"/>
      <c r="B70" s="56">
        <v>25</v>
      </c>
      <c r="C70" s="93" t="s">
        <v>325</v>
      </c>
      <c r="D70" s="32"/>
      <c r="E70" s="31"/>
      <c r="F70" s="32"/>
      <c r="G70" s="32"/>
      <c r="H70" s="180"/>
      <c r="I70" s="31"/>
      <c r="J70" s="32"/>
      <c r="K70" s="32"/>
      <c r="L70" s="32"/>
      <c r="M70" s="66"/>
      <c r="N70" s="66"/>
      <c r="O70" s="66"/>
      <c r="P70" s="66"/>
      <c r="Q70" s="156"/>
      <c r="R70" s="66"/>
      <c r="S70" s="66"/>
      <c r="T70" s="66"/>
      <c r="U70" s="66"/>
      <c r="V70" s="156"/>
      <c r="W70" s="66"/>
      <c r="X70" s="66"/>
      <c r="Y70" s="8"/>
      <c r="Z70" s="8"/>
      <c r="AA70" s="156"/>
    </row>
    <row r="71" spans="1:31">
      <c r="A71" s="55"/>
      <c r="B71" s="56">
        <v>67</v>
      </c>
      <c r="C71" s="93" t="s">
        <v>42</v>
      </c>
      <c r="D71" s="32"/>
      <c r="E71" s="31"/>
      <c r="F71" s="32"/>
      <c r="G71" s="32"/>
      <c r="H71" s="180"/>
      <c r="I71" s="31"/>
      <c r="J71" s="32"/>
      <c r="K71" s="32"/>
      <c r="L71" s="32"/>
      <c r="M71" s="66"/>
      <c r="N71" s="66"/>
      <c r="O71" s="66"/>
      <c r="P71" s="66"/>
      <c r="Q71" s="156"/>
      <c r="R71" s="66"/>
      <c r="S71" s="66"/>
      <c r="T71" s="66"/>
      <c r="U71" s="66"/>
      <c r="V71" s="156"/>
      <c r="W71" s="66"/>
      <c r="X71" s="66"/>
      <c r="Y71" s="8"/>
      <c r="Z71" s="8"/>
      <c r="AA71" s="156"/>
    </row>
    <row r="72" spans="1:31" ht="25.5">
      <c r="A72" s="55"/>
      <c r="B72" s="92" t="s">
        <v>331</v>
      </c>
      <c r="C72" s="93" t="s">
        <v>326</v>
      </c>
      <c r="D72" s="22">
        <v>0</v>
      </c>
      <c r="E72" s="22">
        <v>0</v>
      </c>
      <c r="F72" s="23">
        <v>7917</v>
      </c>
      <c r="G72" s="22">
        <v>0</v>
      </c>
      <c r="H72" s="23">
        <v>7917</v>
      </c>
      <c r="I72" s="22">
        <v>0</v>
      </c>
      <c r="J72" s="23">
        <f>2652+8972</f>
        <v>11624</v>
      </c>
      <c r="K72" s="22">
        <v>0</v>
      </c>
      <c r="L72" s="23">
        <f>SUM(J72:K72)</f>
        <v>11624</v>
      </c>
      <c r="M72" s="244"/>
      <c r="N72" s="245"/>
      <c r="O72" s="244"/>
      <c r="P72" s="244"/>
      <c r="Q72" s="246"/>
      <c r="R72" s="66"/>
      <c r="S72" s="66"/>
      <c r="T72" s="66"/>
      <c r="U72" s="66"/>
      <c r="V72" s="156"/>
      <c r="W72" s="66"/>
      <c r="X72" s="66"/>
      <c r="Y72" s="8"/>
      <c r="Z72" s="8"/>
      <c r="AA72" s="156"/>
    </row>
    <row r="73" spans="1:31">
      <c r="A73" s="55" t="s">
        <v>12</v>
      </c>
      <c r="B73" s="56">
        <v>67</v>
      </c>
      <c r="C73" s="93" t="s">
        <v>42</v>
      </c>
      <c r="D73" s="24">
        <f t="shared" ref="D73:L73" si="23">SUM(D72:D72)</f>
        <v>0</v>
      </c>
      <c r="E73" s="24">
        <f t="shared" si="23"/>
        <v>0</v>
      </c>
      <c r="F73" s="25">
        <f t="shared" si="23"/>
        <v>7917</v>
      </c>
      <c r="G73" s="24">
        <f t="shared" si="23"/>
        <v>0</v>
      </c>
      <c r="H73" s="25">
        <f t="shared" si="23"/>
        <v>7917</v>
      </c>
      <c r="I73" s="24">
        <f t="shared" si="23"/>
        <v>0</v>
      </c>
      <c r="J73" s="25">
        <f t="shared" si="23"/>
        <v>11624</v>
      </c>
      <c r="K73" s="24">
        <f t="shared" ref="K73" si="24">SUM(K72:K72)</f>
        <v>0</v>
      </c>
      <c r="L73" s="25">
        <f t="shared" si="23"/>
        <v>11624</v>
      </c>
      <c r="M73" s="66"/>
      <c r="N73" s="66"/>
      <c r="O73" s="66"/>
      <c r="P73" s="66"/>
      <c r="Q73" s="156"/>
      <c r="R73" s="66"/>
      <c r="S73" s="66"/>
      <c r="T73" s="66"/>
      <c r="U73" s="66"/>
      <c r="V73" s="156"/>
      <c r="W73" s="66"/>
      <c r="X73" s="66"/>
      <c r="Y73" s="8"/>
      <c r="Z73" s="8"/>
      <c r="AA73" s="156"/>
    </row>
    <row r="74" spans="1:31" ht="9" customHeight="1">
      <c r="A74" s="55"/>
      <c r="B74" s="56"/>
      <c r="C74" s="93"/>
      <c r="D74" s="32"/>
      <c r="E74" s="31"/>
      <c r="F74" s="32"/>
      <c r="G74" s="32"/>
      <c r="H74" s="180"/>
      <c r="I74" s="31"/>
      <c r="J74" s="32"/>
      <c r="K74" s="32"/>
      <c r="L74" s="32"/>
      <c r="M74" s="66"/>
      <c r="N74" s="66"/>
      <c r="O74" s="66"/>
      <c r="P74" s="66"/>
      <c r="Q74" s="156"/>
      <c r="R74" s="66"/>
      <c r="S74" s="66"/>
      <c r="T74" s="66"/>
      <c r="U74" s="66"/>
      <c r="V74" s="156"/>
      <c r="W74" s="66"/>
      <c r="X74" s="66"/>
      <c r="Y74" s="8"/>
      <c r="Z74" s="8"/>
      <c r="AA74" s="156"/>
    </row>
    <row r="75" spans="1:31" ht="25.5">
      <c r="A75" s="55"/>
      <c r="B75" s="56">
        <v>81</v>
      </c>
      <c r="C75" s="93" t="s">
        <v>167</v>
      </c>
      <c r="D75" s="37"/>
      <c r="E75" s="29"/>
      <c r="F75" s="29"/>
      <c r="G75" s="29"/>
      <c r="H75" s="41"/>
      <c r="I75" s="41"/>
      <c r="J75" s="29"/>
      <c r="K75" s="29"/>
      <c r="L75" s="169"/>
      <c r="M75" s="66"/>
      <c r="N75" s="66"/>
      <c r="O75" s="66"/>
      <c r="P75" s="66"/>
      <c r="Q75" s="156"/>
      <c r="R75" s="66"/>
      <c r="S75" s="66"/>
      <c r="T75" s="66"/>
      <c r="U75" s="66"/>
      <c r="V75" s="156"/>
      <c r="W75" s="66"/>
      <c r="X75" s="66"/>
      <c r="Y75" s="8"/>
      <c r="Z75" s="8"/>
      <c r="AA75" s="156"/>
    </row>
    <row r="76" spans="1:31" ht="13.5" customHeight="1">
      <c r="A76" s="55"/>
      <c r="B76" s="95" t="s">
        <v>332</v>
      </c>
      <c r="C76" s="93" t="s">
        <v>31</v>
      </c>
      <c r="D76" s="31">
        <v>0</v>
      </c>
      <c r="E76" s="31">
        <v>0</v>
      </c>
      <c r="F76" s="32">
        <v>11700</v>
      </c>
      <c r="G76" s="31">
        <v>0</v>
      </c>
      <c r="H76" s="32">
        <v>11700</v>
      </c>
      <c r="I76" s="31">
        <v>0</v>
      </c>
      <c r="J76" s="199">
        <f>3925+39228</f>
        <v>43153</v>
      </c>
      <c r="K76" s="31">
        <v>0</v>
      </c>
      <c r="L76" s="32">
        <f>SUM(J76:K76)</f>
        <v>43153</v>
      </c>
      <c r="M76" s="244"/>
      <c r="N76" s="245"/>
      <c r="O76" s="244"/>
      <c r="P76" s="244"/>
      <c r="Q76" s="246"/>
      <c r="R76" s="66"/>
      <c r="S76" s="66"/>
      <c r="T76" s="66"/>
      <c r="U76" s="66"/>
      <c r="V76" s="156"/>
      <c r="W76" s="66"/>
      <c r="X76" s="66"/>
      <c r="Y76" s="8"/>
      <c r="Z76" s="8"/>
      <c r="AA76" s="156"/>
    </row>
    <row r="77" spans="1:31" ht="13.5" customHeight="1">
      <c r="A77" s="55"/>
      <c r="B77" s="95" t="s">
        <v>333</v>
      </c>
      <c r="C77" s="93" t="s">
        <v>22</v>
      </c>
      <c r="D77" s="31">
        <v>0</v>
      </c>
      <c r="E77" s="31">
        <v>0</v>
      </c>
      <c r="F77" s="32">
        <v>1300</v>
      </c>
      <c r="G77" s="31">
        <v>0</v>
      </c>
      <c r="H77" s="32">
        <v>1300</v>
      </c>
      <c r="I77" s="22">
        <v>0</v>
      </c>
      <c r="J77" s="39">
        <f>420+2500</f>
        <v>2920</v>
      </c>
      <c r="K77" s="31">
        <v>0</v>
      </c>
      <c r="L77" s="23">
        <f>SUM(J77:K77)</f>
        <v>2920</v>
      </c>
      <c r="M77" s="244"/>
      <c r="N77" s="245"/>
      <c r="O77" s="244"/>
      <c r="P77" s="244"/>
      <c r="Q77" s="246"/>
      <c r="R77" s="66"/>
      <c r="S77" s="66"/>
      <c r="T77" s="66"/>
      <c r="U77" s="66"/>
      <c r="V77" s="156"/>
      <c r="W77" s="66"/>
      <c r="X77" s="66"/>
      <c r="Y77" s="8"/>
      <c r="Z77" s="8"/>
      <c r="AA77" s="156"/>
    </row>
    <row r="78" spans="1:31" ht="25.5">
      <c r="A78" s="55" t="s">
        <v>12</v>
      </c>
      <c r="B78" s="56">
        <v>81</v>
      </c>
      <c r="C78" s="93" t="s">
        <v>167</v>
      </c>
      <c r="D78" s="24">
        <f t="shared" ref="D78:L78" si="25">SUM(D75:D77)</f>
        <v>0</v>
      </c>
      <c r="E78" s="24">
        <f t="shared" si="25"/>
        <v>0</v>
      </c>
      <c r="F78" s="25">
        <f t="shared" si="25"/>
        <v>13000</v>
      </c>
      <c r="G78" s="24">
        <f t="shared" si="25"/>
        <v>0</v>
      </c>
      <c r="H78" s="25">
        <f t="shared" si="25"/>
        <v>13000</v>
      </c>
      <c r="I78" s="24">
        <f t="shared" si="25"/>
        <v>0</v>
      </c>
      <c r="J78" s="25">
        <f t="shared" si="25"/>
        <v>46073</v>
      </c>
      <c r="K78" s="24">
        <f t="shared" ref="K78" si="26">SUM(K75:K77)</f>
        <v>0</v>
      </c>
      <c r="L78" s="25">
        <f t="shared" si="25"/>
        <v>46073</v>
      </c>
      <c r="M78" s="66"/>
      <c r="N78" s="66"/>
      <c r="O78" s="66"/>
      <c r="P78" s="66"/>
      <c r="Q78" s="156"/>
      <c r="R78" s="66"/>
      <c r="S78" s="66"/>
      <c r="T78" s="66"/>
      <c r="U78" s="66"/>
      <c r="V78" s="156"/>
      <c r="W78" s="66"/>
      <c r="X78" s="66"/>
      <c r="Y78" s="8"/>
      <c r="Z78" s="8"/>
      <c r="AA78" s="156"/>
    </row>
    <row r="79" spans="1:31">
      <c r="A79" s="55"/>
      <c r="B79" s="56"/>
      <c r="C79" s="93"/>
      <c r="D79" s="29"/>
      <c r="E79" s="29"/>
      <c r="F79" s="29"/>
      <c r="G79" s="29"/>
      <c r="H79" s="41"/>
      <c r="I79" s="41"/>
      <c r="J79" s="29"/>
      <c r="K79" s="29"/>
      <c r="L79" s="169"/>
      <c r="M79" s="66"/>
      <c r="N79" s="66"/>
      <c r="O79" s="66"/>
      <c r="P79" s="66"/>
      <c r="Q79" s="156"/>
      <c r="R79" s="66"/>
      <c r="S79" s="66"/>
      <c r="T79" s="66"/>
      <c r="U79" s="66"/>
      <c r="V79" s="156"/>
      <c r="W79" s="66"/>
      <c r="X79" s="66"/>
      <c r="Y79" s="8"/>
      <c r="Z79" s="8"/>
      <c r="AA79" s="156"/>
    </row>
    <row r="80" spans="1:31" ht="38.25">
      <c r="A80" s="55"/>
      <c r="B80" s="56">
        <v>82</v>
      </c>
      <c r="C80" s="93" t="s">
        <v>292</v>
      </c>
      <c r="D80" s="37"/>
      <c r="E80" s="29"/>
      <c r="F80" s="29"/>
      <c r="G80" s="29"/>
      <c r="H80" s="41"/>
      <c r="I80" s="41"/>
      <c r="J80" s="29"/>
      <c r="K80" s="29"/>
      <c r="L80" s="169"/>
      <c r="M80" s="66"/>
      <c r="N80" s="66"/>
      <c r="O80" s="66"/>
      <c r="P80" s="66"/>
      <c r="Q80" s="156"/>
      <c r="R80" s="66"/>
      <c r="S80" s="66"/>
      <c r="T80" s="66"/>
      <c r="U80" s="66"/>
      <c r="V80" s="156"/>
      <c r="W80" s="66"/>
      <c r="X80" s="66"/>
      <c r="Y80" s="8"/>
      <c r="Z80" s="8"/>
      <c r="AA80" s="156"/>
    </row>
    <row r="81" spans="1:31" ht="13.5" customHeight="1">
      <c r="A81" s="55"/>
      <c r="B81" s="95" t="s">
        <v>334</v>
      </c>
      <c r="C81" s="93" t="s">
        <v>31</v>
      </c>
      <c r="D81" s="31">
        <v>0</v>
      </c>
      <c r="E81" s="31">
        <v>0</v>
      </c>
      <c r="F81" s="32">
        <v>4950</v>
      </c>
      <c r="G81" s="31">
        <v>0</v>
      </c>
      <c r="H81" s="32">
        <v>4950</v>
      </c>
      <c r="I81" s="31">
        <v>0</v>
      </c>
      <c r="J81" s="199">
        <f>1670+6000</f>
        <v>7670</v>
      </c>
      <c r="K81" s="31">
        <v>0</v>
      </c>
      <c r="L81" s="32">
        <f>SUM(J81:K81)</f>
        <v>7670</v>
      </c>
      <c r="M81" s="244"/>
      <c r="N81" s="245"/>
      <c r="O81" s="244"/>
      <c r="P81" s="244"/>
      <c r="Q81" s="246"/>
      <c r="R81" s="66"/>
      <c r="S81" s="66"/>
      <c r="T81" s="66"/>
      <c r="U81" s="66"/>
      <c r="V81" s="156"/>
      <c r="W81" s="66"/>
      <c r="X81" s="66"/>
      <c r="Y81" s="8"/>
      <c r="Z81" s="8"/>
      <c r="AA81" s="156"/>
    </row>
    <row r="82" spans="1:31" ht="13.5" customHeight="1">
      <c r="A82" s="55"/>
      <c r="B82" s="95" t="s">
        <v>335</v>
      </c>
      <c r="C82" s="93" t="s">
        <v>22</v>
      </c>
      <c r="D82" s="22">
        <v>0</v>
      </c>
      <c r="E82" s="22">
        <v>0</v>
      </c>
      <c r="F82" s="23">
        <v>970</v>
      </c>
      <c r="G82" s="22">
        <v>0</v>
      </c>
      <c r="H82" s="23">
        <v>970</v>
      </c>
      <c r="I82" s="22">
        <v>0</v>
      </c>
      <c r="J82" s="39">
        <f>335+1000</f>
        <v>1335</v>
      </c>
      <c r="K82" s="22">
        <v>0</v>
      </c>
      <c r="L82" s="23">
        <f>SUM(J82:K82)</f>
        <v>1335</v>
      </c>
      <c r="M82" s="244"/>
      <c r="N82" s="245"/>
      <c r="O82" s="244"/>
      <c r="P82" s="244"/>
      <c r="Q82" s="246"/>
      <c r="R82" s="66"/>
      <c r="S82" s="66"/>
      <c r="T82" s="66"/>
      <c r="U82" s="66"/>
      <c r="V82" s="156"/>
      <c r="W82" s="66"/>
      <c r="X82" s="66"/>
      <c r="Y82" s="8"/>
      <c r="Z82" s="8"/>
      <c r="AA82" s="156"/>
    </row>
    <row r="83" spans="1:31" ht="38.25">
      <c r="A83" s="55" t="s">
        <v>12</v>
      </c>
      <c r="B83" s="56">
        <v>82</v>
      </c>
      <c r="C83" s="93" t="s">
        <v>292</v>
      </c>
      <c r="D83" s="24">
        <f t="shared" ref="D83:L83" si="27">SUM(D80:D82)</f>
        <v>0</v>
      </c>
      <c r="E83" s="24">
        <f t="shared" si="27"/>
        <v>0</v>
      </c>
      <c r="F83" s="25">
        <f t="shared" si="27"/>
        <v>5920</v>
      </c>
      <c r="G83" s="24">
        <f t="shared" si="27"/>
        <v>0</v>
      </c>
      <c r="H83" s="25">
        <f t="shared" si="27"/>
        <v>5920</v>
      </c>
      <c r="I83" s="24">
        <f t="shared" si="27"/>
        <v>0</v>
      </c>
      <c r="J83" s="25">
        <f t="shared" si="27"/>
        <v>9005</v>
      </c>
      <c r="K83" s="24">
        <f t="shared" ref="K83" si="28">SUM(K80:K82)</f>
        <v>0</v>
      </c>
      <c r="L83" s="25">
        <f t="shared" si="27"/>
        <v>9005</v>
      </c>
      <c r="M83" s="66"/>
      <c r="N83" s="66"/>
      <c r="O83" s="66"/>
      <c r="P83" s="66"/>
      <c r="Q83" s="156"/>
      <c r="R83" s="66"/>
      <c r="S83" s="66"/>
      <c r="T83" s="66"/>
      <c r="U83" s="66"/>
      <c r="V83" s="156"/>
      <c r="W83" s="66"/>
      <c r="X83" s="66"/>
      <c r="Y83" s="8"/>
      <c r="Z83" s="8"/>
      <c r="AA83" s="156"/>
    </row>
    <row r="84" spans="1:31">
      <c r="A84" s="55"/>
      <c r="B84" s="56"/>
      <c r="C84" s="93"/>
      <c r="D84" s="29"/>
      <c r="E84" s="29"/>
      <c r="F84" s="29"/>
      <c r="G84" s="29"/>
      <c r="H84" s="41"/>
      <c r="I84" s="41"/>
      <c r="J84" s="29"/>
      <c r="K84" s="29"/>
      <c r="L84" s="169"/>
      <c r="M84" s="66"/>
      <c r="N84" s="66"/>
      <c r="O84" s="66"/>
      <c r="P84" s="66"/>
      <c r="Q84" s="156"/>
      <c r="R84" s="66"/>
      <c r="S84" s="66"/>
      <c r="T84" s="66"/>
      <c r="U84" s="66"/>
      <c r="V84" s="156"/>
      <c r="W84" s="66"/>
      <c r="X84" s="66"/>
      <c r="Y84" s="8"/>
      <c r="Z84" s="8"/>
      <c r="AA84" s="156"/>
    </row>
    <row r="85" spans="1:31" ht="26.1" customHeight="1">
      <c r="A85" s="55"/>
      <c r="B85" s="56">
        <v>83</v>
      </c>
      <c r="C85" s="93" t="s">
        <v>293</v>
      </c>
      <c r="D85" s="29"/>
      <c r="E85" s="29"/>
      <c r="F85" s="29"/>
      <c r="G85" s="29"/>
      <c r="H85" s="41"/>
      <c r="I85" s="41"/>
      <c r="J85" s="29"/>
      <c r="K85" s="29"/>
      <c r="L85" s="169"/>
      <c r="M85" s="66"/>
      <c r="N85" s="66"/>
      <c r="O85" s="66"/>
      <c r="P85" s="66"/>
      <c r="Q85" s="156"/>
      <c r="R85" s="66"/>
      <c r="S85" s="66"/>
      <c r="T85" s="66"/>
      <c r="U85" s="66"/>
      <c r="V85" s="156"/>
      <c r="W85" s="66"/>
      <c r="X85" s="66"/>
      <c r="Y85" s="8"/>
      <c r="Z85" s="8"/>
      <c r="AA85" s="156"/>
    </row>
    <row r="86" spans="1:31" ht="13.5" customHeight="1">
      <c r="A86" s="55"/>
      <c r="B86" s="95" t="s">
        <v>336</v>
      </c>
      <c r="C86" s="93" t="s">
        <v>31</v>
      </c>
      <c r="D86" s="31">
        <v>0</v>
      </c>
      <c r="E86" s="31">
        <v>0</v>
      </c>
      <c r="F86" s="32">
        <v>4950</v>
      </c>
      <c r="G86" s="31">
        <v>0</v>
      </c>
      <c r="H86" s="32">
        <v>4950</v>
      </c>
      <c r="I86" s="31">
        <v>0</v>
      </c>
      <c r="J86" s="32">
        <f>1670+6000</f>
        <v>7670</v>
      </c>
      <c r="K86" s="31">
        <v>0</v>
      </c>
      <c r="L86" s="32">
        <f>SUM(J86:K86)</f>
        <v>7670</v>
      </c>
      <c r="M86" s="244"/>
      <c r="N86" s="245"/>
      <c r="O86" s="244"/>
      <c r="P86" s="244"/>
      <c r="Q86" s="246"/>
      <c r="R86" s="66"/>
      <c r="S86" s="66"/>
      <c r="T86" s="66"/>
      <c r="U86" s="66"/>
      <c r="V86" s="156"/>
      <c r="W86" s="66"/>
      <c r="X86" s="66"/>
      <c r="Y86" s="8"/>
      <c r="Z86" s="8"/>
      <c r="AA86" s="156"/>
    </row>
    <row r="87" spans="1:31" ht="13.5" customHeight="1">
      <c r="A87" s="96"/>
      <c r="B87" s="268" t="s">
        <v>337</v>
      </c>
      <c r="C87" s="98" t="s">
        <v>22</v>
      </c>
      <c r="D87" s="33">
        <v>0</v>
      </c>
      <c r="E87" s="33">
        <v>0</v>
      </c>
      <c r="F87" s="34">
        <v>970</v>
      </c>
      <c r="G87" s="33">
        <v>0</v>
      </c>
      <c r="H87" s="34">
        <v>970</v>
      </c>
      <c r="I87" s="33">
        <v>0</v>
      </c>
      <c r="J87" s="34">
        <f>335+1000</f>
        <v>1335</v>
      </c>
      <c r="K87" s="33">
        <v>0</v>
      </c>
      <c r="L87" s="34">
        <f>SUM(J87:K87)</f>
        <v>1335</v>
      </c>
      <c r="M87" s="244"/>
      <c r="N87" s="245"/>
      <c r="O87" s="244"/>
      <c r="P87" s="244"/>
      <c r="Q87" s="246"/>
      <c r="R87" s="66"/>
      <c r="S87" s="66"/>
      <c r="T87" s="66"/>
      <c r="U87" s="66"/>
      <c r="V87" s="156"/>
      <c r="W87" s="66"/>
      <c r="X87" s="66"/>
      <c r="Y87" s="8"/>
      <c r="Z87" s="8"/>
      <c r="AA87" s="156"/>
    </row>
    <row r="88" spans="1:31" ht="27.95" customHeight="1">
      <c r="A88" s="55" t="s">
        <v>12</v>
      </c>
      <c r="B88" s="56">
        <v>83</v>
      </c>
      <c r="C88" s="93" t="s">
        <v>293</v>
      </c>
      <c r="D88" s="33">
        <f t="shared" ref="D88:L88" si="29">SUM(D86:D87)</f>
        <v>0</v>
      </c>
      <c r="E88" s="33">
        <f t="shared" si="29"/>
        <v>0</v>
      </c>
      <c r="F88" s="34">
        <f t="shared" si="29"/>
        <v>5920</v>
      </c>
      <c r="G88" s="33">
        <f t="shared" si="29"/>
        <v>0</v>
      </c>
      <c r="H88" s="34">
        <f t="shared" si="29"/>
        <v>5920</v>
      </c>
      <c r="I88" s="33">
        <f t="shared" si="29"/>
        <v>0</v>
      </c>
      <c r="J88" s="34">
        <f t="shared" si="29"/>
        <v>9005</v>
      </c>
      <c r="K88" s="33">
        <f t="shared" ref="K88" si="30">SUM(K86:K87)</f>
        <v>0</v>
      </c>
      <c r="L88" s="34">
        <f t="shared" si="29"/>
        <v>9005</v>
      </c>
      <c r="M88" s="66"/>
      <c r="N88" s="66"/>
      <c r="O88" s="66"/>
      <c r="P88" s="66"/>
      <c r="Q88" s="156"/>
      <c r="R88" s="66"/>
      <c r="S88" s="66"/>
      <c r="T88" s="66"/>
      <c r="U88" s="66"/>
      <c r="V88" s="156"/>
      <c r="W88" s="66"/>
      <c r="X88" s="66"/>
      <c r="Y88" s="8"/>
      <c r="Z88" s="8"/>
      <c r="AA88" s="156"/>
    </row>
    <row r="89" spans="1:31" ht="38.25">
      <c r="A89" s="55" t="s">
        <v>12</v>
      </c>
      <c r="B89" s="56">
        <v>25</v>
      </c>
      <c r="C89" s="93" t="s">
        <v>325</v>
      </c>
      <c r="D89" s="33">
        <f t="shared" ref="D89:L89" si="31">D88+D83+D78+D73</f>
        <v>0</v>
      </c>
      <c r="E89" s="33">
        <f t="shared" si="31"/>
        <v>0</v>
      </c>
      <c r="F89" s="34">
        <f t="shared" si="31"/>
        <v>32757</v>
      </c>
      <c r="G89" s="33">
        <f t="shared" si="31"/>
        <v>0</v>
      </c>
      <c r="H89" s="34">
        <f t="shared" si="31"/>
        <v>32757</v>
      </c>
      <c r="I89" s="33">
        <f t="shared" si="31"/>
        <v>0</v>
      </c>
      <c r="J89" s="34">
        <f t="shared" si="31"/>
        <v>75707</v>
      </c>
      <c r="K89" s="33">
        <f t="shared" ref="K89" si="32">K88+K83+K78+K73</f>
        <v>0</v>
      </c>
      <c r="L89" s="34">
        <f t="shared" si="31"/>
        <v>75707</v>
      </c>
      <c r="M89" s="66"/>
      <c r="N89" s="66"/>
      <c r="O89" s="66"/>
      <c r="P89" s="66"/>
      <c r="Q89" s="156"/>
      <c r="R89" s="66"/>
      <c r="S89" s="66"/>
      <c r="T89" s="66"/>
      <c r="U89" s="66"/>
      <c r="V89" s="156"/>
      <c r="W89" s="66"/>
      <c r="X89" s="66"/>
      <c r="Y89" s="8"/>
      <c r="Z89" s="8"/>
      <c r="AA89" s="156"/>
    </row>
    <row r="90" spans="1:31">
      <c r="A90" s="55"/>
      <c r="B90" s="94"/>
      <c r="C90" s="91"/>
      <c r="D90" s="37"/>
      <c r="E90" s="37"/>
      <c r="F90" s="37"/>
      <c r="G90" s="37"/>
      <c r="H90" s="131"/>
      <c r="I90" s="131"/>
      <c r="J90" s="37"/>
      <c r="K90" s="37"/>
      <c r="L90" s="172"/>
      <c r="M90" s="66"/>
      <c r="N90" s="66"/>
      <c r="O90" s="66"/>
      <c r="P90" s="66"/>
      <c r="Q90" s="156"/>
      <c r="R90" s="66"/>
      <c r="S90" s="66"/>
      <c r="T90" s="66"/>
      <c r="U90" s="66"/>
      <c r="V90" s="156"/>
      <c r="W90" s="66"/>
      <c r="X90" s="66"/>
      <c r="Y90" s="8"/>
      <c r="Z90" s="8"/>
      <c r="AA90" s="156"/>
    </row>
    <row r="91" spans="1:31">
      <c r="A91" s="55"/>
      <c r="B91" s="56">
        <v>66</v>
      </c>
      <c r="C91" s="93" t="s">
        <v>37</v>
      </c>
      <c r="D91" s="37"/>
      <c r="E91" s="37"/>
      <c r="F91" s="37"/>
      <c r="G91" s="37"/>
      <c r="H91" s="131"/>
      <c r="I91" s="131"/>
      <c r="J91" s="37"/>
      <c r="K91" s="37"/>
      <c r="L91" s="172"/>
      <c r="M91" s="66"/>
      <c r="N91" s="66"/>
      <c r="O91" s="66"/>
      <c r="P91" s="66"/>
      <c r="Q91" s="156"/>
      <c r="R91" s="66"/>
      <c r="S91" s="66"/>
      <c r="T91" s="66"/>
      <c r="U91" s="66"/>
      <c r="V91" s="156"/>
      <c r="W91" s="66"/>
      <c r="X91" s="66"/>
      <c r="Y91" s="8"/>
      <c r="Z91" s="8"/>
      <c r="AA91" s="156"/>
    </row>
    <row r="92" spans="1:31">
      <c r="A92" s="55"/>
      <c r="B92" s="95" t="s">
        <v>38</v>
      </c>
      <c r="C92" s="93" t="s">
        <v>31</v>
      </c>
      <c r="D92" s="32">
        <v>891</v>
      </c>
      <c r="E92" s="32">
        <v>569</v>
      </c>
      <c r="F92" s="32">
        <v>2500</v>
      </c>
      <c r="G92" s="30">
        <v>676</v>
      </c>
      <c r="H92" s="32">
        <v>2500</v>
      </c>
      <c r="I92" s="180">
        <v>676</v>
      </c>
      <c r="J92" s="32">
        <v>2500</v>
      </c>
      <c r="K92" s="31">
        <v>0</v>
      </c>
      <c r="L92" s="32">
        <f>SUM(J92:K92)</f>
        <v>2500</v>
      </c>
      <c r="M92" s="237"/>
      <c r="N92" s="237"/>
      <c r="O92" s="237"/>
      <c r="P92" s="237"/>
      <c r="Q92" s="238"/>
      <c r="R92" s="66"/>
      <c r="S92" s="66"/>
      <c r="T92" s="66"/>
      <c r="U92" s="66"/>
      <c r="V92" s="156"/>
      <c r="W92" s="286"/>
      <c r="X92" s="286"/>
      <c r="Y92" s="290"/>
      <c r="Z92" s="290"/>
      <c r="AA92" s="287"/>
    </row>
    <row r="93" spans="1:31">
      <c r="A93" s="55"/>
      <c r="B93" s="95" t="s">
        <v>39</v>
      </c>
      <c r="C93" s="93" t="s">
        <v>32</v>
      </c>
      <c r="D93" s="39">
        <v>75</v>
      </c>
      <c r="E93" s="23">
        <v>2</v>
      </c>
      <c r="F93" s="22">
        <v>0</v>
      </c>
      <c r="G93" s="23">
        <v>20</v>
      </c>
      <c r="H93" s="22">
        <v>0</v>
      </c>
      <c r="I93" s="260">
        <v>20</v>
      </c>
      <c r="J93" s="22">
        <v>0</v>
      </c>
      <c r="K93" s="23">
        <v>15</v>
      </c>
      <c r="L93" s="23">
        <f>SUM(J93:K93)</f>
        <v>15</v>
      </c>
      <c r="M93" s="286"/>
      <c r="N93" s="286"/>
      <c r="O93" s="286"/>
      <c r="P93" s="286"/>
      <c r="Q93" s="287"/>
      <c r="R93" s="66"/>
      <c r="S93" s="66"/>
      <c r="T93" s="66"/>
      <c r="U93" s="66"/>
      <c r="V93" s="156"/>
      <c r="W93" s="286"/>
      <c r="X93" s="286"/>
      <c r="Y93" s="290"/>
      <c r="Z93" s="290"/>
      <c r="AA93" s="287"/>
      <c r="AB93" s="290"/>
      <c r="AC93" s="290"/>
      <c r="AD93" s="290"/>
      <c r="AE93" s="290"/>
    </row>
    <row r="94" spans="1:31">
      <c r="A94" s="55"/>
      <c r="B94" s="95" t="s">
        <v>40</v>
      </c>
      <c r="C94" s="93" t="s">
        <v>21</v>
      </c>
      <c r="D94" s="23">
        <v>428</v>
      </c>
      <c r="E94" s="23">
        <v>5</v>
      </c>
      <c r="F94" s="22">
        <v>0</v>
      </c>
      <c r="G94" s="23">
        <v>50</v>
      </c>
      <c r="H94" s="22">
        <v>0</v>
      </c>
      <c r="I94" s="260">
        <v>50</v>
      </c>
      <c r="J94" s="22">
        <v>0</v>
      </c>
      <c r="K94" s="23">
        <f>50-12</f>
        <v>38</v>
      </c>
      <c r="L94" s="23">
        <f>SUM(J94:K94)</f>
        <v>38</v>
      </c>
      <c r="M94" s="286"/>
      <c r="N94" s="286"/>
      <c r="O94" s="286"/>
      <c r="P94" s="286"/>
      <c r="Q94" s="287"/>
      <c r="R94" s="66"/>
      <c r="S94" s="66"/>
      <c r="T94" s="66"/>
      <c r="U94" s="66"/>
      <c r="V94" s="156"/>
      <c r="W94" s="286"/>
      <c r="X94" s="286"/>
      <c r="Y94" s="290"/>
      <c r="Z94" s="290"/>
      <c r="AA94" s="287"/>
      <c r="AB94" s="290"/>
      <c r="AC94" s="290"/>
      <c r="AD94" s="290"/>
      <c r="AE94" s="290"/>
    </row>
    <row r="95" spans="1:31">
      <c r="A95" s="55"/>
      <c r="B95" s="95" t="s">
        <v>41</v>
      </c>
      <c r="C95" s="93" t="s">
        <v>22</v>
      </c>
      <c r="D95" s="23">
        <v>1752</v>
      </c>
      <c r="E95" s="45">
        <v>0</v>
      </c>
      <c r="F95" s="32">
        <v>10500</v>
      </c>
      <c r="G95" s="31">
        <v>0</v>
      </c>
      <c r="H95" s="32">
        <v>10500</v>
      </c>
      <c r="I95" s="31">
        <v>0</v>
      </c>
      <c r="J95" s="31">
        <v>0</v>
      </c>
      <c r="K95" s="31">
        <v>0</v>
      </c>
      <c r="L95" s="31">
        <f>SUM(J95:K95)</f>
        <v>0</v>
      </c>
      <c r="M95" s="66"/>
      <c r="N95" s="66"/>
      <c r="O95" s="66"/>
      <c r="P95" s="66"/>
      <c r="R95" s="66"/>
      <c r="S95" s="66"/>
      <c r="T95" s="66"/>
      <c r="U95" s="66"/>
      <c r="V95" s="156"/>
      <c r="W95" s="286"/>
      <c r="X95" s="286"/>
      <c r="Y95" s="290"/>
      <c r="Z95" s="290"/>
      <c r="AA95" s="287"/>
      <c r="AB95" s="290"/>
      <c r="AC95" s="290"/>
      <c r="AD95" s="290"/>
      <c r="AE95" s="290"/>
    </row>
    <row r="96" spans="1:31">
      <c r="A96" s="55" t="s">
        <v>12</v>
      </c>
      <c r="B96" s="56">
        <v>66</v>
      </c>
      <c r="C96" s="93" t="s">
        <v>37</v>
      </c>
      <c r="D96" s="25">
        <f t="shared" ref="D96:L96" si="33">SUM(D92:D95)</f>
        <v>3146</v>
      </c>
      <c r="E96" s="25">
        <f t="shared" si="33"/>
        <v>576</v>
      </c>
      <c r="F96" s="25">
        <f t="shared" si="33"/>
        <v>13000</v>
      </c>
      <c r="G96" s="25">
        <f t="shared" si="33"/>
        <v>746</v>
      </c>
      <c r="H96" s="25">
        <f t="shared" si="33"/>
        <v>13000</v>
      </c>
      <c r="I96" s="25">
        <f t="shared" si="33"/>
        <v>746</v>
      </c>
      <c r="J96" s="25">
        <f t="shared" si="33"/>
        <v>2500</v>
      </c>
      <c r="K96" s="25">
        <f t="shared" ref="K96" si="34">SUM(K92:K95)</f>
        <v>53</v>
      </c>
      <c r="L96" s="25">
        <f t="shared" si="33"/>
        <v>2553</v>
      </c>
      <c r="M96" s="66"/>
      <c r="N96" s="66"/>
      <c r="O96" s="66"/>
      <c r="P96" s="66"/>
      <c r="Q96" s="156"/>
      <c r="R96" s="66"/>
      <c r="S96" s="66"/>
      <c r="T96" s="66"/>
      <c r="U96" s="66"/>
      <c r="V96" s="156"/>
      <c r="W96" s="66"/>
      <c r="X96" s="66"/>
      <c r="Y96" s="8"/>
      <c r="Z96" s="8"/>
      <c r="AA96" s="156"/>
    </row>
    <row r="97" spans="1:31">
      <c r="A97" s="55"/>
      <c r="B97" s="56"/>
      <c r="C97" s="93"/>
      <c r="D97" s="32"/>
      <c r="E97" s="32"/>
      <c r="F97" s="32"/>
      <c r="G97" s="32"/>
      <c r="H97" s="32"/>
      <c r="I97" s="32"/>
      <c r="J97" s="32"/>
      <c r="K97" s="32"/>
      <c r="L97" s="170"/>
      <c r="M97" s="66"/>
      <c r="N97" s="66"/>
      <c r="O97" s="66"/>
      <c r="P97" s="66"/>
      <c r="Q97" s="156"/>
      <c r="R97" s="66"/>
      <c r="S97" s="66"/>
      <c r="T97" s="66"/>
      <c r="U97" s="66"/>
      <c r="V97" s="156"/>
      <c r="W97" s="66"/>
      <c r="X97" s="66"/>
      <c r="Y97" s="8"/>
      <c r="Z97" s="8"/>
      <c r="AA97" s="156"/>
    </row>
    <row r="98" spans="1:31">
      <c r="A98" s="55"/>
      <c r="B98" s="56">
        <v>67</v>
      </c>
      <c r="C98" s="93" t="s">
        <v>42</v>
      </c>
      <c r="D98" s="29"/>
      <c r="E98" s="29"/>
      <c r="F98" s="29"/>
      <c r="G98" s="29"/>
      <c r="H98" s="41"/>
      <c r="I98" s="41"/>
      <c r="J98" s="29"/>
      <c r="K98" s="29"/>
      <c r="L98" s="169"/>
      <c r="M98" s="66"/>
      <c r="N98" s="66"/>
      <c r="O98" s="66"/>
      <c r="P98" s="66"/>
      <c r="Q98" s="156"/>
      <c r="R98" s="66"/>
      <c r="S98" s="66"/>
      <c r="T98" s="66"/>
      <c r="U98" s="66"/>
      <c r="V98" s="156"/>
      <c r="W98" s="66"/>
      <c r="X98" s="66"/>
      <c r="Y98" s="8"/>
      <c r="Z98" s="8"/>
      <c r="AA98" s="156"/>
    </row>
    <row r="99" spans="1:31">
      <c r="A99" s="55"/>
      <c r="B99" s="95" t="s">
        <v>43</v>
      </c>
      <c r="C99" s="93" t="s">
        <v>31</v>
      </c>
      <c r="D99" s="32">
        <v>7564</v>
      </c>
      <c r="E99" s="32">
        <v>5130</v>
      </c>
      <c r="F99" s="32">
        <v>8000</v>
      </c>
      <c r="G99" s="30">
        <v>6358</v>
      </c>
      <c r="H99" s="180">
        <v>8000</v>
      </c>
      <c r="I99" s="180">
        <v>6358</v>
      </c>
      <c r="J99" s="32">
        <v>6539</v>
      </c>
      <c r="K99" s="32">
        <v>6466</v>
      </c>
      <c r="L99" s="32">
        <f>SUM(J99:K99)</f>
        <v>13005</v>
      </c>
      <c r="M99" s="237"/>
      <c r="N99" s="237"/>
      <c r="O99" s="237"/>
      <c r="P99" s="237"/>
      <c r="Q99" s="238"/>
      <c r="V99" s="156"/>
      <c r="W99" s="286"/>
      <c r="X99" s="286"/>
      <c r="Y99" s="290"/>
      <c r="Z99" s="290"/>
      <c r="AA99" s="287"/>
    </row>
    <row r="100" spans="1:31">
      <c r="A100" s="55"/>
      <c r="B100" s="95" t="s">
        <v>44</v>
      </c>
      <c r="C100" s="93" t="s">
        <v>32</v>
      </c>
      <c r="D100" s="32">
        <v>10</v>
      </c>
      <c r="E100" s="32">
        <v>38</v>
      </c>
      <c r="F100" s="32">
        <v>50</v>
      </c>
      <c r="G100" s="32">
        <v>40</v>
      </c>
      <c r="H100" s="32">
        <v>50</v>
      </c>
      <c r="I100" s="180">
        <v>40</v>
      </c>
      <c r="J100" s="32">
        <v>50</v>
      </c>
      <c r="K100" s="32">
        <v>40</v>
      </c>
      <c r="L100" s="32">
        <f>SUM(J100:K100)</f>
        <v>90</v>
      </c>
      <c r="M100" s="286"/>
      <c r="N100" s="286"/>
      <c r="O100" s="286"/>
      <c r="P100" s="286"/>
      <c r="Q100" s="287"/>
      <c r="R100" s="66"/>
      <c r="S100" s="66"/>
      <c r="T100" s="66"/>
      <c r="U100" s="66"/>
      <c r="V100" s="156"/>
      <c r="W100" s="286"/>
      <c r="X100" s="286"/>
      <c r="Y100" s="290"/>
      <c r="Z100" s="290"/>
      <c r="AA100" s="287"/>
      <c r="AB100" s="290"/>
      <c r="AC100" s="290"/>
      <c r="AD100" s="290"/>
      <c r="AE100" s="290"/>
    </row>
    <row r="101" spans="1:31">
      <c r="A101" s="55"/>
      <c r="B101" s="95" t="s">
        <v>45</v>
      </c>
      <c r="C101" s="93" t="s">
        <v>21</v>
      </c>
      <c r="D101" s="23">
        <v>1098</v>
      </c>
      <c r="E101" s="23">
        <v>60</v>
      </c>
      <c r="F101" s="23">
        <v>1000</v>
      </c>
      <c r="G101" s="23">
        <v>60</v>
      </c>
      <c r="H101" s="23">
        <v>1000</v>
      </c>
      <c r="I101" s="260">
        <v>60</v>
      </c>
      <c r="J101" s="23">
        <v>200</v>
      </c>
      <c r="K101" s="23">
        <v>60</v>
      </c>
      <c r="L101" s="23">
        <f>SUM(J101:K101)</f>
        <v>260</v>
      </c>
      <c r="M101" s="286"/>
      <c r="N101" s="286"/>
      <c r="O101" s="286"/>
      <c r="P101" s="286"/>
      <c r="Q101" s="287"/>
      <c r="R101" s="66"/>
      <c r="S101" s="66"/>
      <c r="T101" s="66"/>
      <c r="U101" s="66"/>
      <c r="V101" s="156"/>
      <c r="W101" s="286"/>
      <c r="X101" s="286"/>
      <c r="Y101" s="290"/>
      <c r="Z101" s="290"/>
      <c r="AA101" s="287"/>
      <c r="AB101" s="290"/>
      <c r="AC101" s="290"/>
      <c r="AD101" s="290"/>
      <c r="AE101" s="290"/>
    </row>
    <row r="102" spans="1:31">
      <c r="A102" s="55" t="s">
        <v>12</v>
      </c>
      <c r="B102" s="56">
        <v>67</v>
      </c>
      <c r="C102" s="93" t="s">
        <v>42</v>
      </c>
      <c r="D102" s="25">
        <f t="shared" ref="D102:L102" si="35">SUM(D99:D101)</f>
        <v>8672</v>
      </c>
      <c r="E102" s="25">
        <f t="shared" si="35"/>
        <v>5228</v>
      </c>
      <c r="F102" s="25">
        <f t="shared" si="35"/>
        <v>9050</v>
      </c>
      <c r="G102" s="25">
        <f t="shared" si="35"/>
        <v>6458</v>
      </c>
      <c r="H102" s="25">
        <f t="shared" si="35"/>
        <v>9050</v>
      </c>
      <c r="I102" s="25">
        <f t="shared" si="35"/>
        <v>6458</v>
      </c>
      <c r="J102" s="25">
        <f t="shared" si="35"/>
        <v>6789</v>
      </c>
      <c r="K102" s="25">
        <f t="shared" si="35"/>
        <v>6566</v>
      </c>
      <c r="L102" s="25">
        <f t="shared" si="35"/>
        <v>13355</v>
      </c>
      <c r="M102" s="66"/>
      <c r="N102" s="66"/>
      <c r="O102" s="66"/>
      <c r="P102" s="66"/>
      <c r="Q102" s="156"/>
      <c r="R102" s="66"/>
      <c r="S102" s="66"/>
      <c r="T102" s="66"/>
      <c r="U102" s="66"/>
      <c r="V102" s="156"/>
      <c r="W102" s="66"/>
      <c r="X102" s="66"/>
      <c r="Y102" s="8"/>
      <c r="Z102" s="8"/>
      <c r="AA102" s="156"/>
    </row>
    <row r="103" spans="1:31">
      <c r="A103" s="55"/>
      <c r="B103" s="56"/>
      <c r="C103" s="93"/>
      <c r="D103" s="32"/>
      <c r="E103" s="32"/>
      <c r="F103" s="32"/>
      <c r="G103" s="32"/>
      <c r="H103" s="32"/>
      <c r="I103" s="32"/>
      <c r="J103" s="32"/>
      <c r="K103" s="32"/>
      <c r="L103" s="170"/>
      <c r="M103" s="66"/>
      <c r="N103" s="66"/>
      <c r="O103" s="66"/>
      <c r="P103" s="66"/>
      <c r="Q103" s="156"/>
      <c r="R103" s="66"/>
      <c r="S103" s="66"/>
      <c r="T103" s="66"/>
      <c r="U103" s="66"/>
      <c r="V103" s="156"/>
      <c r="W103" s="66"/>
      <c r="X103" s="66"/>
      <c r="Y103" s="8"/>
      <c r="Z103" s="8"/>
      <c r="AA103" s="156"/>
    </row>
    <row r="104" spans="1:31" ht="25.5">
      <c r="A104" s="55"/>
      <c r="B104" s="56">
        <v>81</v>
      </c>
      <c r="C104" s="93" t="s">
        <v>167</v>
      </c>
      <c r="D104" s="37"/>
      <c r="E104" s="29"/>
      <c r="F104" s="29"/>
      <c r="G104" s="29"/>
      <c r="H104" s="41"/>
      <c r="I104" s="41"/>
      <c r="J104" s="29"/>
      <c r="K104" s="29"/>
      <c r="L104" s="169"/>
      <c r="M104" s="66"/>
      <c r="N104" s="66"/>
      <c r="O104" s="66"/>
      <c r="P104" s="66"/>
      <c r="Q104" s="156"/>
      <c r="R104" s="66"/>
      <c r="S104" s="66"/>
      <c r="T104" s="66"/>
      <c r="U104" s="66"/>
      <c r="V104" s="156"/>
      <c r="W104" s="66"/>
      <c r="X104" s="66"/>
      <c r="Y104" s="8"/>
      <c r="Z104" s="8"/>
      <c r="AA104" s="156"/>
    </row>
    <row r="105" spans="1:31" ht="13.5" customHeight="1">
      <c r="A105" s="55"/>
      <c r="B105" s="95" t="s">
        <v>47</v>
      </c>
      <c r="C105" s="93" t="s">
        <v>31</v>
      </c>
      <c r="D105" s="32">
        <v>12048</v>
      </c>
      <c r="E105" s="31">
        <v>0</v>
      </c>
      <c r="F105" s="44">
        <v>0</v>
      </c>
      <c r="G105" s="31">
        <v>0</v>
      </c>
      <c r="H105" s="44">
        <v>0</v>
      </c>
      <c r="I105" s="31">
        <v>0</v>
      </c>
      <c r="J105" s="44">
        <v>0</v>
      </c>
      <c r="K105" s="31">
        <v>0</v>
      </c>
      <c r="L105" s="31">
        <f>SUM(J105:K105)</f>
        <v>0</v>
      </c>
      <c r="M105" s="66"/>
      <c r="N105" s="66"/>
      <c r="O105" s="66"/>
      <c r="P105" s="66"/>
      <c r="Q105" s="156"/>
      <c r="R105" s="66"/>
      <c r="S105" s="66"/>
      <c r="T105" s="66"/>
      <c r="U105" s="66"/>
      <c r="V105" s="156"/>
      <c r="W105" s="66"/>
      <c r="X105" s="66"/>
      <c r="Y105" s="8"/>
      <c r="Z105" s="8"/>
      <c r="AA105" s="156"/>
    </row>
    <row r="106" spans="1:31" ht="13.5" customHeight="1">
      <c r="A106" s="55"/>
      <c r="B106" s="95" t="s">
        <v>48</v>
      </c>
      <c r="C106" s="93" t="s">
        <v>32</v>
      </c>
      <c r="D106" s="23">
        <v>48</v>
      </c>
      <c r="E106" s="22">
        <v>0</v>
      </c>
      <c r="F106" s="45">
        <v>0</v>
      </c>
      <c r="G106" s="22">
        <v>0</v>
      </c>
      <c r="H106" s="45">
        <v>0</v>
      </c>
      <c r="I106" s="22">
        <v>0</v>
      </c>
      <c r="J106" s="45">
        <v>0</v>
      </c>
      <c r="K106" s="22">
        <v>0</v>
      </c>
      <c r="L106" s="22">
        <f>SUM(J106:K106)</f>
        <v>0</v>
      </c>
      <c r="M106" s="66"/>
      <c r="N106" s="66"/>
      <c r="O106" s="66"/>
      <c r="P106" s="66"/>
      <c r="Q106" s="156"/>
      <c r="R106" s="66"/>
      <c r="S106" s="66"/>
      <c r="T106" s="66"/>
      <c r="U106" s="66"/>
      <c r="V106" s="156"/>
      <c r="W106" s="66"/>
      <c r="X106" s="66"/>
      <c r="Y106" s="8"/>
      <c r="Z106" s="8"/>
      <c r="AA106" s="156"/>
    </row>
    <row r="107" spans="1:31" ht="13.5" customHeight="1">
      <c r="A107" s="55"/>
      <c r="B107" s="95" t="s">
        <v>49</v>
      </c>
      <c r="C107" s="93" t="s">
        <v>21</v>
      </c>
      <c r="D107" s="23">
        <v>434</v>
      </c>
      <c r="E107" s="22">
        <v>0</v>
      </c>
      <c r="F107" s="45">
        <v>0</v>
      </c>
      <c r="G107" s="22">
        <v>0</v>
      </c>
      <c r="H107" s="45">
        <v>0</v>
      </c>
      <c r="I107" s="22">
        <v>0</v>
      </c>
      <c r="J107" s="45">
        <v>0</v>
      </c>
      <c r="K107" s="22">
        <v>0</v>
      </c>
      <c r="L107" s="22">
        <f>SUM(J107:K107)</f>
        <v>0</v>
      </c>
      <c r="M107" s="66"/>
      <c r="N107" s="66"/>
      <c r="O107" s="66"/>
      <c r="P107" s="66"/>
      <c r="Q107" s="156"/>
      <c r="R107" s="66"/>
      <c r="S107" s="66"/>
      <c r="T107" s="66"/>
      <c r="U107" s="66"/>
      <c r="V107" s="156"/>
      <c r="W107" s="66"/>
      <c r="X107" s="66"/>
      <c r="Y107" s="8"/>
      <c r="Z107" s="8"/>
      <c r="AA107" s="156"/>
    </row>
    <row r="108" spans="1:31" ht="13.5" customHeight="1">
      <c r="A108" s="55"/>
      <c r="B108" s="95" t="s">
        <v>50</v>
      </c>
      <c r="C108" s="93" t="s">
        <v>22</v>
      </c>
      <c r="D108" s="23">
        <v>1438</v>
      </c>
      <c r="E108" s="22">
        <v>0</v>
      </c>
      <c r="F108" s="45">
        <v>0</v>
      </c>
      <c r="G108" s="22">
        <v>0</v>
      </c>
      <c r="H108" s="45">
        <v>0</v>
      </c>
      <c r="I108" s="22">
        <v>0</v>
      </c>
      <c r="J108" s="45">
        <v>0</v>
      </c>
      <c r="K108" s="22">
        <v>0</v>
      </c>
      <c r="L108" s="22">
        <f>SUM(J108:K108)</f>
        <v>0</v>
      </c>
      <c r="M108" s="66"/>
      <c r="N108" s="66"/>
      <c r="O108" s="66"/>
      <c r="P108" s="66"/>
      <c r="Q108" s="156"/>
      <c r="R108" s="66"/>
      <c r="S108" s="66"/>
      <c r="T108" s="66"/>
      <c r="U108" s="66"/>
      <c r="V108" s="156"/>
      <c r="W108" s="66"/>
      <c r="X108" s="66"/>
      <c r="Y108" s="8"/>
      <c r="Z108" s="8"/>
      <c r="AA108" s="156"/>
    </row>
    <row r="109" spans="1:31" ht="25.5">
      <c r="A109" s="55" t="s">
        <v>12</v>
      </c>
      <c r="B109" s="56">
        <v>81</v>
      </c>
      <c r="C109" s="93" t="s">
        <v>167</v>
      </c>
      <c r="D109" s="25">
        <f t="shared" ref="D109:L109" si="36">SUM(D104:D108)</f>
        <v>13968</v>
      </c>
      <c r="E109" s="24">
        <f t="shared" si="36"/>
        <v>0</v>
      </c>
      <c r="F109" s="24">
        <f t="shared" si="36"/>
        <v>0</v>
      </c>
      <c r="G109" s="24">
        <f t="shared" si="36"/>
        <v>0</v>
      </c>
      <c r="H109" s="24">
        <f t="shared" si="36"/>
        <v>0</v>
      </c>
      <c r="I109" s="24">
        <f t="shared" si="36"/>
        <v>0</v>
      </c>
      <c r="J109" s="24">
        <f t="shared" si="36"/>
        <v>0</v>
      </c>
      <c r="K109" s="24">
        <f t="shared" ref="K109" si="37">SUM(K104:K108)</f>
        <v>0</v>
      </c>
      <c r="L109" s="24">
        <f t="shared" si="36"/>
        <v>0</v>
      </c>
      <c r="M109" s="66"/>
      <c r="N109" s="66"/>
      <c r="O109" s="66"/>
      <c r="P109" s="66"/>
      <c r="Q109" s="156"/>
      <c r="R109" s="66"/>
      <c r="S109" s="66"/>
      <c r="T109" s="66"/>
      <c r="U109" s="66"/>
      <c r="V109" s="156"/>
      <c r="W109" s="66"/>
      <c r="X109" s="66"/>
      <c r="Y109" s="8"/>
      <c r="Z109" s="8"/>
      <c r="AA109" s="156"/>
    </row>
    <row r="110" spans="1:31">
      <c r="A110" s="55"/>
      <c r="B110" s="56"/>
      <c r="C110" s="93"/>
      <c r="D110" s="29"/>
      <c r="E110" s="29"/>
      <c r="F110" s="29"/>
      <c r="G110" s="29"/>
      <c r="H110" s="41"/>
      <c r="I110" s="41"/>
      <c r="J110" s="29"/>
      <c r="K110" s="29"/>
      <c r="L110" s="169"/>
      <c r="M110" s="66"/>
      <c r="N110" s="66"/>
      <c r="O110" s="66"/>
      <c r="P110" s="66"/>
      <c r="Q110" s="156"/>
      <c r="R110" s="66"/>
      <c r="S110" s="66"/>
      <c r="T110" s="66"/>
      <c r="U110" s="66"/>
      <c r="V110" s="156"/>
      <c r="W110" s="66"/>
      <c r="X110" s="66"/>
      <c r="Y110" s="8"/>
      <c r="Z110" s="8"/>
      <c r="AA110" s="156"/>
    </row>
    <row r="111" spans="1:31" ht="38.25">
      <c r="A111" s="55"/>
      <c r="B111" s="56">
        <v>82</v>
      </c>
      <c r="C111" s="93" t="s">
        <v>292</v>
      </c>
      <c r="D111" s="37"/>
      <c r="E111" s="29"/>
      <c r="F111" s="29"/>
      <c r="G111" s="29"/>
      <c r="H111" s="41"/>
      <c r="I111" s="41"/>
      <c r="J111" s="29"/>
      <c r="K111" s="29"/>
      <c r="L111" s="169"/>
      <c r="M111" s="66"/>
      <c r="N111" s="66"/>
      <c r="O111" s="66"/>
      <c r="P111" s="66"/>
      <c r="Q111" s="156"/>
      <c r="R111" s="66"/>
      <c r="S111" s="66"/>
      <c r="T111" s="66"/>
      <c r="U111" s="66"/>
      <c r="V111" s="156"/>
      <c r="W111" s="66"/>
      <c r="X111" s="66"/>
      <c r="Y111" s="8"/>
      <c r="Z111" s="8"/>
      <c r="AA111" s="156"/>
    </row>
    <row r="112" spans="1:31" ht="13.5" customHeight="1">
      <c r="A112" s="55"/>
      <c r="B112" s="95" t="s">
        <v>211</v>
      </c>
      <c r="C112" s="93" t="s">
        <v>31</v>
      </c>
      <c r="D112" s="32">
        <v>4552</v>
      </c>
      <c r="E112" s="31">
        <v>0</v>
      </c>
      <c r="F112" s="44">
        <v>0</v>
      </c>
      <c r="G112" s="31">
        <v>0</v>
      </c>
      <c r="H112" s="44">
        <v>0</v>
      </c>
      <c r="I112" s="31">
        <v>0</v>
      </c>
      <c r="J112" s="44">
        <v>0</v>
      </c>
      <c r="K112" s="31">
        <v>0</v>
      </c>
      <c r="L112" s="31">
        <f>SUM(J112:K112)</f>
        <v>0</v>
      </c>
      <c r="M112" s="66"/>
      <c r="N112" s="66"/>
      <c r="O112" s="66"/>
      <c r="P112" s="66"/>
      <c r="Q112" s="156"/>
      <c r="R112" s="66"/>
      <c r="S112" s="66"/>
      <c r="T112" s="66"/>
      <c r="U112" s="66"/>
      <c r="V112" s="156"/>
      <c r="W112" s="66"/>
      <c r="X112" s="66"/>
      <c r="Y112" s="8"/>
      <c r="Z112" s="8"/>
      <c r="AA112" s="156"/>
    </row>
    <row r="113" spans="1:31" ht="13.5" customHeight="1">
      <c r="A113" s="96"/>
      <c r="B113" s="268" t="s">
        <v>208</v>
      </c>
      <c r="C113" s="98" t="s">
        <v>32</v>
      </c>
      <c r="D113" s="34">
        <v>60</v>
      </c>
      <c r="E113" s="33">
        <v>0</v>
      </c>
      <c r="F113" s="47">
        <v>0</v>
      </c>
      <c r="G113" s="33">
        <v>0</v>
      </c>
      <c r="H113" s="47">
        <v>0</v>
      </c>
      <c r="I113" s="33">
        <v>0</v>
      </c>
      <c r="J113" s="47">
        <v>0</v>
      </c>
      <c r="K113" s="33">
        <v>0</v>
      </c>
      <c r="L113" s="33">
        <f>SUM(J113:K113)</f>
        <v>0</v>
      </c>
      <c r="M113" s="66"/>
      <c r="N113" s="66"/>
      <c r="O113" s="66"/>
      <c r="P113" s="66"/>
      <c r="Q113" s="156"/>
      <c r="R113" s="66"/>
      <c r="S113" s="66"/>
      <c r="T113" s="66"/>
      <c r="U113" s="66"/>
      <c r="V113" s="156"/>
      <c r="W113" s="66"/>
      <c r="X113" s="66"/>
      <c r="Y113" s="8"/>
      <c r="Z113" s="8"/>
      <c r="AA113" s="156"/>
    </row>
    <row r="114" spans="1:31" ht="13.5" customHeight="1">
      <c r="A114" s="55"/>
      <c r="B114" s="95" t="s">
        <v>209</v>
      </c>
      <c r="C114" s="93" t="s">
        <v>21</v>
      </c>
      <c r="D114" s="34">
        <v>135</v>
      </c>
      <c r="E114" s="33">
        <v>0</v>
      </c>
      <c r="F114" s="47">
        <v>0</v>
      </c>
      <c r="G114" s="33">
        <v>0</v>
      </c>
      <c r="H114" s="47">
        <v>0</v>
      </c>
      <c r="I114" s="33">
        <v>0</v>
      </c>
      <c r="J114" s="47">
        <v>0</v>
      </c>
      <c r="K114" s="33">
        <v>0</v>
      </c>
      <c r="L114" s="33">
        <f>SUM(J114:K114)</f>
        <v>0</v>
      </c>
      <c r="M114" s="66"/>
      <c r="N114" s="66"/>
      <c r="O114" s="66"/>
      <c r="P114" s="66"/>
      <c r="Q114" s="156"/>
      <c r="R114" s="66"/>
      <c r="S114" s="66"/>
      <c r="T114" s="66"/>
      <c r="U114" s="66"/>
      <c r="V114" s="156"/>
      <c r="W114" s="66"/>
      <c r="X114" s="66"/>
      <c r="Y114" s="8"/>
      <c r="Z114" s="8"/>
      <c r="AA114" s="156"/>
    </row>
    <row r="115" spans="1:31" ht="13.5" customHeight="1">
      <c r="A115" s="55"/>
      <c r="B115" s="95" t="s">
        <v>210</v>
      </c>
      <c r="C115" s="93" t="s">
        <v>22</v>
      </c>
      <c r="D115" s="34">
        <v>541</v>
      </c>
      <c r="E115" s="33">
        <v>0</v>
      </c>
      <c r="F115" s="47">
        <v>0</v>
      </c>
      <c r="G115" s="33">
        <v>0</v>
      </c>
      <c r="H115" s="47">
        <v>0</v>
      </c>
      <c r="I115" s="33">
        <v>0</v>
      </c>
      <c r="J115" s="47">
        <v>0</v>
      </c>
      <c r="K115" s="33">
        <v>0</v>
      </c>
      <c r="L115" s="33">
        <f>SUM(J115:K115)</f>
        <v>0</v>
      </c>
      <c r="M115" s="66"/>
      <c r="N115" s="66"/>
      <c r="O115" s="66"/>
      <c r="P115" s="66"/>
      <c r="Q115" s="156"/>
      <c r="R115" s="66"/>
      <c r="S115" s="66"/>
      <c r="T115" s="66"/>
      <c r="U115" s="66"/>
      <c r="V115" s="156"/>
      <c r="W115" s="66"/>
      <c r="X115" s="66"/>
      <c r="Y115" s="8"/>
      <c r="Z115" s="8"/>
      <c r="AA115" s="156"/>
    </row>
    <row r="116" spans="1:31" ht="42" customHeight="1">
      <c r="A116" s="55" t="s">
        <v>12</v>
      </c>
      <c r="B116" s="56">
        <v>82</v>
      </c>
      <c r="C116" s="93" t="s">
        <v>292</v>
      </c>
      <c r="D116" s="34">
        <f t="shared" ref="D116:L116" si="38">SUM(D111:D115)</f>
        <v>5288</v>
      </c>
      <c r="E116" s="33">
        <f t="shared" si="38"/>
        <v>0</v>
      </c>
      <c r="F116" s="33">
        <f t="shared" si="38"/>
        <v>0</v>
      </c>
      <c r="G116" s="33">
        <f t="shared" si="38"/>
        <v>0</v>
      </c>
      <c r="H116" s="33">
        <f t="shared" si="38"/>
        <v>0</v>
      </c>
      <c r="I116" s="33">
        <f t="shared" si="38"/>
        <v>0</v>
      </c>
      <c r="J116" s="33">
        <f t="shared" si="38"/>
        <v>0</v>
      </c>
      <c r="K116" s="33">
        <f t="shared" ref="K116" si="39">SUM(K111:K115)</f>
        <v>0</v>
      </c>
      <c r="L116" s="33">
        <f t="shared" si="38"/>
        <v>0</v>
      </c>
      <c r="M116" s="66"/>
      <c r="N116" s="66"/>
      <c r="O116" s="66"/>
      <c r="P116" s="66"/>
      <c r="Q116" s="156"/>
      <c r="R116" s="66"/>
      <c r="S116" s="66"/>
      <c r="T116" s="66"/>
      <c r="U116" s="66"/>
      <c r="V116" s="156"/>
      <c r="W116" s="66"/>
      <c r="X116" s="66"/>
      <c r="Y116" s="8"/>
      <c r="Z116" s="8"/>
      <c r="AA116" s="156"/>
    </row>
    <row r="117" spans="1:31">
      <c r="A117" s="55"/>
      <c r="B117" s="56"/>
      <c r="C117" s="93"/>
      <c r="D117" s="29"/>
      <c r="E117" s="29"/>
      <c r="F117" s="29"/>
      <c r="G117" s="29"/>
      <c r="H117" s="41"/>
      <c r="I117" s="41"/>
      <c r="J117" s="29"/>
      <c r="K117" s="29"/>
      <c r="L117" s="169"/>
      <c r="M117" s="66"/>
      <c r="N117" s="66"/>
      <c r="O117" s="66"/>
      <c r="P117" s="66"/>
      <c r="Q117" s="156"/>
      <c r="R117" s="66"/>
      <c r="S117" s="66"/>
      <c r="T117" s="66"/>
      <c r="U117" s="66"/>
      <c r="V117" s="156"/>
      <c r="W117" s="66"/>
      <c r="X117" s="66"/>
      <c r="Y117" s="8"/>
      <c r="Z117" s="8"/>
      <c r="AA117" s="156"/>
    </row>
    <row r="118" spans="1:31" ht="42" customHeight="1">
      <c r="A118" s="55"/>
      <c r="B118" s="56">
        <v>83</v>
      </c>
      <c r="C118" s="93" t="s">
        <v>362</v>
      </c>
      <c r="D118" s="29"/>
      <c r="E118" s="29"/>
      <c r="F118" s="29"/>
      <c r="G118" s="29"/>
      <c r="H118" s="41"/>
      <c r="I118" s="41"/>
      <c r="J118" s="29"/>
      <c r="K118" s="29"/>
      <c r="L118" s="169"/>
      <c r="M118" s="66"/>
      <c r="N118" s="66"/>
      <c r="O118" s="66"/>
      <c r="P118" s="66"/>
      <c r="Q118" s="156"/>
      <c r="R118" s="66"/>
      <c r="S118" s="66"/>
      <c r="T118" s="66"/>
      <c r="U118" s="66"/>
      <c r="V118" s="156"/>
      <c r="W118" s="66"/>
      <c r="X118" s="66"/>
      <c r="Y118" s="8"/>
      <c r="Z118" s="8"/>
      <c r="AA118" s="156"/>
    </row>
    <row r="119" spans="1:31" ht="13.5" customHeight="1">
      <c r="A119" s="55"/>
      <c r="B119" s="95" t="s">
        <v>177</v>
      </c>
      <c r="C119" s="93" t="s">
        <v>31</v>
      </c>
      <c r="D119" s="32">
        <v>4544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f>SUM(J119:K119)</f>
        <v>0</v>
      </c>
      <c r="M119" s="66"/>
      <c r="N119" s="66"/>
      <c r="O119" s="66"/>
      <c r="P119" s="66"/>
      <c r="Q119" s="156"/>
      <c r="R119" s="66"/>
      <c r="S119" s="66"/>
      <c r="T119" s="66"/>
      <c r="U119" s="66"/>
      <c r="V119" s="156"/>
      <c r="W119" s="66"/>
      <c r="X119" s="66"/>
      <c r="Y119" s="8"/>
      <c r="Z119" s="8"/>
      <c r="AA119" s="156"/>
    </row>
    <row r="120" spans="1:31" ht="13.5" customHeight="1">
      <c r="A120" s="55"/>
      <c r="B120" s="95" t="s">
        <v>178</v>
      </c>
      <c r="C120" s="93" t="s">
        <v>32</v>
      </c>
      <c r="D120" s="32">
        <v>30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f>SUM(J120:K120)</f>
        <v>0</v>
      </c>
      <c r="M120" s="66"/>
      <c r="N120" s="66"/>
      <c r="O120" s="66"/>
      <c r="P120" s="66"/>
      <c r="Q120" s="156"/>
      <c r="R120" s="66"/>
      <c r="S120" s="66"/>
      <c r="T120" s="66"/>
      <c r="U120" s="66"/>
      <c r="V120" s="156"/>
      <c r="W120" s="66"/>
      <c r="X120" s="66"/>
      <c r="Y120" s="8"/>
      <c r="Z120" s="8"/>
      <c r="AA120" s="156"/>
    </row>
    <row r="121" spans="1:31" ht="13.5" customHeight="1">
      <c r="A121" s="55"/>
      <c r="B121" s="95" t="s">
        <v>179</v>
      </c>
      <c r="C121" s="93" t="s">
        <v>21</v>
      </c>
      <c r="D121" s="32">
        <v>88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f>SUM(J121:K121)</f>
        <v>0</v>
      </c>
      <c r="M121" s="66"/>
      <c r="N121" s="66"/>
      <c r="O121" s="66"/>
      <c r="P121" s="66"/>
      <c r="Q121" s="156"/>
      <c r="R121" s="66"/>
      <c r="S121" s="66"/>
      <c r="T121" s="66"/>
      <c r="U121" s="66"/>
      <c r="V121" s="156"/>
      <c r="W121" s="66"/>
      <c r="X121" s="66"/>
      <c r="Y121" s="8"/>
      <c r="Z121" s="8"/>
      <c r="AA121" s="156"/>
    </row>
    <row r="122" spans="1:31" ht="13.5" customHeight="1">
      <c r="A122" s="55"/>
      <c r="B122" s="95" t="s">
        <v>180</v>
      </c>
      <c r="C122" s="93" t="s">
        <v>22</v>
      </c>
      <c r="D122" s="34">
        <v>420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f>SUM(J122:K122)</f>
        <v>0</v>
      </c>
      <c r="M122" s="66"/>
      <c r="N122" s="66"/>
      <c r="O122" s="66"/>
      <c r="P122" s="66"/>
      <c r="Q122" s="156"/>
      <c r="R122" s="66"/>
      <c r="S122" s="66"/>
      <c r="T122" s="66"/>
      <c r="U122" s="66"/>
      <c r="V122" s="156"/>
      <c r="W122" s="66"/>
      <c r="X122" s="66"/>
      <c r="Y122" s="8"/>
      <c r="Z122" s="8"/>
      <c r="AA122" s="156"/>
    </row>
    <row r="123" spans="1:31" ht="42" customHeight="1">
      <c r="A123" s="55" t="s">
        <v>12</v>
      </c>
      <c r="B123" s="56">
        <v>83</v>
      </c>
      <c r="C123" s="93" t="s">
        <v>362</v>
      </c>
      <c r="D123" s="25">
        <f t="shared" ref="D123:L123" si="40">SUM(D119:D122)</f>
        <v>5082</v>
      </c>
      <c r="E123" s="24">
        <f t="shared" si="40"/>
        <v>0</v>
      </c>
      <c r="F123" s="24">
        <f t="shared" si="40"/>
        <v>0</v>
      </c>
      <c r="G123" s="24">
        <f t="shared" si="40"/>
        <v>0</v>
      </c>
      <c r="H123" s="24">
        <f t="shared" si="40"/>
        <v>0</v>
      </c>
      <c r="I123" s="24">
        <f t="shared" si="40"/>
        <v>0</v>
      </c>
      <c r="J123" s="24">
        <f t="shared" si="40"/>
        <v>0</v>
      </c>
      <c r="K123" s="24">
        <f t="shared" ref="K123" si="41">SUM(K119:K122)</f>
        <v>0</v>
      </c>
      <c r="L123" s="24">
        <f t="shared" si="40"/>
        <v>0</v>
      </c>
      <c r="M123" s="66"/>
      <c r="N123" s="66"/>
      <c r="O123" s="66"/>
      <c r="P123" s="66"/>
      <c r="Q123" s="156"/>
      <c r="R123" s="66"/>
      <c r="S123" s="66"/>
      <c r="T123" s="66"/>
      <c r="U123" s="66"/>
      <c r="V123" s="156"/>
      <c r="W123" s="66"/>
      <c r="X123" s="66"/>
      <c r="Y123" s="8"/>
      <c r="Z123" s="8"/>
      <c r="AA123" s="156"/>
    </row>
    <row r="124" spans="1:31" ht="13.5" customHeight="1">
      <c r="A124" s="55" t="s">
        <v>12</v>
      </c>
      <c r="B124" s="94">
        <v>1.107</v>
      </c>
      <c r="C124" s="91" t="s">
        <v>36</v>
      </c>
      <c r="D124" s="25">
        <f t="shared" ref="D124:L124" si="42">D89+D102+D96+D123+D116+D109</f>
        <v>36156</v>
      </c>
      <c r="E124" s="25">
        <f t="shared" si="42"/>
        <v>5804</v>
      </c>
      <c r="F124" s="25">
        <f t="shared" si="42"/>
        <v>54807</v>
      </c>
      <c r="G124" s="25">
        <f t="shared" si="42"/>
        <v>7204</v>
      </c>
      <c r="H124" s="25">
        <f t="shared" si="42"/>
        <v>54807</v>
      </c>
      <c r="I124" s="25">
        <f t="shared" si="42"/>
        <v>7204</v>
      </c>
      <c r="J124" s="25">
        <f t="shared" si="42"/>
        <v>84996</v>
      </c>
      <c r="K124" s="25">
        <f t="shared" si="42"/>
        <v>6619</v>
      </c>
      <c r="L124" s="25">
        <f t="shared" si="42"/>
        <v>91615</v>
      </c>
      <c r="M124" s="66"/>
      <c r="N124" s="66"/>
      <c r="O124" s="66"/>
      <c r="P124" s="66"/>
      <c r="Q124" s="156"/>
      <c r="R124" s="66"/>
      <c r="S124" s="66"/>
      <c r="T124" s="66"/>
      <c r="U124" s="66"/>
      <c r="V124" s="156"/>
      <c r="W124" s="66"/>
      <c r="X124" s="66"/>
      <c r="Y124" s="8"/>
      <c r="Z124" s="8"/>
      <c r="AA124" s="156"/>
    </row>
    <row r="125" spans="1:31">
      <c r="A125" s="55"/>
      <c r="B125" s="90"/>
      <c r="C125" s="91"/>
      <c r="D125" s="29"/>
      <c r="E125" s="29"/>
      <c r="F125" s="29"/>
      <c r="G125" s="29"/>
      <c r="H125" s="41"/>
      <c r="I125" s="41"/>
      <c r="J125" s="29"/>
      <c r="K125" s="29"/>
      <c r="L125" s="169"/>
      <c r="M125" s="66"/>
      <c r="N125" s="66"/>
      <c r="O125" s="66"/>
      <c r="P125" s="66"/>
      <c r="Q125" s="156"/>
      <c r="R125" s="66"/>
      <c r="S125" s="66"/>
      <c r="T125" s="66"/>
      <c r="U125" s="66"/>
      <c r="V125" s="156"/>
      <c r="W125" s="66"/>
      <c r="X125" s="66"/>
      <c r="Y125" s="8"/>
      <c r="Z125" s="8"/>
      <c r="AA125" s="156"/>
    </row>
    <row r="126" spans="1:31" ht="13.5" customHeight="1">
      <c r="A126" s="55"/>
      <c r="B126" s="94">
        <v>1.1080000000000001</v>
      </c>
      <c r="C126" s="91" t="s">
        <v>53</v>
      </c>
      <c r="D126" s="36"/>
      <c r="E126" s="36"/>
      <c r="F126" s="36"/>
      <c r="G126" s="36"/>
      <c r="H126" s="130"/>
      <c r="I126" s="130"/>
      <c r="J126" s="36"/>
      <c r="K126" s="36"/>
      <c r="L126" s="171"/>
      <c r="M126" s="66"/>
      <c r="N126" s="66"/>
      <c r="O126" s="66"/>
      <c r="P126" s="66"/>
      <c r="Q126" s="156"/>
      <c r="R126" s="66"/>
      <c r="S126" s="66"/>
      <c r="T126" s="66"/>
      <c r="U126" s="66"/>
      <c r="V126" s="156"/>
      <c r="W126" s="66"/>
      <c r="X126" s="66"/>
      <c r="Y126" s="8"/>
      <c r="Z126" s="8"/>
      <c r="AA126" s="156"/>
    </row>
    <row r="127" spans="1:31" ht="13.5" customHeight="1">
      <c r="A127" s="55"/>
      <c r="B127" s="95" t="s">
        <v>51</v>
      </c>
      <c r="C127" s="93" t="s">
        <v>52</v>
      </c>
      <c r="D127" s="32">
        <v>10000</v>
      </c>
      <c r="E127" s="31">
        <v>0</v>
      </c>
      <c r="F127" s="32">
        <v>10000</v>
      </c>
      <c r="G127" s="31">
        <v>0</v>
      </c>
      <c r="H127" s="180">
        <v>10000</v>
      </c>
      <c r="I127" s="31">
        <v>0</v>
      </c>
      <c r="J127" s="31">
        <v>0</v>
      </c>
      <c r="K127" s="31">
        <v>0</v>
      </c>
      <c r="L127" s="31">
        <f>SUM(J127:K127)</f>
        <v>0</v>
      </c>
      <c r="O127" s="228"/>
      <c r="W127" s="288"/>
      <c r="X127" s="288"/>
      <c r="Y127" s="292"/>
      <c r="Z127" s="292"/>
      <c r="AA127" s="289"/>
      <c r="AB127" s="290"/>
      <c r="AC127" s="290"/>
      <c r="AD127" s="290"/>
      <c r="AE127" s="290"/>
    </row>
    <row r="128" spans="1:31" ht="13.5" customHeight="1">
      <c r="A128" s="55" t="s">
        <v>12</v>
      </c>
      <c r="B128" s="94">
        <v>1.1080000000000001</v>
      </c>
      <c r="C128" s="91" t="s">
        <v>53</v>
      </c>
      <c r="D128" s="25">
        <f t="shared" ref="D128:L128" si="43">D127</f>
        <v>10000</v>
      </c>
      <c r="E128" s="24">
        <f t="shared" si="43"/>
        <v>0</v>
      </c>
      <c r="F128" s="25">
        <f t="shared" si="43"/>
        <v>10000</v>
      </c>
      <c r="G128" s="24">
        <f t="shared" si="43"/>
        <v>0</v>
      </c>
      <c r="H128" s="25">
        <f t="shared" si="43"/>
        <v>10000</v>
      </c>
      <c r="I128" s="24">
        <f t="shared" si="43"/>
        <v>0</v>
      </c>
      <c r="J128" s="24">
        <f t="shared" si="43"/>
        <v>0</v>
      </c>
      <c r="K128" s="24">
        <f t="shared" ref="K128" si="44">K127</f>
        <v>0</v>
      </c>
      <c r="L128" s="24">
        <f t="shared" si="43"/>
        <v>0</v>
      </c>
      <c r="M128" s="66"/>
      <c r="N128" s="66"/>
      <c r="O128" s="66"/>
      <c r="P128" s="66"/>
      <c r="Q128" s="156"/>
      <c r="R128" s="66"/>
      <c r="S128" s="66"/>
      <c r="T128" s="66"/>
      <c r="U128" s="66"/>
      <c r="V128" s="156"/>
      <c r="W128" s="66"/>
      <c r="X128" s="66"/>
      <c r="Y128" s="8"/>
      <c r="Z128" s="8"/>
      <c r="AA128" s="156"/>
    </row>
    <row r="129" spans="1:27">
      <c r="A129" s="55"/>
      <c r="B129" s="90"/>
      <c r="C129" s="91"/>
      <c r="D129" s="29"/>
      <c r="E129" s="29"/>
      <c r="F129" s="29"/>
      <c r="G129" s="29"/>
      <c r="H129" s="41"/>
      <c r="I129" s="41"/>
      <c r="J129" s="29"/>
      <c r="K129" s="29"/>
      <c r="L129" s="169"/>
      <c r="M129" s="66"/>
      <c r="N129" s="66"/>
      <c r="O129" s="66"/>
      <c r="P129" s="66"/>
      <c r="Q129" s="156"/>
      <c r="R129" s="66"/>
      <c r="S129" s="66"/>
      <c r="T129" s="66"/>
      <c r="U129" s="66"/>
      <c r="V129" s="156"/>
      <c r="W129" s="66"/>
      <c r="X129" s="66"/>
      <c r="Y129" s="8"/>
      <c r="Z129" s="8"/>
      <c r="AA129" s="156"/>
    </row>
    <row r="130" spans="1:27" ht="13.5" customHeight="1">
      <c r="A130" s="55"/>
      <c r="B130" s="99">
        <v>1.8</v>
      </c>
      <c r="C130" s="91" t="s">
        <v>55</v>
      </c>
      <c r="D130" s="37"/>
      <c r="E130" s="37"/>
      <c r="F130" s="37"/>
      <c r="G130" s="37"/>
      <c r="H130" s="131"/>
      <c r="I130" s="131"/>
      <c r="J130" s="37"/>
      <c r="K130" s="37"/>
      <c r="L130" s="172"/>
      <c r="M130" s="66"/>
      <c r="N130" s="66"/>
      <c r="O130" s="66"/>
      <c r="P130" s="66"/>
      <c r="Q130" s="156"/>
      <c r="R130" s="66"/>
      <c r="S130" s="66"/>
      <c r="T130" s="66"/>
      <c r="U130" s="66"/>
      <c r="V130" s="156"/>
      <c r="W130" s="66"/>
      <c r="X130" s="66"/>
      <c r="Y130" s="8"/>
      <c r="Z130" s="8"/>
      <c r="AA130" s="156"/>
    </row>
    <row r="131" spans="1:27" ht="13.5" customHeight="1">
      <c r="A131" s="55"/>
      <c r="B131" s="56">
        <v>22</v>
      </c>
      <c r="C131" s="93" t="s">
        <v>382</v>
      </c>
      <c r="D131" s="32"/>
      <c r="E131" s="31"/>
      <c r="F131" s="32"/>
      <c r="G131" s="32"/>
      <c r="H131" s="180"/>
      <c r="I131" s="31"/>
      <c r="J131" s="32"/>
      <c r="K131" s="32"/>
      <c r="L131" s="31"/>
      <c r="M131" s="66"/>
      <c r="N131" s="66"/>
      <c r="O131" s="66"/>
      <c r="P131" s="66"/>
      <c r="Q131" s="156"/>
      <c r="R131" s="66"/>
      <c r="S131" s="66"/>
      <c r="T131" s="66"/>
      <c r="U131" s="66"/>
      <c r="V131" s="156"/>
      <c r="W131" s="66"/>
      <c r="X131" s="66"/>
      <c r="Y131" s="8"/>
      <c r="Z131" s="8"/>
      <c r="AA131" s="156"/>
    </row>
    <row r="132" spans="1:27" ht="13.5" customHeight="1">
      <c r="A132" s="55"/>
      <c r="B132" s="56" t="s">
        <v>352</v>
      </c>
      <c r="C132" s="93" t="s">
        <v>361</v>
      </c>
      <c r="D132" s="31">
        <v>0</v>
      </c>
      <c r="E132" s="31">
        <v>0</v>
      </c>
      <c r="F132" s="32">
        <v>536210</v>
      </c>
      <c r="G132" s="31">
        <v>0</v>
      </c>
      <c r="H132" s="32">
        <v>536210</v>
      </c>
      <c r="I132" s="31">
        <v>0</v>
      </c>
      <c r="J132" s="32">
        <v>536200</v>
      </c>
      <c r="K132" s="31">
        <v>0</v>
      </c>
      <c r="L132" s="32">
        <f>SUM(J132:K132)</f>
        <v>536200</v>
      </c>
      <c r="M132" s="237"/>
      <c r="N132" s="247"/>
      <c r="O132" s="247"/>
      <c r="P132" s="237"/>
      <c r="Q132" s="238"/>
      <c r="R132" s="66"/>
      <c r="S132" s="66"/>
      <c r="T132" s="66"/>
      <c r="U132" s="66"/>
      <c r="V132" s="156"/>
      <c r="W132" s="66"/>
      <c r="X132" s="66"/>
      <c r="Y132" s="8"/>
      <c r="Z132" s="8"/>
      <c r="AA132" s="156"/>
    </row>
    <row r="133" spans="1:27" ht="13.5" customHeight="1">
      <c r="A133" s="55" t="s">
        <v>12</v>
      </c>
      <c r="B133" s="56">
        <v>22</v>
      </c>
      <c r="C133" s="93" t="s">
        <v>382</v>
      </c>
      <c r="D133" s="24">
        <f t="shared" ref="D133:L133" si="45">D132</f>
        <v>0</v>
      </c>
      <c r="E133" s="24">
        <f t="shared" si="45"/>
        <v>0</v>
      </c>
      <c r="F133" s="25">
        <f t="shared" si="45"/>
        <v>536210</v>
      </c>
      <c r="G133" s="24">
        <f t="shared" si="45"/>
        <v>0</v>
      </c>
      <c r="H133" s="25">
        <f t="shared" si="45"/>
        <v>536210</v>
      </c>
      <c r="I133" s="24">
        <f t="shared" si="45"/>
        <v>0</v>
      </c>
      <c r="J133" s="25">
        <f t="shared" si="45"/>
        <v>536200</v>
      </c>
      <c r="K133" s="24">
        <f t="shared" ref="K133" si="46">K132</f>
        <v>0</v>
      </c>
      <c r="L133" s="25">
        <f t="shared" si="45"/>
        <v>536200</v>
      </c>
      <c r="M133" s="66"/>
      <c r="N133" s="66"/>
      <c r="O133" s="66"/>
      <c r="P133" s="66"/>
      <c r="Q133" s="156"/>
      <c r="R133" s="66"/>
      <c r="S133" s="66"/>
      <c r="T133" s="66"/>
      <c r="U133" s="66"/>
      <c r="V133" s="156"/>
      <c r="W133" s="66"/>
      <c r="X133" s="66"/>
      <c r="Y133" s="8"/>
      <c r="Z133" s="8"/>
      <c r="AA133" s="156"/>
    </row>
    <row r="134" spans="1:27">
      <c r="A134" s="55"/>
      <c r="B134" s="56"/>
      <c r="C134" s="93"/>
      <c r="D134" s="31"/>
      <c r="E134" s="31"/>
      <c r="F134" s="32"/>
      <c r="G134" s="32"/>
      <c r="H134" s="31"/>
      <c r="I134" s="31"/>
      <c r="J134" s="32"/>
      <c r="K134" s="32"/>
      <c r="L134" s="32"/>
      <c r="M134" s="66"/>
      <c r="N134" s="66"/>
      <c r="O134" s="66"/>
      <c r="P134" s="66"/>
      <c r="Q134" s="156"/>
      <c r="R134" s="66"/>
      <c r="S134" s="66"/>
      <c r="T134" s="66"/>
      <c r="U134" s="66"/>
      <c r="V134" s="156"/>
      <c r="W134" s="66"/>
      <c r="X134" s="66"/>
      <c r="Y134" s="8"/>
      <c r="Z134" s="8"/>
      <c r="AA134" s="156"/>
    </row>
    <row r="135" spans="1:27" ht="30.75" customHeight="1">
      <c r="A135" s="55"/>
      <c r="B135" s="56">
        <v>23</v>
      </c>
      <c r="C135" s="93" t="s">
        <v>353</v>
      </c>
      <c r="D135" s="32"/>
      <c r="E135" s="31"/>
      <c r="F135" s="32"/>
      <c r="G135" s="32"/>
      <c r="H135" s="180"/>
      <c r="I135" s="31"/>
      <c r="J135" s="32"/>
      <c r="K135" s="32"/>
      <c r="L135" s="32"/>
      <c r="M135" s="66"/>
      <c r="N135" s="66"/>
      <c r="O135" s="66"/>
      <c r="P135" s="66"/>
      <c r="Q135" s="156"/>
      <c r="R135" s="66"/>
      <c r="S135" s="66"/>
      <c r="T135" s="66"/>
      <c r="U135" s="66"/>
      <c r="V135" s="156"/>
      <c r="W135" s="66"/>
      <c r="X135" s="66"/>
      <c r="Y135" s="8"/>
      <c r="Z135" s="8"/>
      <c r="AA135" s="156"/>
    </row>
    <row r="136" spans="1:27" ht="30" customHeight="1">
      <c r="A136" s="96"/>
      <c r="B136" s="97" t="s">
        <v>330</v>
      </c>
      <c r="C136" s="98" t="s">
        <v>162</v>
      </c>
      <c r="D136" s="33">
        <v>0</v>
      </c>
      <c r="E136" s="33">
        <v>0</v>
      </c>
      <c r="F136" s="34">
        <v>124892</v>
      </c>
      <c r="G136" s="33">
        <v>0</v>
      </c>
      <c r="H136" s="34">
        <v>124892</v>
      </c>
      <c r="I136" s="33">
        <v>0</v>
      </c>
      <c r="J136" s="200">
        <f>3001+107200</f>
        <v>110201</v>
      </c>
      <c r="K136" s="33">
        <v>0</v>
      </c>
      <c r="L136" s="34">
        <f>SUM(J136:K136)</f>
        <v>110201</v>
      </c>
      <c r="M136" s="244"/>
      <c r="N136" s="245"/>
      <c r="O136" s="244"/>
      <c r="P136" s="244"/>
      <c r="Q136" s="246"/>
      <c r="R136" s="66"/>
      <c r="S136" s="66"/>
      <c r="T136" s="66"/>
      <c r="U136" s="66"/>
      <c r="V136" s="156"/>
      <c r="W136" s="66"/>
      <c r="X136" s="66"/>
      <c r="Y136" s="8"/>
      <c r="Z136" s="8"/>
      <c r="AA136" s="156"/>
    </row>
    <row r="137" spans="1:27" ht="25.5">
      <c r="A137" s="274" t="s">
        <v>12</v>
      </c>
      <c r="B137" s="280">
        <v>23</v>
      </c>
      <c r="C137" s="281" t="s">
        <v>353</v>
      </c>
      <c r="D137" s="33">
        <f t="shared" ref="D137:L137" si="47">SUM(D136)</f>
        <v>0</v>
      </c>
      <c r="E137" s="33">
        <f t="shared" si="47"/>
        <v>0</v>
      </c>
      <c r="F137" s="34">
        <f t="shared" si="47"/>
        <v>124892</v>
      </c>
      <c r="G137" s="33">
        <f t="shared" si="47"/>
        <v>0</v>
      </c>
      <c r="H137" s="34">
        <f t="shared" si="47"/>
        <v>124892</v>
      </c>
      <c r="I137" s="33">
        <f t="shared" si="47"/>
        <v>0</v>
      </c>
      <c r="J137" s="34">
        <f t="shared" si="47"/>
        <v>110201</v>
      </c>
      <c r="K137" s="33">
        <f t="shared" ref="K137" si="48">SUM(K136)</f>
        <v>0</v>
      </c>
      <c r="L137" s="34">
        <f t="shared" si="47"/>
        <v>110201</v>
      </c>
      <c r="M137" s="66"/>
      <c r="N137" s="66"/>
      <c r="O137" s="66"/>
      <c r="P137" s="66"/>
      <c r="Q137" s="156"/>
      <c r="R137" s="66"/>
      <c r="S137" s="66"/>
      <c r="T137" s="66"/>
      <c r="U137" s="66"/>
      <c r="V137" s="156"/>
      <c r="W137" s="66"/>
      <c r="X137" s="66"/>
      <c r="Y137" s="8"/>
      <c r="Z137" s="8"/>
      <c r="AA137" s="156"/>
    </row>
    <row r="138" spans="1:27" ht="6.95" customHeight="1">
      <c r="A138" s="55"/>
      <c r="B138" s="99"/>
      <c r="C138" s="91"/>
      <c r="D138" s="37"/>
      <c r="E138" s="37"/>
      <c r="F138" s="37"/>
      <c r="G138" s="37"/>
      <c r="H138" s="131"/>
      <c r="I138" s="131"/>
      <c r="J138" s="37"/>
      <c r="K138" s="37"/>
      <c r="L138" s="172"/>
      <c r="M138" s="66"/>
      <c r="N138" s="66"/>
      <c r="O138" s="66"/>
      <c r="P138" s="66"/>
      <c r="Q138" s="156"/>
      <c r="R138" s="66"/>
      <c r="S138" s="66"/>
      <c r="T138" s="66"/>
      <c r="U138" s="66"/>
      <c r="V138" s="156"/>
      <c r="W138" s="66"/>
      <c r="X138" s="66"/>
      <c r="Y138" s="8"/>
      <c r="Z138" s="8"/>
      <c r="AA138" s="156"/>
    </row>
    <row r="139" spans="1:27" ht="25.5">
      <c r="A139" s="55"/>
      <c r="B139" s="212">
        <v>27</v>
      </c>
      <c r="C139" s="93" t="s">
        <v>327</v>
      </c>
      <c r="D139" s="32"/>
      <c r="E139" s="31"/>
      <c r="F139" s="32"/>
      <c r="G139" s="32"/>
      <c r="H139" s="32"/>
      <c r="I139" s="31"/>
      <c r="J139" s="32"/>
      <c r="K139" s="32"/>
      <c r="L139" s="31"/>
      <c r="M139" s="66"/>
      <c r="N139" s="66"/>
      <c r="O139" s="66"/>
      <c r="P139" s="66"/>
      <c r="Q139" s="156"/>
      <c r="R139" s="66"/>
      <c r="S139" s="66"/>
      <c r="T139" s="66"/>
      <c r="U139" s="66"/>
      <c r="V139" s="156"/>
      <c r="W139" s="66"/>
      <c r="X139" s="66"/>
      <c r="Y139" s="8"/>
      <c r="Z139" s="8"/>
      <c r="AA139" s="156"/>
    </row>
    <row r="140" spans="1:27" ht="51">
      <c r="A140" s="55"/>
      <c r="B140" s="140">
        <v>87</v>
      </c>
      <c r="C140" s="122" t="s">
        <v>246</v>
      </c>
      <c r="D140" s="31"/>
      <c r="E140" s="31"/>
      <c r="F140" s="32"/>
      <c r="G140" s="32"/>
      <c r="H140" s="129"/>
      <c r="I140" s="129"/>
      <c r="J140" s="32"/>
      <c r="K140" s="32"/>
      <c r="L140" s="170"/>
      <c r="M140" s="86"/>
      <c r="N140" s="66"/>
      <c r="O140" s="100"/>
      <c r="P140" s="66"/>
      <c r="Q140" s="156"/>
      <c r="R140" s="66"/>
      <c r="S140" s="66"/>
      <c r="T140" s="66"/>
      <c r="U140" s="66"/>
      <c r="V140" s="156"/>
      <c r="W140" s="66"/>
      <c r="X140" s="66"/>
      <c r="Y140" s="8"/>
      <c r="Z140" s="8"/>
      <c r="AA140" s="156"/>
    </row>
    <row r="141" spans="1:27">
      <c r="A141" s="55"/>
      <c r="B141" s="140" t="s">
        <v>338</v>
      </c>
      <c r="C141" s="93" t="s">
        <v>54</v>
      </c>
      <c r="D141" s="31">
        <v>0</v>
      </c>
      <c r="E141" s="31">
        <v>0</v>
      </c>
      <c r="F141" s="32">
        <v>15173</v>
      </c>
      <c r="G141" s="31">
        <v>0</v>
      </c>
      <c r="H141" s="32">
        <v>15173</v>
      </c>
      <c r="I141" s="31">
        <v>0</v>
      </c>
      <c r="J141" s="32">
        <v>15173</v>
      </c>
      <c r="K141" s="31">
        <v>0</v>
      </c>
      <c r="L141" s="32">
        <f>SUM(J141:K141)</f>
        <v>15173</v>
      </c>
      <c r="M141" s="66"/>
      <c r="N141" s="197"/>
      <c r="O141" s="66"/>
      <c r="P141" s="66"/>
      <c r="Q141" s="156"/>
      <c r="R141" s="66"/>
      <c r="S141" s="66"/>
      <c r="T141" s="66"/>
      <c r="U141" s="66"/>
      <c r="V141" s="156"/>
      <c r="W141" s="66"/>
      <c r="X141" s="66"/>
      <c r="Y141" s="8"/>
      <c r="Z141" s="8"/>
      <c r="AA141" s="156"/>
    </row>
    <row r="142" spans="1:27" ht="25.5">
      <c r="A142" s="55" t="s">
        <v>12</v>
      </c>
      <c r="B142" s="212">
        <v>27</v>
      </c>
      <c r="C142" s="93" t="s">
        <v>327</v>
      </c>
      <c r="D142" s="24">
        <f t="shared" ref="D142:L142" si="49">D141</f>
        <v>0</v>
      </c>
      <c r="E142" s="24">
        <f t="shared" si="49"/>
        <v>0</v>
      </c>
      <c r="F142" s="25">
        <f t="shared" si="49"/>
        <v>15173</v>
      </c>
      <c r="G142" s="24">
        <f t="shared" si="49"/>
        <v>0</v>
      </c>
      <c r="H142" s="25">
        <f t="shared" si="49"/>
        <v>15173</v>
      </c>
      <c r="I142" s="24">
        <f t="shared" si="49"/>
        <v>0</v>
      </c>
      <c r="J142" s="25">
        <f t="shared" si="49"/>
        <v>15173</v>
      </c>
      <c r="K142" s="24">
        <f t="shared" ref="K142" si="50">K141</f>
        <v>0</v>
      </c>
      <c r="L142" s="25">
        <f t="shared" si="49"/>
        <v>15173</v>
      </c>
      <c r="M142" s="66"/>
      <c r="N142" s="66"/>
      <c r="O142" s="66"/>
      <c r="P142" s="66"/>
      <c r="Q142" s="156"/>
      <c r="R142" s="66"/>
      <c r="S142" s="66"/>
      <c r="T142" s="66"/>
      <c r="U142" s="66"/>
      <c r="V142" s="156"/>
      <c r="W142" s="66"/>
      <c r="X142" s="66"/>
      <c r="Y142" s="8"/>
      <c r="Z142" s="8"/>
      <c r="AA142" s="156"/>
    </row>
    <row r="143" spans="1:27" ht="6.95" customHeight="1">
      <c r="A143" s="55"/>
      <c r="B143" s="99"/>
      <c r="C143" s="91"/>
      <c r="D143" s="37"/>
      <c r="E143" s="37"/>
      <c r="F143" s="37"/>
      <c r="G143" s="37"/>
      <c r="H143" s="131"/>
      <c r="I143" s="131"/>
      <c r="J143" s="37"/>
      <c r="K143" s="37"/>
      <c r="L143" s="172"/>
      <c r="M143" s="66"/>
      <c r="N143" s="66"/>
      <c r="O143" s="66"/>
      <c r="P143" s="66"/>
      <c r="Q143" s="156"/>
      <c r="R143" s="66"/>
      <c r="S143" s="66"/>
      <c r="T143" s="66"/>
      <c r="U143" s="66"/>
      <c r="V143" s="156"/>
      <c r="W143" s="66"/>
      <c r="X143" s="66"/>
      <c r="Y143" s="8"/>
      <c r="Z143" s="8"/>
      <c r="AA143" s="156"/>
    </row>
    <row r="144" spans="1:27" ht="13.35" customHeight="1">
      <c r="A144" s="55"/>
      <c r="B144" s="56">
        <v>70</v>
      </c>
      <c r="C144" s="93" t="s">
        <v>56</v>
      </c>
      <c r="D144" s="29"/>
      <c r="E144" s="29"/>
      <c r="F144" s="29"/>
      <c r="G144" s="29"/>
      <c r="H144" s="41"/>
      <c r="I144" s="41"/>
      <c r="J144" s="29"/>
      <c r="K144" s="29"/>
      <c r="L144" s="169"/>
      <c r="M144" s="66"/>
      <c r="N144" s="66"/>
      <c r="O144" s="66"/>
      <c r="P144" s="66"/>
      <c r="Q144" s="156"/>
      <c r="R144" s="66"/>
      <c r="S144" s="66"/>
      <c r="T144" s="66"/>
      <c r="U144" s="66"/>
      <c r="V144" s="156"/>
      <c r="W144" s="66"/>
      <c r="X144" s="66"/>
      <c r="Y144" s="8"/>
      <c r="Z144" s="8"/>
      <c r="AA144" s="156"/>
    </row>
    <row r="145" spans="1:31" ht="13.35" customHeight="1">
      <c r="A145" s="55"/>
      <c r="B145" s="95" t="s">
        <v>58</v>
      </c>
      <c r="C145" s="93" t="s">
        <v>22</v>
      </c>
      <c r="D145" s="34">
        <v>499</v>
      </c>
      <c r="E145" s="33">
        <v>0</v>
      </c>
      <c r="F145" s="34">
        <v>500</v>
      </c>
      <c r="G145" s="33">
        <v>0</v>
      </c>
      <c r="H145" s="262">
        <v>500</v>
      </c>
      <c r="I145" s="33">
        <v>0</v>
      </c>
      <c r="J145" s="33">
        <v>0</v>
      </c>
      <c r="K145" s="33">
        <v>0</v>
      </c>
      <c r="L145" s="33">
        <f>SUM(J145:K145)</f>
        <v>0</v>
      </c>
      <c r="M145" s="66"/>
      <c r="O145" s="228"/>
      <c r="P145" s="66"/>
      <c r="Q145" s="156"/>
      <c r="R145" s="66"/>
      <c r="S145" s="66"/>
      <c r="T145" s="66"/>
      <c r="U145" s="66"/>
      <c r="V145" s="156"/>
      <c r="W145" s="286"/>
      <c r="X145" s="286"/>
      <c r="Y145" s="290"/>
      <c r="Z145" s="290"/>
      <c r="AA145" s="287"/>
      <c r="AB145" s="290"/>
      <c r="AC145" s="290"/>
      <c r="AD145" s="290"/>
      <c r="AE145" s="290"/>
    </row>
    <row r="146" spans="1:31">
      <c r="A146" s="55" t="s">
        <v>12</v>
      </c>
      <c r="B146" s="56">
        <v>70</v>
      </c>
      <c r="C146" s="93" t="s">
        <v>56</v>
      </c>
      <c r="D146" s="34">
        <f t="shared" ref="D146:L146" si="51">SUM(D144:D145)</f>
        <v>499</v>
      </c>
      <c r="E146" s="33">
        <f t="shared" si="51"/>
        <v>0</v>
      </c>
      <c r="F146" s="34">
        <f t="shared" si="51"/>
        <v>500</v>
      </c>
      <c r="G146" s="33">
        <f t="shared" si="51"/>
        <v>0</v>
      </c>
      <c r="H146" s="34">
        <f t="shared" si="51"/>
        <v>500</v>
      </c>
      <c r="I146" s="33">
        <f t="shared" si="51"/>
        <v>0</v>
      </c>
      <c r="J146" s="33">
        <f t="shared" si="51"/>
        <v>0</v>
      </c>
      <c r="K146" s="33">
        <f t="shared" ref="K146" si="52">SUM(K144:K145)</f>
        <v>0</v>
      </c>
      <c r="L146" s="33">
        <f t="shared" si="51"/>
        <v>0</v>
      </c>
      <c r="M146" s="66"/>
      <c r="N146" s="66"/>
      <c r="O146" s="66"/>
      <c r="P146" s="66"/>
      <c r="Q146" s="156"/>
      <c r="R146" s="66"/>
      <c r="S146" s="66"/>
      <c r="T146" s="66"/>
      <c r="U146" s="66"/>
      <c r="V146" s="156"/>
      <c r="W146" s="66"/>
      <c r="X146" s="66"/>
      <c r="Y146" s="8"/>
      <c r="Z146" s="8"/>
      <c r="AA146" s="156"/>
    </row>
    <row r="147" spans="1:31" ht="6.95" customHeight="1">
      <c r="A147" s="55"/>
      <c r="B147" s="56"/>
      <c r="C147" s="93"/>
      <c r="D147" s="29"/>
      <c r="E147" s="30"/>
      <c r="F147" s="29"/>
      <c r="G147" s="30"/>
      <c r="H147" s="41"/>
      <c r="I147" s="128"/>
      <c r="J147" s="29"/>
      <c r="K147" s="30"/>
      <c r="L147" s="169"/>
      <c r="M147" s="66"/>
      <c r="N147" s="66"/>
      <c r="O147" s="66"/>
      <c r="P147" s="66"/>
      <c r="Q147" s="156"/>
      <c r="R147" s="66"/>
      <c r="S147" s="66"/>
      <c r="T147" s="66"/>
      <c r="U147" s="66"/>
      <c r="V147" s="156"/>
      <c r="W147" s="66"/>
      <c r="X147" s="66"/>
      <c r="Y147" s="8"/>
      <c r="Z147" s="8"/>
      <c r="AA147" s="156"/>
    </row>
    <row r="148" spans="1:31">
      <c r="A148" s="55"/>
      <c r="B148" s="56">
        <v>71</v>
      </c>
      <c r="C148" s="93" t="s">
        <v>59</v>
      </c>
      <c r="D148" s="29"/>
      <c r="E148" s="30"/>
      <c r="F148" s="29"/>
      <c r="G148" s="30"/>
      <c r="H148" s="41"/>
      <c r="I148" s="128"/>
      <c r="J148" s="29"/>
      <c r="K148" s="30"/>
      <c r="L148" s="169"/>
      <c r="M148" s="66"/>
      <c r="N148" s="66"/>
      <c r="O148" s="66"/>
      <c r="P148" s="66"/>
      <c r="Q148" s="156"/>
      <c r="R148" s="66"/>
      <c r="S148" s="66"/>
      <c r="T148" s="66"/>
      <c r="U148" s="66"/>
      <c r="V148" s="156"/>
      <c r="W148" s="66"/>
      <c r="X148" s="66"/>
      <c r="Y148" s="8"/>
      <c r="Z148" s="8"/>
      <c r="AA148" s="156"/>
    </row>
    <row r="149" spans="1:31" ht="25.5">
      <c r="A149" s="55"/>
      <c r="B149" s="56" t="s">
        <v>143</v>
      </c>
      <c r="C149" s="93" t="s">
        <v>385</v>
      </c>
      <c r="D149" s="32">
        <v>9999</v>
      </c>
      <c r="E149" s="31">
        <v>0</v>
      </c>
      <c r="F149" s="32">
        <v>10000</v>
      </c>
      <c r="G149" s="31">
        <v>0</v>
      </c>
      <c r="H149" s="32">
        <v>10000</v>
      </c>
      <c r="I149" s="31">
        <v>0</v>
      </c>
      <c r="J149" s="31">
        <v>0</v>
      </c>
      <c r="K149" s="31">
        <v>0</v>
      </c>
      <c r="L149" s="31">
        <f>SUM(J149:K149)</f>
        <v>0</v>
      </c>
      <c r="M149" s="66"/>
      <c r="N149" s="66"/>
      <c r="O149" s="66"/>
      <c r="P149" s="66"/>
      <c r="Q149" s="156"/>
      <c r="W149" s="286"/>
      <c r="X149" s="286"/>
      <c r="Y149" s="290"/>
      <c r="Z149" s="290"/>
      <c r="AA149" s="287"/>
      <c r="AB149" s="290"/>
      <c r="AC149" s="290"/>
      <c r="AD149" s="290"/>
      <c r="AE149" s="290"/>
    </row>
    <row r="150" spans="1:31" ht="25.5">
      <c r="A150" s="55"/>
      <c r="B150" s="56" t="s">
        <v>148</v>
      </c>
      <c r="C150" s="93" t="s">
        <v>162</v>
      </c>
      <c r="D150" s="32">
        <v>143291</v>
      </c>
      <c r="E150" s="31">
        <v>0</v>
      </c>
      <c r="F150" s="45">
        <v>0</v>
      </c>
      <c r="G150" s="31">
        <v>0</v>
      </c>
      <c r="H150" s="45">
        <v>0</v>
      </c>
      <c r="I150" s="31">
        <v>0</v>
      </c>
      <c r="J150" s="45">
        <v>0</v>
      </c>
      <c r="K150" s="31">
        <v>0</v>
      </c>
      <c r="L150" s="31">
        <f>SUM(J150:K150)</f>
        <v>0</v>
      </c>
      <c r="M150" s="66"/>
      <c r="N150" s="66"/>
      <c r="O150" s="66"/>
      <c r="P150" s="66"/>
      <c r="Q150" s="156"/>
      <c r="R150" s="66"/>
      <c r="S150" s="66"/>
      <c r="T150" s="66"/>
      <c r="U150" s="66"/>
      <c r="V150" s="156"/>
      <c r="W150" s="66"/>
      <c r="X150" s="66"/>
      <c r="Y150" s="8"/>
      <c r="Z150" s="8"/>
      <c r="AA150" s="156"/>
    </row>
    <row r="151" spans="1:31">
      <c r="A151" s="55" t="s">
        <v>12</v>
      </c>
      <c r="B151" s="56">
        <v>71</v>
      </c>
      <c r="C151" s="93" t="s">
        <v>59</v>
      </c>
      <c r="D151" s="25">
        <f t="shared" ref="D151:L151" si="53">SUM(D149:D150)</f>
        <v>153290</v>
      </c>
      <c r="E151" s="24">
        <f t="shared" si="53"/>
        <v>0</v>
      </c>
      <c r="F151" s="25">
        <f t="shared" si="53"/>
        <v>10000</v>
      </c>
      <c r="G151" s="24">
        <f t="shared" si="53"/>
        <v>0</v>
      </c>
      <c r="H151" s="263">
        <f t="shared" si="53"/>
        <v>10000</v>
      </c>
      <c r="I151" s="24">
        <f t="shared" si="53"/>
        <v>0</v>
      </c>
      <c r="J151" s="24">
        <f t="shared" si="53"/>
        <v>0</v>
      </c>
      <c r="K151" s="24">
        <f t="shared" ref="K151" si="54">SUM(K149:K150)</f>
        <v>0</v>
      </c>
      <c r="L151" s="24">
        <f t="shared" si="53"/>
        <v>0</v>
      </c>
      <c r="M151" s="66"/>
      <c r="N151" s="66"/>
      <c r="O151" s="66"/>
      <c r="P151" s="66"/>
      <c r="Q151" s="156"/>
      <c r="R151" s="66"/>
      <c r="S151" s="66"/>
      <c r="T151" s="66"/>
      <c r="U151" s="66"/>
      <c r="V151" s="156"/>
      <c r="W151" s="66"/>
      <c r="X151" s="66"/>
      <c r="Y151" s="8"/>
      <c r="Z151" s="8"/>
      <c r="AA151" s="156"/>
    </row>
    <row r="152" spans="1:31" ht="6.95" customHeight="1">
      <c r="A152" s="55"/>
      <c r="B152" s="56"/>
      <c r="C152" s="93"/>
      <c r="D152" s="32"/>
      <c r="E152" s="31"/>
      <c r="F152" s="32"/>
      <c r="G152" s="32"/>
      <c r="H152" s="180"/>
      <c r="I152" s="31"/>
      <c r="J152" s="32"/>
      <c r="K152" s="32"/>
      <c r="L152" s="31"/>
      <c r="M152" s="66"/>
      <c r="N152" s="66"/>
      <c r="O152" s="66"/>
      <c r="P152" s="66"/>
      <c r="Q152" s="156"/>
      <c r="R152" s="66"/>
      <c r="S152" s="66"/>
      <c r="T152" s="66"/>
      <c r="U152" s="66"/>
      <c r="V152" s="156"/>
      <c r="W152" s="66"/>
      <c r="X152" s="66"/>
      <c r="Y152" s="8"/>
      <c r="Z152" s="8"/>
      <c r="AA152" s="156"/>
    </row>
    <row r="153" spans="1:31" ht="15" customHeight="1">
      <c r="A153" s="55"/>
      <c r="B153" s="56">
        <v>84</v>
      </c>
      <c r="C153" s="93" t="s">
        <v>163</v>
      </c>
      <c r="D153" s="29"/>
      <c r="E153" s="30"/>
      <c r="F153" s="29"/>
      <c r="G153" s="30"/>
      <c r="H153" s="41"/>
      <c r="I153" s="128"/>
      <c r="J153" s="29"/>
      <c r="K153" s="30"/>
      <c r="L153" s="169"/>
      <c r="M153" s="66"/>
      <c r="N153" s="66"/>
      <c r="O153" s="66"/>
      <c r="P153" s="66"/>
      <c r="Q153" s="156"/>
      <c r="R153" s="66"/>
      <c r="S153" s="66"/>
      <c r="T153" s="66"/>
      <c r="U153" s="66"/>
      <c r="V153" s="156"/>
      <c r="W153" s="66"/>
      <c r="X153" s="66"/>
      <c r="Y153" s="8"/>
      <c r="Z153" s="8"/>
      <c r="AA153" s="156"/>
    </row>
    <row r="154" spans="1:31" ht="15" customHeight="1">
      <c r="A154" s="55"/>
      <c r="B154" s="56" t="s">
        <v>142</v>
      </c>
      <c r="C154" s="93" t="s">
        <v>54</v>
      </c>
      <c r="D154" s="32">
        <v>40000</v>
      </c>
      <c r="E154" s="31">
        <v>0</v>
      </c>
      <c r="F154" s="32">
        <v>50000</v>
      </c>
      <c r="G154" s="31">
        <v>0</v>
      </c>
      <c r="H154" s="180">
        <v>50000</v>
      </c>
      <c r="I154" s="31">
        <v>0</v>
      </c>
      <c r="J154" s="31">
        <v>0</v>
      </c>
      <c r="K154" s="31">
        <v>0</v>
      </c>
      <c r="L154" s="31">
        <f>SUM(J154:K154)</f>
        <v>0</v>
      </c>
      <c r="M154" s="66"/>
      <c r="N154" s="66"/>
      <c r="O154" s="66"/>
      <c r="P154" s="66"/>
      <c r="Q154" s="156"/>
      <c r="T154" s="8"/>
      <c r="W154" s="286"/>
      <c r="X154" s="286"/>
      <c r="Y154" s="290"/>
      <c r="Z154" s="290"/>
      <c r="AA154" s="287"/>
    </row>
    <row r="155" spans="1:31" ht="6.95" customHeight="1">
      <c r="A155" s="55"/>
      <c r="B155" s="56"/>
      <c r="C155" s="93"/>
      <c r="D155" s="29"/>
      <c r="E155" s="29"/>
      <c r="F155" s="29"/>
      <c r="G155" s="30"/>
      <c r="H155" s="41"/>
      <c r="I155" s="41"/>
      <c r="J155" s="29"/>
      <c r="K155" s="30"/>
      <c r="L155" s="169"/>
      <c r="M155" s="66"/>
      <c r="N155" s="66"/>
      <c r="O155" s="66"/>
      <c r="P155" s="66"/>
      <c r="Q155" s="156"/>
      <c r="R155" s="66"/>
      <c r="S155" s="66"/>
      <c r="T155" s="66"/>
      <c r="U155" s="66"/>
      <c r="V155" s="156"/>
      <c r="W155" s="66"/>
      <c r="X155" s="66"/>
      <c r="Y155" s="8"/>
      <c r="Z155" s="8"/>
      <c r="AA155" s="156"/>
    </row>
    <row r="156" spans="1:31" ht="25.5">
      <c r="A156" s="55"/>
      <c r="B156" s="56">
        <v>86</v>
      </c>
      <c r="C156" s="93" t="s">
        <v>252</v>
      </c>
      <c r="D156" s="32"/>
      <c r="E156" s="32"/>
      <c r="F156" s="32"/>
      <c r="G156" s="32"/>
      <c r="H156" s="129"/>
      <c r="I156" s="129"/>
      <c r="J156" s="32"/>
      <c r="K156" s="32"/>
      <c r="L156" s="170"/>
      <c r="M156" s="66"/>
      <c r="N156" s="66"/>
      <c r="O156" s="66"/>
      <c r="P156" s="66"/>
      <c r="Q156" s="156"/>
      <c r="R156" s="66"/>
      <c r="S156" s="66"/>
      <c r="T156" s="66"/>
      <c r="U156" s="66"/>
      <c r="V156" s="156"/>
      <c r="W156" s="66"/>
      <c r="X156" s="66"/>
      <c r="Y156" s="8"/>
      <c r="Z156" s="8"/>
      <c r="AA156" s="156"/>
    </row>
    <row r="157" spans="1:31" ht="15" customHeight="1">
      <c r="A157" s="55"/>
      <c r="B157" s="56" t="s">
        <v>186</v>
      </c>
      <c r="C157" s="93" t="s">
        <v>22</v>
      </c>
      <c r="D157" s="31">
        <v>0</v>
      </c>
      <c r="E157" s="31">
        <v>0</v>
      </c>
      <c r="F157" s="32">
        <v>30000</v>
      </c>
      <c r="G157" s="31">
        <v>0</v>
      </c>
      <c r="H157" s="32">
        <v>30000</v>
      </c>
      <c r="I157" s="31">
        <v>0</v>
      </c>
      <c r="J157" s="31">
        <v>0</v>
      </c>
      <c r="K157" s="31">
        <v>0</v>
      </c>
      <c r="L157" s="31">
        <f>SUM(J157:K157)</f>
        <v>0</v>
      </c>
      <c r="M157" s="86"/>
      <c r="N157" s="66"/>
      <c r="O157" s="100"/>
      <c r="P157" s="66"/>
      <c r="Q157" s="156"/>
      <c r="R157" s="66"/>
      <c r="S157" s="66"/>
      <c r="T157" s="66"/>
      <c r="U157" s="66"/>
      <c r="V157" s="156"/>
      <c r="W157" s="66"/>
      <c r="X157" s="66"/>
      <c r="Y157" s="8"/>
      <c r="Z157" s="8"/>
      <c r="AA157" s="156"/>
    </row>
    <row r="158" spans="1:31" ht="6.95" customHeight="1">
      <c r="A158" s="55"/>
      <c r="B158" s="56"/>
      <c r="C158" s="93"/>
      <c r="D158" s="32"/>
      <c r="E158" s="31"/>
      <c r="F158" s="32"/>
      <c r="G158" s="32"/>
      <c r="H158" s="32"/>
      <c r="I158" s="31"/>
      <c r="J158" s="32"/>
      <c r="K158" s="32"/>
      <c r="L158" s="32"/>
      <c r="M158" s="86"/>
      <c r="N158" s="66"/>
      <c r="O158" s="100"/>
      <c r="P158" s="66"/>
      <c r="Q158" s="156"/>
      <c r="R158" s="66"/>
      <c r="S158" s="66"/>
      <c r="T158" s="66"/>
      <c r="U158" s="66"/>
      <c r="V158" s="156"/>
      <c r="W158" s="66"/>
      <c r="X158" s="66"/>
      <c r="Y158" s="8"/>
      <c r="Z158" s="8"/>
      <c r="AA158" s="156"/>
    </row>
    <row r="159" spans="1:31" ht="51">
      <c r="A159" s="55"/>
      <c r="B159" s="140">
        <v>87</v>
      </c>
      <c r="C159" s="122" t="s">
        <v>246</v>
      </c>
      <c r="D159" s="31"/>
      <c r="E159" s="31"/>
      <c r="F159" s="32"/>
      <c r="G159" s="32"/>
      <c r="H159" s="129"/>
      <c r="I159" s="129"/>
      <c r="J159" s="32"/>
      <c r="K159" s="32"/>
      <c r="L159" s="170"/>
      <c r="M159" s="86"/>
      <c r="N159" s="66"/>
      <c r="O159" s="100"/>
      <c r="P159" s="66"/>
      <c r="Q159" s="156"/>
      <c r="R159" s="66"/>
      <c r="S159" s="66"/>
      <c r="T159" s="66"/>
      <c r="U159" s="66"/>
      <c r="V159" s="156"/>
      <c r="W159" s="66"/>
      <c r="X159" s="66"/>
      <c r="Y159" s="8"/>
      <c r="Z159" s="8"/>
      <c r="AA159" s="156"/>
    </row>
    <row r="160" spans="1:31" ht="15" customHeight="1">
      <c r="A160" s="96"/>
      <c r="B160" s="282" t="s">
        <v>250</v>
      </c>
      <c r="C160" s="98" t="s">
        <v>54</v>
      </c>
      <c r="D160" s="34">
        <v>22604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f>SUM(J160:K160)</f>
        <v>0</v>
      </c>
      <c r="M160" s="66"/>
      <c r="N160" s="66"/>
      <c r="O160" s="66"/>
      <c r="P160" s="66"/>
      <c r="Q160" s="156"/>
      <c r="R160" s="66"/>
      <c r="S160" s="66"/>
      <c r="T160" s="66"/>
      <c r="U160" s="66"/>
      <c r="V160" s="156"/>
      <c r="W160" s="66"/>
      <c r="X160" s="66"/>
      <c r="Y160" s="8"/>
      <c r="Z160" s="8"/>
      <c r="AA160" s="156"/>
    </row>
    <row r="161" spans="1:31" ht="15" customHeight="1">
      <c r="A161" s="96" t="s">
        <v>12</v>
      </c>
      <c r="B161" s="215">
        <v>1.8</v>
      </c>
      <c r="C161" s="105" t="s">
        <v>55</v>
      </c>
      <c r="D161" s="34">
        <f t="shared" ref="D161:L161" si="55">D154+D146+D151+D157+D160+D137+D142+D133</f>
        <v>216393</v>
      </c>
      <c r="E161" s="33">
        <f t="shared" si="55"/>
        <v>0</v>
      </c>
      <c r="F161" s="34">
        <f t="shared" si="55"/>
        <v>766775</v>
      </c>
      <c r="G161" s="33">
        <f t="shared" si="55"/>
        <v>0</v>
      </c>
      <c r="H161" s="34">
        <f t="shared" si="55"/>
        <v>766775</v>
      </c>
      <c r="I161" s="33">
        <f t="shared" si="55"/>
        <v>0</v>
      </c>
      <c r="J161" s="34">
        <f t="shared" si="55"/>
        <v>661574</v>
      </c>
      <c r="K161" s="33">
        <f t="shared" si="55"/>
        <v>0</v>
      </c>
      <c r="L161" s="34">
        <f t="shared" si="55"/>
        <v>661574</v>
      </c>
      <c r="M161" s="66"/>
      <c r="N161" s="66"/>
      <c r="O161" s="66"/>
      <c r="P161" s="66"/>
      <c r="Q161" s="156"/>
      <c r="R161" s="66"/>
      <c r="S161" s="66"/>
      <c r="T161" s="66"/>
      <c r="U161" s="66"/>
      <c r="V161" s="156"/>
      <c r="W161" s="66"/>
      <c r="X161" s="66"/>
      <c r="Y161" s="8"/>
      <c r="Z161" s="8"/>
      <c r="AA161" s="156"/>
    </row>
    <row r="162" spans="1:31" ht="14.25" customHeight="1">
      <c r="A162" s="107" t="s">
        <v>12</v>
      </c>
      <c r="B162" s="233">
        <v>1</v>
      </c>
      <c r="C162" s="234" t="s">
        <v>19</v>
      </c>
      <c r="D162" s="25">
        <f t="shared" ref="D162:L162" si="56">D161+D128+D124+D67</f>
        <v>309930</v>
      </c>
      <c r="E162" s="25">
        <f t="shared" si="56"/>
        <v>5804</v>
      </c>
      <c r="F162" s="25">
        <f t="shared" si="56"/>
        <v>871582</v>
      </c>
      <c r="G162" s="25">
        <f t="shared" si="56"/>
        <v>7204</v>
      </c>
      <c r="H162" s="25">
        <f t="shared" si="56"/>
        <v>871582</v>
      </c>
      <c r="I162" s="25">
        <f t="shared" si="56"/>
        <v>7204</v>
      </c>
      <c r="J162" s="25">
        <f t="shared" si="56"/>
        <v>746570</v>
      </c>
      <c r="K162" s="25">
        <f t="shared" si="56"/>
        <v>6619</v>
      </c>
      <c r="L162" s="25">
        <f t="shared" si="56"/>
        <v>753189</v>
      </c>
      <c r="M162" s="66"/>
      <c r="N162" s="66"/>
      <c r="O162" s="66"/>
      <c r="P162" s="66"/>
      <c r="Q162" s="156"/>
      <c r="R162" s="66"/>
      <c r="S162" s="66"/>
      <c r="T162" s="66"/>
      <c r="U162" s="66"/>
      <c r="V162" s="156"/>
      <c r="W162" s="66"/>
      <c r="X162" s="66"/>
      <c r="Y162" s="8"/>
      <c r="Z162" s="8"/>
      <c r="AA162" s="156"/>
    </row>
    <row r="163" spans="1:31" ht="13.5" customHeight="1">
      <c r="A163" s="55"/>
      <c r="B163" s="92"/>
      <c r="C163" s="93"/>
      <c r="D163" s="29"/>
      <c r="E163" s="29"/>
      <c r="F163" s="29"/>
      <c r="G163" s="29"/>
      <c r="H163" s="41"/>
      <c r="I163" s="41"/>
      <c r="J163" s="29"/>
      <c r="K163" s="29"/>
      <c r="L163" s="169"/>
      <c r="M163" s="66"/>
      <c r="N163" s="66"/>
      <c r="O163" s="66"/>
      <c r="P163" s="66"/>
      <c r="Q163" s="156"/>
      <c r="R163" s="66"/>
      <c r="S163" s="66"/>
      <c r="T163" s="66"/>
      <c r="U163" s="66"/>
      <c r="V163" s="156"/>
      <c r="W163" s="66"/>
      <c r="X163" s="66"/>
      <c r="Y163" s="8"/>
      <c r="Z163" s="8"/>
      <c r="AA163" s="156"/>
    </row>
    <row r="164" spans="1:31">
      <c r="A164" s="55"/>
      <c r="B164" s="92">
        <v>2</v>
      </c>
      <c r="C164" s="93" t="s">
        <v>60</v>
      </c>
      <c r="D164" s="36"/>
      <c r="E164" s="36"/>
      <c r="F164" s="36"/>
      <c r="G164" s="36"/>
      <c r="H164" s="130"/>
      <c r="I164" s="130"/>
      <c r="J164" s="36"/>
      <c r="K164" s="36"/>
      <c r="L164" s="171"/>
      <c r="M164" s="66"/>
      <c r="N164" s="66"/>
      <c r="O164" s="66"/>
      <c r="P164" s="66"/>
      <c r="Q164" s="156"/>
      <c r="R164" s="66"/>
      <c r="S164" s="66"/>
      <c r="T164" s="66"/>
      <c r="U164" s="66"/>
      <c r="V164" s="156"/>
      <c r="W164" s="66"/>
      <c r="X164" s="66"/>
      <c r="Y164" s="8"/>
      <c r="Z164" s="8"/>
      <c r="AA164" s="156"/>
    </row>
    <row r="165" spans="1:31">
      <c r="A165" s="55"/>
      <c r="B165" s="101">
        <v>2.0009999999999999</v>
      </c>
      <c r="C165" s="91" t="s">
        <v>61</v>
      </c>
      <c r="D165" s="36"/>
      <c r="E165" s="36"/>
      <c r="F165" s="36"/>
      <c r="G165" s="36"/>
      <c r="H165" s="130"/>
      <c r="I165" s="130"/>
      <c r="J165" s="36"/>
      <c r="K165" s="36"/>
      <c r="L165" s="171"/>
      <c r="M165" s="66"/>
      <c r="N165" s="66"/>
      <c r="O165" s="66"/>
      <c r="P165" s="66"/>
      <c r="Q165" s="156"/>
      <c r="R165" s="66"/>
      <c r="S165" s="66"/>
      <c r="T165" s="66"/>
      <c r="U165" s="66"/>
      <c r="V165" s="156"/>
      <c r="W165" s="66"/>
      <c r="X165" s="66"/>
      <c r="Y165" s="8"/>
      <c r="Z165" s="8"/>
      <c r="AA165" s="156"/>
    </row>
    <row r="166" spans="1:31" ht="25.5">
      <c r="A166" s="55"/>
      <c r="B166" s="56">
        <v>58</v>
      </c>
      <c r="C166" s="93" t="s">
        <v>62</v>
      </c>
      <c r="D166" s="36"/>
      <c r="E166" s="36"/>
      <c r="F166" s="36"/>
      <c r="G166" s="36"/>
      <c r="H166" s="130"/>
      <c r="I166" s="130"/>
      <c r="J166" s="36"/>
      <c r="K166" s="36"/>
      <c r="L166" s="171"/>
      <c r="M166" s="66"/>
      <c r="N166" s="66"/>
      <c r="O166" s="66"/>
      <c r="P166" s="66"/>
      <c r="Q166" s="156"/>
      <c r="R166" s="66"/>
      <c r="S166" s="66"/>
      <c r="T166" s="66"/>
      <c r="U166" s="66"/>
      <c r="V166" s="156"/>
      <c r="W166" s="66"/>
      <c r="X166" s="66"/>
      <c r="Y166" s="8"/>
      <c r="Z166" s="8"/>
      <c r="AA166" s="156"/>
    </row>
    <row r="167" spans="1:31">
      <c r="A167" s="55"/>
      <c r="B167" s="56">
        <v>45</v>
      </c>
      <c r="C167" s="93" t="s">
        <v>30</v>
      </c>
      <c r="D167" s="32"/>
      <c r="E167" s="32"/>
      <c r="F167" s="32"/>
      <c r="G167" s="32"/>
      <c r="H167" s="41"/>
      <c r="I167" s="41"/>
      <c r="J167" s="32"/>
      <c r="K167" s="32"/>
      <c r="L167" s="170"/>
      <c r="M167" s="66"/>
      <c r="N167" s="66"/>
      <c r="O167" s="66"/>
      <c r="P167" s="66"/>
      <c r="Q167" s="156"/>
      <c r="R167" s="66"/>
      <c r="S167" s="66"/>
      <c r="T167" s="66"/>
      <c r="U167" s="66"/>
      <c r="V167" s="156"/>
      <c r="W167" s="66"/>
      <c r="X167" s="66"/>
      <c r="Y167" s="8"/>
      <c r="Z167" s="8"/>
      <c r="AA167" s="156"/>
    </row>
    <row r="168" spans="1:31">
      <c r="A168" s="55"/>
      <c r="B168" s="95" t="s">
        <v>187</v>
      </c>
      <c r="C168" s="93" t="s">
        <v>31</v>
      </c>
      <c r="D168" s="32">
        <v>28026</v>
      </c>
      <c r="E168" s="32">
        <v>25995</v>
      </c>
      <c r="F168" s="32">
        <v>30000</v>
      </c>
      <c r="G168" s="30">
        <v>29174</v>
      </c>
      <c r="H168" s="32">
        <v>30000</v>
      </c>
      <c r="I168" s="32">
        <v>29174</v>
      </c>
      <c r="J168" s="32">
        <v>32423</v>
      </c>
      <c r="K168" s="32">
        <v>31658</v>
      </c>
      <c r="L168" s="32">
        <f>SUM(J168:K168)</f>
        <v>64081</v>
      </c>
      <c r="M168" s="237"/>
      <c r="N168" s="237"/>
      <c r="O168" s="237"/>
      <c r="P168" s="237"/>
      <c r="Q168" s="238"/>
      <c r="R168" s="66"/>
      <c r="S168" s="66"/>
      <c r="T168" s="66"/>
      <c r="U168" s="66"/>
      <c r="V168" s="156"/>
      <c r="W168" s="286"/>
      <c r="X168" s="286"/>
      <c r="Y168" s="290"/>
      <c r="Z168" s="290"/>
      <c r="AA168" s="287"/>
    </row>
    <row r="169" spans="1:31">
      <c r="A169" s="55"/>
      <c r="B169" s="95" t="s">
        <v>188</v>
      </c>
      <c r="C169" s="93" t="s">
        <v>32</v>
      </c>
      <c r="D169" s="32">
        <v>200</v>
      </c>
      <c r="E169" s="32">
        <v>9</v>
      </c>
      <c r="F169" s="32">
        <v>200</v>
      </c>
      <c r="G169" s="32">
        <v>9</v>
      </c>
      <c r="H169" s="32">
        <v>200</v>
      </c>
      <c r="I169" s="32">
        <v>9</v>
      </c>
      <c r="J169" s="32">
        <v>200</v>
      </c>
      <c r="K169" s="32">
        <v>9</v>
      </c>
      <c r="L169" s="32">
        <f>SUM(J169:K169)</f>
        <v>209</v>
      </c>
      <c r="M169" s="286"/>
      <c r="N169" s="286"/>
      <c r="O169" s="286"/>
      <c r="P169" s="286"/>
      <c r="Q169" s="287"/>
      <c r="R169" s="66"/>
      <c r="S169" s="66"/>
      <c r="T169" s="66"/>
      <c r="U169" s="66"/>
      <c r="V169" s="156"/>
      <c r="W169" s="286"/>
      <c r="X169" s="286"/>
      <c r="Y169" s="290"/>
      <c r="Z169" s="290"/>
      <c r="AA169" s="287"/>
      <c r="AB169" s="290"/>
      <c r="AC169" s="290"/>
      <c r="AD169" s="290"/>
      <c r="AE169" s="290"/>
    </row>
    <row r="170" spans="1:31">
      <c r="A170" s="55"/>
      <c r="B170" s="95" t="s">
        <v>189</v>
      </c>
      <c r="C170" s="93" t="s">
        <v>21</v>
      </c>
      <c r="D170" s="32">
        <v>1603</v>
      </c>
      <c r="E170" s="32">
        <v>103</v>
      </c>
      <c r="F170" s="32">
        <v>766</v>
      </c>
      <c r="G170" s="32">
        <v>110</v>
      </c>
      <c r="H170" s="32">
        <v>766</v>
      </c>
      <c r="I170" s="32">
        <v>110</v>
      </c>
      <c r="J170" s="32">
        <v>700</v>
      </c>
      <c r="K170" s="32">
        <v>110</v>
      </c>
      <c r="L170" s="32">
        <f>SUM(J170:K170)</f>
        <v>810</v>
      </c>
      <c r="M170" s="286"/>
      <c r="N170" s="286"/>
      <c r="O170" s="286"/>
      <c r="P170" s="286"/>
      <c r="Q170" s="287"/>
      <c r="R170" s="66"/>
      <c r="S170" s="66"/>
      <c r="T170" s="66"/>
      <c r="U170" s="66"/>
      <c r="V170" s="156"/>
      <c r="W170" s="286"/>
      <c r="X170" s="286"/>
      <c r="Y170" s="290"/>
      <c r="Z170" s="290"/>
      <c r="AA170" s="287"/>
      <c r="AB170" s="290"/>
      <c r="AC170" s="290"/>
      <c r="AD170" s="290"/>
      <c r="AE170" s="290"/>
    </row>
    <row r="171" spans="1:31">
      <c r="A171" s="55"/>
      <c r="B171" s="95" t="s">
        <v>255</v>
      </c>
      <c r="C171" s="93" t="s">
        <v>63</v>
      </c>
      <c r="D171" s="199">
        <v>544</v>
      </c>
      <c r="E171" s="44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f>SUM(J171:K171)</f>
        <v>0</v>
      </c>
      <c r="M171" s="286"/>
      <c r="N171" s="286"/>
      <c r="O171" s="286"/>
      <c r="P171" s="286"/>
      <c r="Q171" s="287"/>
      <c r="R171" s="66"/>
      <c r="S171" s="66"/>
      <c r="T171" s="66"/>
      <c r="U171" s="66"/>
      <c r="V171" s="156"/>
      <c r="W171" s="288"/>
      <c r="X171" s="288"/>
      <c r="Y171" s="288"/>
      <c r="Z171" s="288"/>
      <c r="AA171" s="289"/>
      <c r="AB171" s="290"/>
      <c r="AC171" s="290"/>
      <c r="AD171" s="290"/>
      <c r="AE171" s="290"/>
    </row>
    <row r="172" spans="1:31" ht="13.5" customHeight="1">
      <c r="A172" s="55"/>
      <c r="B172" s="95" t="s">
        <v>190</v>
      </c>
      <c r="C172" s="93" t="s">
        <v>64</v>
      </c>
      <c r="D172" s="34">
        <v>200</v>
      </c>
      <c r="E172" s="34">
        <v>37</v>
      </c>
      <c r="F172" s="32">
        <v>200</v>
      </c>
      <c r="G172" s="32">
        <v>100</v>
      </c>
      <c r="H172" s="32">
        <v>200</v>
      </c>
      <c r="I172" s="32">
        <v>100</v>
      </c>
      <c r="J172" s="32">
        <v>200</v>
      </c>
      <c r="K172" s="32">
        <v>100</v>
      </c>
      <c r="L172" s="32">
        <f>SUM(J172:K172)</f>
        <v>300</v>
      </c>
      <c r="M172" s="286"/>
      <c r="N172" s="286"/>
      <c r="O172" s="286"/>
      <c r="P172" s="286"/>
      <c r="Q172" s="287"/>
      <c r="R172" s="66"/>
      <c r="S172" s="66"/>
      <c r="T172" s="66"/>
      <c r="U172" s="66"/>
      <c r="V172" s="156"/>
      <c r="W172" s="286"/>
      <c r="X172" s="286"/>
      <c r="Y172" s="290"/>
      <c r="Z172" s="290"/>
      <c r="AA172" s="287"/>
      <c r="AB172" s="290"/>
      <c r="AC172" s="290"/>
      <c r="AD172" s="290"/>
      <c r="AE172" s="290"/>
    </row>
    <row r="173" spans="1:31" ht="13.5" customHeight="1">
      <c r="A173" s="55" t="s">
        <v>12</v>
      </c>
      <c r="B173" s="56">
        <v>45</v>
      </c>
      <c r="C173" s="93" t="s">
        <v>30</v>
      </c>
      <c r="D173" s="25">
        <f t="shared" ref="D173:L173" si="57">SUM(D168:D172)</f>
        <v>30573</v>
      </c>
      <c r="E173" s="25">
        <f t="shared" si="57"/>
        <v>26144</v>
      </c>
      <c r="F173" s="25">
        <f t="shared" si="57"/>
        <v>31166</v>
      </c>
      <c r="G173" s="25">
        <f t="shared" si="57"/>
        <v>29393</v>
      </c>
      <c r="H173" s="25">
        <f t="shared" si="57"/>
        <v>31166</v>
      </c>
      <c r="I173" s="25">
        <f t="shared" si="57"/>
        <v>29393</v>
      </c>
      <c r="J173" s="25">
        <f t="shared" si="57"/>
        <v>33523</v>
      </c>
      <c r="K173" s="25">
        <f t="shared" ref="K173" si="58">SUM(K168:K172)</f>
        <v>31877</v>
      </c>
      <c r="L173" s="25">
        <f t="shared" si="57"/>
        <v>65400</v>
      </c>
      <c r="M173" s="66"/>
      <c r="N173" s="66"/>
      <c r="O173" s="66"/>
      <c r="P173" s="66"/>
      <c r="Q173" s="156"/>
      <c r="R173" s="66"/>
      <c r="S173" s="66"/>
      <c r="T173" s="66"/>
      <c r="U173" s="66"/>
      <c r="V173" s="156"/>
      <c r="W173" s="66"/>
      <c r="X173" s="66"/>
      <c r="Y173" s="8"/>
      <c r="Z173" s="8"/>
      <c r="AA173" s="156"/>
    </row>
    <row r="174" spans="1:31" ht="11.25" customHeight="1">
      <c r="A174" s="55"/>
      <c r="B174" s="95"/>
      <c r="C174" s="93"/>
      <c r="D174" s="32"/>
      <c r="E174" s="32"/>
      <c r="F174" s="32"/>
      <c r="G174" s="32"/>
      <c r="H174" s="41"/>
      <c r="I174" s="41"/>
      <c r="J174" s="32"/>
      <c r="K174" s="32"/>
      <c r="L174" s="170"/>
      <c r="M174" s="66"/>
      <c r="N174" s="66"/>
      <c r="O174" s="66"/>
      <c r="P174" s="66"/>
      <c r="Q174" s="156"/>
      <c r="R174" s="66"/>
      <c r="S174" s="66"/>
      <c r="T174" s="66"/>
      <c r="U174" s="66"/>
      <c r="V174" s="156"/>
      <c r="W174" s="66"/>
      <c r="X174" s="66"/>
      <c r="Y174" s="8"/>
      <c r="Z174" s="8"/>
      <c r="AA174" s="156"/>
    </row>
    <row r="175" spans="1:31" ht="13.5" customHeight="1">
      <c r="A175" s="55"/>
      <c r="B175" s="56">
        <v>46</v>
      </c>
      <c r="C175" s="93" t="s">
        <v>33</v>
      </c>
      <c r="D175" s="32"/>
      <c r="E175" s="32"/>
      <c r="F175" s="32"/>
      <c r="G175" s="32"/>
      <c r="H175" s="41"/>
      <c r="I175" s="41"/>
      <c r="J175" s="32"/>
      <c r="K175" s="32"/>
      <c r="L175" s="170"/>
      <c r="M175" s="66"/>
      <c r="N175" s="66"/>
      <c r="O175" s="66"/>
      <c r="P175" s="66"/>
      <c r="Q175" s="156"/>
      <c r="R175" s="66"/>
      <c r="S175" s="66"/>
      <c r="T175" s="66"/>
      <c r="U175" s="66"/>
      <c r="V175" s="156"/>
      <c r="W175" s="66"/>
      <c r="X175" s="66"/>
      <c r="Y175" s="8"/>
      <c r="Z175" s="8"/>
      <c r="AA175" s="156"/>
    </row>
    <row r="176" spans="1:31">
      <c r="A176" s="55"/>
      <c r="B176" s="95" t="s">
        <v>191</v>
      </c>
      <c r="C176" s="93" t="s">
        <v>31</v>
      </c>
      <c r="D176" s="32">
        <v>15765</v>
      </c>
      <c r="E176" s="32">
        <v>31671</v>
      </c>
      <c r="F176" s="32">
        <v>11000</v>
      </c>
      <c r="G176" s="30">
        <v>27673</v>
      </c>
      <c r="H176" s="32">
        <v>11000</v>
      </c>
      <c r="I176" s="32">
        <v>27673</v>
      </c>
      <c r="J176" s="32">
        <v>14016</v>
      </c>
      <c r="K176" s="32">
        <v>30355</v>
      </c>
      <c r="L176" s="32">
        <f>SUM(J176:K176)</f>
        <v>44371</v>
      </c>
      <c r="M176" s="237"/>
      <c r="N176" s="237"/>
      <c r="O176" s="237"/>
      <c r="P176" s="237"/>
      <c r="Q176" s="238"/>
      <c r="R176" s="66"/>
      <c r="S176" s="66"/>
      <c r="T176" s="66"/>
      <c r="U176" s="66"/>
      <c r="V176" s="156"/>
      <c r="W176" s="286"/>
      <c r="X176" s="286"/>
      <c r="Y176" s="290"/>
      <c r="Z176" s="290"/>
      <c r="AA176" s="287"/>
    </row>
    <row r="177" spans="1:31">
      <c r="A177" s="55"/>
      <c r="B177" s="95" t="s">
        <v>192</v>
      </c>
      <c r="C177" s="93" t="s">
        <v>32</v>
      </c>
      <c r="D177" s="32">
        <v>100</v>
      </c>
      <c r="E177" s="32">
        <v>6</v>
      </c>
      <c r="F177" s="32">
        <v>100</v>
      </c>
      <c r="G177" s="32">
        <v>10</v>
      </c>
      <c r="H177" s="32">
        <v>100</v>
      </c>
      <c r="I177" s="32">
        <v>10</v>
      </c>
      <c r="J177" s="32">
        <v>100</v>
      </c>
      <c r="K177" s="32">
        <v>10</v>
      </c>
      <c r="L177" s="32">
        <f>SUM(J177:K177)</f>
        <v>110</v>
      </c>
      <c r="M177" s="286"/>
      <c r="N177" s="286"/>
      <c r="O177" s="286"/>
      <c r="P177" s="286"/>
      <c r="Q177" s="287"/>
      <c r="R177" s="66"/>
      <c r="S177" s="66"/>
      <c r="T177" s="66"/>
      <c r="U177" s="66"/>
      <c r="V177" s="156"/>
      <c r="W177" s="286"/>
      <c r="X177" s="286"/>
      <c r="Y177" s="290"/>
      <c r="Z177" s="290"/>
      <c r="AA177" s="287"/>
      <c r="AB177" s="290"/>
      <c r="AC177" s="290"/>
      <c r="AD177" s="290"/>
      <c r="AE177" s="290"/>
    </row>
    <row r="178" spans="1:31">
      <c r="A178" s="55"/>
      <c r="B178" s="95" t="s">
        <v>193</v>
      </c>
      <c r="C178" s="93" t="s">
        <v>21</v>
      </c>
      <c r="D178" s="32">
        <v>831</v>
      </c>
      <c r="E178" s="32">
        <v>9</v>
      </c>
      <c r="F178" s="32">
        <v>525</v>
      </c>
      <c r="G178" s="32">
        <v>9</v>
      </c>
      <c r="H178" s="32">
        <v>525</v>
      </c>
      <c r="I178" s="32">
        <v>9</v>
      </c>
      <c r="J178" s="32">
        <v>500</v>
      </c>
      <c r="K178" s="32">
        <v>9</v>
      </c>
      <c r="L178" s="32">
        <f>SUM(J178:K178)</f>
        <v>509</v>
      </c>
      <c r="M178" s="286"/>
      <c r="N178" s="286"/>
      <c r="O178" s="286"/>
      <c r="P178" s="286"/>
      <c r="Q178" s="287"/>
      <c r="R178" s="66"/>
      <c r="S178" s="66"/>
      <c r="T178" s="66"/>
      <c r="U178" s="66"/>
      <c r="V178" s="156"/>
      <c r="W178" s="286"/>
      <c r="X178" s="286"/>
      <c r="Y178" s="290"/>
      <c r="Z178" s="290"/>
      <c r="AA178" s="287"/>
      <c r="AB178" s="290"/>
      <c r="AC178" s="290"/>
      <c r="AD178" s="290"/>
      <c r="AE178" s="290"/>
    </row>
    <row r="179" spans="1:31">
      <c r="A179" s="55"/>
      <c r="B179" s="95" t="s">
        <v>194</v>
      </c>
      <c r="C179" s="93" t="s">
        <v>64</v>
      </c>
      <c r="D179" s="32">
        <v>149</v>
      </c>
      <c r="E179" s="32">
        <v>100</v>
      </c>
      <c r="F179" s="32">
        <v>200</v>
      </c>
      <c r="G179" s="32">
        <v>100</v>
      </c>
      <c r="H179" s="32">
        <v>200</v>
      </c>
      <c r="I179" s="32">
        <v>100</v>
      </c>
      <c r="J179" s="32">
        <v>200</v>
      </c>
      <c r="K179" s="32">
        <v>100</v>
      </c>
      <c r="L179" s="32">
        <f>SUM(J179:K179)</f>
        <v>300</v>
      </c>
      <c r="M179" s="286"/>
      <c r="N179" s="286"/>
      <c r="O179" s="286"/>
      <c r="P179" s="286"/>
      <c r="Q179" s="287"/>
      <c r="R179" s="66"/>
      <c r="S179" s="66"/>
      <c r="T179" s="66"/>
      <c r="U179" s="66"/>
      <c r="V179" s="156"/>
      <c r="W179" s="286"/>
      <c r="X179" s="286"/>
      <c r="Y179" s="290"/>
      <c r="Z179" s="290"/>
      <c r="AA179" s="287"/>
      <c r="AB179" s="290"/>
      <c r="AC179" s="290"/>
      <c r="AD179" s="290"/>
      <c r="AE179" s="290"/>
    </row>
    <row r="180" spans="1:31">
      <c r="A180" s="55" t="s">
        <v>12</v>
      </c>
      <c r="B180" s="56">
        <v>46</v>
      </c>
      <c r="C180" s="93" t="s">
        <v>33</v>
      </c>
      <c r="D180" s="25">
        <f t="shared" ref="D180:L180" si="59">SUM(D176:D179)</f>
        <v>16845</v>
      </c>
      <c r="E180" s="25">
        <f t="shared" si="59"/>
        <v>31786</v>
      </c>
      <c r="F180" s="25">
        <f t="shared" si="59"/>
        <v>11825</v>
      </c>
      <c r="G180" s="25">
        <f t="shared" si="59"/>
        <v>27792</v>
      </c>
      <c r="H180" s="264">
        <f t="shared" si="59"/>
        <v>11825</v>
      </c>
      <c r="I180" s="25">
        <f t="shared" si="59"/>
        <v>27792</v>
      </c>
      <c r="J180" s="25">
        <f t="shared" si="59"/>
        <v>14816</v>
      </c>
      <c r="K180" s="25">
        <f t="shared" ref="K180" si="60">SUM(K176:K179)</f>
        <v>30474</v>
      </c>
      <c r="L180" s="25">
        <f t="shared" si="59"/>
        <v>45290</v>
      </c>
      <c r="M180" s="66"/>
      <c r="N180" s="66"/>
      <c r="O180" s="66"/>
      <c r="P180" s="66"/>
      <c r="Q180" s="156"/>
      <c r="R180" s="66"/>
      <c r="S180" s="66"/>
      <c r="T180" s="66"/>
      <c r="U180" s="66"/>
      <c r="V180" s="156"/>
      <c r="W180" s="66"/>
      <c r="X180" s="66"/>
      <c r="Y180" s="8"/>
      <c r="Z180" s="8"/>
      <c r="AA180" s="156"/>
    </row>
    <row r="181" spans="1:31" ht="9" customHeight="1">
      <c r="A181" s="55"/>
      <c r="B181" s="95"/>
      <c r="C181" s="93"/>
      <c r="D181" s="32"/>
      <c r="E181" s="32"/>
      <c r="F181" s="32"/>
      <c r="G181" s="32"/>
      <c r="H181" s="41"/>
      <c r="I181" s="41"/>
      <c r="J181" s="32"/>
      <c r="K181" s="32"/>
      <c r="L181" s="170"/>
      <c r="M181" s="66"/>
      <c r="N181" s="66"/>
      <c r="O181" s="66"/>
      <c r="P181" s="66"/>
      <c r="Q181" s="156"/>
      <c r="R181" s="66"/>
      <c r="S181" s="66"/>
      <c r="T181" s="66"/>
      <c r="U181" s="66"/>
      <c r="V181" s="156"/>
      <c r="W181" s="66"/>
      <c r="X181" s="66"/>
      <c r="Y181" s="8"/>
      <c r="Z181" s="8"/>
      <c r="AA181" s="156"/>
    </row>
    <row r="182" spans="1:31">
      <c r="A182" s="55"/>
      <c r="B182" s="56">
        <v>47</v>
      </c>
      <c r="C182" s="93" t="s">
        <v>34</v>
      </c>
      <c r="D182" s="32"/>
      <c r="E182" s="32"/>
      <c r="F182" s="32"/>
      <c r="G182" s="32"/>
      <c r="H182" s="41"/>
      <c r="I182" s="41"/>
      <c r="J182" s="32"/>
      <c r="K182" s="32"/>
      <c r="L182" s="170"/>
      <c r="M182" s="66"/>
      <c r="N182" s="66"/>
      <c r="O182" s="66"/>
      <c r="P182" s="66"/>
      <c r="Q182" s="156"/>
      <c r="R182" s="66"/>
      <c r="S182" s="66"/>
      <c r="T182" s="66"/>
      <c r="U182" s="66"/>
      <c r="V182" s="156"/>
      <c r="W182" s="66"/>
      <c r="X182" s="66"/>
      <c r="Y182" s="8"/>
      <c r="Z182" s="8"/>
      <c r="AA182" s="156"/>
    </row>
    <row r="183" spans="1:31">
      <c r="A183" s="55"/>
      <c r="B183" s="95" t="s">
        <v>195</v>
      </c>
      <c r="C183" s="93" t="s">
        <v>31</v>
      </c>
      <c r="D183" s="32">
        <v>7411</v>
      </c>
      <c r="E183" s="32">
        <v>15983</v>
      </c>
      <c r="F183" s="32">
        <v>8000</v>
      </c>
      <c r="G183" s="30">
        <v>18361</v>
      </c>
      <c r="H183" s="32">
        <v>8000</v>
      </c>
      <c r="I183" s="32">
        <v>18361</v>
      </c>
      <c r="J183" s="32">
        <v>8471</v>
      </c>
      <c r="K183" s="32">
        <v>20749</v>
      </c>
      <c r="L183" s="32">
        <f>SUM(J183:K183)</f>
        <v>29220</v>
      </c>
      <c r="M183" s="237"/>
      <c r="N183" s="237"/>
      <c r="O183" s="237"/>
      <c r="P183" s="237"/>
      <c r="Q183" s="238"/>
      <c r="R183" s="66"/>
      <c r="S183" s="66"/>
      <c r="T183" s="66"/>
      <c r="U183" s="66"/>
      <c r="V183" s="156"/>
      <c r="W183" s="286"/>
      <c r="X183" s="286"/>
      <c r="Y183" s="290"/>
      <c r="Z183" s="290"/>
      <c r="AA183" s="287"/>
    </row>
    <row r="184" spans="1:31">
      <c r="A184" s="55"/>
      <c r="B184" s="95" t="s">
        <v>196</v>
      </c>
      <c r="C184" s="93" t="s">
        <v>32</v>
      </c>
      <c r="D184" s="32">
        <v>100</v>
      </c>
      <c r="E184" s="32">
        <v>6</v>
      </c>
      <c r="F184" s="32">
        <v>100</v>
      </c>
      <c r="G184" s="32">
        <v>6</v>
      </c>
      <c r="H184" s="32">
        <v>100</v>
      </c>
      <c r="I184" s="32">
        <v>6</v>
      </c>
      <c r="J184" s="32">
        <v>100</v>
      </c>
      <c r="K184" s="32">
        <v>6</v>
      </c>
      <c r="L184" s="32">
        <f>SUM(J184:K184)</f>
        <v>106</v>
      </c>
      <c r="M184" s="286"/>
      <c r="N184" s="286"/>
      <c r="O184" s="286"/>
      <c r="P184" s="286"/>
      <c r="Q184" s="287"/>
      <c r="R184" s="66"/>
      <c r="S184" s="66"/>
      <c r="T184" s="66"/>
      <c r="U184" s="66"/>
      <c r="V184" s="156"/>
      <c r="W184" s="286"/>
      <c r="X184" s="286"/>
      <c r="Y184" s="290"/>
      <c r="Z184" s="290"/>
      <c r="AA184" s="287"/>
      <c r="AB184" s="290"/>
      <c r="AC184" s="290"/>
      <c r="AD184" s="290"/>
      <c r="AE184" s="290"/>
    </row>
    <row r="185" spans="1:31">
      <c r="A185" s="55"/>
      <c r="B185" s="95" t="s">
        <v>197</v>
      </c>
      <c r="C185" s="93" t="s">
        <v>21</v>
      </c>
      <c r="D185" s="32">
        <v>800</v>
      </c>
      <c r="E185" s="32">
        <v>50</v>
      </c>
      <c r="F185" s="32">
        <v>374</v>
      </c>
      <c r="G185" s="32">
        <v>50</v>
      </c>
      <c r="H185" s="32">
        <v>374</v>
      </c>
      <c r="I185" s="32">
        <v>50</v>
      </c>
      <c r="J185" s="32">
        <v>300</v>
      </c>
      <c r="K185" s="32">
        <v>50</v>
      </c>
      <c r="L185" s="32">
        <f>SUM(J185:K185)</f>
        <v>350</v>
      </c>
      <c r="M185" s="286"/>
      <c r="N185" s="286"/>
      <c r="O185" s="286"/>
      <c r="P185" s="286"/>
      <c r="Q185" s="287"/>
      <c r="R185" s="66"/>
      <c r="S185" s="66"/>
      <c r="T185" s="66"/>
      <c r="U185" s="66"/>
      <c r="V185" s="156"/>
      <c r="W185" s="286"/>
      <c r="X185" s="286"/>
      <c r="Y185" s="290"/>
      <c r="Z185" s="290"/>
      <c r="AA185" s="287"/>
      <c r="AB185" s="290"/>
      <c r="AC185" s="290"/>
      <c r="AD185" s="290"/>
      <c r="AE185" s="290"/>
    </row>
    <row r="186" spans="1:31">
      <c r="A186" s="55"/>
      <c r="B186" s="95" t="s">
        <v>198</v>
      </c>
      <c r="C186" s="93" t="s">
        <v>63</v>
      </c>
      <c r="D186" s="39">
        <v>1</v>
      </c>
      <c r="E186" s="45">
        <v>0</v>
      </c>
      <c r="F186" s="31">
        <v>0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f>SUM(J186:K186)</f>
        <v>0</v>
      </c>
      <c r="M186" s="286"/>
      <c r="N186" s="286"/>
      <c r="O186" s="286"/>
      <c r="P186" s="286"/>
      <c r="Q186" s="287"/>
      <c r="R186" s="66"/>
      <c r="S186" s="66"/>
      <c r="T186" s="66"/>
      <c r="U186" s="66"/>
      <c r="V186" s="156"/>
      <c r="W186" s="286"/>
      <c r="X186" s="286"/>
      <c r="Y186" s="290"/>
      <c r="Z186" s="290"/>
      <c r="AA186" s="287"/>
      <c r="AB186" s="290"/>
      <c r="AC186" s="290"/>
      <c r="AD186" s="290"/>
      <c r="AE186" s="290"/>
    </row>
    <row r="187" spans="1:31">
      <c r="A187" s="55"/>
      <c r="B187" s="95" t="s">
        <v>199</v>
      </c>
      <c r="C187" s="93" t="s">
        <v>64</v>
      </c>
      <c r="D187" s="32">
        <v>100</v>
      </c>
      <c r="E187" s="32">
        <v>34</v>
      </c>
      <c r="F187" s="32">
        <v>100</v>
      </c>
      <c r="G187" s="32">
        <v>34</v>
      </c>
      <c r="H187" s="32">
        <v>100</v>
      </c>
      <c r="I187" s="32">
        <v>34</v>
      </c>
      <c r="J187" s="32">
        <v>100</v>
      </c>
      <c r="K187" s="32">
        <v>34</v>
      </c>
      <c r="L187" s="32">
        <f>SUM(J187:K187)</f>
        <v>134</v>
      </c>
      <c r="M187" s="286"/>
      <c r="N187" s="286"/>
      <c r="O187" s="286"/>
      <c r="P187" s="286"/>
      <c r="Q187" s="287"/>
      <c r="R187" s="66"/>
      <c r="S187" s="66"/>
      <c r="T187" s="66"/>
      <c r="U187" s="66"/>
      <c r="V187" s="156"/>
      <c r="W187" s="286"/>
      <c r="X187" s="286"/>
      <c r="Y187" s="290"/>
      <c r="Z187" s="290"/>
      <c r="AA187" s="287"/>
      <c r="AB187" s="290"/>
      <c r="AC187" s="290"/>
      <c r="AD187" s="290"/>
      <c r="AE187" s="290"/>
    </row>
    <row r="188" spans="1:31">
      <c r="A188" s="55" t="s">
        <v>12</v>
      </c>
      <c r="B188" s="56">
        <v>47</v>
      </c>
      <c r="C188" s="93" t="s">
        <v>34</v>
      </c>
      <c r="D188" s="25">
        <f t="shared" ref="D188:L188" si="61">SUM(D183:D187)</f>
        <v>8412</v>
      </c>
      <c r="E188" s="25">
        <f t="shared" si="61"/>
        <v>16073</v>
      </c>
      <c r="F188" s="25">
        <f t="shared" si="61"/>
        <v>8574</v>
      </c>
      <c r="G188" s="25">
        <f t="shared" si="61"/>
        <v>18451</v>
      </c>
      <c r="H188" s="25">
        <f t="shared" si="61"/>
        <v>8574</v>
      </c>
      <c r="I188" s="25">
        <f t="shared" si="61"/>
        <v>18451</v>
      </c>
      <c r="J188" s="25">
        <f t="shared" si="61"/>
        <v>8971</v>
      </c>
      <c r="K188" s="25">
        <f t="shared" ref="K188" si="62">SUM(K183:K187)</f>
        <v>20839</v>
      </c>
      <c r="L188" s="25">
        <f t="shared" si="61"/>
        <v>29810</v>
      </c>
      <c r="M188" s="66"/>
      <c r="N188" s="66"/>
      <c r="O188" s="66"/>
      <c r="P188" s="66"/>
      <c r="Q188" s="156"/>
      <c r="R188" s="66"/>
      <c r="S188" s="66"/>
      <c r="T188" s="66"/>
      <c r="U188" s="66"/>
      <c r="V188" s="156"/>
      <c r="W188" s="66"/>
      <c r="X188" s="66"/>
      <c r="Y188" s="8"/>
      <c r="Z188" s="8"/>
      <c r="AA188" s="156"/>
    </row>
    <row r="189" spans="1:31" ht="8.25" customHeight="1">
      <c r="A189" s="55"/>
      <c r="B189" s="95"/>
      <c r="C189" s="93"/>
      <c r="D189" s="32"/>
      <c r="E189" s="32"/>
      <c r="F189" s="32"/>
      <c r="G189" s="32"/>
      <c r="H189" s="41"/>
      <c r="I189" s="41"/>
      <c r="J189" s="32"/>
      <c r="K189" s="32"/>
      <c r="L189" s="170"/>
      <c r="M189" s="66"/>
      <c r="N189" s="66"/>
      <c r="O189" s="66"/>
      <c r="P189" s="66"/>
      <c r="Q189" s="156"/>
      <c r="R189" s="66"/>
      <c r="S189" s="66"/>
      <c r="T189" s="66"/>
      <c r="U189" s="66"/>
      <c r="V189" s="156"/>
      <c r="W189" s="66"/>
      <c r="X189" s="66"/>
      <c r="Y189" s="8"/>
      <c r="Z189" s="8"/>
      <c r="AA189" s="156"/>
    </row>
    <row r="190" spans="1:31">
      <c r="A190" s="55"/>
      <c r="B190" s="56">
        <v>48</v>
      </c>
      <c r="C190" s="93" t="s">
        <v>35</v>
      </c>
      <c r="D190" s="32"/>
      <c r="E190" s="32"/>
      <c r="F190" s="32"/>
      <c r="G190" s="32"/>
      <c r="H190" s="41"/>
      <c r="I190" s="41"/>
      <c r="J190" s="32"/>
      <c r="K190" s="32"/>
      <c r="L190" s="170"/>
      <c r="M190" s="66"/>
      <c r="N190" s="66"/>
      <c r="O190" s="66"/>
      <c r="P190" s="66"/>
      <c r="Q190" s="156"/>
      <c r="R190" s="66"/>
      <c r="S190" s="66"/>
      <c r="T190" s="66"/>
      <c r="U190" s="66"/>
      <c r="V190" s="156"/>
      <c r="W190" s="66"/>
      <c r="X190" s="66"/>
      <c r="Y190" s="8"/>
      <c r="Z190" s="8"/>
      <c r="AA190" s="156"/>
    </row>
    <row r="191" spans="1:31">
      <c r="A191" s="55"/>
      <c r="B191" s="95" t="s">
        <v>200</v>
      </c>
      <c r="C191" s="93" t="s">
        <v>31</v>
      </c>
      <c r="D191" s="32">
        <v>4089</v>
      </c>
      <c r="E191" s="32">
        <v>33300</v>
      </c>
      <c r="F191" s="32">
        <v>5000</v>
      </c>
      <c r="G191" s="30">
        <v>37065</v>
      </c>
      <c r="H191" s="32">
        <v>5000</v>
      </c>
      <c r="I191" s="32">
        <v>37065</v>
      </c>
      <c r="J191" s="32">
        <v>5779</v>
      </c>
      <c r="K191" s="32">
        <v>46680</v>
      </c>
      <c r="L191" s="32">
        <f>SUM(J191:K191)</f>
        <v>52459</v>
      </c>
      <c r="M191" s="237"/>
      <c r="N191" s="237"/>
      <c r="O191" s="237"/>
      <c r="P191" s="237"/>
      <c r="Q191" s="238"/>
      <c r="R191" s="66"/>
      <c r="S191" s="66"/>
      <c r="T191" s="66"/>
      <c r="U191" s="66"/>
      <c r="V191" s="156"/>
      <c r="W191" s="286"/>
      <c r="X191" s="286"/>
      <c r="Y191" s="290"/>
      <c r="Z191" s="290"/>
      <c r="AA191" s="287"/>
    </row>
    <row r="192" spans="1:31">
      <c r="A192" s="55"/>
      <c r="B192" s="95" t="s">
        <v>201</v>
      </c>
      <c r="C192" s="93" t="s">
        <v>32</v>
      </c>
      <c r="D192" s="32">
        <v>99</v>
      </c>
      <c r="E192" s="32">
        <v>9</v>
      </c>
      <c r="F192" s="32">
        <v>100</v>
      </c>
      <c r="G192" s="32">
        <v>9</v>
      </c>
      <c r="H192" s="32">
        <v>100</v>
      </c>
      <c r="I192" s="32">
        <v>9</v>
      </c>
      <c r="J192" s="32">
        <v>100</v>
      </c>
      <c r="K192" s="32">
        <v>9</v>
      </c>
      <c r="L192" s="32">
        <f>SUM(J192:K192)</f>
        <v>109</v>
      </c>
      <c r="M192" s="286"/>
      <c r="N192" s="286"/>
      <c r="O192" s="286"/>
      <c r="P192" s="286"/>
      <c r="Q192" s="287"/>
      <c r="R192" s="66"/>
      <c r="S192" s="66"/>
      <c r="T192" s="66"/>
      <c r="U192" s="66"/>
      <c r="V192" s="156"/>
      <c r="W192" s="286"/>
      <c r="X192" s="286"/>
      <c r="Y192" s="290"/>
      <c r="Z192" s="290"/>
      <c r="AA192" s="287"/>
      <c r="AB192" s="290"/>
      <c r="AC192" s="290"/>
      <c r="AD192" s="290"/>
      <c r="AE192" s="290"/>
    </row>
    <row r="193" spans="1:31">
      <c r="A193" s="96"/>
      <c r="B193" s="268" t="s">
        <v>202</v>
      </c>
      <c r="C193" s="98" t="s">
        <v>21</v>
      </c>
      <c r="D193" s="34">
        <v>1212</v>
      </c>
      <c r="E193" s="34">
        <v>90</v>
      </c>
      <c r="F193" s="34">
        <v>605</v>
      </c>
      <c r="G193" s="34">
        <v>90</v>
      </c>
      <c r="H193" s="34">
        <v>605</v>
      </c>
      <c r="I193" s="34">
        <v>90</v>
      </c>
      <c r="J193" s="34">
        <f>605+4</f>
        <v>609</v>
      </c>
      <c r="K193" s="34">
        <v>90</v>
      </c>
      <c r="L193" s="34">
        <f>SUM(J193:K193)</f>
        <v>699</v>
      </c>
      <c r="M193" s="286"/>
      <c r="N193" s="286"/>
      <c r="O193" s="286"/>
      <c r="P193" s="286"/>
      <c r="Q193" s="287"/>
      <c r="R193" s="66"/>
      <c r="S193" s="66"/>
      <c r="T193" s="66"/>
      <c r="U193" s="66"/>
      <c r="V193" s="156"/>
      <c r="W193" s="286"/>
      <c r="X193" s="286"/>
      <c r="Y193" s="290"/>
      <c r="Z193" s="290"/>
      <c r="AA193" s="287"/>
      <c r="AB193" s="290"/>
      <c r="AC193" s="290"/>
      <c r="AD193" s="290"/>
      <c r="AE193" s="290"/>
    </row>
    <row r="194" spans="1:31">
      <c r="A194" s="55"/>
      <c r="B194" s="95" t="s">
        <v>203</v>
      </c>
      <c r="C194" s="93" t="s">
        <v>64</v>
      </c>
      <c r="D194" s="32">
        <v>189</v>
      </c>
      <c r="E194" s="32">
        <v>78</v>
      </c>
      <c r="F194" s="32">
        <v>200</v>
      </c>
      <c r="G194" s="32">
        <v>68</v>
      </c>
      <c r="H194" s="32">
        <v>200</v>
      </c>
      <c r="I194" s="32">
        <v>68</v>
      </c>
      <c r="J194" s="32">
        <v>200</v>
      </c>
      <c r="K194" s="32">
        <v>68</v>
      </c>
      <c r="L194" s="32">
        <f>SUM(J194:K194)</f>
        <v>268</v>
      </c>
      <c r="M194" s="286"/>
      <c r="N194" s="286"/>
      <c r="O194" s="286"/>
      <c r="P194" s="286"/>
      <c r="Q194" s="287"/>
      <c r="R194" s="66"/>
      <c r="S194" s="66"/>
      <c r="T194" s="66"/>
      <c r="U194" s="66"/>
      <c r="V194" s="156"/>
      <c r="W194" s="286"/>
      <c r="X194" s="286"/>
      <c r="Y194" s="290"/>
      <c r="Z194" s="290"/>
      <c r="AA194" s="287"/>
      <c r="AB194" s="290"/>
      <c r="AC194" s="290"/>
      <c r="AD194" s="290"/>
      <c r="AE194" s="290"/>
    </row>
    <row r="195" spans="1:31">
      <c r="A195" s="55" t="s">
        <v>12</v>
      </c>
      <c r="B195" s="56">
        <v>48</v>
      </c>
      <c r="C195" s="93" t="s">
        <v>35</v>
      </c>
      <c r="D195" s="25">
        <f t="shared" ref="D195:L195" si="63">SUM(D191:D194)</f>
        <v>5589</v>
      </c>
      <c r="E195" s="25">
        <f t="shared" si="63"/>
        <v>33477</v>
      </c>
      <c r="F195" s="25">
        <f t="shared" si="63"/>
        <v>5905</v>
      </c>
      <c r="G195" s="25">
        <f t="shared" si="63"/>
        <v>37232</v>
      </c>
      <c r="H195" s="25">
        <f t="shared" si="63"/>
        <v>5905</v>
      </c>
      <c r="I195" s="25">
        <f t="shared" si="63"/>
        <v>37232</v>
      </c>
      <c r="J195" s="25">
        <f t="shared" si="63"/>
        <v>6688</v>
      </c>
      <c r="K195" s="25">
        <f t="shared" si="63"/>
        <v>46847</v>
      </c>
      <c r="L195" s="25">
        <f t="shared" si="63"/>
        <v>53535</v>
      </c>
      <c r="M195" s="66"/>
      <c r="N195" s="66"/>
      <c r="O195" s="66"/>
      <c r="P195" s="66"/>
      <c r="Q195" s="156"/>
      <c r="R195" s="66"/>
      <c r="S195" s="66"/>
      <c r="T195" s="66"/>
      <c r="U195" s="66"/>
      <c r="V195" s="156"/>
      <c r="W195" s="66"/>
      <c r="X195" s="66"/>
      <c r="Y195" s="8"/>
      <c r="Z195" s="8"/>
      <c r="AA195" s="156"/>
    </row>
    <row r="196" spans="1:31" ht="25.5">
      <c r="A196" s="55" t="s">
        <v>12</v>
      </c>
      <c r="B196" s="56">
        <v>58</v>
      </c>
      <c r="C196" s="93" t="s">
        <v>62</v>
      </c>
      <c r="D196" s="34">
        <f t="shared" ref="D196:L196" si="64">D195+D188+D180+D173</f>
        <v>61419</v>
      </c>
      <c r="E196" s="34">
        <f t="shared" si="64"/>
        <v>107480</v>
      </c>
      <c r="F196" s="34">
        <f t="shared" si="64"/>
        <v>57470</v>
      </c>
      <c r="G196" s="34">
        <f t="shared" si="64"/>
        <v>112868</v>
      </c>
      <c r="H196" s="34">
        <f t="shared" si="64"/>
        <v>57470</v>
      </c>
      <c r="I196" s="34">
        <f t="shared" si="64"/>
        <v>112868</v>
      </c>
      <c r="J196" s="34">
        <f t="shared" si="64"/>
        <v>63998</v>
      </c>
      <c r="K196" s="34">
        <f t="shared" si="64"/>
        <v>130037</v>
      </c>
      <c r="L196" s="34">
        <f t="shared" si="64"/>
        <v>194035</v>
      </c>
      <c r="M196" s="66"/>
      <c r="N196" s="66"/>
      <c r="O196" s="66"/>
      <c r="P196" s="66"/>
      <c r="Q196" s="156"/>
      <c r="R196" s="66"/>
      <c r="S196" s="66"/>
      <c r="T196" s="66"/>
      <c r="U196" s="66"/>
      <c r="V196" s="156"/>
      <c r="W196" s="66"/>
      <c r="X196" s="66"/>
      <c r="Y196" s="8"/>
      <c r="Z196" s="8"/>
      <c r="AA196" s="156"/>
    </row>
    <row r="197" spans="1:31">
      <c r="A197" s="55" t="s">
        <v>12</v>
      </c>
      <c r="B197" s="101">
        <v>2.0009999999999999</v>
      </c>
      <c r="C197" s="91" t="s">
        <v>61</v>
      </c>
      <c r="D197" s="34">
        <f t="shared" ref="D197:L197" si="65">D196</f>
        <v>61419</v>
      </c>
      <c r="E197" s="34">
        <f t="shared" si="65"/>
        <v>107480</v>
      </c>
      <c r="F197" s="34">
        <f t="shared" si="65"/>
        <v>57470</v>
      </c>
      <c r="G197" s="34">
        <f t="shared" si="65"/>
        <v>112868</v>
      </c>
      <c r="H197" s="34">
        <f t="shared" si="65"/>
        <v>57470</v>
      </c>
      <c r="I197" s="34">
        <f t="shared" si="65"/>
        <v>112868</v>
      </c>
      <c r="J197" s="34">
        <f t="shared" si="65"/>
        <v>63998</v>
      </c>
      <c r="K197" s="34">
        <f t="shared" ref="K197" si="66">K196</f>
        <v>130037</v>
      </c>
      <c r="L197" s="34">
        <f t="shared" si="65"/>
        <v>194035</v>
      </c>
      <c r="M197" s="66"/>
      <c r="N197" s="66"/>
      <c r="O197" s="66"/>
      <c r="P197" s="66"/>
      <c r="Q197" s="156"/>
      <c r="R197" s="66"/>
      <c r="S197" s="66"/>
      <c r="T197" s="66"/>
      <c r="U197" s="66"/>
      <c r="V197" s="156"/>
      <c r="W197" s="66"/>
      <c r="X197" s="66"/>
      <c r="Y197" s="8"/>
      <c r="Z197" s="8"/>
      <c r="AA197" s="156"/>
    </row>
    <row r="198" spans="1:31" ht="6.95" customHeight="1">
      <c r="A198" s="55"/>
      <c r="B198" s="102"/>
      <c r="C198" s="91"/>
      <c r="D198" s="43"/>
      <c r="E198" s="43"/>
      <c r="F198" s="43"/>
      <c r="G198" s="43"/>
      <c r="H198" s="133"/>
      <c r="I198" s="133"/>
      <c r="J198" s="43"/>
      <c r="K198" s="43"/>
      <c r="L198" s="173"/>
      <c r="M198" s="66"/>
      <c r="N198" s="66"/>
      <c r="O198" s="66"/>
      <c r="P198" s="66"/>
      <c r="Q198" s="156"/>
      <c r="R198" s="66"/>
      <c r="S198" s="66"/>
      <c r="T198" s="66"/>
      <c r="U198" s="66"/>
      <c r="V198" s="156"/>
      <c r="W198" s="66"/>
      <c r="X198" s="66"/>
      <c r="Y198" s="8"/>
      <c r="Z198" s="8"/>
      <c r="AA198" s="156"/>
    </row>
    <row r="199" spans="1:31">
      <c r="A199" s="55"/>
      <c r="B199" s="101">
        <v>2.1040000000000001</v>
      </c>
      <c r="C199" s="91" t="s">
        <v>29</v>
      </c>
      <c r="D199" s="37"/>
      <c r="E199" s="37"/>
      <c r="F199" s="37"/>
      <c r="G199" s="37"/>
      <c r="H199" s="131"/>
      <c r="I199" s="131"/>
      <c r="J199" s="37"/>
      <c r="K199" s="37"/>
      <c r="L199" s="172"/>
      <c r="M199" s="66"/>
      <c r="N199" s="66"/>
      <c r="O199" s="66"/>
      <c r="P199" s="66"/>
      <c r="Q199" s="156"/>
      <c r="R199" s="66"/>
      <c r="S199" s="66"/>
      <c r="T199" s="66"/>
      <c r="U199" s="66"/>
      <c r="V199" s="156"/>
      <c r="W199" s="66"/>
      <c r="X199" s="66"/>
      <c r="Y199" s="8"/>
      <c r="Z199" s="8"/>
      <c r="AA199" s="156"/>
    </row>
    <row r="200" spans="1:31">
      <c r="A200" s="55"/>
      <c r="B200" s="56">
        <v>64</v>
      </c>
      <c r="C200" s="79" t="s">
        <v>66</v>
      </c>
      <c r="D200" s="37"/>
      <c r="E200" s="37"/>
      <c r="F200" s="37"/>
      <c r="G200" s="37"/>
      <c r="H200" s="131"/>
      <c r="I200" s="131"/>
      <c r="J200" s="37"/>
      <c r="K200" s="37"/>
      <c r="L200" s="172"/>
      <c r="M200" s="66"/>
      <c r="N200" s="66"/>
      <c r="O200" s="66"/>
      <c r="P200" s="66"/>
      <c r="Q200" s="156"/>
      <c r="R200" s="66"/>
      <c r="S200" s="66"/>
      <c r="T200" s="66"/>
      <c r="U200" s="66"/>
      <c r="V200" s="156"/>
      <c r="W200" s="66"/>
      <c r="X200" s="66"/>
      <c r="Y200" s="8"/>
      <c r="Z200" s="8"/>
      <c r="AA200" s="156"/>
    </row>
    <row r="201" spans="1:31">
      <c r="A201" s="55"/>
      <c r="B201" s="56">
        <v>45</v>
      </c>
      <c r="C201" s="93" t="s">
        <v>30</v>
      </c>
      <c r="D201" s="37"/>
      <c r="E201" s="37"/>
      <c r="F201" s="37"/>
      <c r="G201" s="37"/>
      <c r="H201" s="131"/>
      <c r="I201" s="131"/>
      <c r="J201" s="37"/>
      <c r="K201" s="37"/>
      <c r="L201" s="172"/>
      <c r="M201" s="66"/>
      <c r="N201" s="66"/>
      <c r="O201" s="66"/>
      <c r="P201" s="66"/>
      <c r="Q201" s="156"/>
      <c r="R201" s="66"/>
      <c r="S201" s="66"/>
      <c r="T201" s="66"/>
      <c r="U201" s="66"/>
      <c r="V201" s="156"/>
      <c r="W201" s="66"/>
      <c r="X201" s="66"/>
      <c r="Y201" s="8"/>
      <c r="Z201" s="8"/>
      <c r="AA201" s="156"/>
    </row>
    <row r="202" spans="1:31">
      <c r="A202" s="55"/>
      <c r="B202" s="95" t="s">
        <v>67</v>
      </c>
      <c r="C202" s="93" t="s">
        <v>31</v>
      </c>
      <c r="D202" s="32">
        <v>431383</v>
      </c>
      <c r="E202" s="32">
        <v>661457</v>
      </c>
      <c r="F202" s="32">
        <v>420000</v>
      </c>
      <c r="G202" s="30">
        <v>861929</v>
      </c>
      <c r="H202" s="180">
        <v>420000</v>
      </c>
      <c r="I202" s="180">
        <v>861929</v>
      </c>
      <c r="J202" s="32">
        <v>477020</v>
      </c>
      <c r="K202" s="32">
        <v>867500</v>
      </c>
      <c r="L202" s="32">
        <f>SUM(J202:K202)</f>
        <v>1344520</v>
      </c>
      <c r="M202" s="237"/>
      <c r="N202" s="237"/>
      <c r="O202" s="237"/>
      <c r="P202" s="237"/>
      <c r="Q202" s="238"/>
      <c r="R202" s="66"/>
      <c r="S202" s="66"/>
      <c r="T202" s="66"/>
      <c r="U202" s="66"/>
      <c r="V202" s="156"/>
      <c r="W202" s="286"/>
      <c r="X202" s="286"/>
      <c r="Y202" s="290"/>
      <c r="Z202" s="290"/>
      <c r="AA202" s="287"/>
    </row>
    <row r="203" spans="1:31">
      <c r="A203" s="55"/>
      <c r="B203" s="95" t="s">
        <v>68</v>
      </c>
      <c r="C203" s="93" t="s">
        <v>32</v>
      </c>
      <c r="D203" s="23">
        <v>90</v>
      </c>
      <c r="E203" s="23">
        <v>93</v>
      </c>
      <c r="F203" s="23">
        <v>150</v>
      </c>
      <c r="G203" s="23">
        <v>100</v>
      </c>
      <c r="H203" s="260">
        <v>150</v>
      </c>
      <c r="I203" s="260">
        <v>100</v>
      </c>
      <c r="J203" s="23">
        <v>150</v>
      </c>
      <c r="K203" s="23">
        <v>100</v>
      </c>
      <c r="L203" s="23">
        <f>SUM(J203:K203)</f>
        <v>250</v>
      </c>
      <c r="M203" s="286"/>
      <c r="N203" s="286"/>
      <c r="O203" s="286"/>
      <c r="P203" s="286"/>
      <c r="Q203" s="287"/>
      <c r="R203" s="66"/>
      <c r="S203" s="66"/>
      <c r="T203" s="66"/>
      <c r="U203" s="66"/>
      <c r="V203" s="156"/>
      <c r="W203" s="286"/>
      <c r="X203" s="286"/>
      <c r="Y203" s="290"/>
      <c r="Z203" s="290"/>
      <c r="AA203" s="287"/>
      <c r="AB203" s="290"/>
      <c r="AC203" s="290"/>
      <c r="AD203" s="290"/>
      <c r="AE203" s="290"/>
    </row>
    <row r="204" spans="1:31">
      <c r="A204" s="55" t="s">
        <v>12</v>
      </c>
      <c r="B204" s="56">
        <v>45</v>
      </c>
      <c r="C204" s="93" t="s">
        <v>30</v>
      </c>
      <c r="D204" s="25">
        <f t="shared" ref="D204:L204" si="67">SUM(D202:D203)</f>
        <v>431473</v>
      </c>
      <c r="E204" s="25">
        <f t="shared" si="67"/>
        <v>661550</v>
      </c>
      <c r="F204" s="25">
        <f t="shared" si="67"/>
        <v>420150</v>
      </c>
      <c r="G204" s="25">
        <f t="shared" si="67"/>
        <v>862029</v>
      </c>
      <c r="H204" s="25">
        <f t="shared" si="67"/>
        <v>420150</v>
      </c>
      <c r="I204" s="25">
        <f t="shared" si="67"/>
        <v>862029</v>
      </c>
      <c r="J204" s="25">
        <f t="shared" si="67"/>
        <v>477170</v>
      </c>
      <c r="K204" s="25">
        <f t="shared" ref="K204" si="68">SUM(K202:K203)</f>
        <v>867600</v>
      </c>
      <c r="L204" s="25">
        <f t="shared" si="67"/>
        <v>1344770</v>
      </c>
      <c r="M204" s="66"/>
      <c r="N204" s="66"/>
      <c r="O204" s="66"/>
      <c r="P204" s="66"/>
      <c r="Q204" s="156"/>
      <c r="R204" s="66"/>
      <c r="S204" s="66"/>
      <c r="T204" s="66"/>
      <c r="U204" s="66"/>
      <c r="V204" s="156"/>
      <c r="W204" s="66"/>
      <c r="X204" s="66"/>
      <c r="Y204" s="8"/>
      <c r="Z204" s="8"/>
      <c r="AA204" s="156"/>
    </row>
    <row r="205" spans="1:31" ht="6.95" customHeight="1">
      <c r="A205" s="55"/>
      <c r="B205" s="56"/>
      <c r="C205" s="93"/>
      <c r="D205" s="29"/>
      <c r="E205" s="29"/>
      <c r="F205" s="29"/>
      <c r="G205" s="29"/>
      <c r="H205" s="41"/>
      <c r="I205" s="41"/>
      <c r="J205" s="29"/>
      <c r="K205" s="29"/>
      <c r="L205" s="169"/>
      <c r="M205" s="66"/>
      <c r="N205" s="66"/>
      <c r="O205" s="66"/>
      <c r="P205" s="66"/>
      <c r="Q205" s="156"/>
      <c r="R205" s="66"/>
      <c r="S205" s="66"/>
      <c r="T205" s="66"/>
      <c r="U205" s="66"/>
      <c r="V205" s="156"/>
      <c r="W205" s="66"/>
      <c r="X205" s="66"/>
      <c r="Y205" s="8"/>
      <c r="Z205" s="8"/>
      <c r="AA205" s="156"/>
    </row>
    <row r="206" spans="1:31">
      <c r="A206" s="55"/>
      <c r="B206" s="56">
        <v>46</v>
      </c>
      <c r="C206" s="93" t="s">
        <v>33</v>
      </c>
      <c r="D206" s="36"/>
      <c r="E206" s="36"/>
      <c r="F206" s="36"/>
      <c r="G206" s="36"/>
      <c r="H206" s="130"/>
      <c r="I206" s="130"/>
      <c r="J206" s="36"/>
      <c r="K206" s="36"/>
      <c r="L206" s="171"/>
      <c r="M206" s="66"/>
      <c r="N206" s="66"/>
      <c r="O206" s="66"/>
      <c r="P206" s="66"/>
      <c r="Q206" s="156"/>
      <c r="R206" s="66"/>
      <c r="S206" s="66"/>
      <c r="T206" s="66"/>
      <c r="U206" s="66"/>
      <c r="V206" s="156"/>
      <c r="W206" s="66"/>
      <c r="X206" s="66"/>
      <c r="Y206" s="8"/>
      <c r="Z206" s="8"/>
      <c r="AA206" s="156"/>
    </row>
    <row r="207" spans="1:31">
      <c r="A207" s="55"/>
      <c r="B207" s="95" t="s">
        <v>69</v>
      </c>
      <c r="C207" s="93" t="s">
        <v>31</v>
      </c>
      <c r="D207" s="23">
        <v>94840</v>
      </c>
      <c r="E207" s="23">
        <v>463082</v>
      </c>
      <c r="F207" s="23">
        <v>110000</v>
      </c>
      <c r="G207" s="27">
        <v>535160</v>
      </c>
      <c r="H207" s="260">
        <v>110000</v>
      </c>
      <c r="I207" s="260">
        <v>535160</v>
      </c>
      <c r="J207" s="23">
        <v>127500</v>
      </c>
      <c r="K207" s="23">
        <v>582059</v>
      </c>
      <c r="L207" s="23">
        <f>SUM(J207:K207)</f>
        <v>709559</v>
      </c>
      <c r="M207" s="237"/>
      <c r="N207" s="237"/>
      <c r="O207" s="237"/>
      <c r="P207" s="237"/>
      <c r="Q207" s="238"/>
      <c r="R207" s="66"/>
      <c r="S207" s="66"/>
      <c r="T207" s="66"/>
      <c r="U207" s="66"/>
      <c r="V207" s="156"/>
      <c r="W207" s="286"/>
      <c r="X207" s="286"/>
      <c r="Y207" s="290"/>
      <c r="Z207" s="290"/>
      <c r="AA207" s="287"/>
    </row>
    <row r="208" spans="1:31">
      <c r="A208" s="55"/>
      <c r="B208" s="95" t="s">
        <v>70</v>
      </c>
      <c r="C208" s="93" t="s">
        <v>32</v>
      </c>
      <c r="D208" s="23">
        <v>87</v>
      </c>
      <c r="E208" s="23">
        <v>56</v>
      </c>
      <c r="F208" s="23">
        <v>150</v>
      </c>
      <c r="G208" s="23">
        <v>56</v>
      </c>
      <c r="H208" s="260">
        <v>150</v>
      </c>
      <c r="I208" s="260">
        <v>56</v>
      </c>
      <c r="J208" s="23">
        <v>150</v>
      </c>
      <c r="K208" s="23">
        <v>56</v>
      </c>
      <c r="L208" s="23">
        <f>SUM(J208:K208)</f>
        <v>206</v>
      </c>
      <c r="M208" s="286"/>
      <c r="N208" s="286"/>
      <c r="O208" s="286"/>
      <c r="P208" s="286"/>
      <c r="Q208" s="287"/>
      <c r="R208" s="66"/>
      <c r="S208" s="66"/>
      <c r="T208" s="66"/>
      <c r="U208" s="66"/>
      <c r="V208" s="156"/>
      <c r="W208" s="286"/>
      <c r="X208" s="286"/>
      <c r="Y208" s="290"/>
      <c r="Z208" s="290"/>
      <c r="AA208" s="287"/>
      <c r="AB208" s="290"/>
      <c r="AC208" s="290"/>
      <c r="AD208" s="290"/>
      <c r="AE208" s="290"/>
    </row>
    <row r="209" spans="1:31">
      <c r="A209" s="55" t="s">
        <v>12</v>
      </c>
      <c r="B209" s="56">
        <v>46</v>
      </c>
      <c r="C209" s="93" t="s">
        <v>33</v>
      </c>
      <c r="D209" s="25">
        <f t="shared" ref="D209:L209" si="69">SUM(D207:D208)</f>
        <v>94927</v>
      </c>
      <c r="E209" s="25">
        <f t="shared" si="69"/>
        <v>463138</v>
      </c>
      <c r="F209" s="25">
        <f t="shared" si="69"/>
        <v>110150</v>
      </c>
      <c r="G209" s="25">
        <f t="shared" si="69"/>
        <v>535216</v>
      </c>
      <c r="H209" s="25">
        <f t="shared" si="69"/>
        <v>110150</v>
      </c>
      <c r="I209" s="25">
        <f t="shared" si="69"/>
        <v>535216</v>
      </c>
      <c r="J209" s="25">
        <f t="shared" si="69"/>
        <v>127650</v>
      </c>
      <c r="K209" s="25">
        <f t="shared" ref="K209" si="70">SUM(K207:K208)</f>
        <v>582115</v>
      </c>
      <c r="L209" s="25">
        <f t="shared" si="69"/>
        <v>709765</v>
      </c>
      <c r="M209" s="66"/>
      <c r="N209" s="66"/>
      <c r="O209" s="66"/>
      <c r="P209" s="66"/>
      <c r="Q209" s="156"/>
      <c r="R209" s="66"/>
      <c r="S209" s="66"/>
      <c r="T209" s="66"/>
      <c r="U209" s="66"/>
      <c r="V209" s="156"/>
      <c r="W209" s="66"/>
      <c r="X209" s="66"/>
      <c r="Y209" s="8"/>
      <c r="Z209" s="8"/>
      <c r="AA209" s="156"/>
    </row>
    <row r="210" spans="1:31" ht="6.95" customHeight="1">
      <c r="A210" s="55"/>
      <c r="B210" s="56"/>
      <c r="C210" s="93"/>
      <c r="D210" s="32"/>
      <c r="E210" s="32"/>
      <c r="F210" s="32"/>
      <c r="G210" s="32"/>
      <c r="H210" s="32"/>
      <c r="I210" s="32"/>
      <c r="J210" s="32"/>
      <c r="K210" s="32"/>
      <c r="L210" s="32"/>
      <c r="M210" s="66"/>
      <c r="N210" s="66"/>
      <c r="O210" s="66"/>
      <c r="P210" s="66"/>
      <c r="Q210" s="156"/>
      <c r="R210" s="66"/>
      <c r="S210" s="66"/>
      <c r="T210" s="66"/>
      <c r="U210" s="66"/>
      <c r="V210" s="156"/>
      <c r="W210" s="66"/>
      <c r="X210" s="66"/>
      <c r="Y210" s="8"/>
      <c r="Z210" s="8"/>
      <c r="AA210" s="156"/>
    </row>
    <row r="211" spans="1:31">
      <c r="A211" s="55"/>
      <c r="B211" s="56">
        <v>47</v>
      </c>
      <c r="C211" s="93" t="s">
        <v>34</v>
      </c>
      <c r="D211" s="36"/>
      <c r="E211" s="36"/>
      <c r="F211" s="36"/>
      <c r="G211" s="36"/>
      <c r="H211" s="130"/>
      <c r="I211" s="130"/>
      <c r="J211" s="36"/>
      <c r="K211" s="36"/>
      <c r="L211" s="171"/>
      <c r="M211" s="66"/>
      <c r="N211" s="66"/>
      <c r="O211" s="66"/>
      <c r="P211" s="66"/>
      <c r="Q211" s="156"/>
      <c r="R211" s="66"/>
      <c r="S211" s="66"/>
      <c r="T211" s="66"/>
      <c r="U211" s="66"/>
      <c r="V211" s="156"/>
      <c r="W211" s="66"/>
      <c r="X211" s="66"/>
      <c r="Y211" s="8"/>
      <c r="Z211" s="8"/>
      <c r="AA211" s="156"/>
    </row>
    <row r="212" spans="1:31">
      <c r="A212" s="55"/>
      <c r="B212" s="95" t="s">
        <v>71</v>
      </c>
      <c r="C212" s="93" t="s">
        <v>31</v>
      </c>
      <c r="D212" s="32">
        <v>48822</v>
      </c>
      <c r="E212" s="32">
        <v>126901</v>
      </c>
      <c r="F212" s="32">
        <v>50000</v>
      </c>
      <c r="G212" s="30">
        <v>162293</v>
      </c>
      <c r="H212" s="180">
        <v>50000</v>
      </c>
      <c r="I212" s="180">
        <v>162293</v>
      </c>
      <c r="J212" s="32">
        <v>60000</v>
      </c>
      <c r="K212" s="32">
        <v>181417</v>
      </c>
      <c r="L212" s="32">
        <f>SUM(J212:K212)</f>
        <v>241417</v>
      </c>
      <c r="M212" s="237"/>
      <c r="N212" s="237"/>
      <c r="O212" s="237"/>
      <c r="P212" s="237"/>
      <c r="Q212" s="238"/>
      <c r="R212" s="66"/>
      <c r="S212" s="66"/>
      <c r="T212" s="66"/>
      <c r="U212" s="66"/>
      <c r="V212" s="156"/>
      <c r="W212" s="286"/>
      <c r="X212" s="286"/>
      <c r="Y212" s="290"/>
      <c r="Z212" s="290"/>
      <c r="AA212" s="287"/>
    </row>
    <row r="213" spans="1:31">
      <c r="A213" s="55"/>
      <c r="B213" s="95" t="s">
        <v>72</v>
      </c>
      <c r="C213" s="93" t="s">
        <v>32</v>
      </c>
      <c r="D213" s="32">
        <v>100</v>
      </c>
      <c r="E213" s="32">
        <v>32</v>
      </c>
      <c r="F213" s="32">
        <v>107</v>
      </c>
      <c r="G213" s="32">
        <v>32</v>
      </c>
      <c r="H213" s="180">
        <v>107</v>
      </c>
      <c r="I213" s="180">
        <v>32</v>
      </c>
      <c r="J213" s="32">
        <v>107</v>
      </c>
      <c r="K213" s="32">
        <v>32</v>
      </c>
      <c r="L213" s="32">
        <f>SUM(J213:K213)</f>
        <v>139</v>
      </c>
      <c r="M213" s="286"/>
      <c r="N213" s="286"/>
      <c r="O213" s="286"/>
      <c r="P213" s="286"/>
      <c r="Q213" s="287"/>
      <c r="R213" s="66"/>
      <c r="S213" s="66"/>
      <c r="T213" s="66"/>
      <c r="U213" s="66"/>
      <c r="V213" s="156"/>
      <c r="W213" s="286"/>
      <c r="X213" s="286"/>
      <c r="Y213" s="290"/>
      <c r="Z213" s="290"/>
      <c r="AA213" s="287"/>
      <c r="AB213" s="290"/>
      <c r="AC213" s="290"/>
      <c r="AD213" s="290"/>
      <c r="AE213" s="290"/>
    </row>
    <row r="214" spans="1:31">
      <c r="A214" s="55" t="s">
        <v>12</v>
      </c>
      <c r="B214" s="56">
        <v>47</v>
      </c>
      <c r="C214" s="93" t="s">
        <v>34</v>
      </c>
      <c r="D214" s="25">
        <f t="shared" ref="D214:L214" si="71">SUM(D212:D213)</f>
        <v>48922</v>
      </c>
      <c r="E214" s="25">
        <f t="shared" si="71"/>
        <v>126933</v>
      </c>
      <c r="F214" s="25">
        <f t="shared" si="71"/>
        <v>50107</v>
      </c>
      <c r="G214" s="25">
        <f t="shared" si="71"/>
        <v>162325</v>
      </c>
      <c r="H214" s="25">
        <f t="shared" si="71"/>
        <v>50107</v>
      </c>
      <c r="I214" s="25">
        <f t="shared" si="71"/>
        <v>162325</v>
      </c>
      <c r="J214" s="25">
        <f t="shared" si="71"/>
        <v>60107</v>
      </c>
      <c r="K214" s="25">
        <f t="shared" ref="K214" si="72">SUM(K212:K213)</f>
        <v>181449</v>
      </c>
      <c r="L214" s="25">
        <f t="shared" si="71"/>
        <v>241556</v>
      </c>
      <c r="M214" s="66"/>
      <c r="N214" s="66"/>
      <c r="O214" s="66"/>
      <c r="P214" s="66"/>
      <c r="Q214" s="156"/>
      <c r="R214" s="66"/>
      <c r="S214" s="66"/>
      <c r="T214" s="66"/>
      <c r="U214" s="66"/>
      <c r="V214" s="156"/>
      <c r="W214" s="66"/>
      <c r="X214" s="66"/>
      <c r="Y214" s="8"/>
      <c r="Z214" s="8"/>
      <c r="AA214" s="156"/>
    </row>
    <row r="215" spans="1:31" ht="6.95" customHeight="1">
      <c r="A215" s="55"/>
      <c r="B215" s="56"/>
      <c r="C215" s="93"/>
      <c r="D215" s="29"/>
      <c r="E215" s="29"/>
      <c r="F215" s="29"/>
      <c r="G215" s="29"/>
      <c r="H215" s="41"/>
      <c r="I215" s="41"/>
      <c r="J215" s="29"/>
      <c r="K215" s="29"/>
      <c r="L215" s="169"/>
      <c r="M215" s="66"/>
      <c r="N215" s="66"/>
      <c r="O215" s="66"/>
      <c r="P215" s="66"/>
      <c r="Q215" s="156"/>
      <c r="R215" s="66"/>
      <c r="S215" s="66"/>
      <c r="T215" s="66"/>
      <c r="U215" s="66"/>
      <c r="V215" s="156"/>
      <c r="W215" s="66"/>
      <c r="X215" s="66"/>
      <c r="Y215" s="8"/>
      <c r="Z215" s="8"/>
      <c r="AA215" s="156"/>
    </row>
    <row r="216" spans="1:31">
      <c r="A216" s="55"/>
      <c r="B216" s="56">
        <v>48</v>
      </c>
      <c r="C216" s="93" t="s">
        <v>35</v>
      </c>
      <c r="D216" s="36"/>
      <c r="E216" s="36"/>
      <c r="F216" s="36"/>
      <c r="G216" s="36"/>
      <c r="H216" s="130"/>
      <c r="I216" s="130"/>
      <c r="J216" s="36"/>
      <c r="K216" s="36"/>
      <c r="L216" s="171"/>
      <c r="M216" s="66"/>
      <c r="N216" s="66"/>
      <c r="O216" s="66"/>
      <c r="P216" s="66"/>
      <c r="Q216" s="156"/>
      <c r="R216" s="66"/>
      <c r="S216" s="66"/>
      <c r="T216" s="66"/>
      <c r="U216" s="66"/>
      <c r="V216" s="156"/>
      <c r="W216" s="66"/>
      <c r="X216" s="66"/>
      <c r="Y216" s="8"/>
      <c r="Z216" s="8"/>
      <c r="AA216" s="156"/>
    </row>
    <row r="217" spans="1:31">
      <c r="A217" s="55"/>
      <c r="B217" s="95" t="s">
        <v>73</v>
      </c>
      <c r="C217" s="93" t="s">
        <v>31</v>
      </c>
      <c r="D217" s="23">
        <v>113858</v>
      </c>
      <c r="E217" s="23">
        <v>493526</v>
      </c>
      <c r="F217" s="23">
        <v>130000</v>
      </c>
      <c r="G217" s="27">
        <v>601072</v>
      </c>
      <c r="H217" s="260">
        <v>130000</v>
      </c>
      <c r="I217" s="260">
        <v>601072</v>
      </c>
      <c r="J217" s="23">
        <v>152071</v>
      </c>
      <c r="K217" s="23">
        <v>652590</v>
      </c>
      <c r="L217" s="23">
        <f>SUM(J217:K217)</f>
        <v>804661</v>
      </c>
      <c r="M217" s="237"/>
      <c r="N217" s="237"/>
      <c r="O217" s="237"/>
      <c r="P217" s="237"/>
      <c r="Q217" s="238"/>
      <c r="R217" s="66"/>
      <c r="S217" s="66"/>
      <c r="T217" s="66"/>
      <c r="U217" s="66"/>
      <c r="V217" s="156"/>
      <c r="W217" s="286"/>
      <c r="X217" s="286"/>
      <c r="Y217" s="290"/>
      <c r="Z217" s="290"/>
      <c r="AA217" s="287"/>
    </row>
    <row r="218" spans="1:31">
      <c r="A218" s="55"/>
      <c r="B218" s="95" t="s">
        <v>74</v>
      </c>
      <c r="C218" s="93" t="s">
        <v>32</v>
      </c>
      <c r="D218" s="23">
        <v>100</v>
      </c>
      <c r="E218" s="23">
        <v>55</v>
      </c>
      <c r="F218" s="23">
        <v>150</v>
      </c>
      <c r="G218" s="23">
        <v>56</v>
      </c>
      <c r="H218" s="260">
        <v>150</v>
      </c>
      <c r="I218" s="260">
        <v>56</v>
      </c>
      <c r="J218" s="23">
        <v>150</v>
      </c>
      <c r="K218" s="23">
        <v>56</v>
      </c>
      <c r="L218" s="23">
        <f>SUM(J218:K218)</f>
        <v>206</v>
      </c>
      <c r="M218" s="286"/>
      <c r="N218" s="286"/>
      <c r="O218" s="286"/>
      <c r="P218" s="286"/>
      <c r="Q218" s="287"/>
      <c r="R218" s="66"/>
      <c r="S218" s="66"/>
      <c r="T218" s="66"/>
      <c r="U218" s="66"/>
      <c r="V218" s="156"/>
      <c r="W218" s="286"/>
      <c r="X218" s="286"/>
      <c r="Y218" s="290"/>
      <c r="Z218" s="290"/>
      <c r="AA218" s="287"/>
      <c r="AB218" s="290"/>
      <c r="AC218" s="290"/>
      <c r="AD218" s="290"/>
      <c r="AE218" s="290"/>
    </row>
    <row r="219" spans="1:31">
      <c r="A219" s="55" t="s">
        <v>12</v>
      </c>
      <c r="B219" s="56">
        <v>48</v>
      </c>
      <c r="C219" s="93" t="s">
        <v>35</v>
      </c>
      <c r="D219" s="25">
        <f t="shared" ref="D219:L219" si="73">SUM(D217:D218)</f>
        <v>113958</v>
      </c>
      <c r="E219" s="25">
        <f t="shared" si="73"/>
        <v>493581</v>
      </c>
      <c r="F219" s="25">
        <f t="shared" si="73"/>
        <v>130150</v>
      </c>
      <c r="G219" s="25">
        <f t="shared" si="73"/>
        <v>601128</v>
      </c>
      <c r="H219" s="25">
        <f t="shared" si="73"/>
        <v>130150</v>
      </c>
      <c r="I219" s="25">
        <f t="shared" si="73"/>
        <v>601128</v>
      </c>
      <c r="J219" s="25">
        <f t="shared" si="73"/>
        <v>152221</v>
      </c>
      <c r="K219" s="25">
        <f t="shared" ref="K219" si="74">SUM(K217:K218)</f>
        <v>652646</v>
      </c>
      <c r="L219" s="25">
        <f t="shared" si="73"/>
        <v>804867</v>
      </c>
      <c r="M219" s="66"/>
      <c r="N219" s="66"/>
      <c r="O219" s="66"/>
      <c r="P219" s="66"/>
      <c r="Q219" s="156"/>
      <c r="R219" s="66"/>
      <c r="S219" s="66"/>
      <c r="T219" s="66"/>
      <c r="U219" s="66"/>
      <c r="V219" s="156"/>
      <c r="W219" s="66"/>
      <c r="X219" s="66"/>
      <c r="Y219" s="8"/>
      <c r="Z219" s="8"/>
      <c r="AA219" s="156"/>
    </row>
    <row r="220" spans="1:31">
      <c r="A220" s="55" t="s">
        <v>12</v>
      </c>
      <c r="B220" s="56">
        <v>64</v>
      </c>
      <c r="C220" s="79" t="s">
        <v>66</v>
      </c>
      <c r="D220" s="25">
        <f t="shared" ref="D220:L220" si="75">D219+D214+D209+D204</f>
        <v>689280</v>
      </c>
      <c r="E220" s="25">
        <f t="shared" si="75"/>
        <v>1745202</v>
      </c>
      <c r="F220" s="25">
        <f t="shared" si="75"/>
        <v>710557</v>
      </c>
      <c r="G220" s="25">
        <f t="shared" si="75"/>
        <v>2160698</v>
      </c>
      <c r="H220" s="25">
        <f t="shared" si="75"/>
        <v>710557</v>
      </c>
      <c r="I220" s="25">
        <f t="shared" si="75"/>
        <v>2160698</v>
      </c>
      <c r="J220" s="25">
        <f t="shared" si="75"/>
        <v>817148</v>
      </c>
      <c r="K220" s="25">
        <f t="shared" ref="K220" si="76">K219+K214+K209+K204</f>
        <v>2283810</v>
      </c>
      <c r="L220" s="25">
        <f t="shared" si="75"/>
        <v>3100958</v>
      </c>
      <c r="M220" s="66"/>
      <c r="N220" s="66"/>
      <c r="O220" s="66"/>
      <c r="P220" s="66"/>
      <c r="Q220" s="156"/>
      <c r="R220" s="66"/>
      <c r="S220" s="66"/>
      <c r="T220" s="66"/>
      <c r="U220" s="66"/>
      <c r="V220" s="156"/>
      <c r="W220" s="66"/>
      <c r="X220" s="66"/>
      <c r="Y220" s="8"/>
      <c r="Z220" s="8"/>
      <c r="AA220" s="156"/>
    </row>
    <row r="221" spans="1:31">
      <c r="A221" s="55" t="s">
        <v>12</v>
      </c>
      <c r="B221" s="101">
        <v>2.1040000000000001</v>
      </c>
      <c r="C221" s="91" t="s">
        <v>29</v>
      </c>
      <c r="D221" s="25">
        <f t="shared" ref="D221:L221" si="77">+D220</f>
        <v>689280</v>
      </c>
      <c r="E221" s="25">
        <f t="shared" si="77"/>
        <v>1745202</v>
      </c>
      <c r="F221" s="25">
        <f t="shared" si="77"/>
        <v>710557</v>
      </c>
      <c r="G221" s="25">
        <f t="shared" si="77"/>
        <v>2160698</v>
      </c>
      <c r="H221" s="25">
        <f t="shared" si="77"/>
        <v>710557</v>
      </c>
      <c r="I221" s="25">
        <f t="shared" si="77"/>
        <v>2160698</v>
      </c>
      <c r="J221" s="25">
        <f t="shared" si="77"/>
        <v>817148</v>
      </c>
      <c r="K221" s="25">
        <f t="shared" ref="K221" si="78">+K220</f>
        <v>2283810</v>
      </c>
      <c r="L221" s="25">
        <f t="shared" si="77"/>
        <v>3100958</v>
      </c>
      <c r="M221" s="66"/>
      <c r="N221" s="66"/>
      <c r="O221" s="66"/>
      <c r="P221" s="66"/>
      <c r="Q221" s="156"/>
      <c r="R221" s="66"/>
      <c r="S221" s="66"/>
      <c r="T221" s="66"/>
      <c r="U221" s="66"/>
      <c r="V221" s="156"/>
      <c r="W221" s="66"/>
      <c r="X221" s="66"/>
      <c r="Y221" s="8"/>
      <c r="Z221" s="8"/>
      <c r="AA221" s="156"/>
    </row>
    <row r="222" spans="1:31" ht="6.95" customHeight="1">
      <c r="A222" s="55"/>
      <c r="B222" s="101"/>
      <c r="C222" s="91"/>
      <c r="D222" s="29"/>
      <c r="E222" s="29"/>
      <c r="F222" s="29"/>
      <c r="G222" s="29"/>
      <c r="H222" s="41"/>
      <c r="I222" s="41"/>
      <c r="J222" s="29"/>
      <c r="K222" s="29"/>
      <c r="L222" s="169"/>
      <c r="M222" s="66"/>
      <c r="N222" s="66"/>
      <c r="O222" s="66"/>
      <c r="P222" s="66"/>
      <c r="Q222" s="156"/>
      <c r="R222" s="66"/>
      <c r="S222" s="66"/>
      <c r="T222" s="66"/>
      <c r="U222" s="66"/>
      <c r="V222" s="156"/>
      <c r="W222" s="66"/>
      <c r="X222" s="66"/>
      <c r="Y222" s="8"/>
      <c r="Z222" s="8"/>
      <c r="AA222" s="156"/>
    </row>
    <row r="223" spans="1:31">
      <c r="A223" s="55"/>
      <c r="B223" s="101">
        <v>2.1059999999999999</v>
      </c>
      <c r="C223" s="91" t="s">
        <v>53</v>
      </c>
      <c r="D223" s="29"/>
      <c r="E223" s="29"/>
      <c r="F223" s="29"/>
      <c r="G223" s="29"/>
      <c r="H223" s="41"/>
      <c r="I223" s="41"/>
      <c r="J223" s="29"/>
      <c r="K223" s="29"/>
      <c r="L223" s="169"/>
      <c r="M223" s="66"/>
      <c r="N223" s="66"/>
      <c r="O223" s="66"/>
      <c r="P223" s="66"/>
      <c r="Q223" s="156"/>
      <c r="R223" s="66"/>
      <c r="S223" s="66"/>
      <c r="T223" s="66"/>
      <c r="U223" s="66"/>
      <c r="V223" s="156"/>
      <c r="W223" s="66"/>
      <c r="X223" s="66"/>
      <c r="Y223" s="8"/>
      <c r="Z223" s="8"/>
      <c r="AA223" s="156"/>
    </row>
    <row r="224" spans="1:31">
      <c r="A224" s="55"/>
      <c r="B224" s="95" t="s">
        <v>75</v>
      </c>
      <c r="C224" s="63" t="s">
        <v>52</v>
      </c>
      <c r="D224" s="34">
        <v>10000</v>
      </c>
      <c r="E224" s="33">
        <v>0</v>
      </c>
      <c r="F224" s="34">
        <v>10000</v>
      </c>
      <c r="G224" s="33">
        <v>0</v>
      </c>
      <c r="H224" s="262">
        <v>10000</v>
      </c>
      <c r="I224" s="33">
        <v>0</v>
      </c>
      <c r="J224" s="33">
        <v>0</v>
      </c>
      <c r="K224" s="33">
        <v>0</v>
      </c>
      <c r="L224" s="33">
        <f>SUM(J224:K224)</f>
        <v>0</v>
      </c>
      <c r="O224" s="228"/>
      <c r="W224" s="288"/>
      <c r="X224" s="288"/>
      <c r="Y224" s="292"/>
      <c r="Z224" s="292"/>
      <c r="AA224" s="289"/>
      <c r="AB224" s="290"/>
      <c r="AC224" s="290"/>
      <c r="AD224" s="290"/>
      <c r="AE224" s="290"/>
    </row>
    <row r="225" spans="1:31">
      <c r="A225" s="55" t="s">
        <v>12</v>
      </c>
      <c r="B225" s="101">
        <v>2.1059999999999999</v>
      </c>
      <c r="C225" s="91" t="s">
        <v>53</v>
      </c>
      <c r="D225" s="25">
        <f t="shared" ref="D225:L225" si="79">D224</f>
        <v>10000</v>
      </c>
      <c r="E225" s="24">
        <f t="shared" si="79"/>
        <v>0</v>
      </c>
      <c r="F225" s="25">
        <f t="shared" si="79"/>
        <v>10000</v>
      </c>
      <c r="G225" s="24">
        <f t="shared" si="79"/>
        <v>0</v>
      </c>
      <c r="H225" s="25">
        <f t="shared" si="79"/>
        <v>10000</v>
      </c>
      <c r="I225" s="24">
        <f t="shared" si="79"/>
        <v>0</v>
      </c>
      <c r="J225" s="24">
        <f t="shared" si="79"/>
        <v>0</v>
      </c>
      <c r="K225" s="24">
        <f t="shared" ref="K225" si="80">K224</f>
        <v>0</v>
      </c>
      <c r="L225" s="24">
        <f t="shared" si="79"/>
        <v>0</v>
      </c>
      <c r="M225" s="66"/>
      <c r="N225" s="66"/>
      <c r="O225" s="66"/>
      <c r="P225" s="66"/>
      <c r="Q225" s="156"/>
      <c r="R225" s="66"/>
      <c r="S225" s="66"/>
      <c r="T225" s="66"/>
      <c r="U225" s="66"/>
      <c r="V225" s="156"/>
      <c r="W225" s="66"/>
      <c r="X225" s="66"/>
      <c r="Y225" s="8"/>
      <c r="Z225" s="8"/>
      <c r="AA225" s="156"/>
    </row>
    <row r="226" spans="1:31" ht="6.95" customHeight="1">
      <c r="A226" s="55"/>
      <c r="B226" s="90"/>
      <c r="C226" s="91"/>
      <c r="D226" s="29"/>
      <c r="E226" s="29"/>
      <c r="F226" s="29"/>
      <c r="G226" s="29"/>
      <c r="H226" s="41"/>
      <c r="I226" s="41"/>
      <c r="J226" s="29"/>
      <c r="K226" s="29"/>
      <c r="L226" s="169"/>
      <c r="M226" s="66"/>
      <c r="N226" s="66"/>
      <c r="O226" s="66"/>
      <c r="P226" s="66"/>
      <c r="Q226" s="156"/>
      <c r="R226" s="66"/>
      <c r="S226" s="66"/>
      <c r="T226" s="66"/>
      <c r="U226" s="66"/>
      <c r="V226" s="156"/>
      <c r="W226" s="66"/>
      <c r="X226" s="66"/>
      <c r="Y226" s="8"/>
      <c r="Z226" s="8"/>
      <c r="AA226" s="156"/>
    </row>
    <row r="227" spans="1:31">
      <c r="A227" s="55"/>
      <c r="B227" s="101">
        <v>2.1070000000000002</v>
      </c>
      <c r="C227" s="91" t="s">
        <v>76</v>
      </c>
      <c r="D227" s="37"/>
      <c r="E227" s="37"/>
      <c r="F227" s="37"/>
      <c r="G227" s="37"/>
      <c r="H227" s="131"/>
      <c r="I227" s="131"/>
      <c r="J227" s="37"/>
      <c r="K227" s="37"/>
      <c r="L227" s="172"/>
      <c r="M227" s="66"/>
      <c r="N227" s="66"/>
      <c r="O227" s="66"/>
      <c r="P227" s="66"/>
      <c r="Q227" s="156"/>
      <c r="R227" s="66"/>
      <c r="S227" s="66"/>
      <c r="T227" s="66"/>
      <c r="U227" s="66"/>
      <c r="V227" s="156"/>
      <c r="W227" s="66"/>
      <c r="X227" s="66"/>
      <c r="Y227" s="8"/>
      <c r="Z227" s="8"/>
      <c r="AA227" s="156"/>
    </row>
    <row r="228" spans="1:31" ht="25.5">
      <c r="A228" s="96"/>
      <c r="B228" s="268" t="s">
        <v>220</v>
      </c>
      <c r="C228" s="98" t="s">
        <v>235</v>
      </c>
      <c r="D228" s="34">
        <v>4000</v>
      </c>
      <c r="E228" s="33">
        <v>0</v>
      </c>
      <c r="F228" s="34">
        <v>4000</v>
      </c>
      <c r="G228" s="33">
        <v>0</v>
      </c>
      <c r="H228" s="34">
        <v>4000</v>
      </c>
      <c r="I228" s="33">
        <v>0</v>
      </c>
      <c r="J228" s="33">
        <v>0</v>
      </c>
      <c r="K228" s="33">
        <v>0</v>
      </c>
      <c r="L228" s="33">
        <f>SUM(J228:K228)</f>
        <v>0</v>
      </c>
      <c r="M228" s="66"/>
      <c r="N228" s="66"/>
      <c r="O228" s="66"/>
      <c r="P228" s="66"/>
      <c r="Q228" s="156"/>
      <c r="W228" s="286"/>
      <c r="X228" s="286"/>
      <c r="Y228" s="290"/>
      <c r="Z228" s="290"/>
      <c r="AA228" s="287"/>
      <c r="AB228" s="290"/>
      <c r="AC228" s="290"/>
      <c r="AD228" s="290"/>
      <c r="AE228" s="290"/>
    </row>
    <row r="229" spans="1:31">
      <c r="A229" s="96" t="s">
        <v>12</v>
      </c>
      <c r="B229" s="106">
        <v>2.1070000000000002</v>
      </c>
      <c r="C229" s="105" t="s">
        <v>76</v>
      </c>
      <c r="D229" s="34">
        <f t="shared" ref="D229:L229" si="81">SUM(D228:D228)</f>
        <v>4000</v>
      </c>
      <c r="E229" s="33">
        <f t="shared" si="81"/>
        <v>0</v>
      </c>
      <c r="F229" s="34">
        <f t="shared" si="81"/>
        <v>4000</v>
      </c>
      <c r="G229" s="33">
        <f t="shared" si="81"/>
        <v>0</v>
      </c>
      <c r="H229" s="34">
        <f t="shared" si="81"/>
        <v>4000</v>
      </c>
      <c r="I229" s="33">
        <f t="shared" si="81"/>
        <v>0</v>
      </c>
      <c r="J229" s="33">
        <f t="shared" si="81"/>
        <v>0</v>
      </c>
      <c r="K229" s="33">
        <f t="shared" ref="K229" si="82">SUM(K228:K228)</f>
        <v>0</v>
      </c>
      <c r="L229" s="33">
        <f t="shared" si="81"/>
        <v>0</v>
      </c>
      <c r="M229" s="66"/>
      <c r="N229" s="66"/>
      <c r="O229" s="66"/>
      <c r="P229" s="66"/>
      <c r="Q229" s="156"/>
      <c r="R229" s="66"/>
      <c r="S229" s="66"/>
      <c r="T229" s="66"/>
      <c r="U229" s="66"/>
      <c r="V229" s="156"/>
      <c r="W229" s="66"/>
      <c r="X229" s="66"/>
      <c r="Y229" s="8"/>
      <c r="Z229" s="8"/>
      <c r="AA229" s="156"/>
    </row>
    <row r="230" spans="1:31">
      <c r="A230" s="55"/>
      <c r="B230" s="90"/>
      <c r="C230" s="91"/>
      <c r="D230" s="29"/>
      <c r="E230" s="29"/>
      <c r="F230" s="29"/>
      <c r="G230" s="29"/>
      <c r="H230" s="41"/>
      <c r="I230" s="41"/>
      <c r="J230" s="29"/>
      <c r="K230" s="29"/>
      <c r="L230" s="169"/>
      <c r="M230" s="66"/>
      <c r="N230" s="66"/>
      <c r="O230" s="66"/>
      <c r="P230" s="66"/>
      <c r="Q230" s="156"/>
      <c r="R230" s="66"/>
      <c r="S230" s="66"/>
      <c r="T230" s="66"/>
      <c r="U230" s="66"/>
      <c r="V230" s="156"/>
      <c r="W230" s="66"/>
      <c r="X230" s="66"/>
      <c r="Y230" s="8"/>
      <c r="Z230" s="8"/>
      <c r="AA230" s="156"/>
    </row>
    <row r="231" spans="1:31">
      <c r="A231" s="55"/>
      <c r="B231" s="101">
        <v>2.109</v>
      </c>
      <c r="C231" s="91" t="s">
        <v>77</v>
      </c>
      <c r="D231" s="36"/>
      <c r="E231" s="36"/>
      <c r="F231" s="36"/>
      <c r="G231" s="36"/>
      <c r="H231" s="130"/>
      <c r="I231" s="130"/>
      <c r="J231" s="36"/>
      <c r="K231" s="36"/>
      <c r="L231" s="171"/>
      <c r="M231" s="66"/>
      <c r="N231" s="66"/>
      <c r="O231" s="66"/>
      <c r="P231" s="66"/>
      <c r="Q231" s="156"/>
      <c r="R231" s="66"/>
      <c r="S231" s="66"/>
      <c r="T231" s="66"/>
      <c r="U231" s="66"/>
      <c r="V231" s="156"/>
      <c r="W231" s="66"/>
      <c r="X231" s="66"/>
      <c r="Y231" s="8"/>
      <c r="Z231" s="8"/>
      <c r="AA231" s="156"/>
    </row>
    <row r="232" spans="1:31">
      <c r="A232" s="55"/>
      <c r="B232" s="56">
        <v>24</v>
      </c>
      <c r="C232" s="93" t="s">
        <v>329</v>
      </c>
      <c r="D232" s="29"/>
      <c r="E232" s="29"/>
      <c r="F232" s="29"/>
      <c r="G232" s="29"/>
      <c r="H232" s="41"/>
      <c r="I232" s="41"/>
      <c r="J232" s="29"/>
      <c r="K232" s="29"/>
      <c r="L232" s="169"/>
      <c r="M232" s="66"/>
      <c r="N232" s="66"/>
      <c r="O232" s="66"/>
      <c r="P232" s="66"/>
      <c r="Q232" s="156"/>
      <c r="R232" s="66"/>
      <c r="S232" s="66"/>
      <c r="T232" s="66"/>
      <c r="U232" s="66"/>
      <c r="V232" s="156"/>
      <c r="W232" s="66"/>
      <c r="X232" s="66"/>
      <c r="Y232" s="8"/>
      <c r="Z232" s="8"/>
      <c r="AA232" s="156"/>
    </row>
    <row r="233" spans="1:31" ht="27.95" customHeight="1">
      <c r="A233" s="55"/>
      <c r="B233" s="56" t="s">
        <v>348</v>
      </c>
      <c r="C233" s="93" t="s">
        <v>351</v>
      </c>
      <c r="D233" s="31">
        <v>0</v>
      </c>
      <c r="E233" s="31">
        <v>0</v>
      </c>
      <c r="F233" s="32">
        <v>67827</v>
      </c>
      <c r="G233" s="31">
        <v>0</v>
      </c>
      <c r="H233" s="32">
        <v>67827</v>
      </c>
      <c r="I233" s="31">
        <v>0</v>
      </c>
      <c r="J233" s="32">
        <v>67800</v>
      </c>
      <c r="K233" s="31">
        <v>0</v>
      </c>
      <c r="L233" s="32">
        <f>SUM(J233:K233)</f>
        <v>67800</v>
      </c>
      <c r="M233" s="66"/>
      <c r="N233" s="248"/>
      <c r="O233" s="247"/>
      <c r="P233" s="239"/>
      <c r="Q233" s="238"/>
      <c r="R233" s="66"/>
      <c r="S233" s="66"/>
      <c r="T233" s="66"/>
      <c r="U233" s="66"/>
      <c r="V233" s="156"/>
      <c r="W233" s="66"/>
      <c r="X233" s="66"/>
      <c r="Y233" s="8"/>
      <c r="Z233" s="8"/>
      <c r="AA233" s="156"/>
    </row>
    <row r="234" spans="1:31" ht="27.95" customHeight="1">
      <c r="A234" s="55"/>
      <c r="B234" s="56" t="s">
        <v>349</v>
      </c>
      <c r="C234" s="93" t="s">
        <v>364</v>
      </c>
      <c r="D234" s="31">
        <v>0</v>
      </c>
      <c r="E234" s="31">
        <v>0</v>
      </c>
      <c r="F234" s="32">
        <v>1</v>
      </c>
      <c r="G234" s="31">
        <v>0</v>
      </c>
      <c r="H234" s="32">
        <v>1</v>
      </c>
      <c r="I234" s="31">
        <v>0</v>
      </c>
      <c r="J234" s="31">
        <v>0</v>
      </c>
      <c r="K234" s="31">
        <v>0</v>
      </c>
      <c r="L234" s="31">
        <f>SUM(J234:K234)</f>
        <v>0</v>
      </c>
      <c r="M234" s="286"/>
      <c r="N234" s="286"/>
      <c r="O234" s="286"/>
      <c r="P234" s="288"/>
      <c r="Q234" s="287"/>
      <c r="R234" s="66"/>
      <c r="S234" s="66"/>
      <c r="T234" s="66"/>
      <c r="U234" s="66"/>
      <c r="V234" s="156"/>
      <c r="W234" s="66"/>
      <c r="X234" s="66"/>
      <c r="Y234" s="8"/>
      <c r="Z234" s="8"/>
      <c r="AA234" s="156"/>
    </row>
    <row r="235" spans="1:31" ht="27.95" customHeight="1">
      <c r="A235" s="55"/>
      <c r="B235" s="56" t="s">
        <v>350</v>
      </c>
      <c r="C235" s="93" t="s">
        <v>386</v>
      </c>
      <c r="D235" s="31">
        <v>0</v>
      </c>
      <c r="E235" s="31">
        <v>0</v>
      </c>
      <c r="F235" s="32">
        <v>99227</v>
      </c>
      <c r="G235" s="31">
        <v>0</v>
      </c>
      <c r="H235" s="32">
        <v>99227</v>
      </c>
      <c r="I235" s="31">
        <v>0</v>
      </c>
      <c r="J235" s="32">
        <v>100100</v>
      </c>
      <c r="K235" s="31">
        <v>0</v>
      </c>
      <c r="L235" s="32">
        <f>SUM(J235:K235)</f>
        <v>100100</v>
      </c>
      <c r="M235" s="66"/>
      <c r="N235" s="248"/>
      <c r="O235" s="247"/>
      <c r="P235" s="239"/>
      <c r="Q235" s="238"/>
      <c r="R235" s="66"/>
      <c r="S235" s="66"/>
      <c r="T235" s="66"/>
      <c r="U235" s="66"/>
      <c r="V235" s="156"/>
      <c r="W235" s="66"/>
      <c r="X235" s="66"/>
      <c r="Y235" s="8"/>
      <c r="Z235" s="8"/>
      <c r="AA235" s="156"/>
    </row>
    <row r="236" spans="1:31">
      <c r="A236" s="55" t="s">
        <v>12</v>
      </c>
      <c r="B236" s="56">
        <v>24</v>
      </c>
      <c r="C236" s="93" t="s">
        <v>329</v>
      </c>
      <c r="D236" s="24">
        <f t="shared" ref="D236:L236" si="83">D233+D234+D235</f>
        <v>0</v>
      </c>
      <c r="E236" s="24">
        <f t="shared" si="83"/>
        <v>0</v>
      </c>
      <c r="F236" s="25">
        <f t="shared" si="83"/>
        <v>167055</v>
      </c>
      <c r="G236" s="24">
        <f t="shared" si="83"/>
        <v>0</v>
      </c>
      <c r="H236" s="25">
        <f t="shared" si="83"/>
        <v>167055</v>
      </c>
      <c r="I236" s="24">
        <f t="shared" si="83"/>
        <v>0</v>
      </c>
      <c r="J236" s="25">
        <f t="shared" si="83"/>
        <v>167900</v>
      </c>
      <c r="K236" s="24">
        <f t="shared" si="83"/>
        <v>0</v>
      </c>
      <c r="L236" s="25">
        <f t="shared" si="83"/>
        <v>167900</v>
      </c>
      <c r="M236" s="66"/>
      <c r="N236" s="66"/>
      <c r="O236" s="66"/>
      <c r="P236" s="66"/>
      <c r="Q236" s="156"/>
      <c r="R236" s="66"/>
      <c r="S236" s="66"/>
      <c r="T236" s="66"/>
      <c r="U236" s="66"/>
      <c r="V236" s="156"/>
      <c r="W236" s="66"/>
      <c r="X236" s="66"/>
      <c r="Y236" s="8"/>
      <c r="Z236" s="8"/>
      <c r="AA236" s="156"/>
    </row>
    <row r="237" spans="1:31">
      <c r="A237" s="55"/>
      <c r="B237" s="101"/>
      <c r="C237" s="91"/>
      <c r="D237" s="36"/>
      <c r="E237" s="36"/>
      <c r="F237" s="36"/>
      <c r="G237" s="36"/>
      <c r="H237" s="130"/>
      <c r="I237" s="130"/>
      <c r="J237" s="36"/>
      <c r="K237" s="36"/>
      <c r="L237" s="171"/>
      <c r="M237" s="66"/>
      <c r="N237" s="66"/>
      <c r="O237" s="66"/>
      <c r="P237" s="66"/>
      <c r="Q237" s="156"/>
      <c r="R237" s="66"/>
      <c r="S237" s="66"/>
      <c r="T237" s="66"/>
      <c r="U237" s="66"/>
      <c r="V237" s="156"/>
      <c r="W237" s="66"/>
      <c r="X237" s="66"/>
      <c r="Y237" s="8"/>
      <c r="Z237" s="8"/>
      <c r="AA237" s="156"/>
    </row>
    <row r="238" spans="1:31">
      <c r="A238" s="55"/>
      <c r="B238" s="56">
        <v>65</v>
      </c>
      <c r="C238" s="93" t="s">
        <v>78</v>
      </c>
      <c r="D238" s="37"/>
      <c r="E238" s="37"/>
      <c r="F238" s="37"/>
      <c r="G238" s="37"/>
      <c r="H238" s="131"/>
      <c r="I238" s="131"/>
      <c r="J238" s="37"/>
      <c r="K238" s="37"/>
      <c r="L238" s="172"/>
      <c r="M238" s="66"/>
      <c r="N238" s="66"/>
      <c r="O238" s="66"/>
      <c r="P238" s="66"/>
      <c r="Q238" s="156"/>
      <c r="R238" s="66"/>
      <c r="S238" s="66"/>
      <c r="T238" s="66"/>
      <c r="U238" s="66"/>
      <c r="V238" s="156"/>
      <c r="W238" s="66"/>
      <c r="X238" s="66"/>
      <c r="Y238" s="8"/>
      <c r="Z238" s="8"/>
      <c r="AA238" s="156"/>
    </row>
    <row r="239" spans="1:31">
      <c r="A239" s="55"/>
      <c r="B239" s="95" t="s">
        <v>80</v>
      </c>
      <c r="C239" s="93" t="s">
        <v>22</v>
      </c>
      <c r="D239" s="31">
        <v>0</v>
      </c>
      <c r="E239" s="31">
        <v>0</v>
      </c>
      <c r="F239" s="32">
        <v>10000</v>
      </c>
      <c r="G239" s="31">
        <v>0</v>
      </c>
      <c r="H239" s="32">
        <v>13439</v>
      </c>
      <c r="I239" s="31">
        <v>0</v>
      </c>
      <c r="J239" s="31">
        <v>0</v>
      </c>
      <c r="K239" s="31">
        <v>0</v>
      </c>
      <c r="L239" s="31">
        <f>SUM(J239:K239)</f>
        <v>0</v>
      </c>
      <c r="M239" s="66"/>
      <c r="N239" s="66"/>
      <c r="O239" s="66"/>
      <c r="P239" s="66"/>
      <c r="R239" s="66"/>
      <c r="S239" s="66"/>
      <c r="T239" s="66"/>
      <c r="U239" s="66"/>
      <c r="W239" s="286"/>
      <c r="X239" s="286"/>
      <c r="Y239" s="290"/>
      <c r="Z239" s="290"/>
      <c r="AA239" s="287"/>
      <c r="AB239" s="290"/>
      <c r="AC239" s="290"/>
      <c r="AD239" s="290"/>
      <c r="AE239" s="290"/>
    </row>
    <row r="240" spans="1:31">
      <c r="A240" s="55"/>
      <c r="B240" s="95" t="s">
        <v>256</v>
      </c>
      <c r="C240" s="93" t="s">
        <v>254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f>SUM(J240:K240)</f>
        <v>0</v>
      </c>
      <c r="M240" s="288"/>
      <c r="N240" s="288"/>
      <c r="O240" s="288"/>
      <c r="P240" s="288"/>
      <c r="Q240" s="287"/>
      <c r="W240" s="288"/>
      <c r="X240" s="288"/>
      <c r="Y240" s="288"/>
      <c r="Z240" s="288"/>
      <c r="AA240" s="289"/>
      <c r="AB240" s="290"/>
      <c r="AC240" s="290"/>
      <c r="AD240" s="290"/>
      <c r="AE240" s="290"/>
    </row>
    <row r="241" spans="1:31">
      <c r="A241" s="55"/>
      <c r="B241" s="95" t="s">
        <v>257</v>
      </c>
      <c r="C241" s="93" t="s">
        <v>258</v>
      </c>
      <c r="D241" s="32">
        <v>4734</v>
      </c>
      <c r="E241" s="31">
        <v>0</v>
      </c>
      <c r="F241" s="32">
        <v>2000</v>
      </c>
      <c r="G241" s="31">
        <v>0</v>
      </c>
      <c r="H241" s="32">
        <v>2000</v>
      </c>
      <c r="I241" s="31">
        <v>0</v>
      </c>
      <c r="J241" s="31">
        <v>0</v>
      </c>
      <c r="K241" s="31">
        <v>0</v>
      </c>
      <c r="L241" s="31">
        <f>SUM(J241:K241)</f>
        <v>0</v>
      </c>
      <c r="O241" s="228"/>
      <c r="W241" s="288"/>
      <c r="X241" s="288"/>
      <c r="Y241" s="288"/>
      <c r="Z241" s="288"/>
      <c r="AA241" s="289"/>
      <c r="AB241" s="290"/>
      <c r="AC241" s="290"/>
      <c r="AD241" s="290"/>
      <c r="AE241" s="290"/>
    </row>
    <row r="242" spans="1:31">
      <c r="A242" s="55" t="s">
        <v>12</v>
      </c>
      <c r="B242" s="56">
        <v>65</v>
      </c>
      <c r="C242" s="93" t="s">
        <v>78</v>
      </c>
      <c r="D242" s="25">
        <f t="shared" ref="D242:L242" si="84">SUM(D239:D241)</f>
        <v>4734</v>
      </c>
      <c r="E242" s="24">
        <f t="shared" si="84"/>
        <v>0</v>
      </c>
      <c r="F242" s="25">
        <f t="shared" si="84"/>
        <v>12000</v>
      </c>
      <c r="G242" s="24">
        <f t="shared" si="84"/>
        <v>0</v>
      </c>
      <c r="H242" s="25">
        <f t="shared" si="84"/>
        <v>15439</v>
      </c>
      <c r="I242" s="24">
        <f t="shared" si="84"/>
        <v>0</v>
      </c>
      <c r="J242" s="24">
        <f t="shared" si="84"/>
        <v>0</v>
      </c>
      <c r="K242" s="24">
        <f t="shared" ref="K242" si="85">SUM(K239:K241)</f>
        <v>0</v>
      </c>
      <c r="L242" s="24">
        <f t="shared" si="84"/>
        <v>0</v>
      </c>
      <c r="M242" s="66"/>
      <c r="N242" s="66"/>
      <c r="O242" s="66"/>
      <c r="P242" s="66"/>
      <c r="Q242" s="156"/>
      <c r="R242" s="66"/>
      <c r="S242" s="66"/>
      <c r="T242" s="66"/>
      <c r="U242" s="66"/>
      <c r="V242" s="156"/>
      <c r="W242" s="66"/>
      <c r="X242" s="66"/>
      <c r="Y242" s="8"/>
      <c r="Z242" s="8"/>
      <c r="AA242" s="156"/>
    </row>
    <row r="243" spans="1:31">
      <c r="A243" s="55"/>
      <c r="B243" s="56"/>
      <c r="C243" s="93"/>
      <c r="D243" s="32"/>
      <c r="E243" s="32"/>
      <c r="F243" s="32"/>
      <c r="G243" s="32"/>
      <c r="H243" s="129"/>
      <c r="I243" s="129"/>
      <c r="J243" s="32"/>
      <c r="K243" s="32"/>
      <c r="L243" s="170"/>
      <c r="M243" s="66"/>
      <c r="N243" s="66"/>
      <c r="O243" s="66"/>
      <c r="P243" s="66"/>
      <c r="Q243" s="156"/>
      <c r="R243" s="66"/>
      <c r="S243" s="66"/>
      <c r="T243" s="66"/>
      <c r="U243" s="66"/>
      <c r="V243" s="156"/>
      <c r="W243" s="66"/>
      <c r="X243" s="66"/>
      <c r="Y243" s="8"/>
      <c r="Z243" s="8"/>
      <c r="AA243" s="156"/>
    </row>
    <row r="244" spans="1:31" ht="27.95" customHeight="1">
      <c r="A244" s="55"/>
      <c r="B244" s="56">
        <v>66</v>
      </c>
      <c r="C244" s="93" t="s">
        <v>236</v>
      </c>
      <c r="D244" s="32"/>
      <c r="E244" s="32"/>
      <c r="F244" s="32"/>
      <c r="G244" s="32"/>
      <c r="H244" s="129"/>
      <c r="I244" s="129"/>
      <c r="J244" s="32"/>
      <c r="K244" s="32"/>
      <c r="L244" s="170"/>
      <c r="M244" s="66"/>
      <c r="N244" s="66"/>
      <c r="O244" s="66"/>
      <c r="P244" s="66"/>
      <c r="Q244" s="156"/>
      <c r="R244" s="66"/>
      <c r="S244" s="66"/>
      <c r="T244" s="66"/>
      <c r="U244" s="66"/>
      <c r="V244" s="156"/>
      <c r="W244" s="66"/>
      <c r="X244" s="66"/>
      <c r="Y244" s="8"/>
      <c r="Z244" s="8"/>
      <c r="AA244" s="156"/>
    </row>
    <row r="245" spans="1:31">
      <c r="A245" s="55"/>
      <c r="B245" s="56" t="s">
        <v>185</v>
      </c>
      <c r="C245" s="93" t="s">
        <v>54</v>
      </c>
      <c r="D245" s="34">
        <v>2500</v>
      </c>
      <c r="E245" s="33">
        <v>0</v>
      </c>
      <c r="F245" s="34">
        <v>10000</v>
      </c>
      <c r="G245" s="33">
        <v>0</v>
      </c>
      <c r="H245" s="34">
        <v>10000</v>
      </c>
      <c r="I245" s="33">
        <v>0</v>
      </c>
      <c r="J245" s="33">
        <v>0</v>
      </c>
      <c r="K245" s="33">
        <v>0</v>
      </c>
      <c r="L245" s="33">
        <f>SUM(J245:K245)</f>
        <v>0</v>
      </c>
      <c r="O245" s="228"/>
      <c r="P245" s="66"/>
      <c r="Q245" s="156"/>
      <c r="T245" s="8"/>
      <c r="W245" s="286"/>
      <c r="X245" s="286"/>
      <c r="Y245" s="290"/>
      <c r="Z245" s="290"/>
      <c r="AA245" s="287"/>
    </row>
    <row r="246" spans="1:31" ht="27.95" customHeight="1">
      <c r="A246" s="55" t="s">
        <v>12</v>
      </c>
      <c r="B246" s="56">
        <v>66</v>
      </c>
      <c r="C246" s="93" t="s">
        <v>236</v>
      </c>
      <c r="D246" s="25">
        <f t="shared" ref="D246:L246" si="86">D245</f>
        <v>2500</v>
      </c>
      <c r="E246" s="24">
        <f t="shared" si="86"/>
        <v>0</v>
      </c>
      <c r="F246" s="25">
        <f t="shared" si="86"/>
        <v>10000</v>
      </c>
      <c r="G246" s="24">
        <f t="shared" si="86"/>
        <v>0</v>
      </c>
      <c r="H246" s="25">
        <f t="shared" si="86"/>
        <v>10000</v>
      </c>
      <c r="I246" s="24">
        <f t="shared" si="86"/>
        <v>0</v>
      </c>
      <c r="J246" s="24">
        <f t="shared" si="86"/>
        <v>0</v>
      </c>
      <c r="K246" s="24">
        <f t="shared" ref="K246" si="87">K245</f>
        <v>0</v>
      </c>
      <c r="L246" s="24">
        <f t="shared" si="86"/>
        <v>0</v>
      </c>
      <c r="M246" s="66"/>
      <c r="N246" s="66"/>
      <c r="O246" s="66"/>
      <c r="P246" s="66"/>
      <c r="Q246" s="156"/>
      <c r="R246" s="66"/>
      <c r="S246" s="66"/>
      <c r="T246" s="66"/>
      <c r="U246" s="66"/>
      <c r="V246" s="156"/>
      <c r="W246" s="66"/>
      <c r="X246" s="66"/>
      <c r="Y246" s="8"/>
      <c r="Z246" s="8"/>
      <c r="AA246" s="156"/>
    </row>
    <row r="247" spans="1:31">
      <c r="A247" s="55" t="s">
        <v>12</v>
      </c>
      <c r="B247" s="101">
        <v>2.109</v>
      </c>
      <c r="C247" s="91" t="s">
        <v>77</v>
      </c>
      <c r="D247" s="25">
        <f t="shared" ref="D247:L247" si="88">D242+D246+D236</f>
        <v>7234</v>
      </c>
      <c r="E247" s="24">
        <f t="shared" si="88"/>
        <v>0</v>
      </c>
      <c r="F247" s="25">
        <f t="shared" si="88"/>
        <v>189055</v>
      </c>
      <c r="G247" s="24">
        <f t="shared" si="88"/>
        <v>0</v>
      </c>
      <c r="H247" s="25">
        <f t="shared" si="88"/>
        <v>192494</v>
      </c>
      <c r="I247" s="24">
        <f t="shared" si="88"/>
        <v>0</v>
      </c>
      <c r="J247" s="25">
        <f t="shared" si="88"/>
        <v>167900</v>
      </c>
      <c r="K247" s="24">
        <f t="shared" ref="K247" si="89">K242+K246+K236</f>
        <v>0</v>
      </c>
      <c r="L247" s="25">
        <f t="shared" si="88"/>
        <v>167900</v>
      </c>
      <c r="M247" s="66"/>
      <c r="N247" s="66"/>
      <c r="O247" s="66"/>
      <c r="P247" s="66"/>
      <c r="Q247" s="156"/>
      <c r="R247" s="66"/>
      <c r="S247" s="66"/>
      <c r="T247" s="66"/>
      <c r="U247" s="66"/>
      <c r="V247" s="156"/>
      <c r="W247" s="66"/>
      <c r="X247" s="66"/>
      <c r="Y247" s="8"/>
      <c r="Z247" s="8"/>
      <c r="AA247" s="156"/>
    </row>
    <row r="248" spans="1:31" ht="14.25" customHeight="1">
      <c r="A248" s="55"/>
      <c r="B248" s="90"/>
      <c r="C248" s="91"/>
      <c r="D248" s="29"/>
      <c r="E248" s="29"/>
      <c r="F248" s="29"/>
      <c r="G248" s="29"/>
      <c r="H248" s="41"/>
      <c r="I248" s="41"/>
      <c r="J248" s="29"/>
      <c r="K248" s="29"/>
      <c r="L248" s="169"/>
      <c r="M248" s="66"/>
      <c r="N248" s="66"/>
      <c r="O248" s="66"/>
      <c r="P248" s="66"/>
      <c r="Q248" s="156"/>
      <c r="R248" s="66"/>
      <c r="S248" s="66"/>
      <c r="T248" s="66"/>
      <c r="U248" s="66"/>
      <c r="V248" s="156"/>
      <c r="W248" s="66"/>
      <c r="X248" s="66"/>
      <c r="Y248" s="8"/>
      <c r="Z248" s="8"/>
      <c r="AA248" s="156"/>
    </row>
    <row r="249" spans="1:31" ht="27.95" customHeight="1">
      <c r="A249" s="55"/>
      <c r="B249" s="103">
        <v>2.11</v>
      </c>
      <c r="C249" s="91" t="s">
        <v>169</v>
      </c>
      <c r="D249" s="29"/>
      <c r="E249" s="29"/>
      <c r="F249" s="29"/>
      <c r="G249" s="29"/>
      <c r="H249" s="41"/>
      <c r="I249" s="41"/>
      <c r="J249" s="29"/>
      <c r="K249" s="29"/>
      <c r="L249" s="169"/>
      <c r="M249" s="66"/>
      <c r="N249" s="66"/>
      <c r="O249" s="66"/>
      <c r="P249" s="66"/>
      <c r="Q249" s="156"/>
      <c r="R249" s="66"/>
      <c r="S249" s="66"/>
      <c r="T249" s="66"/>
      <c r="U249" s="66"/>
      <c r="V249" s="156"/>
      <c r="W249" s="66"/>
      <c r="X249" s="66"/>
      <c r="Y249" s="8"/>
      <c r="Z249" s="8"/>
      <c r="AA249" s="156"/>
    </row>
    <row r="250" spans="1:31">
      <c r="A250" s="55"/>
      <c r="B250" s="104">
        <v>60</v>
      </c>
      <c r="C250" s="93" t="s">
        <v>81</v>
      </c>
      <c r="D250" s="29"/>
      <c r="E250" s="29"/>
      <c r="F250" s="29"/>
      <c r="G250" s="29"/>
      <c r="H250" s="41"/>
      <c r="I250" s="41"/>
      <c r="J250" s="29"/>
      <c r="K250" s="29"/>
      <c r="L250" s="169"/>
      <c r="M250" s="66"/>
      <c r="N250" s="66"/>
      <c r="O250" s="66"/>
      <c r="P250" s="66"/>
      <c r="Q250" s="156"/>
      <c r="R250" s="66"/>
      <c r="S250" s="66"/>
      <c r="T250" s="66"/>
      <c r="U250" s="66"/>
      <c r="V250" s="156"/>
      <c r="W250" s="66"/>
      <c r="X250" s="66"/>
      <c r="Y250" s="8"/>
      <c r="Z250" s="8"/>
      <c r="AA250" s="156"/>
    </row>
    <row r="251" spans="1:31">
      <c r="A251" s="55"/>
      <c r="B251" s="95" t="s">
        <v>82</v>
      </c>
      <c r="C251" s="93" t="s">
        <v>54</v>
      </c>
      <c r="D251" s="34">
        <v>500</v>
      </c>
      <c r="E251" s="33">
        <v>0</v>
      </c>
      <c r="F251" s="34">
        <v>500</v>
      </c>
      <c r="G251" s="33">
        <v>0</v>
      </c>
      <c r="H251" s="34">
        <v>500</v>
      </c>
      <c r="I251" s="33">
        <v>0</v>
      </c>
      <c r="J251" s="33">
        <v>0</v>
      </c>
      <c r="K251" s="33">
        <v>0</v>
      </c>
      <c r="L251" s="33">
        <f>SUM(J251:K251)</f>
        <v>0</v>
      </c>
      <c r="O251" s="228"/>
      <c r="P251" s="66"/>
      <c r="Q251" s="156"/>
      <c r="T251" s="8"/>
      <c r="W251" s="286"/>
      <c r="X251" s="286"/>
      <c r="Y251" s="290"/>
      <c r="Z251" s="290"/>
      <c r="AA251" s="287"/>
    </row>
    <row r="252" spans="1:31">
      <c r="A252" s="55" t="s">
        <v>12</v>
      </c>
      <c r="B252" s="104">
        <v>60</v>
      </c>
      <c r="C252" s="93" t="s">
        <v>81</v>
      </c>
      <c r="D252" s="34">
        <f t="shared" ref="D252:L253" si="90">D251</f>
        <v>500</v>
      </c>
      <c r="E252" s="33">
        <f t="shared" si="90"/>
        <v>0</v>
      </c>
      <c r="F252" s="34">
        <f t="shared" si="90"/>
        <v>500</v>
      </c>
      <c r="G252" s="33">
        <f t="shared" si="90"/>
        <v>0</v>
      </c>
      <c r="H252" s="34">
        <f t="shared" si="90"/>
        <v>500</v>
      </c>
      <c r="I252" s="33">
        <f t="shared" si="90"/>
        <v>0</v>
      </c>
      <c r="J252" s="33">
        <f t="shared" si="90"/>
        <v>0</v>
      </c>
      <c r="K252" s="33">
        <f t="shared" ref="K252" si="91">K251</f>
        <v>0</v>
      </c>
      <c r="L252" s="33">
        <f t="shared" si="90"/>
        <v>0</v>
      </c>
      <c r="M252" s="66"/>
      <c r="N252" s="66"/>
      <c r="O252" s="66"/>
      <c r="P252" s="66"/>
      <c r="Q252" s="156"/>
      <c r="R252" s="66"/>
      <c r="S252" s="66"/>
      <c r="T252" s="66"/>
      <c r="U252" s="66"/>
      <c r="V252" s="156"/>
      <c r="W252" s="66"/>
      <c r="X252" s="66"/>
      <c r="Y252" s="8"/>
      <c r="Z252" s="8"/>
      <c r="AA252" s="156"/>
    </row>
    <row r="253" spans="1:31" ht="27.95" customHeight="1">
      <c r="A253" s="96" t="s">
        <v>12</v>
      </c>
      <c r="B253" s="235">
        <v>2.11</v>
      </c>
      <c r="C253" s="105" t="s">
        <v>169</v>
      </c>
      <c r="D253" s="34">
        <f t="shared" si="90"/>
        <v>500</v>
      </c>
      <c r="E253" s="33">
        <f t="shared" si="90"/>
        <v>0</v>
      </c>
      <c r="F253" s="34">
        <f t="shared" si="90"/>
        <v>500</v>
      </c>
      <c r="G253" s="33">
        <f t="shared" si="90"/>
        <v>0</v>
      </c>
      <c r="H253" s="34">
        <f t="shared" si="90"/>
        <v>500</v>
      </c>
      <c r="I253" s="33">
        <f t="shared" si="90"/>
        <v>0</v>
      </c>
      <c r="J253" s="33">
        <f t="shared" si="90"/>
        <v>0</v>
      </c>
      <c r="K253" s="33">
        <f t="shared" ref="K253" si="92">K252</f>
        <v>0</v>
      </c>
      <c r="L253" s="33">
        <f t="shared" si="90"/>
        <v>0</v>
      </c>
      <c r="M253" s="66"/>
      <c r="N253" s="66"/>
      <c r="O253" s="66"/>
      <c r="P253" s="66"/>
      <c r="Q253" s="156"/>
      <c r="R253" s="66"/>
      <c r="S253" s="66"/>
      <c r="T253" s="66"/>
      <c r="U253" s="66"/>
      <c r="V253" s="156"/>
      <c r="W253" s="66"/>
      <c r="X253" s="66"/>
      <c r="Y253" s="8"/>
      <c r="Z253" s="8"/>
      <c r="AA253" s="156"/>
    </row>
    <row r="254" spans="1:31" ht="9" customHeight="1">
      <c r="A254" s="55"/>
      <c r="B254" s="56"/>
      <c r="C254" s="63"/>
      <c r="D254" s="29"/>
      <c r="E254" s="29"/>
      <c r="F254" s="29"/>
      <c r="G254" s="29"/>
      <c r="H254" s="41"/>
      <c r="I254" s="41"/>
      <c r="J254" s="29"/>
      <c r="K254" s="29"/>
      <c r="L254" s="169"/>
      <c r="M254" s="66"/>
      <c r="N254" s="66"/>
      <c r="O254" s="66"/>
      <c r="P254" s="66"/>
      <c r="Q254" s="156"/>
      <c r="R254" s="66"/>
      <c r="S254" s="66"/>
      <c r="T254" s="66"/>
      <c r="U254" s="66"/>
      <c r="V254" s="156"/>
      <c r="W254" s="66"/>
      <c r="X254" s="66"/>
      <c r="Y254" s="8"/>
      <c r="Z254" s="8"/>
      <c r="AA254" s="156"/>
    </row>
    <row r="255" spans="1:31">
      <c r="A255" s="55"/>
      <c r="B255" s="103">
        <v>2.8</v>
      </c>
      <c r="C255" s="91" t="s">
        <v>55</v>
      </c>
      <c r="D255" s="37"/>
      <c r="E255" s="29"/>
      <c r="F255" s="37"/>
      <c r="G255" s="29"/>
      <c r="H255" s="131"/>
      <c r="I255" s="41"/>
      <c r="J255" s="37"/>
      <c r="K255" s="29"/>
      <c r="L255" s="172"/>
      <c r="M255" s="66"/>
      <c r="N255" s="66"/>
      <c r="O255" s="66"/>
      <c r="P255" s="66"/>
      <c r="Q255" s="156"/>
      <c r="R255" s="66"/>
      <c r="S255" s="66"/>
      <c r="T255" s="66"/>
      <c r="U255" s="66"/>
      <c r="V255" s="156"/>
      <c r="W255" s="66"/>
      <c r="X255" s="66"/>
      <c r="Y255" s="8"/>
      <c r="Z255" s="8"/>
      <c r="AA255" s="156"/>
    </row>
    <row r="256" spans="1:31">
      <c r="A256" s="55"/>
      <c r="B256" s="95" t="s">
        <v>28</v>
      </c>
      <c r="C256" s="93" t="s">
        <v>83</v>
      </c>
      <c r="D256" s="32">
        <v>5600</v>
      </c>
      <c r="E256" s="31">
        <v>0</v>
      </c>
      <c r="F256" s="32">
        <v>25000</v>
      </c>
      <c r="G256" s="31">
        <v>0</v>
      </c>
      <c r="H256" s="180">
        <v>25000</v>
      </c>
      <c r="I256" s="31">
        <v>0</v>
      </c>
      <c r="J256" s="31">
        <v>0</v>
      </c>
      <c r="K256" s="31">
        <v>0</v>
      </c>
      <c r="L256" s="31">
        <f t="shared" ref="L256:L262" si="93">SUM(J256:K256)</f>
        <v>0</v>
      </c>
      <c r="O256" s="228"/>
      <c r="P256" s="66"/>
      <c r="Q256" s="156"/>
      <c r="W256" s="286"/>
      <c r="X256" s="286"/>
      <c r="Y256" s="290"/>
      <c r="Z256" s="290"/>
      <c r="AA256" s="287"/>
      <c r="AB256" s="290"/>
      <c r="AC256" s="290"/>
      <c r="AD256" s="290"/>
      <c r="AE256" s="290"/>
    </row>
    <row r="257" spans="1:31">
      <c r="A257" s="55"/>
      <c r="B257" s="95" t="s">
        <v>84</v>
      </c>
      <c r="C257" s="93" t="s">
        <v>85</v>
      </c>
      <c r="D257" s="32">
        <v>83213</v>
      </c>
      <c r="E257" s="31">
        <v>0</v>
      </c>
      <c r="F257" s="44">
        <v>0</v>
      </c>
      <c r="G257" s="31">
        <v>0</v>
      </c>
      <c r="H257" s="44">
        <v>0</v>
      </c>
      <c r="I257" s="31">
        <v>0</v>
      </c>
      <c r="J257" s="44">
        <v>0</v>
      </c>
      <c r="K257" s="31">
        <v>0</v>
      </c>
      <c r="L257" s="31">
        <f t="shared" si="93"/>
        <v>0</v>
      </c>
      <c r="M257" s="66"/>
      <c r="N257" s="66"/>
      <c r="O257" s="66"/>
      <c r="P257" s="66"/>
      <c r="Q257" s="156"/>
      <c r="R257" s="66"/>
      <c r="S257" s="66"/>
      <c r="T257" s="66"/>
      <c r="U257" s="66"/>
      <c r="V257" s="156"/>
      <c r="W257" s="66"/>
      <c r="X257" s="66"/>
      <c r="Y257" s="8"/>
      <c r="Z257" s="8"/>
      <c r="AA257" s="156"/>
    </row>
    <row r="258" spans="1:31">
      <c r="A258" s="55"/>
      <c r="B258" s="95" t="s">
        <v>86</v>
      </c>
      <c r="C258" s="93" t="s">
        <v>87</v>
      </c>
      <c r="D258" s="32">
        <v>7758</v>
      </c>
      <c r="E258" s="31">
        <v>0</v>
      </c>
      <c r="F258" s="44">
        <v>0</v>
      </c>
      <c r="G258" s="31">
        <v>0</v>
      </c>
      <c r="H258" s="44">
        <v>0</v>
      </c>
      <c r="I258" s="31">
        <v>0</v>
      </c>
      <c r="J258" s="44">
        <v>0</v>
      </c>
      <c r="K258" s="31">
        <v>0</v>
      </c>
      <c r="L258" s="31">
        <f t="shared" si="93"/>
        <v>0</v>
      </c>
      <c r="M258" s="66"/>
      <c r="N258" s="66"/>
      <c r="O258" s="66"/>
      <c r="P258" s="66"/>
      <c r="Q258" s="156"/>
      <c r="R258" s="66"/>
      <c r="S258" s="66"/>
      <c r="T258" s="66"/>
      <c r="U258" s="66"/>
      <c r="V258" s="156"/>
      <c r="W258" s="66"/>
      <c r="X258" s="66"/>
      <c r="Y258" s="8"/>
      <c r="Z258" s="8"/>
      <c r="AA258" s="156"/>
    </row>
    <row r="259" spans="1:31">
      <c r="A259" s="55"/>
      <c r="B259" s="95" t="s">
        <v>259</v>
      </c>
      <c r="C259" s="93" t="s">
        <v>260</v>
      </c>
      <c r="D259" s="39">
        <v>900</v>
      </c>
      <c r="E259" s="31">
        <v>0</v>
      </c>
      <c r="F259" s="199">
        <v>1500</v>
      </c>
      <c r="G259" s="31">
        <v>0</v>
      </c>
      <c r="H259" s="199">
        <v>1500</v>
      </c>
      <c r="I259" s="31">
        <v>0</v>
      </c>
      <c r="J259" s="44">
        <v>0</v>
      </c>
      <c r="K259" s="31">
        <v>0</v>
      </c>
      <c r="L259" s="31">
        <f t="shared" si="93"/>
        <v>0</v>
      </c>
      <c r="O259" s="228"/>
      <c r="P259" s="66"/>
      <c r="Q259" s="156"/>
      <c r="W259" s="288"/>
      <c r="X259" s="288"/>
      <c r="Y259" s="288"/>
      <c r="Z259" s="288"/>
      <c r="AA259" s="289"/>
      <c r="AB259" s="290"/>
      <c r="AC259" s="290"/>
      <c r="AD259" s="290"/>
      <c r="AE259" s="290"/>
    </row>
    <row r="260" spans="1:31" ht="26.1" customHeight="1">
      <c r="A260" s="55"/>
      <c r="B260" s="95" t="s">
        <v>164</v>
      </c>
      <c r="C260" s="93" t="s">
        <v>237</v>
      </c>
      <c r="D260" s="32">
        <v>5242</v>
      </c>
      <c r="E260" s="31">
        <v>0</v>
      </c>
      <c r="F260" s="44">
        <v>0</v>
      </c>
      <c r="G260" s="31">
        <v>0</v>
      </c>
      <c r="H260" s="44">
        <v>0</v>
      </c>
      <c r="I260" s="31">
        <v>0</v>
      </c>
      <c r="J260" s="199">
        <v>476</v>
      </c>
      <c r="K260" s="31">
        <v>0</v>
      </c>
      <c r="L260" s="32">
        <f t="shared" si="93"/>
        <v>476</v>
      </c>
      <c r="M260" s="66"/>
      <c r="N260" s="100"/>
      <c r="O260" s="66"/>
      <c r="P260" s="66"/>
      <c r="Q260" s="156"/>
      <c r="R260" s="66"/>
      <c r="S260" s="66"/>
      <c r="T260" s="66"/>
      <c r="U260" s="66"/>
      <c r="V260" s="156"/>
      <c r="W260" s="66"/>
      <c r="X260" s="66"/>
      <c r="Y260" s="8"/>
      <c r="Z260" s="8"/>
      <c r="AA260" s="156"/>
    </row>
    <row r="261" spans="1:31">
      <c r="A261" s="55"/>
      <c r="B261" s="95" t="s">
        <v>165</v>
      </c>
      <c r="C261" s="93" t="s">
        <v>166</v>
      </c>
      <c r="D261" s="32">
        <v>11362</v>
      </c>
      <c r="E261" s="22">
        <v>0</v>
      </c>
      <c r="F261" s="45">
        <v>0</v>
      </c>
      <c r="G261" s="22">
        <v>0</v>
      </c>
      <c r="H261" s="45">
        <v>0</v>
      </c>
      <c r="I261" s="22">
        <v>0</v>
      </c>
      <c r="J261" s="39">
        <f>26695-5839</f>
        <v>20856</v>
      </c>
      <c r="K261" s="22">
        <v>0</v>
      </c>
      <c r="L261" s="23">
        <f t="shared" si="93"/>
        <v>20856</v>
      </c>
      <c r="M261" s="240"/>
      <c r="N261" s="237"/>
      <c r="O261" s="237"/>
      <c r="P261" s="237"/>
      <c r="Q261" s="238"/>
      <c r="R261" s="66"/>
      <c r="S261" s="66"/>
      <c r="T261" s="66"/>
      <c r="U261" s="66"/>
      <c r="V261" s="156"/>
      <c r="W261" s="66"/>
      <c r="X261" s="66"/>
      <c r="Y261" s="8"/>
      <c r="Z261" s="8"/>
      <c r="AA261" s="156"/>
    </row>
    <row r="262" spans="1:31">
      <c r="A262" s="55"/>
      <c r="B262" s="95" t="s">
        <v>181</v>
      </c>
      <c r="C262" s="93" t="s">
        <v>238</v>
      </c>
      <c r="D262" s="23">
        <v>10000</v>
      </c>
      <c r="E262" s="22">
        <v>0</v>
      </c>
      <c r="F262" s="45">
        <v>0</v>
      </c>
      <c r="G262" s="22">
        <v>0</v>
      </c>
      <c r="H262" s="45">
        <v>0</v>
      </c>
      <c r="I262" s="22">
        <v>0</v>
      </c>
      <c r="J262" s="45">
        <v>0</v>
      </c>
      <c r="K262" s="22">
        <v>0</v>
      </c>
      <c r="L262" s="22">
        <f t="shared" si="93"/>
        <v>0</v>
      </c>
      <c r="M262" s="240"/>
      <c r="N262" s="237"/>
      <c r="O262" s="237"/>
      <c r="P262" s="237"/>
      <c r="Q262" s="238"/>
      <c r="R262" s="66"/>
      <c r="S262" s="66"/>
      <c r="T262" s="66"/>
      <c r="U262" s="66"/>
      <c r="V262" s="156"/>
      <c r="W262" s="66"/>
      <c r="X262" s="66"/>
      <c r="Y262" s="8"/>
      <c r="Z262" s="8"/>
      <c r="AA262" s="156"/>
    </row>
    <row r="263" spans="1:31" ht="11.1" customHeight="1">
      <c r="A263" s="55"/>
      <c r="B263" s="95"/>
      <c r="C263" s="93"/>
      <c r="D263" s="32"/>
      <c r="E263" s="31"/>
      <c r="F263" s="199"/>
      <c r="G263" s="32"/>
      <c r="H263" s="44"/>
      <c r="I263" s="31"/>
      <c r="J263" s="199"/>
      <c r="K263" s="32"/>
      <c r="L263" s="31"/>
      <c r="M263" s="66"/>
      <c r="Q263" s="156"/>
      <c r="Y263" s="58"/>
      <c r="Z263" s="58"/>
    </row>
    <row r="264" spans="1:31" ht="26.1" customHeight="1">
      <c r="A264" s="55"/>
      <c r="B264" s="212">
        <v>27</v>
      </c>
      <c r="C264" s="93" t="s">
        <v>357</v>
      </c>
      <c r="D264" s="31"/>
      <c r="E264" s="31"/>
      <c r="F264" s="32"/>
      <c r="G264" s="32"/>
      <c r="H264" s="31"/>
      <c r="I264" s="31"/>
      <c r="J264" s="199"/>
      <c r="K264" s="32"/>
      <c r="L264" s="31"/>
      <c r="M264" s="196"/>
      <c r="N264" s="196"/>
      <c r="O264" s="197"/>
      <c r="P264" s="196"/>
      <c r="Q264" s="223"/>
      <c r="R264" s="196"/>
      <c r="Y264" s="58"/>
      <c r="Z264" s="58"/>
    </row>
    <row r="265" spans="1:31" ht="26.1" customHeight="1">
      <c r="A265" s="55"/>
      <c r="B265" s="95" t="s">
        <v>339</v>
      </c>
      <c r="C265" s="93" t="s">
        <v>237</v>
      </c>
      <c r="D265" s="31">
        <v>0</v>
      </c>
      <c r="E265" s="31">
        <v>0</v>
      </c>
      <c r="F265" s="32">
        <v>874</v>
      </c>
      <c r="G265" s="31">
        <v>0</v>
      </c>
      <c r="H265" s="32">
        <v>874</v>
      </c>
      <c r="I265" s="31">
        <v>0</v>
      </c>
      <c r="J265" s="44">
        <v>0</v>
      </c>
      <c r="K265" s="31">
        <v>0</v>
      </c>
      <c r="L265" s="31">
        <f>SUM(J265:K265)</f>
        <v>0</v>
      </c>
      <c r="M265" s="196"/>
      <c r="N265" s="197"/>
      <c r="O265" s="196"/>
      <c r="P265" s="196"/>
      <c r="Q265" s="223"/>
      <c r="Y265" s="58"/>
      <c r="Z265" s="58"/>
    </row>
    <row r="266" spans="1:31" ht="25.5">
      <c r="A266" s="55" t="s">
        <v>12</v>
      </c>
      <c r="B266" s="212">
        <v>27</v>
      </c>
      <c r="C266" s="93" t="s">
        <v>357</v>
      </c>
      <c r="D266" s="24">
        <f t="shared" ref="D266:L266" si="94">D265</f>
        <v>0</v>
      </c>
      <c r="E266" s="24">
        <f t="shared" si="94"/>
        <v>0</v>
      </c>
      <c r="F266" s="25">
        <f t="shared" si="94"/>
        <v>874</v>
      </c>
      <c r="G266" s="24">
        <f t="shared" si="94"/>
        <v>0</v>
      </c>
      <c r="H266" s="25">
        <f t="shared" si="94"/>
        <v>874</v>
      </c>
      <c r="I266" s="24">
        <f t="shared" si="94"/>
        <v>0</v>
      </c>
      <c r="J266" s="24">
        <f t="shared" si="94"/>
        <v>0</v>
      </c>
      <c r="K266" s="24">
        <f t="shared" ref="K266" si="95">K265</f>
        <v>0</v>
      </c>
      <c r="L266" s="24">
        <f t="shared" si="94"/>
        <v>0</v>
      </c>
      <c r="M266" s="286"/>
      <c r="N266" s="288"/>
      <c r="O266" s="288"/>
      <c r="P266" s="288"/>
      <c r="Q266" s="287"/>
      <c r="Y266" s="58"/>
      <c r="Z266" s="58"/>
    </row>
    <row r="267" spans="1:31">
      <c r="A267" s="55" t="s">
        <v>12</v>
      </c>
      <c r="B267" s="103">
        <v>2.8</v>
      </c>
      <c r="C267" s="91" t="s">
        <v>55</v>
      </c>
      <c r="D267" s="25">
        <f t="shared" ref="D267:L267" si="96">SUM(D256:D262)+D266</f>
        <v>124075</v>
      </c>
      <c r="E267" s="24">
        <f t="shared" si="96"/>
        <v>0</v>
      </c>
      <c r="F267" s="25">
        <f t="shared" si="96"/>
        <v>27374</v>
      </c>
      <c r="G267" s="24">
        <f t="shared" si="96"/>
        <v>0</v>
      </c>
      <c r="H267" s="25">
        <f t="shared" si="96"/>
        <v>27374</v>
      </c>
      <c r="I267" s="24">
        <f t="shared" si="96"/>
        <v>0</v>
      </c>
      <c r="J267" s="25">
        <f t="shared" si="96"/>
        <v>21332</v>
      </c>
      <c r="K267" s="24">
        <f t="shared" si="96"/>
        <v>0</v>
      </c>
      <c r="L267" s="25">
        <f t="shared" si="96"/>
        <v>21332</v>
      </c>
      <c r="M267" s="66"/>
      <c r="N267" s="66"/>
      <c r="O267" s="66"/>
      <c r="P267" s="66"/>
      <c r="Q267" s="156"/>
      <c r="R267" s="66"/>
      <c r="S267" s="66"/>
      <c r="T267" s="66"/>
      <c r="U267" s="66"/>
      <c r="V267" s="156"/>
      <c r="W267" s="66"/>
      <c r="X267" s="66"/>
      <c r="Y267" s="8"/>
      <c r="Z267" s="8"/>
      <c r="AA267" s="156"/>
    </row>
    <row r="268" spans="1:31">
      <c r="A268" s="55" t="s">
        <v>12</v>
      </c>
      <c r="B268" s="92">
        <v>2</v>
      </c>
      <c r="C268" s="93" t="s">
        <v>60</v>
      </c>
      <c r="D268" s="34">
        <f t="shared" ref="D268:L268" si="97">D267+D247+D229+D221+D197+D225+D253</f>
        <v>896508</v>
      </c>
      <c r="E268" s="34">
        <f t="shared" si="97"/>
        <v>1852682</v>
      </c>
      <c r="F268" s="34">
        <f t="shared" si="97"/>
        <v>998956</v>
      </c>
      <c r="G268" s="34">
        <f t="shared" si="97"/>
        <v>2273566</v>
      </c>
      <c r="H268" s="265">
        <f t="shared" si="97"/>
        <v>1002395</v>
      </c>
      <c r="I268" s="265">
        <f t="shared" si="97"/>
        <v>2273566</v>
      </c>
      <c r="J268" s="34">
        <f t="shared" si="97"/>
        <v>1070378</v>
      </c>
      <c r="K268" s="34">
        <f t="shared" si="97"/>
        <v>2413847</v>
      </c>
      <c r="L268" s="34">
        <f t="shared" si="97"/>
        <v>3484225</v>
      </c>
      <c r="M268" s="66"/>
      <c r="N268" s="66"/>
      <c r="O268" s="66"/>
      <c r="P268" s="66"/>
      <c r="Q268" s="156"/>
      <c r="R268" s="66"/>
      <c r="S268" s="66"/>
      <c r="T268" s="66"/>
      <c r="U268" s="66"/>
      <c r="V268" s="156"/>
      <c r="W268" s="66"/>
      <c r="X268" s="66"/>
      <c r="Y268" s="8"/>
      <c r="Z268" s="8"/>
      <c r="AA268" s="156"/>
    </row>
    <row r="269" spans="1:31" ht="11.1" customHeight="1">
      <c r="A269" s="55"/>
      <c r="B269" s="92"/>
      <c r="C269" s="93"/>
      <c r="D269" s="29"/>
      <c r="E269" s="29"/>
      <c r="F269" s="29"/>
      <c r="G269" s="29"/>
      <c r="H269" s="41"/>
      <c r="I269" s="41"/>
      <c r="J269" s="29"/>
      <c r="K269" s="29"/>
      <c r="L269" s="169"/>
      <c r="M269" s="66"/>
      <c r="N269" s="66"/>
      <c r="O269" s="66"/>
      <c r="P269" s="66"/>
      <c r="Q269" s="156"/>
      <c r="R269" s="66"/>
      <c r="S269" s="66"/>
      <c r="T269" s="66"/>
      <c r="U269" s="66"/>
      <c r="V269" s="156"/>
      <c r="W269" s="66"/>
      <c r="X269" s="66"/>
      <c r="Y269" s="8"/>
      <c r="Z269" s="8"/>
      <c r="AA269" s="156"/>
    </row>
    <row r="270" spans="1:31">
      <c r="A270" s="55"/>
      <c r="B270" s="92">
        <v>3</v>
      </c>
      <c r="C270" s="93" t="s">
        <v>88</v>
      </c>
      <c r="D270" s="37"/>
      <c r="E270" s="37"/>
      <c r="F270" s="37"/>
      <c r="G270" s="37"/>
      <c r="H270" s="131"/>
      <c r="I270" s="131"/>
      <c r="J270" s="37"/>
      <c r="K270" s="37"/>
      <c r="L270" s="172"/>
      <c r="M270" s="66"/>
      <c r="N270" s="66"/>
      <c r="O270" s="66"/>
      <c r="P270" s="66"/>
      <c r="Q270" s="156"/>
      <c r="R270" s="66"/>
      <c r="S270" s="66"/>
      <c r="T270" s="66"/>
      <c r="U270" s="66"/>
      <c r="V270" s="156"/>
      <c r="W270" s="66"/>
      <c r="X270" s="66"/>
      <c r="Y270" s="8"/>
      <c r="Z270" s="8"/>
      <c r="AA270" s="156"/>
    </row>
    <row r="271" spans="1:31">
      <c r="A271" s="55"/>
      <c r="B271" s="103">
        <v>3.1030000000000002</v>
      </c>
      <c r="C271" s="91" t="s">
        <v>89</v>
      </c>
      <c r="D271" s="37"/>
      <c r="E271" s="37"/>
      <c r="F271" s="37"/>
      <c r="G271" s="37"/>
      <c r="H271" s="131"/>
      <c r="I271" s="131"/>
      <c r="J271" s="37"/>
      <c r="K271" s="37"/>
      <c r="L271" s="172"/>
      <c r="M271" s="66"/>
      <c r="N271" s="66"/>
      <c r="O271" s="66"/>
      <c r="P271" s="66"/>
      <c r="Q271" s="156"/>
      <c r="R271" s="66"/>
      <c r="S271" s="66"/>
      <c r="T271" s="66"/>
      <c r="U271" s="66"/>
      <c r="V271" s="156"/>
      <c r="W271" s="66"/>
      <c r="X271" s="66"/>
      <c r="Y271" s="8"/>
      <c r="Z271" s="8"/>
      <c r="AA271" s="156"/>
    </row>
    <row r="272" spans="1:31" ht="26.1" customHeight="1">
      <c r="A272" s="55"/>
      <c r="B272" s="92">
        <v>28</v>
      </c>
      <c r="C272" s="93" t="s">
        <v>369</v>
      </c>
      <c r="D272" s="37"/>
      <c r="E272" s="37"/>
      <c r="F272" s="37"/>
      <c r="G272" s="37"/>
      <c r="H272" s="131"/>
      <c r="I272" s="131"/>
      <c r="J272" s="37"/>
      <c r="K272" s="37"/>
      <c r="L272" s="172"/>
      <c r="M272" s="66"/>
      <c r="N272" s="66"/>
      <c r="O272" s="66"/>
      <c r="P272" s="66"/>
      <c r="Q272" s="156"/>
      <c r="R272" s="66"/>
      <c r="S272" s="66"/>
      <c r="T272" s="66"/>
      <c r="U272" s="66"/>
      <c r="V272" s="156"/>
      <c r="W272" s="66"/>
      <c r="X272" s="66"/>
      <c r="Y272" s="8"/>
      <c r="Z272" s="8"/>
      <c r="AA272" s="156"/>
    </row>
    <row r="273" spans="1:31">
      <c r="A273" s="55"/>
      <c r="B273" s="92">
        <v>44</v>
      </c>
      <c r="C273" s="93" t="s">
        <v>370</v>
      </c>
      <c r="D273" s="37"/>
      <c r="E273" s="37"/>
      <c r="F273" s="37"/>
      <c r="G273" s="37"/>
      <c r="H273" s="131"/>
      <c r="I273" s="131"/>
      <c r="J273" s="37"/>
      <c r="K273" s="37"/>
      <c r="L273" s="172"/>
      <c r="M273" s="66"/>
      <c r="N273" s="66"/>
      <c r="O273" s="66"/>
      <c r="P273" s="66"/>
      <c r="Q273" s="156"/>
      <c r="R273" s="66"/>
      <c r="S273" s="66"/>
      <c r="T273" s="66"/>
      <c r="U273" s="66"/>
      <c r="V273" s="156"/>
      <c r="W273" s="66"/>
      <c r="X273" s="66"/>
      <c r="Y273" s="8"/>
      <c r="Z273" s="8"/>
      <c r="AA273" s="156"/>
    </row>
    <row r="274" spans="1:31" ht="28.5" customHeight="1">
      <c r="A274" s="55"/>
      <c r="B274" s="266" t="s">
        <v>371</v>
      </c>
      <c r="C274" s="93" t="s">
        <v>379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0</v>
      </c>
      <c r="J274" s="37">
        <v>72400</v>
      </c>
      <c r="K274" s="44">
        <v>0</v>
      </c>
      <c r="L274" s="37">
        <f>SUM(J274:K274)</f>
        <v>72400</v>
      </c>
      <c r="M274" s="249"/>
      <c r="N274" s="250"/>
      <c r="O274" s="251"/>
      <c r="P274" s="249"/>
      <c r="Q274" s="252"/>
      <c r="R274" s="66"/>
      <c r="S274" s="66"/>
      <c r="T274" s="66"/>
      <c r="U274" s="66"/>
      <c r="V274" s="156"/>
      <c r="W274" s="66"/>
      <c r="X274" s="66"/>
      <c r="Y274" s="8"/>
      <c r="Z274" s="8"/>
      <c r="AA274" s="156"/>
    </row>
    <row r="275" spans="1:31" ht="26.1" customHeight="1">
      <c r="A275" s="55"/>
      <c r="B275" s="266" t="s">
        <v>372</v>
      </c>
      <c r="C275" s="93" t="s">
        <v>383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f>SUM(J275:K275)</f>
        <v>0</v>
      </c>
      <c r="M275" s="225"/>
      <c r="N275" s="225"/>
      <c r="O275" s="225"/>
      <c r="P275" s="225"/>
      <c r="Q275" s="226"/>
      <c r="R275" s="66"/>
      <c r="S275" s="66"/>
      <c r="T275" s="66"/>
      <c r="U275" s="66"/>
      <c r="V275" s="156"/>
      <c r="W275" s="66"/>
      <c r="X275" s="66"/>
      <c r="Y275" s="8"/>
      <c r="Z275" s="8"/>
      <c r="AA275" s="156"/>
    </row>
    <row r="276" spans="1:31">
      <c r="A276" s="55" t="s">
        <v>12</v>
      </c>
      <c r="B276" s="92">
        <v>44</v>
      </c>
      <c r="C276" s="91" t="s">
        <v>370</v>
      </c>
      <c r="D276" s="198">
        <f>D275+D274</f>
        <v>0</v>
      </c>
      <c r="E276" s="198">
        <f t="shared" ref="E276:L276" si="98">E275+E274</f>
        <v>0</v>
      </c>
      <c r="F276" s="198">
        <f t="shared" si="98"/>
        <v>0</v>
      </c>
      <c r="G276" s="198">
        <f t="shared" si="98"/>
        <v>0</v>
      </c>
      <c r="H276" s="198">
        <f t="shared" si="98"/>
        <v>0</v>
      </c>
      <c r="I276" s="198">
        <f t="shared" si="98"/>
        <v>0</v>
      </c>
      <c r="J276" s="224">
        <f t="shared" si="98"/>
        <v>72400</v>
      </c>
      <c r="K276" s="198">
        <f t="shared" si="98"/>
        <v>0</v>
      </c>
      <c r="L276" s="224">
        <f t="shared" si="98"/>
        <v>72400</v>
      </c>
      <c r="M276" s="66"/>
      <c r="N276" s="66"/>
      <c r="O276" s="66"/>
      <c r="P276" s="66"/>
      <c r="Q276" s="156"/>
      <c r="R276" s="66"/>
      <c r="S276" s="66"/>
      <c r="T276" s="66"/>
      <c r="U276" s="66"/>
      <c r="V276" s="156"/>
      <c r="W276" s="66"/>
      <c r="X276" s="66"/>
      <c r="Y276" s="8"/>
      <c r="Z276" s="8"/>
      <c r="AA276" s="156"/>
    </row>
    <row r="277" spans="1:31" ht="26.1" customHeight="1">
      <c r="A277" s="55" t="s">
        <v>12</v>
      </c>
      <c r="B277" s="92">
        <v>28</v>
      </c>
      <c r="C277" s="93" t="s">
        <v>369</v>
      </c>
      <c r="D277" s="198">
        <f>D276</f>
        <v>0</v>
      </c>
      <c r="E277" s="198">
        <f t="shared" ref="E277:L277" si="99">E276</f>
        <v>0</v>
      </c>
      <c r="F277" s="198">
        <f t="shared" si="99"/>
        <v>0</v>
      </c>
      <c r="G277" s="198">
        <f t="shared" si="99"/>
        <v>0</v>
      </c>
      <c r="H277" s="198">
        <f t="shared" si="99"/>
        <v>0</v>
      </c>
      <c r="I277" s="198">
        <f t="shared" si="99"/>
        <v>0</v>
      </c>
      <c r="J277" s="224">
        <f t="shared" si="99"/>
        <v>72400</v>
      </c>
      <c r="K277" s="198">
        <f t="shared" si="99"/>
        <v>0</v>
      </c>
      <c r="L277" s="224">
        <f t="shared" si="99"/>
        <v>72400</v>
      </c>
      <c r="M277" s="66"/>
      <c r="N277" s="66"/>
      <c r="O277" s="66"/>
      <c r="P277" s="66"/>
      <c r="Q277" s="156"/>
      <c r="R277" s="66"/>
      <c r="S277" s="66"/>
      <c r="T277" s="66"/>
      <c r="U277" s="66"/>
      <c r="V277" s="156"/>
      <c r="W277" s="66"/>
      <c r="X277" s="66"/>
      <c r="Y277" s="8"/>
      <c r="Z277" s="8"/>
      <c r="AA277" s="156"/>
    </row>
    <row r="278" spans="1:31" ht="11.1" customHeight="1">
      <c r="A278" s="55"/>
      <c r="B278" s="92"/>
      <c r="C278" s="91"/>
      <c r="D278" s="37"/>
      <c r="E278" s="37"/>
      <c r="F278" s="37"/>
      <c r="G278" s="37"/>
      <c r="H278" s="131"/>
      <c r="I278" s="131"/>
      <c r="J278" s="37"/>
      <c r="K278" s="37"/>
      <c r="L278" s="172"/>
      <c r="M278" s="66"/>
      <c r="N278" s="66"/>
      <c r="O278" s="66"/>
      <c r="P278" s="66"/>
      <c r="Q278" s="156"/>
      <c r="R278" s="66"/>
      <c r="S278" s="66"/>
      <c r="T278" s="66"/>
      <c r="U278" s="66"/>
      <c r="V278" s="156"/>
      <c r="W278" s="66"/>
      <c r="X278" s="66"/>
      <c r="Y278" s="8"/>
      <c r="Z278" s="8"/>
      <c r="AA278" s="156"/>
    </row>
    <row r="279" spans="1:31">
      <c r="A279" s="55"/>
      <c r="B279" s="56">
        <v>65</v>
      </c>
      <c r="C279" s="93" t="s">
        <v>90</v>
      </c>
      <c r="D279" s="37"/>
      <c r="E279" s="37"/>
      <c r="F279" s="37"/>
      <c r="G279" s="37"/>
      <c r="H279" s="131"/>
      <c r="I279" s="131"/>
      <c r="J279" s="37"/>
      <c r="K279" s="37"/>
      <c r="L279" s="172"/>
      <c r="M279" s="66"/>
      <c r="N279" s="66"/>
      <c r="O279" s="66"/>
      <c r="P279" s="66"/>
      <c r="Q279" s="156"/>
      <c r="R279" s="66"/>
      <c r="S279" s="66"/>
      <c r="T279" s="66"/>
      <c r="U279" s="66"/>
      <c r="V279" s="156"/>
      <c r="W279" s="66"/>
      <c r="X279" s="66"/>
      <c r="Y279" s="8"/>
      <c r="Z279" s="8"/>
      <c r="AA279" s="156"/>
    </row>
    <row r="280" spans="1:31">
      <c r="A280" s="96"/>
      <c r="B280" s="268" t="s">
        <v>91</v>
      </c>
      <c r="C280" s="98" t="s">
        <v>31</v>
      </c>
      <c r="D280" s="34">
        <v>45545</v>
      </c>
      <c r="E280" s="34">
        <v>42615</v>
      </c>
      <c r="F280" s="34">
        <v>50000</v>
      </c>
      <c r="G280" s="283">
        <v>42880</v>
      </c>
      <c r="H280" s="262">
        <v>50000</v>
      </c>
      <c r="I280" s="262">
        <v>42880</v>
      </c>
      <c r="J280" s="34">
        <v>52547</v>
      </c>
      <c r="K280" s="34">
        <v>45921</v>
      </c>
      <c r="L280" s="34">
        <f t="shared" ref="L280:L287" si="100">SUM(J280:K280)</f>
        <v>98468</v>
      </c>
      <c r="M280" s="237"/>
      <c r="N280" s="237"/>
      <c r="O280" s="237"/>
      <c r="P280" s="237"/>
      <c r="Q280" s="238"/>
      <c r="R280" s="66"/>
      <c r="S280" s="66"/>
      <c r="T280" s="66"/>
      <c r="U280" s="66"/>
      <c r="V280" s="156"/>
      <c r="W280" s="286"/>
      <c r="X280" s="286"/>
      <c r="Y280" s="290"/>
      <c r="Z280" s="290"/>
      <c r="AA280" s="287"/>
    </row>
    <row r="281" spans="1:31">
      <c r="A281" s="55"/>
      <c r="B281" s="95" t="s">
        <v>92</v>
      </c>
      <c r="C281" s="93" t="s">
        <v>32</v>
      </c>
      <c r="D281" s="32">
        <v>3</v>
      </c>
      <c r="E281" s="22">
        <v>0</v>
      </c>
      <c r="F281" s="23">
        <v>25</v>
      </c>
      <c r="G281" s="23">
        <v>30</v>
      </c>
      <c r="H281" s="260">
        <v>25</v>
      </c>
      <c r="I281" s="260">
        <v>30</v>
      </c>
      <c r="J281" s="23">
        <v>10</v>
      </c>
      <c r="K281" s="23">
        <v>30</v>
      </c>
      <c r="L281" s="23">
        <f t="shared" si="100"/>
        <v>40</v>
      </c>
      <c r="M281" s="286"/>
      <c r="N281" s="286"/>
      <c r="O281" s="286"/>
      <c r="P281" s="286"/>
      <c r="Q281" s="287"/>
      <c r="R281" s="66"/>
      <c r="S281" s="66"/>
      <c r="T281" s="66"/>
      <c r="U281" s="66"/>
      <c r="V281" s="156"/>
      <c r="W281" s="286"/>
      <c r="X281" s="286"/>
      <c r="Y281" s="290"/>
      <c r="Z281" s="290"/>
      <c r="AA281" s="287"/>
      <c r="AB281" s="290"/>
      <c r="AC281" s="290"/>
      <c r="AD281" s="290"/>
      <c r="AE281" s="290"/>
    </row>
    <row r="282" spans="1:31">
      <c r="A282" s="55"/>
      <c r="B282" s="95" t="s">
        <v>79</v>
      </c>
      <c r="C282" s="93" t="s">
        <v>21</v>
      </c>
      <c r="D282" s="23">
        <v>395</v>
      </c>
      <c r="E282" s="23">
        <v>68</v>
      </c>
      <c r="F282" s="23">
        <v>300</v>
      </c>
      <c r="G282" s="23">
        <v>38</v>
      </c>
      <c r="H282" s="260">
        <v>300</v>
      </c>
      <c r="I282" s="260">
        <v>38</v>
      </c>
      <c r="J282" s="23">
        <v>50</v>
      </c>
      <c r="K282" s="23">
        <v>38</v>
      </c>
      <c r="L282" s="23">
        <f t="shared" si="100"/>
        <v>88</v>
      </c>
      <c r="M282" s="286"/>
      <c r="N282" s="286"/>
      <c r="O282" s="286"/>
      <c r="P282" s="286"/>
      <c r="Q282" s="287"/>
      <c r="R282" s="66"/>
      <c r="S282" s="66"/>
      <c r="T282" s="66"/>
      <c r="U282" s="66"/>
      <c r="V282" s="156"/>
      <c r="W282" s="286"/>
      <c r="X282" s="286"/>
      <c r="Y282" s="290"/>
      <c r="Z282" s="290"/>
      <c r="AA282" s="287"/>
      <c r="AB282" s="290"/>
      <c r="AC282" s="290"/>
      <c r="AD282" s="290"/>
      <c r="AE282" s="290"/>
    </row>
    <row r="283" spans="1:31">
      <c r="A283" s="55"/>
      <c r="B283" s="95" t="s">
        <v>93</v>
      </c>
      <c r="C283" s="93" t="s">
        <v>63</v>
      </c>
      <c r="D283" s="22">
        <v>0</v>
      </c>
      <c r="E283" s="45">
        <v>0</v>
      </c>
      <c r="F283" s="23">
        <v>477</v>
      </c>
      <c r="G283" s="22">
        <v>0</v>
      </c>
      <c r="H283" s="260">
        <v>477</v>
      </c>
      <c r="I283" s="22">
        <v>0</v>
      </c>
      <c r="J283" s="23">
        <v>50</v>
      </c>
      <c r="K283" s="22">
        <v>0</v>
      </c>
      <c r="L283" s="23">
        <f t="shared" si="100"/>
        <v>50</v>
      </c>
      <c r="M283" s="286"/>
      <c r="N283" s="286"/>
      <c r="O283" s="286"/>
      <c r="P283" s="286"/>
      <c r="Q283" s="287"/>
      <c r="R283" s="66"/>
      <c r="S283" s="66"/>
      <c r="T283" s="66"/>
      <c r="U283" s="66"/>
      <c r="V283" s="156"/>
      <c r="W283" s="286"/>
      <c r="X283" s="286"/>
      <c r="Y283" s="290"/>
      <c r="Z283" s="290"/>
      <c r="AA283" s="287"/>
      <c r="AB283" s="290"/>
      <c r="AC283" s="290"/>
      <c r="AD283" s="290"/>
      <c r="AE283" s="290"/>
    </row>
    <row r="284" spans="1:31">
      <c r="A284" s="55"/>
      <c r="B284" s="95" t="s">
        <v>94</v>
      </c>
      <c r="C284" s="93" t="s">
        <v>183</v>
      </c>
      <c r="D284" s="199">
        <v>400</v>
      </c>
      <c r="E284" s="31">
        <v>0</v>
      </c>
      <c r="F284" s="31">
        <v>0</v>
      </c>
      <c r="G284" s="31">
        <v>0</v>
      </c>
      <c r="H284" s="31">
        <v>0</v>
      </c>
      <c r="I284" s="31">
        <v>0</v>
      </c>
      <c r="J284" s="31">
        <v>0</v>
      </c>
      <c r="K284" s="31">
        <v>0</v>
      </c>
      <c r="L284" s="31">
        <f t="shared" si="100"/>
        <v>0</v>
      </c>
      <c r="M284" s="286"/>
      <c r="N284" s="286"/>
      <c r="O284" s="286"/>
      <c r="P284" s="286"/>
      <c r="Q284" s="287"/>
      <c r="W284" s="286"/>
      <c r="X284" s="286"/>
      <c r="Y284" s="290"/>
      <c r="Z284" s="290"/>
      <c r="AA284" s="287"/>
      <c r="AB284" s="290"/>
      <c r="AC284" s="290"/>
      <c r="AD284" s="290"/>
      <c r="AE284" s="290"/>
    </row>
    <row r="285" spans="1:31">
      <c r="A285" s="55"/>
      <c r="B285" s="95" t="s">
        <v>80</v>
      </c>
      <c r="C285" s="93" t="s">
        <v>22</v>
      </c>
      <c r="D285" s="32">
        <v>200</v>
      </c>
      <c r="E285" s="31">
        <v>0</v>
      </c>
      <c r="F285" s="32">
        <v>49</v>
      </c>
      <c r="G285" s="31">
        <v>0</v>
      </c>
      <c r="H285" s="180">
        <v>49</v>
      </c>
      <c r="I285" s="31">
        <v>0</v>
      </c>
      <c r="J285" s="31">
        <v>0</v>
      </c>
      <c r="K285" s="31">
        <v>0</v>
      </c>
      <c r="L285" s="31">
        <f t="shared" si="100"/>
        <v>0</v>
      </c>
      <c r="M285" s="286"/>
      <c r="N285" s="286"/>
      <c r="O285" s="286"/>
      <c r="P285" s="286"/>
      <c r="Q285" s="287"/>
      <c r="R285" s="66"/>
      <c r="S285" s="66"/>
      <c r="T285" s="66"/>
      <c r="U285" s="66"/>
      <c r="V285" s="156"/>
      <c r="W285" s="286"/>
      <c r="X285" s="286"/>
      <c r="Y285" s="290"/>
      <c r="Z285" s="290"/>
      <c r="AA285" s="287"/>
      <c r="AB285" s="290"/>
      <c r="AC285" s="290"/>
      <c r="AD285" s="290"/>
      <c r="AE285" s="290"/>
    </row>
    <row r="286" spans="1:31">
      <c r="A286" s="55"/>
      <c r="B286" s="95" t="s">
        <v>95</v>
      </c>
      <c r="C286" s="93" t="s">
        <v>64</v>
      </c>
      <c r="D286" s="32">
        <v>5</v>
      </c>
      <c r="E286" s="32">
        <v>45</v>
      </c>
      <c r="F286" s="31">
        <v>0</v>
      </c>
      <c r="G286" s="32">
        <v>45</v>
      </c>
      <c r="H286" s="31">
        <v>0</v>
      </c>
      <c r="I286" s="180">
        <v>45</v>
      </c>
      <c r="J286" s="31">
        <v>0</v>
      </c>
      <c r="K286" s="32">
        <v>45</v>
      </c>
      <c r="L286" s="32">
        <f t="shared" si="100"/>
        <v>45</v>
      </c>
      <c r="M286" s="286"/>
      <c r="N286" s="286"/>
      <c r="O286" s="286"/>
      <c r="P286" s="286"/>
      <c r="Q286" s="287"/>
      <c r="R286" s="66"/>
      <c r="S286" s="66"/>
      <c r="T286" s="66"/>
      <c r="U286" s="66"/>
      <c r="V286" s="156"/>
      <c r="W286" s="286"/>
      <c r="X286" s="286"/>
      <c r="Y286" s="290"/>
      <c r="Z286" s="290"/>
      <c r="AA286" s="287"/>
      <c r="AB286" s="290"/>
      <c r="AC286" s="290"/>
      <c r="AD286" s="290"/>
      <c r="AE286" s="290"/>
    </row>
    <row r="287" spans="1:31">
      <c r="A287" s="55"/>
      <c r="B287" s="95" t="s">
        <v>96</v>
      </c>
      <c r="C287" s="93" t="s">
        <v>65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f t="shared" si="100"/>
        <v>0</v>
      </c>
      <c r="M287" s="286"/>
      <c r="N287" s="286"/>
      <c r="O287" s="286"/>
      <c r="P287" s="286"/>
      <c r="Q287" s="287"/>
      <c r="R287" s="66"/>
      <c r="S287" s="66"/>
      <c r="T287" s="66"/>
      <c r="U287" s="66"/>
      <c r="V287" s="156"/>
      <c r="W287" s="286"/>
      <c r="X287" s="286"/>
      <c r="Y287" s="290"/>
      <c r="Z287" s="290"/>
      <c r="AA287" s="287"/>
      <c r="AB287" s="290"/>
      <c r="AC287" s="290"/>
      <c r="AD287" s="290"/>
      <c r="AE287" s="290"/>
    </row>
    <row r="288" spans="1:31">
      <c r="A288" s="55" t="s">
        <v>12</v>
      </c>
      <c r="B288" s="56">
        <v>65</v>
      </c>
      <c r="C288" s="93" t="s">
        <v>97</v>
      </c>
      <c r="D288" s="34">
        <f t="shared" ref="D288:L288" si="101">SUM(D280:D287)</f>
        <v>46548</v>
      </c>
      <c r="E288" s="34">
        <f t="shared" si="101"/>
        <v>42728</v>
      </c>
      <c r="F288" s="34">
        <f t="shared" si="101"/>
        <v>50851</v>
      </c>
      <c r="G288" s="34">
        <f t="shared" si="101"/>
        <v>42993</v>
      </c>
      <c r="H288" s="34">
        <f t="shared" si="101"/>
        <v>50851</v>
      </c>
      <c r="I288" s="34">
        <f t="shared" si="101"/>
        <v>42993</v>
      </c>
      <c r="J288" s="34">
        <f t="shared" si="101"/>
        <v>52657</v>
      </c>
      <c r="K288" s="34">
        <f t="shared" ref="K288" si="102">SUM(K280:K287)</f>
        <v>46034</v>
      </c>
      <c r="L288" s="34">
        <f t="shared" si="101"/>
        <v>98691</v>
      </c>
      <c r="M288" s="66"/>
      <c r="N288" s="66"/>
      <c r="O288" s="66"/>
      <c r="P288" s="66"/>
      <c r="Q288" s="156"/>
      <c r="R288" s="66"/>
      <c r="S288" s="66"/>
      <c r="T288" s="66"/>
      <c r="U288" s="66"/>
      <c r="V288" s="156"/>
      <c r="W288" s="66"/>
      <c r="X288" s="66"/>
      <c r="Y288" s="8"/>
      <c r="Z288" s="8"/>
      <c r="AA288" s="156"/>
    </row>
    <row r="289" spans="1:31">
      <c r="A289" s="55"/>
      <c r="B289" s="56"/>
      <c r="C289" s="93"/>
      <c r="D289" s="29"/>
      <c r="E289" s="29"/>
      <c r="F289" s="29"/>
      <c r="G289" s="29"/>
      <c r="H289" s="41"/>
      <c r="I289" s="41"/>
      <c r="J289" s="29"/>
      <c r="K289" s="29"/>
      <c r="L289" s="169"/>
      <c r="M289" s="66"/>
      <c r="N289" s="66"/>
      <c r="O289" s="66"/>
      <c r="P289" s="66"/>
      <c r="Q289" s="156"/>
      <c r="R289" s="66"/>
      <c r="S289" s="66"/>
      <c r="T289" s="66"/>
      <c r="U289" s="66"/>
      <c r="V289" s="156"/>
      <c r="W289" s="66"/>
      <c r="X289" s="66"/>
      <c r="Y289" s="8"/>
      <c r="Z289" s="8"/>
      <c r="AA289" s="156"/>
    </row>
    <row r="290" spans="1:31">
      <c r="A290" s="55"/>
      <c r="B290" s="56">
        <v>66</v>
      </c>
      <c r="C290" s="93" t="s">
        <v>98</v>
      </c>
      <c r="D290" s="36"/>
      <c r="E290" s="36"/>
      <c r="F290" s="36"/>
      <c r="G290" s="36"/>
      <c r="H290" s="130"/>
      <c r="I290" s="130"/>
      <c r="J290" s="36"/>
      <c r="K290" s="36"/>
      <c r="L290" s="171"/>
      <c r="M290" s="66"/>
      <c r="N290" s="66"/>
      <c r="O290" s="66"/>
      <c r="P290" s="66"/>
      <c r="Q290" s="156"/>
      <c r="R290" s="66"/>
      <c r="S290" s="66"/>
      <c r="T290" s="66"/>
      <c r="U290" s="66"/>
      <c r="V290" s="156"/>
      <c r="W290" s="66"/>
      <c r="X290" s="66"/>
      <c r="Y290" s="8"/>
      <c r="Z290" s="8"/>
      <c r="AA290" s="156"/>
    </row>
    <row r="291" spans="1:31">
      <c r="A291" s="55"/>
      <c r="B291" s="95" t="s">
        <v>38</v>
      </c>
      <c r="C291" s="93" t="s">
        <v>31</v>
      </c>
      <c r="D291" s="36">
        <v>2060</v>
      </c>
      <c r="E291" s="23">
        <v>12871</v>
      </c>
      <c r="F291" s="23">
        <v>2400</v>
      </c>
      <c r="G291" s="27">
        <v>10753</v>
      </c>
      <c r="H291" s="260">
        <v>2400</v>
      </c>
      <c r="I291" s="260">
        <v>10753</v>
      </c>
      <c r="J291" s="23">
        <v>3500</v>
      </c>
      <c r="K291" s="23">
        <v>13484</v>
      </c>
      <c r="L291" s="23">
        <f>SUM(J291:K291)</f>
        <v>16984</v>
      </c>
      <c r="M291" s="237"/>
      <c r="N291" s="237"/>
      <c r="O291" s="237"/>
      <c r="P291" s="237"/>
      <c r="Q291" s="238"/>
      <c r="R291" s="66"/>
      <c r="S291" s="66"/>
      <c r="T291" s="66"/>
      <c r="U291" s="66"/>
      <c r="V291" s="156"/>
      <c r="W291" s="286"/>
      <c r="X291" s="286"/>
      <c r="Y291" s="290"/>
      <c r="Z291" s="290"/>
      <c r="AA291" s="287"/>
    </row>
    <row r="292" spans="1:31">
      <c r="A292" s="55"/>
      <c r="B292" s="95" t="s">
        <v>39</v>
      </c>
      <c r="C292" s="93" t="s">
        <v>32</v>
      </c>
      <c r="D292" s="36">
        <v>20</v>
      </c>
      <c r="E292" s="32">
        <v>20</v>
      </c>
      <c r="F292" s="32">
        <v>20</v>
      </c>
      <c r="G292" s="32">
        <v>20</v>
      </c>
      <c r="H292" s="180">
        <v>20</v>
      </c>
      <c r="I292" s="180">
        <v>20</v>
      </c>
      <c r="J292" s="32">
        <v>20</v>
      </c>
      <c r="K292" s="32">
        <v>20</v>
      </c>
      <c r="L292" s="32">
        <f>SUM(J292:K292)</f>
        <v>40</v>
      </c>
      <c r="M292" s="286"/>
      <c r="N292" s="286"/>
      <c r="O292" s="286"/>
      <c r="P292" s="286"/>
      <c r="Q292" s="287"/>
      <c r="R292" s="66"/>
      <c r="S292" s="66"/>
      <c r="T292" s="66"/>
      <c r="U292" s="66"/>
      <c r="V292" s="156"/>
      <c r="W292" s="286"/>
      <c r="X292" s="286"/>
      <c r="Y292" s="290"/>
      <c r="Z292" s="290"/>
      <c r="AA292" s="287"/>
      <c r="AB292" s="290"/>
      <c r="AC292" s="290"/>
      <c r="AD292" s="290"/>
      <c r="AE292" s="290"/>
    </row>
    <row r="293" spans="1:31">
      <c r="A293" s="55"/>
      <c r="B293" s="95" t="s">
        <v>40</v>
      </c>
      <c r="C293" s="93" t="s">
        <v>21</v>
      </c>
      <c r="D293" s="199">
        <v>277</v>
      </c>
      <c r="E293" s="199">
        <v>50</v>
      </c>
      <c r="F293" s="32">
        <v>200</v>
      </c>
      <c r="G293" s="32">
        <v>50</v>
      </c>
      <c r="H293" s="180">
        <v>200</v>
      </c>
      <c r="I293" s="180">
        <v>50</v>
      </c>
      <c r="J293" s="32">
        <v>50</v>
      </c>
      <c r="K293" s="32">
        <v>50</v>
      </c>
      <c r="L293" s="32">
        <f>SUM(J293:K293)</f>
        <v>100</v>
      </c>
      <c r="M293" s="286"/>
      <c r="N293" s="286"/>
      <c r="O293" s="286"/>
      <c r="P293" s="286"/>
      <c r="Q293" s="287"/>
      <c r="R293" s="66"/>
      <c r="S293" s="66"/>
      <c r="T293" s="66"/>
      <c r="U293" s="66"/>
      <c r="V293" s="156"/>
      <c r="W293" s="286"/>
      <c r="X293" s="286"/>
      <c r="Y293" s="290"/>
      <c r="Z293" s="290"/>
      <c r="AA293" s="287"/>
      <c r="AB293" s="290"/>
      <c r="AC293" s="290"/>
      <c r="AD293" s="290"/>
      <c r="AE293" s="290"/>
    </row>
    <row r="294" spans="1:31">
      <c r="A294" s="55"/>
      <c r="B294" s="95" t="s">
        <v>99</v>
      </c>
      <c r="C294" s="93" t="s">
        <v>63</v>
      </c>
      <c r="D294" s="45">
        <v>0</v>
      </c>
      <c r="E294" s="31">
        <v>0</v>
      </c>
      <c r="F294" s="31">
        <v>0</v>
      </c>
      <c r="G294" s="31">
        <v>0</v>
      </c>
      <c r="H294" s="31">
        <v>0</v>
      </c>
      <c r="I294" s="31">
        <v>0</v>
      </c>
      <c r="J294" s="31">
        <v>0</v>
      </c>
      <c r="K294" s="31">
        <v>0</v>
      </c>
      <c r="L294" s="31">
        <f>SUM(J294:K294)</f>
        <v>0</v>
      </c>
      <c r="M294" s="286"/>
      <c r="N294" s="286"/>
      <c r="O294" s="286"/>
      <c r="P294" s="286"/>
      <c r="Q294" s="287"/>
      <c r="R294" s="66"/>
      <c r="S294" s="66"/>
      <c r="T294" s="66"/>
      <c r="U294" s="66"/>
      <c r="V294" s="156"/>
      <c r="W294" s="286"/>
      <c r="X294" s="286"/>
      <c r="Y294" s="290"/>
      <c r="Z294" s="290"/>
      <c r="AA294" s="287"/>
      <c r="AB294" s="290"/>
      <c r="AC294" s="290"/>
      <c r="AD294" s="290"/>
      <c r="AE294" s="290"/>
    </row>
    <row r="295" spans="1:31">
      <c r="A295" s="55"/>
      <c r="B295" s="95" t="s">
        <v>41</v>
      </c>
      <c r="C295" s="93" t="s">
        <v>22</v>
      </c>
      <c r="D295" s="34">
        <v>199</v>
      </c>
      <c r="E295" s="31">
        <v>0</v>
      </c>
      <c r="F295" s="32">
        <v>200</v>
      </c>
      <c r="G295" s="31">
        <v>0</v>
      </c>
      <c r="H295" s="180">
        <v>200</v>
      </c>
      <c r="I295" s="31">
        <v>0</v>
      </c>
      <c r="J295" s="32">
        <v>50</v>
      </c>
      <c r="K295" s="31">
        <v>0</v>
      </c>
      <c r="L295" s="32">
        <f>SUM(J295:K295)</f>
        <v>50</v>
      </c>
      <c r="M295" s="286"/>
      <c r="N295" s="286"/>
      <c r="O295" s="286"/>
      <c r="P295" s="286"/>
      <c r="Q295" s="287"/>
      <c r="R295" s="66"/>
      <c r="S295" s="66"/>
      <c r="T295" s="66"/>
      <c r="U295" s="66"/>
      <c r="V295" s="156"/>
      <c r="W295" s="286"/>
      <c r="X295" s="286"/>
      <c r="Y295" s="290"/>
      <c r="Z295" s="290"/>
      <c r="AA295" s="287"/>
      <c r="AB295" s="290"/>
      <c r="AC295" s="290"/>
      <c r="AD295" s="290"/>
      <c r="AE295" s="290"/>
    </row>
    <row r="296" spans="1:31">
      <c r="A296" s="55" t="s">
        <v>12</v>
      </c>
      <c r="B296" s="56">
        <v>66</v>
      </c>
      <c r="C296" s="93" t="s">
        <v>98</v>
      </c>
      <c r="D296" s="25">
        <f t="shared" ref="D296:L296" si="103">SUM(D291:D295)</f>
        <v>2556</v>
      </c>
      <c r="E296" s="25">
        <f t="shared" si="103"/>
        <v>12941</v>
      </c>
      <c r="F296" s="25">
        <f t="shared" si="103"/>
        <v>2820</v>
      </c>
      <c r="G296" s="25">
        <f t="shared" si="103"/>
        <v>10823</v>
      </c>
      <c r="H296" s="25">
        <f t="shared" si="103"/>
        <v>2820</v>
      </c>
      <c r="I296" s="25">
        <f t="shared" si="103"/>
        <v>10823</v>
      </c>
      <c r="J296" s="25">
        <f t="shared" si="103"/>
        <v>3620</v>
      </c>
      <c r="K296" s="25">
        <f t="shared" ref="K296" si="104">SUM(K291:K295)</f>
        <v>13554</v>
      </c>
      <c r="L296" s="25">
        <f t="shared" si="103"/>
        <v>17174</v>
      </c>
      <c r="M296" s="66"/>
      <c r="N296" s="66"/>
      <c r="O296" s="66"/>
      <c r="P296" s="66"/>
      <c r="Q296" s="156"/>
      <c r="R296" s="66"/>
      <c r="S296" s="66"/>
      <c r="T296" s="66"/>
      <c r="U296" s="66"/>
      <c r="V296" s="156"/>
      <c r="W296" s="66"/>
      <c r="X296" s="66"/>
      <c r="Y296" s="8"/>
      <c r="Z296" s="8"/>
      <c r="AA296" s="156"/>
    </row>
    <row r="297" spans="1:31">
      <c r="A297" s="55"/>
      <c r="B297" s="56"/>
      <c r="C297" s="93"/>
      <c r="D297" s="29"/>
      <c r="E297" s="29"/>
      <c r="F297" s="29"/>
      <c r="G297" s="29"/>
      <c r="H297" s="41"/>
      <c r="I297" s="41"/>
      <c r="J297" s="29"/>
      <c r="K297" s="29"/>
      <c r="L297" s="169"/>
      <c r="M297" s="66"/>
      <c r="N297" s="66"/>
      <c r="O297" s="66"/>
      <c r="P297" s="66"/>
      <c r="Q297" s="156"/>
      <c r="R297" s="66"/>
      <c r="S297" s="66"/>
      <c r="T297" s="66"/>
      <c r="U297" s="66"/>
      <c r="V297" s="156"/>
      <c r="W297" s="66"/>
      <c r="X297" s="66"/>
      <c r="Y297" s="8"/>
      <c r="Z297" s="8"/>
      <c r="AA297" s="156"/>
    </row>
    <row r="298" spans="1:31" ht="25.5">
      <c r="A298" s="55"/>
      <c r="B298" s="56">
        <v>67</v>
      </c>
      <c r="C298" s="93" t="s">
        <v>170</v>
      </c>
      <c r="D298" s="36"/>
      <c r="E298" s="36"/>
      <c r="F298" s="36"/>
      <c r="G298" s="36"/>
      <c r="H298" s="130"/>
      <c r="I298" s="130"/>
      <c r="J298" s="36"/>
      <c r="K298" s="36"/>
      <c r="L298" s="172"/>
      <c r="M298" s="66"/>
      <c r="N298" s="66"/>
      <c r="O298" s="66"/>
      <c r="P298" s="66"/>
      <c r="Q298" s="156"/>
      <c r="R298" s="66"/>
      <c r="S298" s="66"/>
      <c r="T298" s="66"/>
      <c r="U298" s="66"/>
      <c r="V298" s="156"/>
      <c r="W298" s="66"/>
      <c r="X298" s="66"/>
      <c r="Y298" s="8"/>
      <c r="Z298" s="8"/>
      <c r="AA298" s="156"/>
    </row>
    <row r="299" spans="1:31">
      <c r="A299" s="55"/>
      <c r="B299" s="95" t="s">
        <v>43</v>
      </c>
      <c r="C299" s="93" t="s">
        <v>31</v>
      </c>
      <c r="D299" s="32">
        <v>18424</v>
      </c>
      <c r="E299" s="31">
        <v>0</v>
      </c>
      <c r="F299" s="32">
        <v>20000</v>
      </c>
      <c r="G299" s="31">
        <v>0</v>
      </c>
      <c r="H299" s="180">
        <v>20000</v>
      </c>
      <c r="I299" s="31">
        <v>0</v>
      </c>
      <c r="J299" s="32">
        <v>21772</v>
      </c>
      <c r="K299" s="31">
        <v>0</v>
      </c>
      <c r="L299" s="32">
        <f>SUM(J299:K299)</f>
        <v>21772</v>
      </c>
      <c r="M299" s="237"/>
      <c r="N299" s="237"/>
      <c r="O299" s="237"/>
      <c r="P299" s="237"/>
      <c r="Q299" s="238"/>
      <c r="R299" s="66"/>
      <c r="S299" s="66"/>
      <c r="T299" s="66"/>
      <c r="U299" s="66"/>
      <c r="V299" s="156"/>
      <c r="W299" s="286"/>
      <c r="X299" s="286"/>
      <c r="Y299" s="290"/>
      <c r="Z299" s="290"/>
      <c r="AA299" s="287"/>
    </row>
    <row r="300" spans="1:31">
      <c r="A300" s="55"/>
      <c r="B300" s="95" t="s">
        <v>44</v>
      </c>
      <c r="C300" s="93" t="s">
        <v>32</v>
      </c>
      <c r="D300" s="32">
        <v>50</v>
      </c>
      <c r="E300" s="31">
        <v>0</v>
      </c>
      <c r="F300" s="32">
        <v>50</v>
      </c>
      <c r="G300" s="31">
        <v>0</v>
      </c>
      <c r="H300" s="180">
        <v>50</v>
      </c>
      <c r="I300" s="31">
        <v>0</v>
      </c>
      <c r="J300" s="32">
        <v>10</v>
      </c>
      <c r="K300" s="31">
        <v>0</v>
      </c>
      <c r="L300" s="32">
        <f>SUM(J300:K300)</f>
        <v>10</v>
      </c>
      <c r="M300" s="286"/>
      <c r="N300" s="286"/>
      <c r="O300" s="286"/>
      <c r="P300" s="286"/>
      <c r="Q300" s="287"/>
      <c r="R300" s="66"/>
      <c r="S300" s="66"/>
      <c r="T300" s="66"/>
      <c r="U300" s="66"/>
      <c r="V300" s="156"/>
      <c r="W300" s="286"/>
      <c r="X300" s="286"/>
      <c r="Y300" s="290"/>
      <c r="Z300" s="290"/>
      <c r="AA300" s="287"/>
      <c r="AB300" s="290"/>
      <c r="AC300" s="290"/>
      <c r="AD300" s="290"/>
      <c r="AE300" s="290"/>
    </row>
    <row r="301" spans="1:31">
      <c r="A301" s="55"/>
      <c r="B301" s="95" t="s">
        <v>45</v>
      </c>
      <c r="C301" s="93" t="s">
        <v>21</v>
      </c>
      <c r="D301" s="32">
        <v>165</v>
      </c>
      <c r="E301" s="31">
        <v>0</v>
      </c>
      <c r="F301" s="32">
        <v>100</v>
      </c>
      <c r="G301" s="31">
        <v>0</v>
      </c>
      <c r="H301" s="180">
        <v>100</v>
      </c>
      <c r="I301" s="31">
        <v>0</v>
      </c>
      <c r="J301" s="32">
        <v>25</v>
      </c>
      <c r="K301" s="31">
        <v>0</v>
      </c>
      <c r="L301" s="32">
        <f>SUM(J301:K301)</f>
        <v>25</v>
      </c>
      <c r="M301" s="286"/>
      <c r="N301" s="286"/>
      <c r="O301" s="286"/>
      <c r="P301" s="286"/>
      <c r="Q301" s="287"/>
      <c r="R301" s="66"/>
      <c r="S301" s="66"/>
      <c r="T301" s="66"/>
      <c r="U301" s="66"/>
      <c r="V301" s="156"/>
      <c r="W301" s="286"/>
      <c r="X301" s="286"/>
      <c r="Y301" s="290"/>
      <c r="Z301" s="290"/>
      <c r="AA301" s="287"/>
      <c r="AB301" s="290"/>
      <c r="AC301" s="290"/>
      <c r="AD301" s="290"/>
      <c r="AE301" s="290"/>
    </row>
    <row r="302" spans="1:31">
      <c r="A302" s="55"/>
      <c r="B302" s="95" t="s">
        <v>100</v>
      </c>
      <c r="C302" s="93" t="s">
        <v>24</v>
      </c>
      <c r="D302" s="23">
        <v>250</v>
      </c>
      <c r="E302" s="22">
        <v>0</v>
      </c>
      <c r="F302" s="23">
        <v>250</v>
      </c>
      <c r="G302" s="22">
        <v>0</v>
      </c>
      <c r="H302" s="260">
        <v>250</v>
      </c>
      <c r="I302" s="22">
        <v>0</v>
      </c>
      <c r="J302" s="23">
        <v>50</v>
      </c>
      <c r="K302" s="22">
        <v>0</v>
      </c>
      <c r="L302" s="23">
        <f>SUM(J302:K302)</f>
        <v>50</v>
      </c>
      <c r="M302" s="286"/>
      <c r="N302" s="286"/>
      <c r="O302" s="286"/>
      <c r="P302" s="286"/>
      <c r="Q302" s="287"/>
      <c r="R302" s="66"/>
      <c r="S302" s="66"/>
      <c r="T302" s="66"/>
      <c r="U302" s="66"/>
      <c r="V302" s="156"/>
      <c r="W302" s="286"/>
      <c r="X302" s="286"/>
      <c r="Y302" s="290"/>
      <c r="Z302" s="290"/>
      <c r="AA302" s="287"/>
      <c r="AB302" s="290"/>
      <c r="AC302" s="290"/>
      <c r="AD302" s="290"/>
      <c r="AE302" s="290"/>
    </row>
    <row r="303" spans="1:31">
      <c r="A303" s="55"/>
      <c r="B303" s="95" t="s">
        <v>46</v>
      </c>
      <c r="C303" s="93" t="s">
        <v>22</v>
      </c>
      <c r="D303" s="34">
        <v>50</v>
      </c>
      <c r="E303" s="33">
        <v>0</v>
      </c>
      <c r="F303" s="34">
        <v>50</v>
      </c>
      <c r="G303" s="33">
        <v>0</v>
      </c>
      <c r="H303" s="262">
        <v>50</v>
      </c>
      <c r="I303" s="33">
        <v>0</v>
      </c>
      <c r="J303" s="34">
        <v>10</v>
      </c>
      <c r="K303" s="33">
        <v>0</v>
      </c>
      <c r="L303" s="34">
        <f>SUM(J303:K303)</f>
        <v>10</v>
      </c>
      <c r="M303" s="286"/>
      <c r="N303" s="286"/>
      <c r="O303" s="286"/>
      <c r="P303" s="286"/>
      <c r="Q303" s="287"/>
      <c r="R303" s="66"/>
      <c r="S303" s="66"/>
      <c r="T303" s="66"/>
      <c r="U303" s="66"/>
      <c r="V303" s="156"/>
      <c r="W303" s="286"/>
      <c r="X303" s="286"/>
      <c r="Y303" s="290"/>
      <c r="Z303" s="290"/>
      <c r="AA303" s="287"/>
      <c r="AB303" s="290"/>
      <c r="AC303" s="290"/>
      <c r="AD303" s="290"/>
      <c r="AE303" s="290"/>
    </row>
    <row r="304" spans="1:31" ht="25.5">
      <c r="A304" s="55" t="s">
        <v>12</v>
      </c>
      <c r="B304" s="56">
        <v>67</v>
      </c>
      <c r="C304" s="93" t="s">
        <v>170</v>
      </c>
      <c r="D304" s="267">
        <f t="shared" ref="D304:L304" si="105">SUM(D298:D303)</f>
        <v>18939</v>
      </c>
      <c r="E304" s="33">
        <f t="shared" si="105"/>
        <v>0</v>
      </c>
      <c r="F304" s="267">
        <f t="shared" si="105"/>
        <v>20450</v>
      </c>
      <c r="G304" s="33">
        <f t="shared" si="105"/>
        <v>0</v>
      </c>
      <c r="H304" s="267">
        <f t="shared" si="105"/>
        <v>20450</v>
      </c>
      <c r="I304" s="33">
        <f t="shared" si="105"/>
        <v>0</v>
      </c>
      <c r="J304" s="34">
        <f t="shared" si="105"/>
        <v>21867</v>
      </c>
      <c r="K304" s="33">
        <f t="shared" ref="K304" si="106">SUM(K298:K303)</f>
        <v>0</v>
      </c>
      <c r="L304" s="34">
        <f t="shared" si="105"/>
        <v>21867</v>
      </c>
      <c r="M304" s="66"/>
      <c r="N304" s="66"/>
      <c r="O304" s="66"/>
      <c r="P304" s="66"/>
      <c r="Q304" s="156"/>
      <c r="R304" s="66"/>
      <c r="S304" s="66"/>
      <c r="T304" s="66"/>
      <c r="U304" s="66"/>
      <c r="V304" s="156"/>
      <c r="W304" s="66"/>
      <c r="X304" s="66"/>
      <c r="Y304" s="8"/>
      <c r="Z304" s="8"/>
      <c r="AA304" s="156"/>
    </row>
    <row r="305" spans="1:31">
      <c r="A305" s="55"/>
      <c r="B305" s="56"/>
      <c r="C305" s="93"/>
      <c r="D305" s="29"/>
      <c r="E305" s="29"/>
      <c r="F305" s="29"/>
      <c r="G305" s="29"/>
      <c r="H305" s="41"/>
      <c r="I305" s="41"/>
      <c r="J305" s="29"/>
      <c r="K305" s="29"/>
      <c r="L305" s="169"/>
      <c r="M305" s="66"/>
      <c r="N305" s="66"/>
      <c r="O305" s="66"/>
      <c r="P305" s="66"/>
      <c r="Q305" s="156"/>
      <c r="R305" s="66"/>
      <c r="S305" s="66"/>
      <c r="T305" s="66"/>
      <c r="U305" s="66"/>
      <c r="V305" s="156"/>
      <c r="W305" s="66"/>
      <c r="X305" s="66"/>
      <c r="Y305" s="8"/>
      <c r="Z305" s="8"/>
      <c r="AA305" s="156"/>
    </row>
    <row r="306" spans="1:31">
      <c r="A306" s="55"/>
      <c r="B306" s="56">
        <v>68</v>
      </c>
      <c r="C306" s="93" t="s">
        <v>101</v>
      </c>
      <c r="D306" s="36"/>
      <c r="E306" s="36"/>
      <c r="F306" s="36"/>
      <c r="G306" s="36"/>
      <c r="H306" s="130"/>
      <c r="I306" s="130"/>
      <c r="J306" s="36"/>
      <c r="K306" s="36"/>
      <c r="L306" s="171"/>
      <c r="M306" s="66"/>
      <c r="N306" s="66"/>
      <c r="O306" s="66"/>
      <c r="P306" s="66"/>
      <c r="Q306" s="156"/>
      <c r="R306" s="66"/>
      <c r="S306" s="66"/>
      <c r="T306" s="66"/>
      <c r="U306" s="66"/>
      <c r="V306" s="156"/>
      <c r="W306" s="66"/>
      <c r="X306" s="66"/>
      <c r="Y306" s="8"/>
      <c r="Z306" s="8"/>
      <c r="AA306" s="156"/>
    </row>
    <row r="307" spans="1:31">
      <c r="A307" s="55"/>
      <c r="B307" s="95" t="s">
        <v>102</v>
      </c>
      <c r="C307" s="93" t="s">
        <v>31</v>
      </c>
      <c r="D307" s="23">
        <v>28791</v>
      </c>
      <c r="E307" s="22">
        <v>0</v>
      </c>
      <c r="F307" s="23">
        <v>30000</v>
      </c>
      <c r="G307" s="22">
        <v>0</v>
      </c>
      <c r="H307" s="260">
        <v>30000</v>
      </c>
      <c r="I307" s="22">
        <v>0</v>
      </c>
      <c r="J307" s="23">
        <v>35755</v>
      </c>
      <c r="K307" s="22">
        <v>0</v>
      </c>
      <c r="L307" s="23">
        <f>SUM(J307:K307)</f>
        <v>35755</v>
      </c>
      <c r="M307" s="237"/>
      <c r="N307" s="237"/>
      <c r="O307" s="237"/>
      <c r="P307" s="237"/>
      <c r="Q307" s="238"/>
      <c r="R307" s="66"/>
      <c r="S307" s="66"/>
      <c r="T307" s="66"/>
      <c r="U307" s="66"/>
      <c r="V307" s="156"/>
      <c r="W307" s="286"/>
      <c r="X307" s="286"/>
      <c r="Y307" s="290"/>
      <c r="Z307" s="290"/>
      <c r="AA307" s="287"/>
    </row>
    <row r="308" spans="1:31">
      <c r="A308" s="55"/>
      <c r="B308" s="95" t="s">
        <v>103</v>
      </c>
      <c r="C308" s="93" t="s">
        <v>32</v>
      </c>
      <c r="D308" s="32">
        <v>50</v>
      </c>
      <c r="E308" s="31">
        <v>0</v>
      </c>
      <c r="F308" s="32">
        <v>50</v>
      </c>
      <c r="G308" s="31">
        <v>0</v>
      </c>
      <c r="H308" s="180">
        <v>50</v>
      </c>
      <c r="I308" s="31">
        <v>0</v>
      </c>
      <c r="J308" s="32">
        <v>10</v>
      </c>
      <c r="K308" s="31">
        <v>0</v>
      </c>
      <c r="L308" s="32">
        <f>SUM(J308:K308)</f>
        <v>10</v>
      </c>
      <c r="M308" s="286"/>
      <c r="N308" s="286"/>
      <c r="O308" s="286"/>
      <c r="P308" s="286"/>
      <c r="Q308" s="287"/>
      <c r="R308" s="66"/>
      <c r="S308" s="66"/>
      <c r="T308" s="66"/>
      <c r="U308" s="66"/>
      <c r="V308" s="156"/>
      <c r="W308" s="286"/>
      <c r="X308" s="286"/>
      <c r="Y308" s="290"/>
      <c r="Z308" s="290"/>
      <c r="AA308" s="287"/>
      <c r="AB308" s="290"/>
      <c r="AC308" s="290"/>
      <c r="AD308" s="290"/>
      <c r="AE308" s="290"/>
    </row>
    <row r="309" spans="1:31">
      <c r="A309" s="55"/>
      <c r="B309" s="95" t="s">
        <v>104</v>
      </c>
      <c r="C309" s="93" t="s">
        <v>21</v>
      </c>
      <c r="D309" s="32">
        <v>437</v>
      </c>
      <c r="E309" s="31">
        <v>0</v>
      </c>
      <c r="F309" s="32">
        <v>400</v>
      </c>
      <c r="G309" s="31">
        <v>0</v>
      </c>
      <c r="H309" s="180">
        <v>400</v>
      </c>
      <c r="I309" s="31">
        <v>0</v>
      </c>
      <c r="J309" s="32">
        <v>50</v>
      </c>
      <c r="K309" s="31">
        <v>0</v>
      </c>
      <c r="L309" s="32">
        <f>SUM(J309:K309)</f>
        <v>50</v>
      </c>
      <c r="M309" s="286"/>
      <c r="N309" s="286"/>
      <c r="O309" s="286"/>
      <c r="P309" s="286"/>
      <c r="Q309" s="287"/>
      <c r="R309" s="66"/>
      <c r="S309" s="66"/>
      <c r="T309" s="66"/>
      <c r="U309" s="66"/>
      <c r="V309" s="156"/>
      <c r="W309" s="286"/>
      <c r="X309" s="286"/>
      <c r="Y309" s="290"/>
      <c r="Z309" s="290"/>
      <c r="AA309" s="287"/>
      <c r="AB309" s="290"/>
      <c r="AC309" s="290"/>
      <c r="AD309" s="290"/>
      <c r="AE309" s="290"/>
    </row>
    <row r="310" spans="1:31">
      <c r="A310" s="55"/>
      <c r="B310" s="95" t="s">
        <v>261</v>
      </c>
      <c r="C310" s="93" t="s">
        <v>183</v>
      </c>
      <c r="D310" s="199">
        <v>490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f>SUM(J310:K310)</f>
        <v>0</v>
      </c>
      <c r="M310" s="288"/>
      <c r="N310" s="288"/>
      <c r="O310" s="288"/>
      <c r="P310" s="288"/>
      <c r="Q310" s="289"/>
      <c r="W310" s="288"/>
      <c r="X310" s="288"/>
      <c r="Y310" s="288"/>
      <c r="Z310" s="288"/>
      <c r="AA310" s="289"/>
      <c r="AB310" s="290"/>
      <c r="AC310" s="290"/>
      <c r="AD310" s="290"/>
      <c r="AE310" s="290"/>
    </row>
    <row r="311" spans="1:31">
      <c r="A311" s="55"/>
      <c r="B311" s="95" t="s">
        <v>105</v>
      </c>
      <c r="C311" s="93" t="s">
        <v>22</v>
      </c>
      <c r="D311" s="32">
        <v>114</v>
      </c>
      <c r="E311" s="31">
        <v>0</v>
      </c>
      <c r="F311" s="32">
        <v>150</v>
      </c>
      <c r="G311" s="31">
        <v>0</v>
      </c>
      <c r="H311" s="180">
        <v>150</v>
      </c>
      <c r="I311" s="31">
        <v>0</v>
      </c>
      <c r="J311" s="32">
        <v>10</v>
      </c>
      <c r="K311" s="31">
        <v>0</v>
      </c>
      <c r="L311" s="32">
        <f>SUM(J311:K311)</f>
        <v>10</v>
      </c>
      <c r="M311" s="286"/>
      <c r="N311" s="286"/>
      <c r="O311" s="286"/>
      <c r="P311" s="286"/>
      <c r="Q311" s="287"/>
      <c r="R311" s="66"/>
      <c r="S311" s="66"/>
      <c r="T311" s="66"/>
      <c r="U311" s="66"/>
      <c r="V311" s="156"/>
      <c r="W311" s="286"/>
      <c r="X311" s="286"/>
      <c r="Y311" s="290"/>
      <c r="Z311" s="290"/>
      <c r="AA311" s="287"/>
      <c r="AB311" s="290"/>
      <c r="AC311" s="290"/>
      <c r="AD311" s="290"/>
      <c r="AE311" s="290"/>
    </row>
    <row r="312" spans="1:31">
      <c r="A312" s="96" t="s">
        <v>12</v>
      </c>
      <c r="B312" s="97">
        <v>68</v>
      </c>
      <c r="C312" s="98" t="s">
        <v>101</v>
      </c>
      <c r="D312" s="25">
        <f t="shared" ref="D312:L312" si="107">SUM(D307:D311)</f>
        <v>29882</v>
      </c>
      <c r="E312" s="24">
        <f t="shared" si="107"/>
        <v>0</v>
      </c>
      <c r="F312" s="25">
        <f t="shared" si="107"/>
        <v>30600</v>
      </c>
      <c r="G312" s="24">
        <f t="shared" si="107"/>
        <v>0</v>
      </c>
      <c r="H312" s="25">
        <f t="shared" si="107"/>
        <v>30600</v>
      </c>
      <c r="I312" s="24">
        <f t="shared" si="107"/>
        <v>0</v>
      </c>
      <c r="J312" s="25">
        <f t="shared" si="107"/>
        <v>35825</v>
      </c>
      <c r="K312" s="24">
        <f t="shared" ref="K312" si="108">SUM(K307:K311)</f>
        <v>0</v>
      </c>
      <c r="L312" s="25">
        <f t="shared" si="107"/>
        <v>35825</v>
      </c>
      <c r="M312" s="66"/>
      <c r="N312" s="66"/>
      <c r="O312" s="66"/>
      <c r="P312" s="66"/>
      <c r="Q312" s="156"/>
      <c r="R312" s="66"/>
      <c r="S312" s="66"/>
      <c r="T312" s="66"/>
      <c r="U312" s="66"/>
      <c r="V312" s="156"/>
      <c r="W312" s="66"/>
      <c r="X312" s="66"/>
      <c r="Y312" s="8"/>
      <c r="Z312" s="8"/>
      <c r="AA312" s="156"/>
    </row>
    <row r="313" spans="1:31" ht="1.5" customHeight="1">
      <c r="A313" s="55"/>
      <c r="B313" s="56"/>
      <c r="C313" s="93"/>
      <c r="D313" s="29"/>
      <c r="E313" s="37"/>
      <c r="F313" s="29"/>
      <c r="G313" s="37"/>
      <c r="H313" s="41"/>
      <c r="I313" s="131"/>
      <c r="J313" s="29"/>
      <c r="K313" s="37"/>
      <c r="L313" s="172"/>
      <c r="M313" s="66"/>
      <c r="N313" s="66"/>
      <c r="O313" s="66"/>
      <c r="P313" s="66"/>
      <c r="Q313" s="156"/>
      <c r="R313" s="66"/>
      <c r="S313" s="66"/>
      <c r="T313" s="66"/>
      <c r="U313" s="66"/>
      <c r="V313" s="156"/>
      <c r="W313" s="66"/>
      <c r="X313" s="66"/>
      <c r="Y313" s="8"/>
      <c r="Z313" s="8"/>
      <c r="AA313" s="156"/>
    </row>
    <row r="314" spans="1:31">
      <c r="A314" s="55"/>
      <c r="B314" s="56">
        <v>69</v>
      </c>
      <c r="C314" s="93" t="s">
        <v>301</v>
      </c>
      <c r="D314" s="36"/>
      <c r="E314" s="36"/>
      <c r="F314" s="36"/>
      <c r="G314" s="36"/>
      <c r="H314" s="130"/>
      <c r="I314" s="130"/>
      <c r="J314" s="36"/>
      <c r="K314" s="36"/>
      <c r="L314" s="171"/>
      <c r="M314" s="66"/>
      <c r="N314" s="66"/>
      <c r="O314" s="66"/>
      <c r="P314" s="66"/>
      <c r="Q314" s="156"/>
      <c r="R314" s="66"/>
      <c r="S314" s="66"/>
      <c r="T314" s="66"/>
      <c r="U314" s="66"/>
      <c r="V314" s="156"/>
      <c r="W314" s="66"/>
      <c r="X314" s="66"/>
      <c r="Y314" s="8"/>
      <c r="Z314" s="8"/>
      <c r="AA314" s="156"/>
    </row>
    <row r="315" spans="1:31">
      <c r="A315" s="55"/>
      <c r="B315" s="95" t="s">
        <v>106</v>
      </c>
      <c r="C315" s="93" t="s">
        <v>31</v>
      </c>
      <c r="D315" s="39">
        <v>4792</v>
      </c>
      <c r="E315" s="22">
        <v>0</v>
      </c>
      <c r="F315" s="23">
        <v>6500</v>
      </c>
      <c r="G315" s="22">
        <v>0</v>
      </c>
      <c r="H315" s="260">
        <v>6500</v>
      </c>
      <c r="I315" s="22">
        <v>0</v>
      </c>
      <c r="J315" s="23">
        <v>7390</v>
      </c>
      <c r="K315" s="22">
        <v>0</v>
      </c>
      <c r="L315" s="23">
        <f>SUM(J315:K315)</f>
        <v>7390</v>
      </c>
      <c r="M315" s="237"/>
      <c r="N315" s="237"/>
      <c r="O315" s="237"/>
      <c r="P315" s="237"/>
      <c r="Q315" s="238"/>
      <c r="R315" s="66"/>
      <c r="S315" s="66"/>
      <c r="T315" s="66"/>
      <c r="U315" s="66"/>
      <c r="V315" s="156"/>
      <c r="W315" s="286"/>
      <c r="X315" s="286"/>
      <c r="Y315" s="290"/>
      <c r="Z315" s="290"/>
      <c r="AA315" s="287"/>
    </row>
    <row r="316" spans="1:31">
      <c r="A316" s="55"/>
      <c r="B316" s="95" t="s">
        <v>107</v>
      </c>
      <c r="C316" s="93" t="s">
        <v>32</v>
      </c>
      <c r="D316" s="39">
        <v>40</v>
      </c>
      <c r="E316" s="45">
        <v>0</v>
      </c>
      <c r="F316" s="23">
        <v>50</v>
      </c>
      <c r="G316" s="45">
        <v>0</v>
      </c>
      <c r="H316" s="260">
        <v>50</v>
      </c>
      <c r="I316" s="45">
        <v>0</v>
      </c>
      <c r="J316" s="23">
        <v>10</v>
      </c>
      <c r="K316" s="45">
        <v>0</v>
      </c>
      <c r="L316" s="23">
        <f>SUM(J316:K316)</f>
        <v>10</v>
      </c>
      <c r="M316" s="286"/>
      <c r="N316" s="286"/>
      <c r="O316" s="286"/>
      <c r="P316" s="286"/>
      <c r="Q316" s="287"/>
      <c r="R316" s="66"/>
      <c r="S316" s="66"/>
      <c r="T316" s="66"/>
      <c r="U316" s="66"/>
      <c r="V316" s="156"/>
      <c r="W316" s="286"/>
      <c r="X316" s="286"/>
      <c r="Y316" s="290"/>
      <c r="Z316" s="290"/>
      <c r="AA316" s="287"/>
      <c r="AB316" s="290"/>
      <c r="AC316" s="290"/>
      <c r="AD316" s="290"/>
      <c r="AE316" s="290"/>
    </row>
    <row r="317" spans="1:31">
      <c r="A317" s="55"/>
      <c r="B317" s="95" t="s">
        <v>108</v>
      </c>
      <c r="C317" s="93" t="s">
        <v>21</v>
      </c>
      <c r="D317" s="199">
        <v>101</v>
      </c>
      <c r="E317" s="44">
        <v>0</v>
      </c>
      <c r="F317" s="32">
        <v>100</v>
      </c>
      <c r="G317" s="44">
        <v>0</v>
      </c>
      <c r="H317" s="180">
        <v>100</v>
      </c>
      <c r="I317" s="44">
        <v>0</v>
      </c>
      <c r="J317" s="32">
        <v>25</v>
      </c>
      <c r="K317" s="44">
        <v>0</v>
      </c>
      <c r="L317" s="32">
        <f>SUM(J317:K317)</f>
        <v>25</v>
      </c>
      <c r="M317" s="286"/>
      <c r="N317" s="286"/>
      <c r="O317" s="286"/>
      <c r="P317" s="286"/>
      <c r="Q317" s="287"/>
      <c r="R317" s="66"/>
      <c r="S317" s="66"/>
      <c r="T317" s="66"/>
      <c r="U317" s="66"/>
      <c r="V317" s="156"/>
      <c r="W317" s="286"/>
      <c r="X317" s="286"/>
      <c r="Y317" s="290"/>
      <c r="Z317" s="290"/>
      <c r="AA317" s="287"/>
      <c r="AB317" s="290"/>
      <c r="AC317" s="290"/>
      <c r="AD317" s="290"/>
      <c r="AE317" s="290"/>
    </row>
    <row r="318" spans="1:31">
      <c r="A318" s="55"/>
      <c r="B318" s="95" t="s">
        <v>109</v>
      </c>
      <c r="C318" s="93" t="s">
        <v>22</v>
      </c>
      <c r="D318" s="200">
        <v>97</v>
      </c>
      <c r="E318" s="47">
        <v>0</v>
      </c>
      <c r="F318" s="34">
        <v>100</v>
      </c>
      <c r="G318" s="47">
        <v>0</v>
      </c>
      <c r="H318" s="34">
        <v>100</v>
      </c>
      <c r="I318" s="47">
        <v>0</v>
      </c>
      <c r="J318" s="34">
        <v>25</v>
      </c>
      <c r="K318" s="47">
        <v>0</v>
      </c>
      <c r="L318" s="34">
        <f>SUM(J318:K318)</f>
        <v>25</v>
      </c>
      <c r="M318" s="286"/>
      <c r="N318" s="286"/>
      <c r="O318" s="286"/>
      <c r="P318" s="286"/>
      <c r="Q318" s="287"/>
      <c r="R318" s="66"/>
      <c r="S318" s="66"/>
      <c r="T318" s="66"/>
      <c r="U318" s="66"/>
      <c r="V318" s="156"/>
      <c r="W318" s="286"/>
      <c r="X318" s="286"/>
      <c r="Y318" s="290"/>
      <c r="Z318" s="290"/>
      <c r="AA318" s="287"/>
      <c r="AB318" s="290"/>
      <c r="AC318" s="290"/>
      <c r="AD318" s="290"/>
      <c r="AE318" s="290"/>
    </row>
    <row r="319" spans="1:31" ht="13.35" customHeight="1">
      <c r="A319" s="55" t="s">
        <v>12</v>
      </c>
      <c r="B319" s="56">
        <v>69</v>
      </c>
      <c r="C319" s="93" t="s">
        <v>301</v>
      </c>
      <c r="D319" s="34">
        <f t="shared" ref="D319:L319" si="109">SUM(D315:D318)</f>
        <v>5030</v>
      </c>
      <c r="E319" s="33">
        <f t="shared" si="109"/>
        <v>0</v>
      </c>
      <c r="F319" s="34">
        <f t="shared" si="109"/>
        <v>6750</v>
      </c>
      <c r="G319" s="33">
        <f t="shared" si="109"/>
        <v>0</v>
      </c>
      <c r="H319" s="34">
        <f t="shared" si="109"/>
        <v>6750</v>
      </c>
      <c r="I319" s="33">
        <f t="shared" si="109"/>
        <v>0</v>
      </c>
      <c r="J319" s="34">
        <f t="shared" si="109"/>
        <v>7450</v>
      </c>
      <c r="K319" s="33">
        <f t="shared" ref="K319" si="110">SUM(K315:K318)</f>
        <v>0</v>
      </c>
      <c r="L319" s="34">
        <f t="shared" si="109"/>
        <v>7450</v>
      </c>
      <c r="M319" s="66"/>
      <c r="N319" s="66"/>
      <c r="O319" s="66"/>
      <c r="P319" s="66"/>
      <c r="Q319" s="156"/>
      <c r="R319" s="66"/>
      <c r="S319" s="66"/>
      <c r="T319" s="66"/>
      <c r="U319" s="66"/>
      <c r="V319" s="156"/>
      <c r="W319" s="66"/>
      <c r="X319" s="66"/>
      <c r="Y319" s="8"/>
      <c r="Z319" s="8"/>
      <c r="AA319" s="156"/>
    </row>
    <row r="320" spans="1:31" ht="13.35" customHeight="1">
      <c r="A320" s="55"/>
      <c r="B320" s="56"/>
      <c r="C320" s="93"/>
      <c r="D320" s="32"/>
      <c r="E320" s="31"/>
      <c r="F320" s="32"/>
      <c r="G320" s="32"/>
      <c r="H320" s="32"/>
      <c r="I320" s="31"/>
      <c r="J320" s="32"/>
      <c r="K320" s="32"/>
      <c r="L320" s="170"/>
      <c r="M320" s="66"/>
      <c r="N320" s="66"/>
      <c r="O320" s="66"/>
      <c r="P320" s="66"/>
      <c r="Q320" s="156"/>
      <c r="R320" s="66"/>
      <c r="S320" s="66"/>
      <c r="T320" s="66"/>
      <c r="U320" s="66"/>
      <c r="V320" s="156"/>
      <c r="W320" s="66"/>
      <c r="X320" s="66"/>
      <c r="Y320" s="8"/>
      <c r="Z320" s="8"/>
      <c r="AA320" s="156"/>
    </row>
    <row r="321" spans="1:31" ht="13.35" customHeight="1">
      <c r="A321" s="55"/>
      <c r="B321" s="56">
        <v>70</v>
      </c>
      <c r="C321" s="93" t="s">
        <v>251</v>
      </c>
      <c r="D321" s="29"/>
      <c r="E321" s="29"/>
      <c r="F321" s="29"/>
      <c r="G321" s="29"/>
      <c r="H321" s="41"/>
      <c r="I321" s="41"/>
      <c r="J321" s="29"/>
      <c r="K321" s="29"/>
      <c r="L321" s="169"/>
      <c r="M321" s="66"/>
      <c r="N321" s="66"/>
      <c r="O321" s="66"/>
      <c r="P321" s="66"/>
      <c r="Q321" s="156"/>
      <c r="R321" s="66"/>
      <c r="S321" s="66"/>
      <c r="T321" s="66"/>
      <c r="U321" s="66"/>
      <c r="V321" s="156"/>
      <c r="W321" s="66"/>
      <c r="X321" s="66"/>
      <c r="Y321" s="8"/>
      <c r="Z321" s="8"/>
      <c r="AA321" s="156"/>
    </row>
    <row r="322" spans="1:31" ht="13.35" customHeight="1">
      <c r="A322" s="55"/>
      <c r="B322" s="56" t="s">
        <v>144</v>
      </c>
      <c r="C322" s="93" t="s">
        <v>31</v>
      </c>
      <c r="D322" s="32">
        <v>13109</v>
      </c>
      <c r="E322" s="31">
        <v>0</v>
      </c>
      <c r="F322" s="32">
        <v>13000</v>
      </c>
      <c r="G322" s="31">
        <v>0</v>
      </c>
      <c r="H322" s="180">
        <v>13000</v>
      </c>
      <c r="I322" s="31">
        <v>0</v>
      </c>
      <c r="J322" s="32">
        <v>20000</v>
      </c>
      <c r="K322" s="31">
        <v>0</v>
      </c>
      <c r="L322" s="32">
        <f>SUM(J322:K322)</f>
        <v>20000</v>
      </c>
      <c r="M322" s="237"/>
      <c r="N322" s="237"/>
      <c r="O322" s="237"/>
      <c r="P322" s="237"/>
      <c r="Q322" s="238"/>
      <c r="R322" s="66"/>
      <c r="S322" s="66"/>
      <c r="T322" s="66"/>
      <c r="U322" s="66"/>
      <c r="V322" s="156"/>
      <c r="W322" s="286"/>
      <c r="X322" s="286"/>
      <c r="Y322" s="290"/>
      <c r="Z322" s="290"/>
      <c r="AA322" s="287"/>
    </row>
    <row r="323" spans="1:31" ht="13.35" customHeight="1">
      <c r="A323" s="55"/>
      <c r="B323" s="95" t="s">
        <v>149</v>
      </c>
      <c r="C323" s="93" t="s">
        <v>32</v>
      </c>
      <c r="D323" s="32">
        <v>50</v>
      </c>
      <c r="E323" s="31">
        <v>0</v>
      </c>
      <c r="F323" s="32">
        <v>50</v>
      </c>
      <c r="G323" s="31">
        <v>0</v>
      </c>
      <c r="H323" s="180">
        <v>50</v>
      </c>
      <c r="I323" s="31">
        <v>0</v>
      </c>
      <c r="J323" s="32">
        <v>10</v>
      </c>
      <c r="K323" s="31">
        <v>0</v>
      </c>
      <c r="L323" s="32">
        <f>SUM(J323:K323)</f>
        <v>10</v>
      </c>
      <c r="M323" s="286"/>
      <c r="N323" s="286"/>
      <c r="O323" s="286"/>
      <c r="P323" s="286"/>
      <c r="Q323" s="287"/>
      <c r="R323" s="66"/>
      <c r="S323" s="66"/>
      <c r="T323" s="66"/>
      <c r="U323" s="66"/>
      <c r="V323" s="156"/>
      <c r="W323" s="286"/>
      <c r="X323" s="286"/>
      <c r="Y323" s="290"/>
      <c r="Z323" s="290"/>
      <c r="AA323" s="287"/>
      <c r="AB323" s="290"/>
      <c r="AC323" s="290"/>
      <c r="AD323" s="290"/>
      <c r="AE323" s="290"/>
    </row>
    <row r="324" spans="1:31" ht="13.35" customHeight="1">
      <c r="A324" s="55"/>
      <c r="B324" s="95" t="s">
        <v>57</v>
      </c>
      <c r="C324" s="93" t="s">
        <v>21</v>
      </c>
      <c r="D324" s="32">
        <v>336</v>
      </c>
      <c r="E324" s="31">
        <v>0</v>
      </c>
      <c r="F324" s="32">
        <v>155</v>
      </c>
      <c r="G324" s="31">
        <v>0</v>
      </c>
      <c r="H324" s="180">
        <v>155</v>
      </c>
      <c r="I324" s="31">
        <v>0</v>
      </c>
      <c r="J324" s="32">
        <v>50</v>
      </c>
      <c r="K324" s="31">
        <v>0</v>
      </c>
      <c r="L324" s="32">
        <f>SUM(J324:K324)</f>
        <v>50</v>
      </c>
      <c r="M324" s="286"/>
      <c r="N324" s="286"/>
      <c r="O324" s="286"/>
      <c r="P324" s="286"/>
      <c r="Q324" s="287"/>
      <c r="R324" s="66"/>
      <c r="S324" s="66"/>
      <c r="T324" s="66"/>
      <c r="U324" s="66"/>
      <c r="V324" s="156"/>
      <c r="W324" s="286"/>
      <c r="X324" s="286"/>
      <c r="Y324" s="290"/>
      <c r="Z324" s="290"/>
      <c r="AA324" s="287"/>
      <c r="AB324" s="290"/>
      <c r="AC324" s="290"/>
      <c r="AD324" s="290"/>
      <c r="AE324" s="290"/>
    </row>
    <row r="325" spans="1:31" ht="13.35" customHeight="1">
      <c r="A325" s="55"/>
      <c r="B325" s="95" t="s">
        <v>150</v>
      </c>
      <c r="C325" s="93" t="s">
        <v>63</v>
      </c>
      <c r="D325" s="31">
        <v>0</v>
      </c>
      <c r="E325" s="31">
        <v>0</v>
      </c>
      <c r="F325" s="32">
        <v>50</v>
      </c>
      <c r="G325" s="31">
        <v>0</v>
      </c>
      <c r="H325" s="180">
        <v>50</v>
      </c>
      <c r="I325" s="31">
        <v>0</v>
      </c>
      <c r="J325" s="32">
        <v>1</v>
      </c>
      <c r="K325" s="31">
        <v>0</v>
      </c>
      <c r="L325" s="32">
        <f>SUM(J325:K325)</f>
        <v>1</v>
      </c>
      <c r="M325" s="286"/>
      <c r="N325" s="286"/>
      <c r="O325" s="286"/>
      <c r="P325" s="286"/>
      <c r="Q325" s="287"/>
      <c r="R325" s="66"/>
      <c r="S325" s="66"/>
      <c r="T325" s="66"/>
      <c r="U325" s="66"/>
      <c r="V325" s="156"/>
      <c r="W325" s="286"/>
      <c r="X325" s="286"/>
      <c r="Y325" s="290"/>
      <c r="Z325" s="290"/>
      <c r="AA325" s="287"/>
      <c r="AB325" s="290"/>
      <c r="AC325" s="290"/>
      <c r="AD325" s="290"/>
      <c r="AE325" s="290"/>
    </row>
    <row r="326" spans="1:31" ht="13.35" customHeight="1">
      <c r="A326" s="55"/>
      <c r="B326" s="95" t="s">
        <v>58</v>
      </c>
      <c r="C326" s="93" t="s">
        <v>22</v>
      </c>
      <c r="D326" s="32">
        <v>114</v>
      </c>
      <c r="E326" s="31">
        <v>0</v>
      </c>
      <c r="F326" s="32">
        <v>200</v>
      </c>
      <c r="G326" s="31">
        <v>0</v>
      </c>
      <c r="H326" s="180">
        <v>200</v>
      </c>
      <c r="I326" s="31">
        <v>0</v>
      </c>
      <c r="J326" s="32">
        <v>50</v>
      </c>
      <c r="K326" s="31">
        <v>0</v>
      </c>
      <c r="L326" s="32">
        <f>SUM(J326:K326)</f>
        <v>50</v>
      </c>
      <c r="M326" s="286"/>
      <c r="N326" s="286"/>
      <c r="O326" s="286"/>
      <c r="P326" s="286"/>
      <c r="Q326" s="287"/>
      <c r="R326" s="66"/>
      <c r="S326" s="66"/>
      <c r="T326" s="66"/>
      <c r="U326" s="66"/>
      <c r="V326" s="156"/>
      <c r="W326" s="286"/>
      <c r="X326" s="286"/>
      <c r="Y326" s="290"/>
      <c r="Z326" s="290"/>
      <c r="AA326" s="287"/>
      <c r="AB326" s="290"/>
      <c r="AC326" s="290"/>
      <c r="AD326" s="290"/>
      <c r="AE326" s="290"/>
    </row>
    <row r="327" spans="1:31" ht="13.35" customHeight="1">
      <c r="A327" s="55" t="s">
        <v>12</v>
      </c>
      <c r="B327" s="56">
        <v>70</v>
      </c>
      <c r="C327" s="93" t="s">
        <v>251</v>
      </c>
      <c r="D327" s="25">
        <f t="shared" ref="D327:L327" si="111">SUM(D322:D326)</f>
        <v>13609</v>
      </c>
      <c r="E327" s="24">
        <f t="shared" si="111"/>
        <v>0</v>
      </c>
      <c r="F327" s="25">
        <f t="shared" si="111"/>
        <v>13455</v>
      </c>
      <c r="G327" s="24">
        <f t="shared" si="111"/>
        <v>0</v>
      </c>
      <c r="H327" s="25">
        <f t="shared" si="111"/>
        <v>13455</v>
      </c>
      <c r="I327" s="24">
        <f t="shared" si="111"/>
        <v>0</v>
      </c>
      <c r="J327" s="25">
        <f t="shared" si="111"/>
        <v>20111</v>
      </c>
      <c r="K327" s="24">
        <f t="shared" ref="K327" si="112">SUM(K322:K326)</f>
        <v>0</v>
      </c>
      <c r="L327" s="25">
        <f t="shared" si="111"/>
        <v>20111</v>
      </c>
      <c r="M327" s="66"/>
      <c r="N327" s="66"/>
      <c r="O327" s="66"/>
      <c r="P327" s="66"/>
      <c r="Q327" s="156"/>
      <c r="R327" s="66"/>
      <c r="S327" s="66"/>
      <c r="T327" s="66"/>
      <c r="U327" s="66"/>
      <c r="V327" s="156"/>
      <c r="W327" s="66"/>
      <c r="X327" s="66"/>
      <c r="Y327" s="8"/>
      <c r="Z327" s="8"/>
      <c r="AA327" s="156"/>
    </row>
    <row r="328" spans="1:31" ht="13.35" customHeight="1">
      <c r="A328" s="55"/>
      <c r="B328" s="56"/>
      <c r="C328" s="93"/>
      <c r="D328" s="32"/>
      <c r="E328" s="31"/>
      <c r="F328" s="32"/>
      <c r="G328" s="32"/>
      <c r="H328" s="32"/>
      <c r="I328" s="31"/>
      <c r="J328" s="32"/>
      <c r="K328" s="32"/>
      <c r="L328" s="32"/>
      <c r="M328" s="66"/>
      <c r="N328" s="66"/>
      <c r="O328" s="66"/>
      <c r="P328" s="66"/>
      <c r="Q328" s="156"/>
      <c r="R328" s="66"/>
      <c r="S328" s="66"/>
      <c r="T328" s="66"/>
      <c r="U328" s="66"/>
      <c r="V328" s="156"/>
      <c r="W328" s="66"/>
      <c r="X328" s="66"/>
      <c r="Y328" s="8"/>
      <c r="Z328" s="8"/>
      <c r="AA328" s="156"/>
    </row>
    <row r="329" spans="1:31" ht="13.35" customHeight="1">
      <c r="A329" s="55"/>
      <c r="B329" s="56">
        <v>71</v>
      </c>
      <c r="C329" s="93" t="s">
        <v>358</v>
      </c>
      <c r="D329" s="29"/>
      <c r="E329" s="32"/>
      <c r="F329" s="32"/>
      <c r="G329" s="32"/>
      <c r="H329" s="41"/>
      <c r="I329" s="129"/>
      <c r="J329" s="32"/>
      <c r="K329" s="32"/>
      <c r="L329" s="170"/>
      <c r="M329" s="66"/>
      <c r="N329" s="66"/>
      <c r="O329" s="66"/>
      <c r="P329" s="66"/>
      <c r="Q329" s="156"/>
      <c r="R329" s="66"/>
      <c r="S329" s="66"/>
      <c r="T329" s="66"/>
      <c r="U329" s="66"/>
      <c r="V329" s="156"/>
      <c r="W329" s="66"/>
      <c r="X329" s="66"/>
      <c r="Y329" s="8"/>
      <c r="Z329" s="8"/>
      <c r="AA329" s="156"/>
    </row>
    <row r="330" spans="1:31" ht="13.35" customHeight="1">
      <c r="A330" s="55"/>
      <c r="B330" s="56">
        <v>71</v>
      </c>
      <c r="C330" s="93" t="s">
        <v>212</v>
      </c>
      <c r="D330" s="32"/>
      <c r="E330" s="32"/>
      <c r="F330" s="32"/>
      <c r="G330" s="32"/>
      <c r="H330" s="41"/>
      <c r="I330" s="129"/>
      <c r="J330" s="32"/>
      <c r="K330" s="32"/>
      <c r="L330" s="170"/>
      <c r="M330" s="66"/>
      <c r="N330" s="66"/>
      <c r="O330" s="66"/>
      <c r="P330" s="66"/>
      <c r="Q330" s="156"/>
      <c r="R330" s="66"/>
      <c r="S330" s="66"/>
      <c r="T330" s="66"/>
      <c r="U330" s="66"/>
      <c r="V330" s="156"/>
      <c r="W330" s="66"/>
      <c r="X330" s="66"/>
      <c r="Y330" s="8"/>
      <c r="Z330" s="8"/>
      <c r="AA330" s="156"/>
    </row>
    <row r="331" spans="1:31" ht="13.35" customHeight="1">
      <c r="A331" s="55"/>
      <c r="B331" s="56" t="s">
        <v>213</v>
      </c>
      <c r="C331" s="93" t="s">
        <v>31</v>
      </c>
      <c r="D331" s="32">
        <v>7757</v>
      </c>
      <c r="E331" s="31">
        <v>0</v>
      </c>
      <c r="F331" s="32">
        <v>8000</v>
      </c>
      <c r="G331" s="31">
        <v>0</v>
      </c>
      <c r="H331" s="32">
        <v>8000</v>
      </c>
      <c r="I331" s="31">
        <v>0</v>
      </c>
      <c r="J331" s="32">
        <v>8500</v>
      </c>
      <c r="K331" s="31">
        <v>0</v>
      </c>
      <c r="L331" s="32">
        <f>SUM(J331:K331)</f>
        <v>8500</v>
      </c>
      <c r="M331" s="239"/>
      <c r="N331" s="237"/>
      <c r="O331" s="237"/>
      <c r="P331" s="237"/>
      <c r="Q331" s="238"/>
      <c r="W331" s="286"/>
      <c r="X331" s="286"/>
      <c r="Y331" s="290"/>
      <c r="Z331" s="290"/>
      <c r="AA331" s="287"/>
    </row>
    <row r="332" spans="1:31" ht="13.35" customHeight="1">
      <c r="A332" s="55"/>
      <c r="B332" s="95" t="s">
        <v>214</v>
      </c>
      <c r="C332" s="93" t="s">
        <v>32</v>
      </c>
      <c r="D332" s="32">
        <v>50</v>
      </c>
      <c r="E332" s="31">
        <v>0</v>
      </c>
      <c r="F332" s="32">
        <v>50</v>
      </c>
      <c r="G332" s="31">
        <v>0</v>
      </c>
      <c r="H332" s="32">
        <v>50</v>
      </c>
      <c r="I332" s="31">
        <v>0</v>
      </c>
      <c r="J332" s="32">
        <v>10</v>
      </c>
      <c r="K332" s="31">
        <v>0</v>
      </c>
      <c r="L332" s="32">
        <f>SUM(J332:K332)</f>
        <v>10</v>
      </c>
      <c r="M332" s="288"/>
      <c r="N332" s="286"/>
      <c r="O332" s="286"/>
      <c r="P332" s="288"/>
      <c r="Q332" s="289"/>
      <c r="W332" s="286"/>
      <c r="X332" s="286"/>
      <c r="Y332" s="290"/>
      <c r="Z332" s="290"/>
      <c r="AA332" s="287"/>
      <c r="AB332" s="290"/>
      <c r="AC332" s="290"/>
      <c r="AD332" s="290"/>
      <c r="AE332" s="290"/>
    </row>
    <row r="333" spans="1:31" ht="13.35" customHeight="1">
      <c r="A333" s="55"/>
      <c r="B333" s="95" t="s">
        <v>215</v>
      </c>
      <c r="C333" s="93" t="s">
        <v>21</v>
      </c>
      <c r="D333" s="32">
        <v>100</v>
      </c>
      <c r="E333" s="31">
        <v>0</v>
      </c>
      <c r="F333" s="32">
        <v>100</v>
      </c>
      <c r="G333" s="31">
        <v>0</v>
      </c>
      <c r="H333" s="32">
        <v>100</v>
      </c>
      <c r="I333" s="31">
        <v>0</v>
      </c>
      <c r="J333" s="32">
        <v>150</v>
      </c>
      <c r="K333" s="31">
        <v>0</v>
      </c>
      <c r="L333" s="32">
        <f>SUM(J333:K333)</f>
        <v>150</v>
      </c>
      <c r="M333" s="288"/>
      <c r="N333" s="286"/>
      <c r="O333" s="286"/>
      <c r="P333" s="286"/>
      <c r="Q333" s="289"/>
      <c r="R333" s="66"/>
      <c r="S333" s="66"/>
      <c r="T333" s="66"/>
      <c r="U333" s="66"/>
      <c r="V333" s="156"/>
      <c r="W333" s="286"/>
      <c r="X333" s="286"/>
      <c r="Y333" s="290"/>
      <c r="Z333" s="290"/>
      <c r="AA333" s="287"/>
      <c r="AB333" s="290"/>
      <c r="AC333" s="290"/>
      <c r="AD333" s="290"/>
      <c r="AE333" s="290"/>
    </row>
    <row r="334" spans="1:31" ht="13.35" customHeight="1">
      <c r="A334" s="55"/>
      <c r="B334" s="95" t="s">
        <v>204</v>
      </c>
      <c r="C334" s="93" t="s">
        <v>22</v>
      </c>
      <c r="D334" s="32">
        <v>100</v>
      </c>
      <c r="E334" s="31">
        <v>0</v>
      </c>
      <c r="F334" s="32">
        <v>100</v>
      </c>
      <c r="G334" s="31">
        <v>0</v>
      </c>
      <c r="H334" s="32">
        <v>100</v>
      </c>
      <c r="I334" s="31">
        <v>0</v>
      </c>
      <c r="J334" s="32">
        <v>100</v>
      </c>
      <c r="K334" s="31">
        <v>0</v>
      </c>
      <c r="L334" s="32">
        <f>SUM(J334:K334)</f>
        <v>100</v>
      </c>
      <c r="M334" s="288"/>
      <c r="N334" s="286"/>
      <c r="O334" s="286"/>
      <c r="P334" s="288"/>
      <c r="Q334" s="289"/>
      <c r="W334" s="286"/>
      <c r="X334" s="286"/>
      <c r="Y334" s="290"/>
      <c r="Z334" s="290"/>
      <c r="AA334" s="287"/>
      <c r="AB334" s="290"/>
      <c r="AC334" s="290"/>
      <c r="AD334" s="290"/>
      <c r="AE334" s="290"/>
    </row>
    <row r="335" spans="1:31" ht="13.35" customHeight="1">
      <c r="A335" s="55" t="s">
        <v>12</v>
      </c>
      <c r="B335" s="56">
        <v>71</v>
      </c>
      <c r="C335" s="93" t="s">
        <v>212</v>
      </c>
      <c r="D335" s="25">
        <f t="shared" ref="D335:L335" si="113">SUM(D331:D334)</f>
        <v>8007</v>
      </c>
      <c r="E335" s="24">
        <f t="shared" si="113"/>
        <v>0</v>
      </c>
      <c r="F335" s="25">
        <f t="shared" si="113"/>
        <v>8250</v>
      </c>
      <c r="G335" s="24">
        <f t="shared" si="113"/>
        <v>0</v>
      </c>
      <c r="H335" s="25">
        <f t="shared" si="113"/>
        <v>8250</v>
      </c>
      <c r="I335" s="24">
        <f t="shared" si="113"/>
        <v>0</v>
      </c>
      <c r="J335" s="25">
        <f t="shared" si="113"/>
        <v>8760</v>
      </c>
      <c r="K335" s="24">
        <f t="shared" ref="K335" si="114">SUM(K331:K334)</f>
        <v>0</v>
      </c>
      <c r="L335" s="25">
        <f t="shared" si="113"/>
        <v>8760</v>
      </c>
      <c r="M335" s="66"/>
      <c r="N335" s="66"/>
      <c r="O335" s="66"/>
      <c r="P335" s="66"/>
      <c r="Q335" s="156"/>
      <c r="R335" s="66"/>
      <c r="S335" s="66"/>
      <c r="T335" s="66"/>
      <c r="U335" s="66"/>
      <c r="V335" s="156"/>
      <c r="W335" s="66"/>
      <c r="X335" s="66"/>
      <c r="Y335" s="8"/>
      <c r="Z335" s="8"/>
      <c r="AA335" s="156"/>
    </row>
    <row r="336" spans="1:31" ht="13.35" customHeight="1">
      <c r="A336" s="55" t="s">
        <v>12</v>
      </c>
      <c r="B336" s="56">
        <v>71</v>
      </c>
      <c r="C336" s="93" t="s">
        <v>359</v>
      </c>
      <c r="D336" s="25">
        <f t="shared" ref="D336:L336" si="115">D335</f>
        <v>8007</v>
      </c>
      <c r="E336" s="24">
        <f t="shared" si="115"/>
        <v>0</v>
      </c>
      <c r="F336" s="25">
        <f t="shared" si="115"/>
        <v>8250</v>
      </c>
      <c r="G336" s="24">
        <f t="shared" si="115"/>
        <v>0</v>
      </c>
      <c r="H336" s="25">
        <f t="shared" si="115"/>
        <v>8250</v>
      </c>
      <c r="I336" s="24">
        <f t="shared" si="115"/>
        <v>0</v>
      </c>
      <c r="J336" s="25">
        <f t="shared" si="115"/>
        <v>8760</v>
      </c>
      <c r="K336" s="24">
        <f t="shared" ref="K336" si="116">K335</f>
        <v>0</v>
      </c>
      <c r="L336" s="25">
        <f t="shared" si="115"/>
        <v>8760</v>
      </c>
      <c r="M336" s="66"/>
      <c r="N336" s="66"/>
      <c r="O336" s="66"/>
      <c r="P336" s="66"/>
      <c r="Q336" s="156"/>
      <c r="R336" s="66"/>
      <c r="S336" s="66"/>
      <c r="T336" s="66"/>
      <c r="U336" s="66"/>
      <c r="V336" s="156"/>
      <c r="W336" s="66"/>
      <c r="X336" s="66"/>
      <c r="Y336" s="8"/>
      <c r="Z336" s="8"/>
      <c r="AA336" s="156"/>
    </row>
    <row r="337" spans="1:31" ht="13.35" customHeight="1">
      <c r="A337" s="55"/>
      <c r="B337" s="56"/>
      <c r="C337" s="93"/>
      <c r="D337" s="32"/>
      <c r="E337" s="31"/>
      <c r="F337" s="32"/>
      <c r="G337" s="32"/>
      <c r="H337" s="129"/>
      <c r="I337" s="129"/>
      <c r="J337" s="32"/>
      <c r="K337" s="32"/>
      <c r="L337" s="170"/>
      <c r="M337" s="66"/>
      <c r="N337" s="66"/>
      <c r="O337" s="66"/>
      <c r="P337" s="66"/>
      <c r="Q337" s="156"/>
      <c r="R337" s="66"/>
      <c r="S337" s="66"/>
      <c r="T337" s="66"/>
      <c r="U337" s="66"/>
      <c r="V337" s="156"/>
      <c r="W337" s="66"/>
      <c r="X337" s="66"/>
      <c r="Y337" s="8"/>
      <c r="Z337" s="8"/>
      <c r="AA337" s="156"/>
    </row>
    <row r="338" spans="1:31" ht="13.35" customHeight="1">
      <c r="A338" s="55"/>
      <c r="B338" s="56">
        <v>72</v>
      </c>
      <c r="C338" s="93" t="s">
        <v>245</v>
      </c>
      <c r="D338" s="32"/>
      <c r="E338" s="31"/>
      <c r="F338" s="32"/>
      <c r="G338" s="32"/>
      <c r="H338" s="129"/>
      <c r="I338" s="129"/>
      <c r="J338" s="32"/>
      <c r="K338" s="32"/>
      <c r="L338" s="170"/>
      <c r="M338" s="66"/>
      <c r="N338" s="66"/>
      <c r="O338" s="66"/>
      <c r="P338" s="66"/>
      <c r="Q338" s="156"/>
      <c r="R338" s="66"/>
      <c r="S338" s="66"/>
      <c r="T338" s="66"/>
      <c r="U338" s="66"/>
      <c r="V338" s="156"/>
      <c r="W338" s="66"/>
      <c r="X338" s="66"/>
      <c r="Y338" s="8"/>
      <c r="Z338" s="8"/>
      <c r="AA338" s="156"/>
    </row>
    <row r="339" spans="1:31" ht="13.35" customHeight="1">
      <c r="A339" s="55"/>
      <c r="B339" s="56" t="s">
        <v>241</v>
      </c>
      <c r="C339" s="93" t="s">
        <v>31</v>
      </c>
      <c r="D339" s="32">
        <v>9694</v>
      </c>
      <c r="E339" s="31">
        <v>0</v>
      </c>
      <c r="F339" s="32">
        <v>9500</v>
      </c>
      <c r="G339" s="31">
        <v>0</v>
      </c>
      <c r="H339" s="32">
        <v>9500</v>
      </c>
      <c r="I339" s="31">
        <v>0</v>
      </c>
      <c r="J339" s="32">
        <v>14913</v>
      </c>
      <c r="K339" s="31">
        <v>0</v>
      </c>
      <c r="L339" s="32">
        <f>SUM(J339:K339)</f>
        <v>14913</v>
      </c>
      <c r="M339" s="239"/>
      <c r="N339" s="237"/>
      <c r="O339" s="237"/>
      <c r="P339" s="237"/>
      <c r="Q339" s="238"/>
      <c r="R339" s="66"/>
      <c r="S339" s="66"/>
      <c r="T339" s="66"/>
      <c r="U339" s="66"/>
      <c r="V339" s="156"/>
      <c r="W339" s="286"/>
      <c r="X339" s="286"/>
      <c r="Y339" s="290"/>
      <c r="Z339" s="290"/>
      <c r="AA339" s="287"/>
    </row>
    <row r="340" spans="1:31" ht="13.35" customHeight="1">
      <c r="A340" s="55"/>
      <c r="B340" s="56" t="s">
        <v>242</v>
      </c>
      <c r="C340" s="93" t="s">
        <v>32</v>
      </c>
      <c r="D340" s="32">
        <v>45</v>
      </c>
      <c r="E340" s="31">
        <v>0</v>
      </c>
      <c r="F340" s="32">
        <v>50</v>
      </c>
      <c r="G340" s="31">
        <v>0</v>
      </c>
      <c r="H340" s="32">
        <v>50</v>
      </c>
      <c r="I340" s="31">
        <v>0</v>
      </c>
      <c r="J340" s="32">
        <v>10</v>
      </c>
      <c r="K340" s="31">
        <v>0</v>
      </c>
      <c r="L340" s="32">
        <f>SUM(J340:K340)</f>
        <v>10</v>
      </c>
      <c r="M340" s="288"/>
      <c r="N340" s="286"/>
      <c r="O340" s="286"/>
      <c r="P340" s="288"/>
      <c r="Q340" s="289"/>
      <c r="R340" s="66"/>
      <c r="S340" s="66"/>
      <c r="T340" s="66"/>
      <c r="U340" s="66"/>
      <c r="V340" s="156"/>
      <c r="W340" s="286"/>
      <c r="X340" s="286"/>
      <c r="Y340" s="290"/>
      <c r="Z340" s="290"/>
      <c r="AA340" s="287"/>
      <c r="AB340" s="290"/>
      <c r="AC340" s="290"/>
      <c r="AD340" s="290"/>
      <c r="AE340" s="290"/>
    </row>
    <row r="341" spans="1:31" ht="13.35" customHeight="1">
      <c r="A341" s="55"/>
      <c r="B341" s="56" t="s">
        <v>243</v>
      </c>
      <c r="C341" s="93" t="s">
        <v>21</v>
      </c>
      <c r="D341" s="32">
        <v>100</v>
      </c>
      <c r="E341" s="31">
        <v>0</v>
      </c>
      <c r="F341" s="32">
        <v>100</v>
      </c>
      <c r="G341" s="31">
        <v>0</v>
      </c>
      <c r="H341" s="32">
        <v>100</v>
      </c>
      <c r="I341" s="31">
        <v>0</v>
      </c>
      <c r="J341" s="32">
        <v>10</v>
      </c>
      <c r="K341" s="31">
        <v>0</v>
      </c>
      <c r="L341" s="32">
        <f>SUM(J341:K341)</f>
        <v>10</v>
      </c>
      <c r="M341" s="288"/>
      <c r="N341" s="286"/>
      <c r="O341" s="286"/>
      <c r="P341" s="286"/>
      <c r="Q341" s="289"/>
      <c r="R341" s="66"/>
      <c r="S341" s="66"/>
      <c r="T341" s="66"/>
      <c r="U341" s="66"/>
      <c r="V341" s="156"/>
      <c r="W341" s="286"/>
      <c r="X341" s="286"/>
      <c r="Y341" s="290"/>
      <c r="Z341" s="290"/>
      <c r="AA341" s="287"/>
      <c r="AB341" s="290"/>
      <c r="AC341" s="290"/>
      <c r="AD341" s="290"/>
      <c r="AE341" s="290"/>
    </row>
    <row r="342" spans="1:31" ht="13.35" customHeight="1">
      <c r="A342" s="55"/>
      <c r="B342" s="56" t="s">
        <v>244</v>
      </c>
      <c r="C342" s="93" t="s">
        <v>22</v>
      </c>
      <c r="D342" s="32">
        <v>200</v>
      </c>
      <c r="E342" s="31">
        <v>0</v>
      </c>
      <c r="F342" s="32">
        <v>100</v>
      </c>
      <c r="G342" s="31">
        <v>0</v>
      </c>
      <c r="H342" s="32">
        <v>100</v>
      </c>
      <c r="I342" s="31">
        <v>0</v>
      </c>
      <c r="J342" s="32">
        <v>10</v>
      </c>
      <c r="K342" s="31">
        <v>0</v>
      </c>
      <c r="L342" s="32">
        <f>SUM(J342:K342)</f>
        <v>10</v>
      </c>
      <c r="M342" s="288"/>
      <c r="N342" s="286"/>
      <c r="O342" s="286"/>
      <c r="P342" s="288"/>
      <c r="Q342" s="289"/>
      <c r="R342" s="66"/>
      <c r="S342" s="66"/>
      <c r="T342" s="66"/>
      <c r="U342" s="66"/>
      <c r="V342" s="156"/>
      <c r="W342" s="286"/>
      <c r="X342" s="286"/>
      <c r="Y342" s="290"/>
      <c r="Z342" s="290"/>
      <c r="AA342" s="287"/>
      <c r="AB342" s="290"/>
      <c r="AC342" s="290"/>
      <c r="AD342" s="290"/>
      <c r="AE342" s="290"/>
    </row>
    <row r="343" spans="1:31" ht="13.35" customHeight="1">
      <c r="A343" s="55" t="s">
        <v>12</v>
      </c>
      <c r="B343" s="56">
        <v>72</v>
      </c>
      <c r="C343" s="93" t="s">
        <v>245</v>
      </c>
      <c r="D343" s="25">
        <f t="shared" ref="D343:L343" si="117">SUM(D339:D342)</f>
        <v>10039</v>
      </c>
      <c r="E343" s="24">
        <f t="shared" si="117"/>
        <v>0</v>
      </c>
      <c r="F343" s="25">
        <f t="shared" si="117"/>
        <v>9750</v>
      </c>
      <c r="G343" s="24">
        <f t="shared" si="117"/>
        <v>0</v>
      </c>
      <c r="H343" s="25">
        <f t="shared" si="117"/>
        <v>9750</v>
      </c>
      <c r="I343" s="24">
        <f t="shared" si="117"/>
        <v>0</v>
      </c>
      <c r="J343" s="25">
        <f t="shared" si="117"/>
        <v>14943</v>
      </c>
      <c r="K343" s="24">
        <f t="shared" ref="K343" si="118">SUM(K339:K342)</f>
        <v>0</v>
      </c>
      <c r="L343" s="25">
        <f t="shared" si="117"/>
        <v>14943</v>
      </c>
      <c r="M343" s="66"/>
      <c r="N343" s="66"/>
      <c r="O343" s="66"/>
      <c r="P343" s="66"/>
      <c r="Q343" s="156"/>
      <c r="R343" s="66"/>
      <c r="S343" s="66"/>
      <c r="T343" s="66"/>
      <c r="U343" s="66"/>
      <c r="V343" s="156"/>
      <c r="W343" s="66"/>
      <c r="X343" s="66"/>
      <c r="Y343" s="8"/>
      <c r="Z343" s="8"/>
      <c r="AA343" s="156"/>
    </row>
    <row r="344" spans="1:31" ht="13.35" customHeight="1">
      <c r="A344" s="55"/>
      <c r="B344" s="56"/>
      <c r="C344" s="93"/>
      <c r="D344" s="31"/>
      <c r="E344" s="31"/>
      <c r="F344" s="32"/>
      <c r="G344" s="32"/>
      <c r="H344" s="32"/>
      <c r="I344" s="31"/>
      <c r="J344" s="32"/>
      <c r="K344" s="32"/>
      <c r="L344" s="170"/>
      <c r="M344" s="66"/>
      <c r="N344" s="66"/>
      <c r="O344" s="66"/>
      <c r="P344" s="66"/>
      <c r="Q344" s="156"/>
      <c r="R344" s="66"/>
      <c r="S344" s="66"/>
      <c r="T344" s="66"/>
      <c r="U344" s="66"/>
      <c r="V344" s="156"/>
      <c r="W344" s="66"/>
      <c r="X344" s="66"/>
      <c r="Y344" s="8"/>
      <c r="Z344" s="8"/>
      <c r="AA344" s="156"/>
    </row>
    <row r="345" spans="1:31" ht="13.35" customHeight="1">
      <c r="A345" s="55"/>
      <c r="B345" s="56">
        <v>73</v>
      </c>
      <c r="C345" s="93" t="s">
        <v>262</v>
      </c>
      <c r="D345" s="31"/>
      <c r="E345" s="31"/>
      <c r="F345" s="32"/>
      <c r="G345" s="32"/>
      <c r="H345" s="32"/>
      <c r="I345" s="31"/>
      <c r="J345" s="32"/>
      <c r="K345" s="32"/>
      <c r="L345" s="170"/>
      <c r="M345" s="66"/>
      <c r="N345" s="66"/>
      <c r="O345" s="66"/>
      <c r="P345" s="66"/>
      <c r="Q345" s="156"/>
      <c r="R345" s="66"/>
      <c r="S345" s="66"/>
      <c r="T345" s="66"/>
      <c r="U345" s="66"/>
      <c r="V345" s="156"/>
      <c r="W345" s="66"/>
      <c r="X345" s="66"/>
      <c r="Y345" s="8"/>
      <c r="Z345" s="8"/>
      <c r="AA345" s="156"/>
    </row>
    <row r="346" spans="1:31" ht="13.35" customHeight="1">
      <c r="A346" s="96"/>
      <c r="B346" s="97" t="s">
        <v>264</v>
      </c>
      <c r="C346" s="98" t="s">
        <v>31</v>
      </c>
      <c r="D346" s="34">
        <v>9195</v>
      </c>
      <c r="E346" s="33">
        <v>0</v>
      </c>
      <c r="F346" s="34">
        <v>9000</v>
      </c>
      <c r="G346" s="33">
        <v>0</v>
      </c>
      <c r="H346" s="34">
        <v>9000</v>
      </c>
      <c r="I346" s="33">
        <v>0</v>
      </c>
      <c r="J346" s="34">
        <v>15000</v>
      </c>
      <c r="K346" s="33">
        <v>0</v>
      </c>
      <c r="L346" s="34">
        <f>SUM(J346:K346)</f>
        <v>15000</v>
      </c>
      <c r="M346" s="239"/>
      <c r="N346" s="237"/>
      <c r="O346" s="237"/>
      <c r="P346" s="237"/>
      <c r="Q346" s="238"/>
      <c r="R346" s="66"/>
      <c r="S346" s="66"/>
      <c r="T346" s="66"/>
      <c r="U346" s="66"/>
      <c r="V346" s="156"/>
      <c r="W346" s="288"/>
      <c r="X346" s="288"/>
      <c r="Y346" s="290"/>
      <c r="Z346" s="288"/>
      <c r="AA346" s="289"/>
    </row>
    <row r="347" spans="1:31" ht="13.35" customHeight="1">
      <c r="A347" s="55"/>
      <c r="B347" s="56" t="s">
        <v>263</v>
      </c>
      <c r="C347" s="93" t="s">
        <v>22</v>
      </c>
      <c r="D347" s="32">
        <v>987</v>
      </c>
      <c r="E347" s="31">
        <v>0</v>
      </c>
      <c r="F347" s="32">
        <v>800</v>
      </c>
      <c r="G347" s="31">
        <v>0</v>
      </c>
      <c r="H347" s="32">
        <v>800</v>
      </c>
      <c r="I347" s="31">
        <v>0</v>
      </c>
      <c r="J347" s="32">
        <v>200</v>
      </c>
      <c r="K347" s="31">
        <v>0</v>
      </c>
      <c r="L347" s="32">
        <f>SUM(J347:K347)</f>
        <v>200</v>
      </c>
      <c r="M347" s="288"/>
      <c r="N347" s="286"/>
      <c r="O347" s="286"/>
      <c r="P347" s="288"/>
      <c r="Q347" s="289"/>
      <c r="W347" s="288"/>
      <c r="X347" s="288"/>
      <c r="Y347" s="288"/>
      <c r="Z347" s="288"/>
      <c r="AA347" s="289"/>
      <c r="AB347" s="290"/>
      <c r="AC347" s="290"/>
      <c r="AD347" s="290"/>
      <c r="AE347" s="290"/>
    </row>
    <row r="348" spans="1:31" ht="13.35" customHeight="1">
      <c r="A348" s="55" t="s">
        <v>12</v>
      </c>
      <c r="B348" s="56">
        <v>73</v>
      </c>
      <c r="C348" s="93" t="s">
        <v>262</v>
      </c>
      <c r="D348" s="25">
        <f t="shared" ref="D348:I348" si="119">SUM(D346:D347)</f>
        <v>10182</v>
      </c>
      <c r="E348" s="24">
        <f t="shared" si="119"/>
        <v>0</v>
      </c>
      <c r="F348" s="25">
        <f t="shared" si="119"/>
        <v>9800</v>
      </c>
      <c r="G348" s="24">
        <f t="shared" si="119"/>
        <v>0</v>
      </c>
      <c r="H348" s="25">
        <f t="shared" si="119"/>
        <v>9800</v>
      </c>
      <c r="I348" s="24">
        <f t="shared" si="119"/>
        <v>0</v>
      </c>
      <c r="J348" s="25">
        <f>SUM(J346:J347)</f>
        <v>15200</v>
      </c>
      <c r="K348" s="24">
        <f t="shared" ref="K348" si="120">SUM(K346:K347)</f>
        <v>0</v>
      </c>
      <c r="L348" s="25">
        <f>SUM(L346:L347)</f>
        <v>15200</v>
      </c>
      <c r="M348" s="66"/>
      <c r="N348" s="66"/>
      <c r="O348" s="66"/>
      <c r="P348" s="66"/>
      <c r="Q348" s="156"/>
      <c r="R348" s="66"/>
      <c r="S348" s="66"/>
      <c r="T348" s="66"/>
      <c r="U348" s="66"/>
      <c r="V348" s="156"/>
      <c r="W348" s="66"/>
      <c r="X348" s="66"/>
      <c r="Y348" s="8"/>
      <c r="Z348" s="8"/>
      <c r="AA348" s="156"/>
    </row>
    <row r="349" spans="1:31" ht="13.35" customHeight="1">
      <c r="A349" s="55" t="s">
        <v>12</v>
      </c>
      <c r="B349" s="103">
        <v>3.1030000000000002</v>
      </c>
      <c r="C349" s="91" t="s">
        <v>110</v>
      </c>
      <c r="D349" s="34">
        <f t="shared" ref="D349:L349" si="121">D319+D312+D304+D296+D288+D327+D336+D343+D348+D277</f>
        <v>144792</v>
      </c>
      <c r="E349" s="34">
        <f t="shared" si="121"/>
        <v>55669</v>
      </c>
      <c r="F349" s="34">
        <f t="shared" si="121"/>
        <v>152726</v>
      </c>
      <c r="G349" s="34">
        <f t="shared" si="121"/>
        <v>53816</v>
      </c>
      <c r="H349" s="34">
        <f t="shared" si="121"/>
        <v>152726</v>
      </c>
      <c r="I349" s="34">
        <f t="shared" si="121"/>
        <v>53816</v>
      </c>
      <c r="J349" s="34">
        <f t="shared" si="121"/>
        <v>252833</v>
      </c>
      <c r="K349" s="34">
        <f t="shared" si="121"/>
        <v>59588</v>
      </c>
      <c r="L349" s="34">
        <f t="shared" si="121"/>
        <v>312421</v>
      </c>
      <c r="M349" s="66"/>
      <c r="N349" s="66"/>
      <c r="O349" s="66"/>
      <c r="P349" s="66"/>
      <c r="Q349" s="156"/>
      <c r="R349" s="66"/>
      <c r="S349" s="66"/>
      <c r="T349" s="66"/>
      <c r="U349" s="66"/>
      <c r="V349" s="156"/>
      <c r="W349" s="66"/>
      <c r="X349" s="66"/>
      <c r="Y349" s="8"/>
      <c r="Z349" s="8"/>
      <c r="AA349" s="156"/>
    </row>
    <row r="350" spans="1:31" ht="13.35" customHeight="1">
      <c r="A350" s="55" t="s">
        <v>12</v>
      </c>
      <c r="B350" s="92">
        <v>3</v>
      </c>
      <c r="C350" s="93" t="s">
        <v>88</v>
      </c>
      <c r="D350" s="25">
        <f t="shared" ref="D350:L350" si="122">D349</f>
        <v>144792</v>
      </c>
      <c r="E350" s="25">
        <f t="shared" si="122"/>
        <v>55669</v>
      </c>
      <c r="F350" s="25">
        <f t="shared" si="122"/>
        <v>152726</v>
      </c>
      <c r="G350" s="25">
        <f t="shared" si="122"/>
        <v>53816</v>
      </c>
      <c r="H350" s="25">
        <f t="shared" si="122"/>
        <v>152726</v>
      </c>
      <c r="I350" s="25">
        <f t="shared" si="122"/>
        <v>53816</v>
      </c>
      <c r="J350" s="25">
        <f t="shared" si="122"/>
        <v>252833</v>
      </c>
      <c r="K350" s="25">
        <f t="shared" ref="K350" si="123">K349</f>
        <v>59588</v>
      </c>
      <c r="L350" s="25">
        <f t="shared" si="122"/>
        <v>312421</v>
      </c>
      <c r="M350" s="66"/>
      <c r="N350" s="66"/>
      <c r="O350" s="66"/>
      <c r="P350" s="66"/>
      <c r="Q350" s="156"/>
      <c r="R350" s="66"/>
      <c r="S350" s="66"/>
      <c r="T350" s="66"/>
      <c r="U350" s="66"/>
      <c r="V350" s="156"/>
      <c r="W350" s="66"/>
      <c r="X350" s="66"/>
      <c r="Y350" s="8"/>
      <c r="Z350" s="8"/>
      <c r="AA350" s="156"/>
    </row>
    <row r="351" spans="1:31">
      <c r="A351" s="55"/>
      <c r="B351" s="92"/>
      <c r="C351" s="93"/>
      <c r="D351" s="29"/>
      <c r="E351" s="29"/>
      <c r="F351" s="29"/>
      <c r="G351" s="29"/>
      <c r="H351" s="41"/>
      <c r="I351" s="41"/>
      <c r="J351" s="29"/>
      <c r="K351" s="29"/>
      <c r="L351" s="169"/>
      <c r="M351" s="66"/>
      <c r="N351" s="66"/>
      <c r="O351" s="66"/>
      <c r="P351" s="66"/>
      <c r="Q351" s="156"/>
      <c r="R351" s="66"/>
      <c r="S351" s="66"/>
      <c r="T351" s="66"/>
      <c r="U351" s="66"/>
      <c r="V351" s="156"/>
      <c r="W351" s="66"/>
      <c r="X351" s="66"/>
      <c r="Y351" s="8"/>
      <c r="Z351" s="8"/>
      <c r="AA351" s="156"/>
    </row>
    <row r="352" spans="1:31" ht="13.35" customHeight="1">
      <c r="A352" s="55"/>
      <c r="B352" s="92">
        <v>4</v>
      </c>
      <c r="C352" s="93" t="s">
        <v>111</v>
      </c>
      <c r="D352" s="37"/>
      <c r="E352" s="37"/>
      <c r="F352" s="37"/>
      <c r="G352" s="37"/>
      <c r="H352" s="131"/>
      <c r="I352" s="131"/>
      <c r="J352" s="37"/>
      <c r="K352" s="37"/>
      <c r="L352" s="172"/>
      <c r="M352" s="66"/>
      <c r="N352" s="66"/>
      <c r="O352" s="66"/>
      <c r="P352" s="66"/>
      <c r="Q352" s="156"/>
      <c r="R352" s="66"/>
      <c r="S352" s="66"/>
      <c r="T352" s="66"/>
      <c r="U352" s="66"/>
      <c r="V352" s="156"/>
      <c r="W352" s="66"/>
      <c r="X352" s="66"/>
      <c r="Y352" s="8"/>
      <c r="Z352" s="8"/>
      <c r="AA352" s="156"/>
    </row>
    <row r="353" spans="1:31" ht="13.35" customHeight="1">
      <c r="A353" s="55"/>
      <c r="B353" s="103">
        <v>4.2</v>
      </c>
      <c r="C353" s="91" t="s">
        <v>112</v>
      </c>
      <c r="D353" s="37"/>
      <c r="E353" s="37"/>
      <c r="F353" s="37"/>
      <c r="G353" s="37"/>
      <c r="H353" s="131"/>
      <c r="I353" s="131"/>
      <c r="J353" s="37"/>
      <c r="K353" s="37"/>
      <c r="L353" s="172"/>
      <c r="M353" s="66"/>
      <c r="N353" s="66"/>
      <c r="O353" s="66"/>
      <c r="P353" s="66"/>
      <c r="Q353" s="156"/>
      <c r="R353" s="66"/>
      <c r="S353" s="66"/>
      <c r="T353" s="66"/>
      <c r="U353" s="66"/>
      <c r="V353" s="156"/>
      <c r="W353" s="66"/>
      <c r="X353" s="66"/>
      <c r="Y353" s="8"/>
      <c r="Z353" s="8"/>
      <c r="AA353" s="156"/>
    </row>
    <row r="354" spans="1:31" ht="13.35" customHeight="1">
      <c r="A354" s="55"/>
      <c r="B354" s="95" t="s">
        <v>113</v>
      </c>
      <c r="C354" s="93" t="s">
        <v>22</v>
      </c>
      <c r="D354" s="200">
        <v>1000</v>
      </c>
      <c r="E354" s="47">
        <v>0</v>
      </c>
      <c r="F354" s="34">
        <v>1000</v>
      </c>
      <c r="G354" s="47">
        <v>0</v>
      </c>
      <c r="H354" s="34">
        <v>1000</v>
      </c>
      <c r="I354" s="47">
        <v>0</v>
      </c>
      <c r="J354" s="33">
        <v>0</v>
      </c>
      <c r="K354" s="47">
        <v>0</v>
      </c>
      <c r="L354" s="33">
        <f>SUM(J354:K354)</f>
        <v>0</v>
      </c>
      <c r="O354" s="66"/>
      <c r="W354" s="286"/>
      <c r="X354" s="286"/>
      <c r="Y354" s="290"/>
      <c r="Z354" s="290"/>
      <c r="AA354" s="287"/>
      <c r="AB354" s="290"/>
      <c r="AC354" s="290"/>
      <c r="AD354" s="290"/>
      <c r="AE354" s="290"/>
    </row>
    <row r="355" spans="1:31" ht="13.35" customHeight="1">
      <c r="A355" s="55" t="s">
        <v>12</v>
      </c>
      <c r="B355" s="103">
        <v>4.2</v>
      </c>
      <c r="C355" s="91" t="s">
        <v>112</v>
      </c>
      <c r="D355" s="34">
        <f t="shared" ref="D355:L355" si="124">SUM(D354:D354)</f>
        <v>1000</v>
      </c>
      <c r="E355" s="33">
        <f t="shared" si="124"/>
        <v>0</v>
      </c>
      <c r="F355" s="34">
        <f t="shared" si="124"/>
        <v>1000</v>
      </c>
      <c r="G355" s="33">
        <f t="shared" si="124"/>
        <v>0</v>
      </c>
      <c r="H355" s="34">
        <f t="shared" si="124"/>
        <v>1000</v>
      </c>
      <c r="I355" s="33">
        <f t="shared" si="124"/>
        <v>0</v>
      </c>
      <c r="J355" s="33">
        <f t="shared" si="124"/>
        <v>0</v>
      </c>
      <c r="K355" s="33">
        <f t="shared" ref="K355" si="125">SUM(K354:K354)</f>
        <v>0</v>
      </c>
      <c r="L355" s="33">
        <f t="shared" si="124"/>
        <v>0</v>
      </c>
      <c r="M355" s="66"/>
      <c r="N355" s="66"/>
      <c r="O355" s="66"/>
      <c r="P355" s="66"/>
      <c r="Q355" s="156"/>
      <c r="R355" s="66"/>
      <c r="S355" s="66"/>
      <c r="T355" s="66"/>
      <c r="U355" s="66"/>
      <c r="V355" s="156"/>
      <c r="W355" s="66"/>
      <c r="X355" s="66"/>
      <c r="Y355" s="8"/>
      <c r="Z355" s="8"/>
      <c r="AA355" s="156"/>
    </row>
    <row r="356" spans="1:31" ht="13.35" customHeight="1">
      <c r="A356" s="55" t="s">
        <v>12</v>
      </c>
      <c r="B356" s="92">
        <v>4</v>
      </c>
      <c r="C356" s="93" t="s">
        <v>111</v>
      </c>
      <c r="D356" s="34">
        <f t="shared" ref="D356:L356" si="126">D355</f>
        <v>1000</v>
      </c>
      <c r="E356" s="33">
        <f t="shared" si="126"/>
        <v>0</v>
      </c>
      <c r="F356" s="34">
        <f t="shared" si="126"/>
        <v>1000</v>
      </c>
      <c r="G356" s="33">
        <f t="shared" si="126"/>
        <v>0</v>
      </c>
      <c r="H356" s="34">
        <f t="shared" si="126"/>
        <v>1000</v>
      </c>
      <c r="I356" s="33">
        <f t="shared" si="126"/>
        <v>0</v>
      </c>
      <c r="J356" s="33">
        <f t="shared" si="126"/>
        <v>0</v>
      </c>
      <c r="K356" s="33">
        <f t="shared" ref="K356" si="127">K355</f>
        <v>0</v>
      </c>
      <c r="L356" s="33">
        <f t="shared" si="126"/>
        <v>0</v>
      </c>
      <c r="M356" s="66"/>
      <c r="N356" s="66"/>
      <c r="O356" s="66"/>
      <c r="P356" s="66"/>
      <c r="Q356" s="156"/>
      <c r="R356" s="66"/>
      <c r="S356" s="66"/>
      <c r="T356" s="66"/>
      <c r="U356" s="66"/>
      <c r="V356" s="156"/>
      <c r="W356" s="66"/>
      <c r="X356" s="66"/>
      <c r="Y356" s="8"/>
      <c r="Z356" s="8"/>
      <c r="AA356" s="156"/>
    </row>
    <row r="357" spans="1:31" ht="13.35" customHeight="1">
      <c r="A357" s="55"/>
      <c r="B357" s="92"/>
      <c r="C357" s="93"/>
      <c r="D357" s="32"/>
      <c r="E357" s="32"/>
      <c r="F357" s="32"/>
      <c r="G357" s="32"/>
      <c r="H357" s="41"/>
      <c r="I357" s="129"/>
      <c r="J357" s="32"/>
      <c r="K357" s="32"/>
      <c r="L357" s="170"/>
      <c r="M357" s="66"/>
      <c r="N357" s="66"/>
      <c r="O357" s="66"/>
      <c r="P357" s="66"/>
      <c r="Q357" s="156"/>
      <c r="R357" s="66"/>
      <c r="S357" s="66"/>
      <c r="T357" s="66"/>
      <c r="U357" s="66"/>
      <c r="V357" s="156"/>
      <c r="W357" s="66"/>
      <c r="X357" s="66"/>
      <c r="Y357" s="8"/>
      <c r="Z357" s="8"/>
      <c r="AA357" s="156"/>
    </row>
    <row r="358" spans="1:31" ht="13.35" customHeight="1">
      <c r="A358" s="55"/>
      <c r="B358" s="92">
        <v>5</v>
      </c>
      <c r="C358" s="93" t="s">
        <v>114</v>
      </c>
      <c r="D358" s="36"/>
      <c r="E358" s="36"/>
      <c r="F358" s="36"/>
      <c r="G358" s="36"/>
      <c r="H358" s="130"/>
      <c r="I358" s="130"/>
      <c r="J358" s="36"/>
      <c r="K358" s="36"/>
      <c r="L358" s="171"/>
      <c r="M358" s="66"/>
      <c r="N358" s="66"/>
      <c r="O358" s="66"/>
      <c r="P358" s="66"/>
      <c r="Q358" s="156"/>
      <c r="R358" s="66"/>
      <c r="S358" s="66"/>
      <c r="T358" s="66"/>
      <c r="U358" s="66"/>
      <c r="V358" s="156"/>
      <c r="W358" s="66"/>
      <c r="X358" s="66"/>
      <c r="Y358" s="8"/>
      <c r="Z358" s="8"/>
      <c r="AA358" s="156"/>
    </row>
    <row r="359" spans="1:31" ht="13.35" customHeight="1">
      <c r="A359" s="55"/>
      <c r="B359" s="103">
        <v>5.1029999999999998</v>
      </c>
      <c r="C359" s="91" t="s">
        <v>115</v>
      </c>
      <c r="D359" s="10"/>
      <c r="E359" s="10"/>
      <c r="F359" s="10"/>
      <c r="G359" s="10"/>
      <c r="H359" s="125"/>
      <c r="I359" s="125"/>
      <c r="J359" s="10"/>
      <c r="K359" s="10"/>
      <c r="L359" s="167"/>
      <c r="M359" s="66"/>
      <c r="N359" s="66"/>
      <c r="O359" s="66"/>
      <c r="P359" s="66"/>
      <c r="Q359" s="156"/>
      <c r="R359" s="66"/>
      <c r="S359" s="66"/>
      <c r="T359" s="66"/>
      <c r="U359" s="66"/>
      <c r="V359" s="156"/>
      <c r="W359" s="66"/>
      <c r="X359" s="66"/>
      <c r="Y359" s="8"/>
      <c r="Z359" s="8"/>
      <c r="AA359" s="156"/>
    </row>
    <row r="360" spans="1:31" ht="13.35" customHeight="1">
      <c r="A360" s="55"/>
      <c r="B360" s="95" t="s">
        <v>27</v>
      </c>
      <c r="C360" s="93" t="s">
        <v>116</v>
      </c>
      <c r="D360" s="23">
        <v>850</v>
      </c>
      <c r="E360" s="22">
        <v>0</v>
      </c>
      <c r="F360" s="23">
        <v>850</v>
      </c>
      <c r="G360" s="22">
        <v>0</v>
      </c>
      <c r="H360" s="23">
        <v>850</v>
      </c>
      <c r="I360" s="22">
        <v>0</v>
      </c>
      <c r="J360" s="22">
        <v>0</v>
      </c>
      <c r="K360" s="22">
        <v>0</v>
      </c>
      <c r="L360" s="22">
        <f>SUM(J360:K360)</f>
        <v>0</v>
      </c>
      <c r="M360" s="66"/>
      <c r="N360" s="66"/>
      <c r="O360" s="66"/>
      <c r="P360" s="66"/>
      <c r="Q360" s="156"/>
      <c r="T360" s="8"/>
      <c r="W360" s="286"/>
      <c r="X360" s="286"/>
      <c r="Y360" s="290"/>
      <c r="Z360" s="290"/>
      <c r="AA360" s="287"/>
    </row>
    <row r="361" spans="1:31" ht="13.35" customHeight="1">
      <c r="A361" s="55" t="s">
        <v>12</v>
      </c>
      <c r="B361" s="103">
        <v>5.1029999999999998</v>
      </c>
      <c r="C361" s="91" t="s">
        <v>115</v>
      </c>
      <c r="D361" s="25">
        <f t="shared" ref="D361:L361" si="128">SUM(D360:D360)</f>
        <v>850</v>
      </c>
      <c r="E361" s="24">
        <f t="shared" si="128"/>
        <v>0</v>
      </c>
      <c r="F361" s="25">
        <f t="shared" si="128"/>
        <v>850</v>
      </c>
      <c r="G361" s="24">
        <f t="shared" si="128"/>
        <v>0</v>
      </c>
      <c r="H361" s="264">
        <f t="shared" si="128"/>
        <v>850</v>
      </c>
      <c r="I361" s="24">
        <f t="shared" si="128"/>
        <v>0</v>
      </c>
      <c r="J361" s="24">
        <f t="shared" si="128"/>
        <v>0</v>
      </c>
      <c r="K361" s="24">
        <f t="shared" ref="K361" si="129">SUM(K360:K360)</f>
        <v>0</v>
      </c>
      <c r="L361" s="24">
        <f t="shared" si="128"/>
        <v>0</v>
      </c>
      <c r="M361" s="66"/>
      <c r="N361" s="66"/>
      <c r="O361" s="66"/>
      <c r="P361" s="66"/>
      <c r="Q361" s="156"/>
      <c r="R361" s="66"/>
      <c r="S361" s="66"/>
      <c r="T361" s="66"/>
      <c r="U361" s="66"/>
      <c r="V361" s="156"/>
      <c r="W361" s="66"/>
      <c r="X361" s="66"/>
      <c r="Y361" s="8"/>
      <c r="Z361" s="8"/>
      <c r="AA361" s="156"/>
    </row>
    <row r="362" spans="1:31" ht="13.35" customHeight="1">
      <c r="A362" s="55" t="s">
        <v>12</v>
      </c>
      <c r="B362" s="92">
        <v>5</v>
      </c>
      <c r="C362" s="93" t="s">
        <v>114</v>
      </c>
      <c r="D362" s="25">
        <f t="shared" ref="D362:L362" si="130">D361</f>
        <v>850</v>
      </c>
      <c r="E362" s="24">
        <f t="shared" si="130"/>
        <v>0</v>
      </c>
      <c r="F362" s="25">
        <f t="shared" si="130"/>
        <v>850</v>
      </c>
      <c r="G362" s="24">
        <f t="shared" si="130"/>
        <v>0</v>
      </c>
      <c r="H362" s="25">
        <f t="shared" si="130"/>
        <v>850</v>
      </c>
      <c r="I362" s="24">
        <f t="shared" si="130"/>
        <v>0</v>
      </c>
      <c r="J362" s="24">
        <f t="shared" si="130"/>
        <v>0</v>
      </c>
      <c r="K362" s="24">
        <f t="shared" si="130"/>
        <v>0</v>
      </c>
      <c r="L362" s="24">
        <f t="shared" si="130"/>
        <v>0</v>
      </c>
      <c r="M362" s="66"/>
      <c r="N362" s="66"/>
      <c r="O362" s="66"/>
      <c r="P362" s="66"/>
      <c r="Q362" s="156"/>
      <c r="R362" s="66"/>
      <c r="S362" s="66"/>
      <c r="T362" s="66"/>
      <c r="U362" s="66"/>
      <c r="V362" s="156"/>
      <c r="W362" s="66"/>
      <c r="X362" s="66"/>
      <c r="Y362" s="8"/>
      <c r="Z362" s="8"/>
      <c r="AA362" s="156"/>
    </row>
    <row r="363" spans="1:31" ht="13.35" customHeight="1">
      <c r="A363" s="55"/>
      <c r="B363" s="92"/>
      <c r="C363" s="93"/>
      <c r="D363" s="29"/>
      <c r="E363" s="29"/>
      <c r="F363" s="29"/>
      <c r="G363" s="29"/>
      <c r="H363" s="41"/>
      <c r="I363" s="41"/>
      <c r="J363" s="29"/>
      <c r="K363" s="29"/>
      <c r="L363" s="169"/>
      <c r="M363" s="66"/>
      <c r="N363" s="66"/>
      <c r="O363" s="66"/>
      <c r="P363" s="66"/>
      <c r="Q363" s="156"/>
      <c r="R363" s="66"/>
      <c r="S363" s="66"/>
      <c r="T363" s="66"/>
      <c r="U363" s="66"/>
      <c r="V363" s="156"/>
      <c r="W363" s="66"/>
      <c r="X363" s="66"/>
      <c r="Y363" s="8"/>
      <c r="Z363" s="8"/>
      <c r="AA363" s="156"/>
    </row>
    <row r="364" spans="1:31" ht="13.35" customHeight="1">
      <c r="A364" s="55"/>
      <c r="B364" s="56">
        <v>80</v>
      </c>
      <c r="C364" s="93" t="s">
        <v>117</v>
      </c>
      <c r="D364" s="36"/>
      <c r="E364" s="36"/>
      <c r="F364" s="36"/>
      <c r="G364" s="36"/>
      <c r="H364" s="130"/>
      <c r="I364" s="130"/>
      <c r="J364" s="36"/>
      <c r="K364" s="36"/>
      <c r="L364" s="171"/>
      <c r="M364" s="66"/>
      <c r="N364" s="66"/>
      <c r="O364" s="66"/>
      <c r="P364" s="66"/>
      <c r="Q364" s="156"/>
      <c r="R364" s="66"/>
      <c r="S364" s="66"/>
      <c r="T364" s="66"/>
      <c r="U364" s="66"/>
      <c r="V364" s="156"/>
      <c r="W364" s="66"/>
      <c r="X364" s="66"/>
      <c r="Y364" s="8"/>
      <c r="Z364" s="8"/>
      <c r="AA364" s="156"/>
    </row>
    <row r="365" spans="1:31" ht="13.35" customHeight="1">
      <c r="A365" s="55"/>
      <c r="B365" s="101">
        <v>80.001000000000005</v>
      </c>
      <c r="C365" s="91" t="s">
        <v>61</v>
      </c>
      <c r="D365" s="36"/>
      <c r="E365" s="36"/>
      <c r="F365" s="36"/>
      <c r="G365" s="36"/>
      <c r="H365" s="130"/>
      <c r="I365" s="130"/>
      <c r="J365" s="36"/>
      <c r="K365" s="36"/>
      <c r="L365" s="171"/>
      <c r="M365" s="66"/>
      <c r="N365" s="66"/>
      <c r="O365" s="66"/>
      <c r="P365" s="66"/>
      <c r="Q365" s="156"/>
      <c r="R365" s="66"/>
      <c r="S365" s="66"/>
      <c r="T365" s="66"/>
      <c r="U365" s="66"/>
      <c r="V365" s="156"/>
      <c r="W365" s="66"/>
      <c r="X365" s="66"/>
      <c r="Y365" s="8"/>
      <c r="Z365" s="8"/>
      <c r="AA365" s="156"/>
    </row>
    <row r="366" spans="1:31" ht="13.35" customHeight="1">
      <c r="A366" s="55"/>
      <c r="B366" s="56">
        <v>60</v>
      </c>
      <c r="C366" s="93" t="s">
        <v>118</v>
      </c>
      <c r="D366" s="37"/>
      <c r="E366" s="37"/>
      <c r="F366" s="37"/>
      <c r="G366" s="37"/>
      <c r="H366" s="131"/>
      <c r="I366" s="131"/>
      <c r="J366" s="37"/>
      <c r="K366" s="37"/>
      <c r="L366" s="172"/>
      <c r="M366" s="66"/>
      <c r="N366" s="66"/>
      <c r="O366" s="66"/>
      <c r="P366" s="66"/>
      <c r="Q366" s="156"/>
      <c r="R366" s="66"/>
      <c r="S366" s="66"/>
      <c r="T366" s="66"/>
      <c r="U366" s="66"/>
      <c r="V366" s="156"/>
      <c r="W366" s="66"/>
      <c r="X366" s="66"/>
      <c r="Y366" s="8"/>
      <c r="Z366" s="8"/>
      <c r="AA366" s="156"/>
    </row>
    <row r="367" spans="1:31" ht="13.35" customHeight="1">
      <c r="A367" s="55"/>
      <c r="B367" s="95" t="s">
        <v>119</v>
      </c>
      <c r="C367" s="93" t="s">
        <v>31</v>
      </c>
      <c r="D367" s="32">
        <v>51603</v>
      </c>
      <c r="E367" s="32">
        <v>57066</v>
      </c>
      <c r="F367" s="32">
        <v>91600</v>
      </c>
      <c r="G367" s="30">
        <v>64086</v>
      </c>
      <c r="H367" s="180">
        <v>91600</v>
      </c>
      <c r="I367" s="23">
        <v>64086</v>
      </c>
      <c r="J367" s="32">
        <v>87883</v>
      </c>
      <c r="K367" s="32">
        <v>100944</v>
      </c>
      <c r="L367" s="32">
        <f t="shared" ref="L367:L373" si="131">SUM(J367:K367)</f>
        <v>188827</v>
      </c>
      <c r="M367" s="237"/>
      <c r="N367" s="237"/>
      <c r="O367" s="237"/>
      <c r="P367" s="237"/>
      <c r="Q367" s="238"/>
      <c r="R367" s="66"/>
      <c r="S367" s="66"/>
      <c r="T367" s="66"/>
      <c r="U367" s="66"/>
      <c r="V367" s="156"/>
      <c r="W367" s="286"/>
      <c r="X367" s="286"/>
      <c r="Y367" s="290"/>
      <c r="Z367" s="290"/>
      <c r="AA367" s="287"/>
    </row>
    <row r="368" spans="1:31" ht="13.35" customHeight="1">
      <c r="A368" s="55"/>
      <c r="B368" s="95" t="s">
        <v>120</v>
      </c>
      <c r="C368" s="93" t="s">
        <v>32</v>
      </c>
      <c r="D368" s="32">
        <v>700</v>
      </c>
      <c r="E368" s="32">
        <v>320</v>
      </c>
      <c r="F368" s="32">
        <v>1000</v>
      </c>
      <c r="G368" s="32">
        <v>320</v>
      </c>
      <c r="H368" s="180">
        <v>1000</v>
      </c>
      <c r="I368" s="32">
        <v>320</v>
      </c>
      <c r="J368" s="32">
        <v>1000</v>
      </c>
      <c r="K368" s="32">
        <v>320</v>
      </c>
      <c r="L368" s="32">
        <f t="shared" si="131"/>
        <v>1320</v>
      </c>
      <c r="M368" s="286"/>
      <c r="N368" s="286"/>
      <c r="O368" s="288"/>
      <c r="P368" s="286"/>
      <c r="Q368" s="287"/>
      <c r="R368" s="66"/>
      <c r="S368" s="66"/>
      <c r="T368" s="66"/>
      <c r="U368" s="66"/>
      <c r="V368" s="156"/>
      <c r="W368" s="286"/>
      <c r="X368" s="286"/>
      <c r="Y368" s="290"/>
      <c r="Z368" s="290"/>
      <c r="AA368" s="287"/>
      <c r="AB368" s="290"/>
      <c r="AC368" s="290"/>
      <c r="AD368" s="290"/>
      <c r="AE368" s="290"/>
    </row>
    <row r="369" spans="1:32" ht="13.35" customHeight="1">
      <c r="A369" s="55"/>
      <c r="B369" s="95" t="s">
        <v>121</v>
      </c>
      <c r="C369" s="93" t="s">
        <v>21</v>
      </c>
      <c r="D369" s="32">
        <v>6410</v>
      </c>
      <c r="E369" s="32">
        <v>2907</v>
      </c>
      <c r="F369" s="32">
        <v>5123</v>
      </c>
      <c r="G369" s="32">
        <v>7950</v>
      </c>
      <c r="H369" s="180">
        <v>5123</v>
      </c>
      <c r="I369" s="269">
        <v>7950</v>
      </c>
      <c r="J369" s="32">
        <v>5000</v>
      </c>
      <c r="K369" s="32">
        <v>7950</v>
      </c>
      <c r="L369" s="32">
        <f t="shared" si="131"/>
        <v>12950</v>
      </c>
      <c r="M369" s="286"/>
      <c r="N369" s="286"/>
      <c r="O369" s="286"/>
      <c r="P369" s="286"/>
      <c r="Q369" s="287"/>
      <c r="R369" s="66"/>
      <c r="S369" s="66"/>
      <c r="T369" s="66"/>
      <c r="U369" s="66"/>
      <c r="V369" s="156"/>
      <c r="W369" s="286"/>
      <c r="X369" s="286"/>
      <c r="Y369" s="290"/>
      <c r="Z369" s="290"/>
      <c r="AA369" s="287"/>
      <c r="AB369" s="286"/>
      <c r="AC369" s="286"/>
      <c r="AD369" s="290"/>
      <c r="AE369" s="290"/>
    </row>
    <row r="370" spans="1:32" ht="13.35" customHeight="1">
      <c r="A370" s="55"/>
      <c r="B370" s="95" t="s">
        <v>122</v>
      </c>
      <c r="C370" s="93" t="s">
        <v>22</v>
      </c>
      <c r="D370" s="32">
        <v>9441</v>
      </c>
      <c r="E370" s="23">
        <v>129</v>
      </c>
      <c r="F370" s="32">
        <v>4000</v>
      </c>
      <c r="G370" s="32">
        <v>130</v>
      </c>
      <c r="H370" s="180">
        <v>4000</v>
      </c>
      <c r="I370" s="23">
        <v>130</v>
      </c>
      <c r="J370" s="23">
        <f>6031-203-2-2</f>
        <v>5824</v>
      </c>
      <c r="K370" s="32">
        <v>130</v>
      </c>
      <c r="L370" s="32">
        <f t="shared" si="131"/>
        <v>5954</v>
      </c>
      <c r="M370" s="286"/>
      <c r="N370" s="286"/>
      <c r="O370" s="286"/>
      <c r="P370" s="286"/>
      <c r="Q370" s="287"/>
      <c r="R370" s="66"/>
      <c r="S370" s="66"/>
      <c r="T370" s="66"/>
      <c r="U370" s="66"/>
      <c r="V370" s="156"/>
      <c r="W370" s="286"/>
      <c r="X370" s="286"/>
      <c r="Y370" s="290"/>
      <c r="Z370" s="290"/>
      <c r="AA370" s="287"/>
      <c r="AB370" s="290"/>
      <c r="AC370" s="290"/>
      <c r="AD370" s="290"/>
      <c r="AE370" s="290"/>
    </row>
    <row r="371" spans="1:32" ht="13.35" customHeight="1">
      <c r="A371" s="55"/>
      <c r="B371" s="95" t="s">
        <v>123</v>
      </c>
      <c r="C371" s="93" t="s">
        <v>64</v>
      </c>
      <c r="D371" s="23">
        <v>2017</v>
      </c>
      <c r="E371" s="32">
        <v>559</v>
      </c>
      <c r="F371" s="23">
        <v>3000</v>
      </c>
      <c r="G371" s="23">
        <v>568</v>
      </c>
      <c r="H371" s="260">
        <v>3000</v>
      </c>
      <c r="I371" s="260">
        <v>568</v>
      </c>
      <c r="J371" s="23">
        <v>3000</v>
      </c>
      <c r="K371" s="23">
        <v>568</v>
      </c>
      <c r="L371" s="23">
        <f t="shared" si="131"/>
        <v>3568</v>
      </c>
      <c r="M371" s="286"/>
      <c r="N371" s="288"/>
      <c r="O371" s="288"/>
      <c r="P371" s="288"/>
      <c r="Q371" s="289"/>
      <c r="W371" s="286"/>
      <c r="X371" s="286"/>
      <c r="Y371" s="290"/>
      <c r="Z371" s="290"/>
      <c r="AA371" s="287"/>
      <c r="AB371" s="290"/>
      <c r="AC371" s="290"/>
      <c r="AD371" s="290"/>
      <c r="AE371" s="290"/>
    </row>
    <row r="372" spans="1:32" ht="13.35" customHeight="1">
      <c r="A372" s="55"/>
      <c r="B372" s="95" t="s">
        <v>302</v>
      </c>
      <c r="C372" s="116" t="s">
        <v>303</v>
      </c>
      <c r="D372" s="32">
        <v>249812</v>
      </c>
      <c r="E372" s="31">
        <v>0</v>
      </c>
      <c r="F372" s="32">
        <v>200000</v>
      </c>
      <c r="G372" s="31">
        <v>0</v>
      </c>
      <c r="H372" s="32">
        <v>200000</v>
      </c>
      <c r="I372" s="31">
        <v>0</v>
      </c>
      <c r="J372" s="32">
        <v>1</v>
      </c>
      <c r="K372" s="31">
        <v>0</v>
      </c>
      <c r="L372" s="32">
        <f t="shared" si="131"/>
        <v>1</v>
      </c>
      <c r="M372" s="66"/>
      <c r="N372" s="66"/>
      <c r="O372" s="228"/>
      <c r="P372" s="66"/>
      <c r="Q372" s="156"/>
      <c r="Y372" s="58"/>
      <c r="Z372" s="58"/>
    </row>
    <row r="373" spans="1:32" s="222" customFormat="1" ht="13.35" customHeight="1">
      <c r="A373" s="55"/>
      <c r="B373" s="95" t="s">
        <v>375</v>
      </c>
      <c r="C373" s="116" t="s">
        <v>376</v>
      </c>
      <c r="D373" s="31">
        <v>0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2">
        <v>35900</v>
      </c>
      <c r="K373" s="31">
        <v>0</v>
      </c>
      <c r="L373" s="32">
        <f t="shared" si="131"/>
        <v>35900</v>
      </c>
      <c r="M373" s="230"/>
      <c r="N373" s="230"/>
      <c r="O373" s="230"/>
      <c r="P373" s="230"/>
      <c r="Q373" s="243"/>
      <c r="R373" s="220"/>
      <c r="S373" s="220"/>
      <c r="T373" s="220"/>
      <c r="U373" s="220"/>
      <c r="V373" s="221"/>
      <c r="W373" s="66"/>
      <c r="X373" s="66"/>
      <c r="Y373" s="8"/>
      <c r="Z373" s="8"/>
      <c r="AA373" s="156"/>
      <c r="AF373" s="223"/>
    </row>
    <row r="374" spans="1:32" ht="13.35" customHeight="1">
      <c r="A374" s="55" t="s">
        <v>12</v>
      </c>
      <c r="B374" s="56">
        <v>60</v>
      </c>
      <c r="C374" s="93" t="s">
        <v>118</v>
      </c>
      <c r="D374" s="25">
        <f t="shared" ref="D374:L374" si="132">SUM(D367:D373)</f>
        <v>319983</v>
      </c>
      <c r="E374" s="25">
        <f t="shared" si="132"/>
        <v>60981</v>
      </c>
      <c r="F374" s="25">
        <f t="shared" si="132"/>
        <v>304723</v>
      </c>
      <c r="G374" s="25">
        <f t="shared" si="132"/>
        <v>73054</v>
      </c>
      <c r="H374" s="25">
        <f t="shared" si="132"/>
        <v>304723</v>
      </c>
      <c r="I374" s="25">
        <f t="shared" si="132"/>
        <v>73054</v>
      </c>
      <c r="J374" s="25">
        <f t="shared" si="132"/>
        <v>138608</v>
      </c>
      <c r="K374" s="25">
        <f t="shared" si="132"/>
        <v>109912</v>
      </c>
      <c r="L374" s="25">
        <f t="shared" si="132"/>
        <v>248520</v>
      </c>
      <c r="M374" s="66"/>
      <c r="N374" s="66"/>
      <c r="O374" s="66"/>
      <c r="P374" s="66"/>
      <c r="Q374" s="156"/>
      <c r="R374" s="66"/>
      <c r="S374" s="66"/>
      <c r="T374" s="66"/>
      <c r="U374" s="66"/>
      <c r="V374" s="156"/>
      <c r="W374" s="66"/>
      <c r="X374" s="66"/>
      <c r="Y374" s="8"/>
      <c r="Z374" s="8"/>
      <c r="AA374" s="156"/>
    </row>
    <row r="375" spans="1:32" ht="13.35" customHeight="1">
      <c r="A375" s="55" t="s">
        <v>12</v>
      </c>
      <c r="B375" s="101">
        <v>80.001000000000005</v>
      </c>
      <c r="C375" s="91" t="s">
        <v>61</v>
      </c>
      <c r="D375" s="25">
        <f t="shared" ref="D375:L375" si="133">D374</f>
        <v>319983</v>
      </c>
      <c r="E375" s="25">
        <f t="shared" si="133"/>
        <v>60981</v>
      </c>
      <c r="F375" s="25">
        <f t="shared" si="133"/>
        <v>304723</v>
      </c>
      <c r="G375" s="25">
        <f t="shared" si="133"/>
        <v>73054</v>
      </c>
      <c r="H375" s="25">
        <f t="shared" si="133"/>
        <v>304723</v>
      </c>
      <c r="I375" s="25">
        <f t="shared" si="133"/>
        <v>73054</v>
      </c>
      <c r="J375" s="25">
        <f t="shared" si="133"/>
        <v>138608</v>
      </c>
      <c r="K375" s="25">
        <f t="shared" ref="K375" si="134">K374</f>
        <v>109912</v>
      </c>
      <c r="L375" s="25">
        <f t="shared" si="133"/>
        <v>248520</v>
      </c>
      <c r="M375" s="66"/>
      <c r="N375" s="66"/>
      <c r="O375" s="66"/>
      <c r="P375" s="66"/>
      <c r="Q375" s="156"/>
      <c r="R375" s="66"/>
      <c r="S375" s="66"/>
      <c r="T375" s="66"/>
      <c r="U375" s="66"/>
      <c r="V375" s="156"/>
      <c r="W375" s="66"/>
      <c r="X375" s="66"/>
      <c r="Y375" s="8"/>
      <c r="Z375" s="8"/>
      <c r="AA375" s="156"/>
    </row>
    <row r="376" spans="1:32" ht="13.35" customHeight="1">
      <c r="A376" s="55"/>
      <c r="B376" s="101"/>
      <c r="C376" s="91"/>
      <c r="D376" s="32"/>
      <c r="E376" s="32"/>
      <c r="F376" s="32"/>
      <c r="G376" s="32"/>
      <c r="H376" s="32"/>
      <c r="I376" s="32"/>
      <c r="J376" s="32"/>
      <c r="K376" s="32"/>
      <c r="L376" s="170"/>
      <c r="M376" s="66"/>
      <c r="N376" s="66"/>
      <c r="O376" s="66"/>
      <c r="P376" s="66"/>
      <c r="Q376" s="156"/>
      <c r="R376" s="66"/>
      <c r="S376" s="66"/>
      <c r="T376" s="66"/>
      <c r="U376" s="66"/>
      <c r="V376" s="156"/>
      <c r="W376" s="66"/>
      <c r="X376" s="66"/>
      <c r="Y376" s="8"/>
      <c r="Z376" s="8"/>
      <c r="AA376" s="156"/>
    </row>
    <row r="377" spans="1:32" ht="15.6" customHeight="1">
      <c r="A377" s="55"/>
      <c r="B377" s="101">
        <v>80.106999999999999</v>
      </c>
      <c r="C377" s="91" t="s">
        <v>76</v>
      </c>
      <c r="D377" s="37"/>
      <c r="E377" s="37"/>
      <c r="F377" s="37"/>
      <c r="G377" s="37"/>
      <c r="H377" s="131"/>
      <c r="I377" s="131"/>
      <c r="J377" s="37"/>
      <c r="K377" s="37"/>
      <c r="L377" s="169"/>
      <c r="M377" s="66"/>
      <c r="N377" s="66"/>
      <c r="O377" s="66"/>
      <c r="P377" s="66"/>
      <c r="Q377" s="156"/>
      <c r="R377" s="66"/>
      <c r="S377" s="66"/>
      <c r="T377" s="66"/>
      <c r="U377" s="66"/>
      <c r="V377" s="156"/>
      <c r="W377" s="66"/>
      <c r="X377" s="66"/>
      <c r="Y377" s="8"/>
      <c r="Z377" s="8"/>
      <c r="AA377" s="156"/>
    </row>
    <row r="378" spans="1:32" ht="25.5">
      <c r="A378" s="96"/>
      <c r="B378" s="268" t="s">
        <v>84</v>
      </c>
      <c r="C378" s="98" t="s">
        <v>217</v>
      </c>
      <c r="D378" s="33">
        <v>0</v>
      </c>
      <c r="E378" s="33">
        <v>0</v>
      </c>
      <c r="F378" s="34">
        <v>3942</v>
      </c>
      <c r="G378" s="33">
        <v>0</v>
      </c>
      <c r="H378" s="34">
        <v>3942</v>
      </c>
      <c r="I378" s="33">
        <v>0</v>
      </c>
      <c r="J378" s="34">
        <v>5839</v>
      </c>
      <c r="K378" s="33">
        <v>0</v>
      </c>
      <c r="L378" s="34">
        <f>SUM(J378:K378)</f>
        <v>5839</v>
      </c>
      <c r="M378" s="240"/>
      <c r="N378" s="237"/>
      <c r="O378" s="237"/>
      <c r="P378" s="237"/>
      <c r="Q378" s="238"/>
      <c r="R378" s="66"/>
      <c r="S378" s="66"/>
      <c r="T378" s="66"/>
      <c r="U378" s="66"/>
      <c r="V378" s="156"/>
      <c r="W378" s="66"/>
      <c r="X378" s="66"/>
      <c r="Y378" s="8"/>
      <c r="Z378" s="8"/>
      <c r="AA378" s="156"/>
    </row>
    <row r="379" spans="1:32" ht="4.5" customHeight="1">
      <c r="A379" s="55"/>
      <c r="B379" s="101"/>
      <c r="C379" s="91"/>
      <c r="D379" s="37"/>
      <c r="E379" s="37"/>
      <c r="F379" s="37"/>
      <c r="G379" s="37"/>
      <c r="H379" s="131"/>
      <c r="I379" s="131"/>
      <c r="J379" s="37"/>
      <c r="K379" s="37"/>
      <c r="L379" s="169"/>
      <c r="M379" s="66"/>
      <c r="N379" s="66"/>
      <c r="O379" s="66"/>
      <c r="P379" s="66"/>
      <c r="Q379" s="156"/>
      <c r="R379" s="66"/>
      <c r="S379" s="66"/>
      <c r="T379" s="66"/>
      <c r="U379" s="66"/>
      <c r="V379" s="156"/>
      <c r="W379" s="66"/>
      <c r="X379" s="66"/>
      <c r="Y379" s="8"/>
      <c r="Z379" s="8"/>
      <c r="AA379" s="156"/>
    </row>
    <row r="380" spans="1:32">
      <c r="A380" s="55"/>
      <c r="B380" s="104">
        <v>61</v>
      </c>
      <c r="C380" s="93" t="s">
        <v>384</v>
      </c>
      <c r="D380" s="29"/>
      <c r="E380" s="37"/>
      <c r="F380" s="29"/>
      <c r="G380" s="37"/>
      <c r="H380" s="41"/>
      <c r="I380" s="131"/>
      <c r="J380" s="29"/>
      <c r="K380" s="37"/>
      <c r="L380" s="169"/>
      <c r="M380" s="66"/>
      <c r="N380" s="66"/>
      <c r="O380" s="66"/>
      <c r="P380" s="66"/>
      <c r="Q380" s="156"/>
      <c r="R380" s="66"/>
      <c r="S380" s="66"/>
      <c r="T380" s="66"/>
      <c r="U380" s="66"/>
      <c r="V380" s="156"/>
      <c r="W380" s="66"/>
      <c r="X380" s="66"/>
      <c r="Y380" s="8"/>
      <c r="Z380" s="8"/>
      <c r="AA380" s="156"/>
    </row>
    <row r="381" spans="1:32">
      <c r="A381" s="55"/>
      <c r="B381" s="95" t="s">
        <v>124</v>
      </c>
      <c r="C381" s="93" t="s">
        <v>24</v>
      </c>
      <c r="D381" s="32">
        <v>4992</v>
      </c>
      <c r="E381" s="44">
        <v>0</v>
      </c>
      <c r="F381" s="32">
        <v>5000</v>
      </c>
      <c r="G381" s="44">
        <v>0</v>
      </c>
      <c r="H381" s="180">
        <v>5000</v>
      </c>
      <c r="I381" s="44">
        <v>0</v>
      </c>
      <c r="J381" s="31">
        <v>0</v>
      </c>
      <c r="K381" s="44">
        <v>0</v>
      </c>
      <c r="L381" s="31">
        <f>SUM(J381:K381)</f>
        <v>0</v>
      </c>
      <c r="W381" s="288"/>
      <c r="X381" s="288"/>
      <c r="Y381" s="292"/>
      <c r="Z381" s="292"/>
      <c r="AA381" s="289"/>
      <c r="AB381" s="290"/>
      <c r="AC381" s="290"/>
      <c r="AD381" s="290"/>
      <c r="AE381" s="290"/>
    </row>
    <row r="382" spans="1:32">
      <c r="A382" s="55"/>
      <c r="B382" s="95" t="s">
        <v>232</v>
      </c>
      <c r="C382" s="93" t="s">
        <v>233</v>
      </c>
      <c r="D382" s="23">
        <v>80000</v>
      </c>
      <c r="E382" s="45">
        <v>0</v>
      </c>
      <c r="F382" s="23">
        <v>80000</v>
      </c>
      <c r="G382" s="45">
        <v>0</v>
      </c>
      <c r="H382" s="23">
        <v>80000</v>
      </c>
      <c r="I382" s="45">
        <v>0</v>
      </c>
      <c r="J382" s="23">
        <v>1</v>
      </c>
      <c r="K382" s="45">
        <v>0</v>
      </c>
      <c r="L382" s="23">
        <f>SUM(J382:K382)</f>
        <v>1</v>
      </c>
      <c r="M382" s="66"/>
      <c r="O382" s="66"/>
      <c r="P382" s="66"/>
      <c r="Q382" s="156"/>
      <c r="R382" s="66"/>
      <c r="S382" s="66"/>
      <c r="T382" s="66"/>
      <c r="U382" s="66"/>
      <c r="V382" s="156"/>
      <c r="W382" s="286"/>
      <c r="X382" s="286"/>
      <c r="Y382" s="290"/>
      <c r="Z382" s="290"/>
      <c r="AA382" s="287"/>
      <c r="AB382" s="290"/>
      <c r="AC382" s="290"/>
      <c r="AD382" s="290"/>
      <c r="AE382" s="290"/>
    </row>
    <row r="383" spans="1:32">
      <c r="A383" s="55" t="s">
        <v>12</v>
      </c>
      <c r="B383" s="104">
        <v>61</v>
      </c>
      <c r="C383" s="93" t="s">
        <v>384</v>
      </c>
      <c r="D383" s="25">
        <f t="shared" ref="D383:L383" si="135">SUM(D381:D382)</f>
        <v>84992</v>
      </c>
      <c r="E383" s="24">
        <f t="shared" si="135"/>
        <v>0</v>
      </c>
      <c r="F383" s="25">
        <f t="shared" si="135"/>
        <v>85000</v>
      </c>
      <c r="G383" s="24">
        <f t="shared" si="135"/>
        <v>0</v>
      </c>
      <c r="H383" s="25">
        <f t="shared" si="135"/>
        <v>85000</v>
      </c>
      <c r="I383" s="24">
        <f t="shared" si="135"/>
        <v>0</v>
      </c>
      <c r="J383" s="25">
        <f t="shared" si="135"/>
        <v>1</v>
      </c>
      <c r="K383" s="24">
        <f t="shared" ref="K383" si="136">SUM(K381:K382)</f>
        <v>0</v>
      </c>
      <c r="L383" s="25">
        <f t="shared" si="135"/>
        <v>1</v>
      </c>
      <c r="M383" s="66"/>
      <c r="N383" s="66"/>
      <c r="O383" s="66"/>
      <c r="P383" s="66"/>
      <c r="Q383" s="156"/>
      <c r="R383" s="66"/>
      <c r="S383" s="66"/>
      <c r="T383" s="66"/>
      <c r="U383" s="66"/>
      <c r="V383" s="156"/>
      <c r="W383" s="66"/>
      <c r="X383" s="66"/>
      <c r="Y383" s="8"/>
      <c r="Z383" s="8"/>
      <c r="AA383" s="156"/>
    </row>
    <row r="384" spans="1:32">
      <c r="A384" s="55" t="s">
        <v>12</v>
      </c>
      <c r="B384" s="101">
        <v>80.106999999999999</v>
      </c>
      <c r="C384" s="91" t="s">
        <v>76</v>
      </c>
      <c r="D384" s="25">
        <f t="shared" ref="D384:L384" si="137">D378+D383</f>
        <v>84992</v>
      </c>
      <c r="E384" s="24">
        <f t="shared" si="137"/>
        <v>0</v>
      </c>
      <c r="F384" s="25">
        <f t="shared" si="137"/>
        <v>88942</v>
      </c>
      <c r="G384" s="24">
        <f t="shared" si="137"/>
        <v>0</v>
      </c>
      <c r="H384" s="25">
        <f t="shared" si="137"/>
        <v>88942</v>
      </c>
      <c r="I384" s="24">
        <f t="shared" si="137"/>
        <v>0</v>
      </c>
      <c r="J384" s="25">
        <f t="shared" si="137"/>
        <v>5840</v>
      </c>
      <c r="K384" s="24">
        <f t="shared" ref="K384" si="138">K378+K383</f>
        <v>0</v>
      </c>
      <c r="L384" s="25">
        <f t="shared" si="137"/>
        <v>5840</v>
      </c>
      <c r="M384" s="66"/>
      <c r="N384" s="66"/>
      <c r="O384" s="66"/>
      <c r="P384" s="66"/>
      <c r="Q384" s="156"/>
      <c r="R384" s="66"/>
      <c r="S384" s="66"/>
      <c r="T384" s="66"/>
      <c r="U384" s="66"/>
      <c r="V384" s="156"/>
      <c r="W384" s="66"/>
      <c r="X384" s="66"/>
      <c r="Y384" s="8"/>
      <c r="Z384" s="8"/>
      <c r="AA384" s="156"/>
    </row>
    <row r="385" spans="1:31">
      <c r="A385" s="55" t="s">
        <v>12</v>
      </c>
      <c r="B385" s="56">
        <v>80</v>
      </c>
      <c r="C385" s="93" t="s">
        <v>117</v>
      </c>
      <c r="D385" s="34">
        <f t="shared" ref="D385:L385" si="139">D384+D375</f>
        <v>404975</v>
      </c>
      <c r="E385" s="34">
        <f t="shared" si="139"/>
        <v>60981</v>
      </c>
      <c r="F385" s="34">
        <f t="shared" si="139"/>
        <v>393665</v>
      </c>
      <c r="G385" s="34">
        <f t="shared" si="139"/>
        <v>73054</v>
      </c>
      <c r="H385" s="34">
        <f t="shared" si="139"/>
        <v>393665</v>
      </c>
      <c r="I385" s="34">
        <f t="shared" si="139"/>
        <v>73054</v>
      </c>
      <c r="J385" s="34">
        <f t="shared" si="139"/>
        <v>144448</v>
      </c>
      <c r="K385" s="34">
        <f t="shared" ref="K385" si="140">K384+K375</f>
        <v>109912</v>
      </c>
      <c r="L385" s="34">
        <f t="shared" si="139"/>
        <v>254360</v>
      </c>
      <c r="M385" s="66"/>
      <c r="N385" s="66"/>
      <c r="O385" s="66"/>
      <c r="P385" s="66"/>
      <c r="Q385" s="156"/>
      <c r="R385" s="66"/>
      <c r="S385" s="66"/>
      <c r="T385" s="66"/>
      <c r="U385" s="66"/>
      <c r="V385" s="156"/>
      <c r="W385" s="66"/>
      <c r="X385" s="66"/>
      <c r="Y385" s="8"/>
      <c r="Z385" s="8"/>
      <c r="AA385" s="156"/>
    </row>
    <row r="386" spans="1:31">
      <c r="A386" s="55" t="s">
        <v>12</v>
      </c>
      <c r="B386" s="90">
        <v>2202</v>
      </c>
      <c r="C386" s="91" t="s">
        <v>18</v>
      </c>
      <c r="D386" s="25">
        <f t="shared" ref="D386:L386" si="141">D385+D362+D356+D350+D268+D162</f>
        <v>1758055</v>
      </c>
      <c r="E386" s="25">
        <f t="shared" si="141"/>
        <v>1975136</v>
      </c>
      <c r="F386" s="25">
        <f t="shared" si="141"/>
        <v>2418779</v>
      </c>
      <c r="G386" s="25">
        <f t="shared" si="141"/>
        <v>2407640</v>
      </c>
      <c r="H386" s="25">
        <f t="shared" si="141"/>
        <v>2422218</v>
      </c>
      <c r="I386" s="25">
        <f t="shared" si="141"/>
        <v>2407640</v>
      </c>
      <c r="J386" s="25">
        <f t="shared" si="141"/>
        <v>2214229</v>
      </c>
      <c r="K386" s="25">
        <f t="shared" si="141"/>
        <v>2589966</v>
      </c>
      <c r="L386" s="25">
        <f t="shared" si="141"/>
        <v>4804195</v>
      </c>
      <c r="M386" s="66"/>
      <c r="N386" s="66"/>
      <c r="O386" s="66"/>
      <c r="P386" s="66"/>
      <c r="Q386" s="156"/>
      <c r="R386" s="66"/>
      <c r="S386" s="66"/>
      <c r="T386" s="66"/>
      <c r="U386" s="66"/>
      <c r="V386" s="156"/>
      <c r="W386" s="66"/>
      <c r="X386" s="66"/>
      <c r="Y386" s="8"/>
      <c r="Z386" s="8"/>
      <c r="AA386" s="156"/>
    </row>
    <row r="387" spans="1:31" ht="9.9499999999999993" customHeight="1">
      <c r="A387" s="55"/>
      <c r="B387" s="90"/>
      <c r="C387" s="91"/>
      <c r="D387" s="32"/>
      <c r="E387" s="32"/>
      <c r="F387" s="32"/>
      <c r="G387" s="32"/>
      <c r="H387" s="41"/>
      <c r="I387" s="41"/>
      <c r="J387" s="32"/>
      <c r="K387" s="32"/>
      <c r="L387" s="170"/>
      <c r="M387" s="66"/>
      <c r="N387" s="66"/>
      <c r="O387" s="66"/>
      <c r="P387" s="66"/>
      <c r="Q387" s="156"/>
      <c r="R387" s="66"/>
      <c r="S387" s="66"/>
      <c r="T387" s="66"/>
      <c r="U387" s="66"/>
      <c r="V387" s="156"/>
      <c r="W387" s="66"/>
      <c r="X387" s="66"/>
      <c r="Y387" s="8"/>
      <c r="Z387" s="8"/>
      <c r="AA387" s="156"/>
    </row>
    <row r="388" spans="1:31">
      <c r="A388" s="55" t="s">
        <v>14</v>
      </c>
      <c r="B388" s="90">
        <v>2203</v>
      </c>
      <c r="C388" s="91" t="s">
        <v>2</v>
      </c>
      <c r="D388" s="36"/>
      <c r="E388" s="36"/>
      <c r="F388" s="36"/>
      <c r="G388" s="36"/>
      <c r="H388" s="130"/>
      <c r="I388" s="130"/>
      <c r="J388" s="36"/>
      <c r="K388" s="36"/>
      <c r="L388" s="171"/>
      <c r="M388" s="66"/>
      <c r="N388" s="66"/>
      <c r="O388" s="66"/>
      <c r="P388" s="66"/>
      <c r="Q388" s="156"/>
      <c r="R388" s="66"/>
      <c r="S388" s="66"/>
      <c r="T388" s="66"/>
      <c r="U388" s="66"/>
      <c r="V388" s="156"/>
      <c r="W388" s="66"/>
      <c r="X388" s="66"/>
      <c r="Y388" s="8"/>
      <c r="Z388" s="8"/>
      <c r="AA388" s="156"/>
    </row>
    <row r="389" spans="1:31">
      <c r="A389" s="55"/>
      <c r="B389" s="101">
        <v>1E-3</v>
      </c>
      <c r="C389" s="91" t="s">
        <v>61</v>
      </c>
      <c r="D389" s="36"/>
      <c r="E389" s="36"/>
      <c r="F389" s="36"/>
      <c r="G389" s="36"/>
      <c r="H389" s="130"/>
      <c r="I389" s="130"/>
      <c r="J389" s="36"/>
      <c r="K389" s="36"/>
      <c r="L389" s="171"/>
      <c r="M389" s="66"/>
      <c r="N389" s="66"/>
      <c r="O389" s="66"/>
      <c r="P389" s="66"/>
      <c r="Q389" s="156"/>
      <c r="R389" s="66"/>
      <c r="S389" s="66"/>
      <c r="T389" s="66"/>
      <c r="U389" s="66"/>
      <c r="V389" s="156"/>
      <c r="W389" s="66"/>
      <c r="X389" s="66"/>
      <c r="Y389" s="8"/>
      <c r="Z389" s="8"/>
      <c r="AA389" s="156"/>
    </row>
    <row r="390" spans="1:31">
      <c r="A390" s="55"/>
      <c r="B390" s="56">
        <v>60</v>
      </c>
      <c r="C390" s="93" t="s">
        <v>118</v>
      </c>
      <c r="D390" s="36"/>
      <c r="E390" s="36"/>
      <c r="F390" s="36"/>
      <c r="G390" s="36"/>
      <c r="H390" s="130"/>
      <c r="I390" s="130"/>
      <c r="J390" s="36"/>
      <c r="K390" s="36"/>
      <c r="L390" s="171"/>
      <c r="M390" s="66"/>
      <c r="N390" s="66"/>
      <c r="O390" s="66"/>
      <c r="P390" s="66"/>
      <c r="Q390" s="156"/>
      <c r="R390" s="66"/>
      <c r="S390" s="66"/>
      <c r="T390" s="66"/>
      <c r="U390" s="66"/>
      <c r="V390" s="156"/>
      <c r="W390" s="66"/>
      <c r="X390" s="66"/>
      <c r="Y390" s="8"/>
      <c r="Z390" s="8"/>
      <c r="AA390" s="156"/>
    </row>
    <row r="391" spans="1:31">
      <c r="A391" s="55"/>
      <c r="B391" s="95" t="s">
        <v>119</v>
      </c>
      <c r="C391" s="93" t="s">
        <v>31</v>
      </c>
      <c r="D391" s="199">
        <v>4054</v>
      </c>
      <c r="E391" s="44">
        <v>0</v>
      </c>
      <c r="F391" s="32">
        <v>4000</v>
      </c>
      <c r="G391" s="44">
        <v>0</v>
      </c>
      <c r="H391" s="180">
        <v>4000</v>
      </c>
      <c r="I391" s="44">
        <v>0</v>
      </c>
      <c r="J391" s="32">
        <v>4800</v>
      </c>
      <c r="K391" s="44">
        <v>0</v>
      </c>
      <c r="L391" s="32">
        <f>SUM(J391:K391)</f>
        <v>4800</v>
      </c>
      <c r="M391" s="237"/>
      <c r="N391" s="237"/>
      <c r="O391" s="237"/>
      <c r="P391" s="237"/>
      <c r="Q391" s="238"/>
      <c r="R391" s="66"/>
      <c r="S391" s="66"/>
      <c r="T391" s="66"/>
      <c r="U391" s="66"/>
      <c r="V391" s="156"/>
      <c r="W391" s="286"/>
      <c r="X391" s="286"/>
      <c r="Y391" s="290"/>
      <c r="Z391" s="290"/>
      <c r="AA391" s="287"/>
    </row>
    <row r="392" spans="1:31">
      <c r="A392" s="55"/>
      <c r="B392" s="95" t="s">
        <v>120</v>
      </c>
      <c r="C392" s="93" t="s">
        <v>32</v>
      </c>
      <c r="D392" s="199">
        <v>100</v>
      </c>
      <c r="E392" s="44">
        <v>0</v>
      </c>
      <c r="F392" s="32">
        <v>100</v>
      </c>
      <c r="G392" s="44">
        <v>0</v>
      </c>
      <c r="H392" s="180">
        <v>100</v>
      </c>
      <c r="I392" s="44">
        <v>0</v>
      </c>
      <c r="J392" s="32">
        <v>100</v>
      </c>
      <c r="K392" s="44">
        <v>0</v>
      </c>
      <c r="L392" s="32">
        <f>SUM(J392:K392)</f>
        <v>100</v>
      </c>
      <c r="M392" s="286"/>
      <c r="N392" s="286"/>
      <c r="O392" s="286"/>
      <c r="P392" s="286"/>
      <c r="Q392" s="287"/>
      <c r="R392" s="66"/>
      <c r="S392" s="66"/>
      <c r="T392" s="66"/>
      <c r="U392" s="66"/>
      <c r="V392" s="156"/>
      <c r="W392" s="286"/>
      <c r="X392" s="286"/>
      <c r="Y392" s="290"/>
      <c r="Z392" s="290"/>
      <c r="AA392" s="287"/>
      <c r="AB392" s="290"/>
      <c r="AC392" s="290"/>
      <c r="AD392" s="290"/>
      <c r="AE392" s="290"/>
    </row>
    <row r="393" spans="1:31">
      <c r="A393" s="55"/>
      <c r="B393" s="95" t="s">
        <v>121</v>
      </c>
      <c r="C393" s="93" t="s">
        <v>21</v>
      </c>
      <c r="D393" s="199">
        <v>500</v>
      </c>
      <c r="E393" s="44">
        <v>0</v>
      </c>
      <c r="F393" s="32">
        <v>400</v>
      </c>
      <c r="G393" s="44">
        <v>0</v>
      </c>
      <c r="H393" s="180">
        <v>400</v>
      </c>
      <c r="I393" s="44">
        <v>0</v>
      </c>
      <c r="J393" s="32">
        <v>400</v>
      </c>
      <c r="K393" s="44">
        <v>0</v>
      </c>
      <c r="L393" s="32">
        <f>SUM(J393:K393)</f>
        <v>400</v>
      </c>
      <c r="M393" s="286"/>
      <c r="N393" s="286"/>
      <c r="O393" s="286"/>
      <c r="P393" s="286"/>
      <c r="Q393" s="287"/>
      <c r="R393" s="66"/>
      <c r="S393" s="66"/>
      <c r="T393" s="66"/>
      <c r="U393" s="66"/>
      <c r="V393" s="156"/>
      <c r="W393" s="286"/>
      <c r="X393" s="286"/>
      <c r="Y393" s="290"/>
      <c r="Z393" s="290"/>
      <c r="AA393" s="287"/>
      <c r="AB393" s="286"/>
      <c r="AC393" s="286"/>
      <c r="AD393" s="290"/>
      <c r="AE393" s="290"/>
    </row>
    <row r="394" spans="1:31">
      <c r="A394" s="55"/>
      <c r="B394" s="95" t="s">
        <v>122</v>
      </c>
      <c r="C394" s="93" t="s">
        <v>22</v>
      </c>
      <c r="D394" s="32">
        <v>199</v>
      </c>
      <c r="E394" s="44">
        <v>0</v>
      </c>
      <c r="F394" s="32">
        <v>150</v>
      </c>
      <c r="G394" s="44">
        <v>0</v>
      </c>
      <c r="H394" s="180">
        <v>150</v>
      </c>
      <c r="I394" s="45">
        <v>0</v>
      </c>
      <c r="J394" s="32">
        <v>150</v>
      </c>
      <c r="K394" s="44">
        <v>0</v>
      </c>
      <c r="L394" s="32">
        <f>SUM(J394:K394)</f>
        <v>150</v>
      </c>
      <c r="M394" s="286"/>
      <c r="N394" s="286"/>
      <c r="O394" s="286"/>
      <c r="P394" s="286"/>
      <c r="Q394" s="287"/>
      <c r="R394" s="66"/>
      <c r="S394" s="66"/>
      <c r="T394" s="66"/>
      <c r="U394" s="66"/>
      <c r="V394" s="156"/>
      <c r="W394" s="286"/>
      <c r="X394" s="286"/>
      <c r="Y394" s="290"/>
      <c r="Z394" s="290"/>
      <c r="AA394" s="287"/>
      <c r="AB394" s="290"/>
      <c r="AC394" s="290"/>
      <c r="AD394" s="290"/>
      <c r="AE394" s="290"/>
    </row>
    <row r="395" spans="1:31">
      <c r="A395" s="55"/>
      <c r="B395" s="95" t="s">
        <v>123</v>
      </c>
      <c r="C395" s="93" t="s">
        <v>64</v>
      </c>
      <c r="D395" s="32">
        <v>100</v>
      </c>
      <c r="E395" s="44">
        <v>0</v>
      </c>
      <c r="F395" s="32">
        <v>50</v>
      </c>
      <c r="G395" s="44">
        <v>0</v>
      </c>
      <c r="H395" s="32">
        <v>50</v>
      </c>
      <c r="I395" s="45">
        <v>0</v>
      </c>
      <c r="J395" s="32">
        <v>50</v>
      </c>
      <c r="K395" s="44">
        <v>0</v>
      </c>
      <c r="L395" s="32">
        <f>SUM(J395:K395)</f>
        <v>50</v>
      </c>
      <c r="M395" s="286"/>
      <c r="N395" s="286"/>
      <c r="O395" s="286"/>
      <c r="P395" s="286"/>
      <c r="Q395" s="287"/>
      <c r="R395" s="66"/>
      <c r="S395" s="66"/>
      <c r="T395" s="66"/>
      <c r="U395" s="66"/>
      <c r="V395" s="156"/>
      <c r="W395" s="66"/>
      <c r="X395" s="66"/>
      <c r="Y395" s="8"/>
      <c r="Z395" s="8"/>
      <c r="AA395" s="156"/>
    </row>
    <row r="396" spans="1:31">
      <c r="A396" s="55" t="s">
        <v>12</v>
      </c>
      <c r="B396" s="56">
        <v>60</v>
      </c>
      <c r="C396" s="93" t="s">
        <v>118</v>
      </c>
      <c r="D396" s="25">
        <f t="shared" ref="D396:I396" si="142">SUM(D391:D395)</f>
        <v>4953</v>
      </c>
      <c r="E396" s="24">
        <f t="shared" si="142"/>
        <v>0</v>
      </c>
      <c r="F396" s="25">
        <f t="shared" si="142"/>
        <v>4700</v>
      </c>
      <c r="G396" s="24">
        <f t="shared" si="142"/>
        <v>0</v>
      </c>
      <c r="H396" s="25">
        <f t="shared" si="142"/>
        <v>4700</v>
      </c>
      <c r="I396" s="24">
        <f t="shared" si="142"/>
        <v>0</v>
      </c>
      <c r="J396" s="25">
        <f>SUM(J391:J395)</f>
        <v>5500</v>
      </c>
      <c r="K396" s="24">
        <f t="shared" ref="K396" si="143">SUM(K391:K395)</f>
        <v>0</v>
      </c>
      <c r="L396" s="25">
        <f>SUM(L391:L395)</f>
        <v>5500</v>
      </c>
      <c r="M396" s="66"/>
      <c r="N396" s="66"/>
      <c r="O396" s="66"/>
      <c r="P396" s="66"/>
      <c r="Q396" s="156"/>
      <c r="R396" s="66"/>
      <c r="S396" s="66"/>
      <c r="T396" s="66"/>
      <c r="U396" s="66"/>
      <c r="V396" s="156"/>
      <c r="W396" s="66"/>
      <c r="X396" s="66"/>
      <c r="Y396" s="8"/>
      <c r="Z396" s="8"/>
      <c r="AA396" s="156"/>
    </row>
    <row r="397" spans="1:31">
      <c r="A397" s="55" t="s">
        <v>12</v>
      </c>
      <c r="B397" s="101">
        <v>1E-3</v>
      </c>
      <c r="C397" s="91" t="s">
        <v>61</v>
      </c>
      <c r="D397" s="25">
        <f t="shared" ref="D397:I398" si="144">D396</f>
        <v>4953</v>
      </c>
      <c r="E397" s="24">
        <f t="shared" si="144"/>
        <v>0</v>
      </c>
      <c r="F397" s="25">
        <f t="shared" si="144"/>
        <v>4700</v>
      </c>
      <c r="G397" s="24">
        <f t="shared" si="144"/>
        <v>0</v>
      </c>
      <c r="H397" s="25">
        <f t="shared" si="144"/>
        <v>4700</v>
      </c>
      <c r="I397" s="24">
        <f t="shared" si="144"/>
        <v>0</v>
      </c>
      <c r="J397" s="25">
        <f t="shared" ref="J397:L398" si="145">J396</f>
        <v>5500</v>
      </c>
      <c r="K397" s="24">
        <f t="shared" si="145"/>
        <v>0</v>
      </c>
      <c r="L397" s="25">
        <f t="shared" si="145"/>
        <v>5500</v>
      </c>
      <c r="M397" s="66"/>
      <c r="N397" s="66"/>
      <c r="O397" s="66"/>
      <c r="P397" s="66"/>
      <c r="Q397" s="156"/>
      <c r="R397" s="66"/>
      <c r="S397" s="66"/>
      <c r="T397" s="66"/>
      <c r="U397" s="66"/>
      <c r="V397" s="156"/>
      <c r="W397" s="66"/>
      <c r="X397" s="66"/>
      <c r="Y397" s="8"/>
      <c r="Z397" s="8"/>
      <c r="AA397" s="156"/>
    </row>
    <row r="398" spans="1:31">
      <c r="A398" s="96" t="s">
        <v>12</v>
      </c>
      <c r="B398" s="216">
        <v>2203</v>
      </c>
      <c r="C398" s="105" t="s">
        <v>2</v>
      </c>
      <c r="D398" s="34">
        <f t="shared" si="144"/>
        <v>4953</v>
      </c>
      <c r="E398" s="33">
        <f t="shared" si="144"/>
        <v>0</v>
      </c>
      <c r="F398" s="34">
        <f t="shared" si="144"/>
        <v>4700</v>
      </c>
      <c r="G398" s="33">
        <f t="shared" si="144"/>
        <v>0</v>
      </c>
      <c r="H398" s="34">
        <f t="shared" si="144"/>
        <v>4700</v>
      </c>
      <c r="I398" s="33">
        <f t="shared" si="144"/>
        <v>0</v>
      </c>
      <c r="J398" s="34">
        <f t="shared" si="145"/>
        <v>5500</v>
      </c>
      <c r="K398" s="33">
        <f t="shared" si="145"/>
        <v>0</v>
      </c>
      <c r="L398" s="34">
        <f t="shared" si="145"/>
        <v>5500</v>
      </c>
      <c r="M398" s="66"/>
      <c r="N398" s="66"/>
      <c r="O398" s="66"/>
      <c r="P398" s="66"/>
      <c r="Q398" s="156"/>
      <c r="R398" s="66"/>
      <c r="S398" s="66"/>
      <c r="T398" s="66"/>
      <c r="U398" s="66"/>
      <c r="V398" s="156"/>
      <c r="W398" s="66"/>
      <c r="X398" s="66"/>
      <c r="Y398" s="8"/>
      <c r="Z398" s="8"/>
      <c r="AA398" s="156"/>
    </row>
    <row r="399" spans="1:31">
      <c r="A399" s="107" t="s">
        <v>12</v>
      </c>
      <c r="B399" s="108"/>
      <c r="C399" s="109" t="s">
        <v>13</v>
      </c>
      <c r="D399" s="25">
        <f t="shared" ref="D399:L399" si="146">D398+D386+D36+D58</f>
        <v>1766175</v>
      </c>
      <c r="E399" s="25">
        <f t="shared" si="146"/>
        <v>1985477</v>
      </c>
      <c r="F399" s="25">
        <f t="shared" si="146"/>
        <v>2541952</v>
      </c>
      <c r="G399" s="25">
        <f t="shared" si="146"/>
        <v>2427073</v>
      </c>
      <c r="H399" s="25">
        <f t="shared" si="146"/>
        <v>2545391</v>
      </c>
      <c r="I399" s="25">
        <f t="shared" si="146"/>
        <v>2427073</v>
      </c>
      <c r="J399" s="25">
        <f t="shared" si="146"/>
        <v>2401131</v>
      </c>
      <c r="K399" s="25">
        <f t="shared" si="146"/>
        <v>2608160</v>
      </c>
      <c r="L399" s="25">
        <f t="shared" si="146"/>
        <v>5009291</v>
      </c>
      <c r="M399" s="66"/>
      <c r="N399" s="66"/>
      <c r="O399" s="66"/>
      <c r="P399" s="66"/>
      <c r="Q399" s="156"/>
      <c r="R399" s="66"/>
      <c r="S399" s="66"/>
      <c r="T399" s="66"/>
      <c r="U399" s="66"/>
      <c r="V399" s="156"/>
      <c r="W399" s="66"/>
      <c r="X399" s="66"/>
      <c r="Y399" s="8"/>
      <c r="Z399" s="8"/>
      <c r="AA399" s="156"/>
    </row>
    <row r="400" spans="1:31" ht="9.9499999999999993" customHeight="1">
      <c r="A400" s="55"/>
      <c r="B400" s="56"/>
      <c r="C400" s="57"/>
      <c r="D400" s="15"/>
      <c r="E400" s="29"/>
      <c r="F400" s="29"/>
      <c r="G400" s="29"/>
      <c r="H400" s="41"/>
      <c r="I400" s="41"/>
      <c r="J400" s="29"/>
      <c r="K400" s="29"/>
      <c r="L400" s="169"/>
      <c r="M400" s="66"/>
      <c r="N400" s="66"/>
      <c r="O400" s="66"/>
      <c r="P400" s="66"/>
      <c r="Q400" s="156"/>
      <c r="R400" s="66"/>
      <c r="S400" s="66"/>
      <c r="T400" s="66"/>
      <c r="U400" s="66"/>
      <c r="V400" s="156"/>
      <c r="W400" s="66"/>
      <c r="X400" s="66"/>
      <c r="Y400" s="8"/>
      <c r="Z400" s="8"/>
      <c r="AA400" s="156"/>
    </row>
    <row r="401" spans="1:32">
      <c r="A401" s="55"/>
      <c r="B401" s="56"/>
      <c r="C401" s="110" t="s">
        <v>125</v>
      </c>
      <c r="D401" s="48"/>
      <c r="E401" s="36"/>
      <c r="F401" s="36"/>
      <c r="G401" s="36"/>
      <c r="H401" s="130"/>
      <c r="I401" s="130"/>
      <c r="J401" s="36"/>
      <c r="K401" s="36"/>
      <c r="L401" s="171"/>
      <c r="M401" s="66"/>
      <c r="N401" s="66"/>
      <c r="O401" s="66"/>
      <c r="P401" s="66"/>
      <c r="Q401" s="156"/>
      <c r="R401" s="66"/>
      <c r="S401" s="66"/>
      <c r="T401" s="66"/>
      <c r="U401" s="66"/>
      <c r="V401" s="156"/>
      <c r="W401" s="66"/>
      <c r="X401" s="66"/>
      <c r="Y401" s="8"/>
      <c r="Z401" s="8"/>
      <c r="AA401" s="156"/>
    </row>
    <row r="402" spans="1:32" ht="25.5">
      <c r="A402" s="55" t="s">
        <v>14</v>
      </c>
      <c r="B402" s="89">
        <v>4202</v>
      </c>
      <c r="C402" s="77" t="s">
        <v>126</v>
      </c>
      <c r="D402" s="36"/>
      <c r="E402" s="36"/>
      <c r="F402" s="36"/>
      <c r="G402" s="36"/>
      <c r="H402" s="130"/>
      <c r="I402" s="130"/>
      <c r="J402" s="36"/>
      <c r="K402" s="36"/>
      <c r="L402" s="171"/>
      <c r="M402" s="66"/>
      <c r="N402" s="66"/>
      <c r="O402" s="66"/>
      <c r="P402" s="66"/>
      <c r="Q402" s="156"/>
      <c r="R402" s="66"/>
      <c r="S402" s="66"/>
      <c r="T402" s="66"/>
      <c r="U402" s="66"/>
      <c r="V402" s="156"/>
      <c r="W402" s="66"/>
      <c r="X402" s="66"/>
      <c r="Y402" s="8"/>
      <c r="Z402" s="8"/>
      <c r="AA402" s="156"/>
    </row>
    <row r="403" spans="1:32">
      <c r="A403" s="83"/>
      <c r="B403" s="117">
        <v>1</v>
      </c>
      <c r="C403" s="79" t="s">
        <v>18</v>
      </c>
      <c r="D403" s="50"/>
      <c r="E403" s="50"/>
      <c r="F403" s="50"/>
      <c r="G403" s="50"/>
      <c r="H403" s="134"/>
      <c r="I403" s="134"/>
      <c r="J403" s="50"/>
      <c r="K403" s="50"/>
      <c r="L403" s="175"/>
      <c r="M403" s="66"/>
      <c r="N403" s="66"/>
      <c r="O403" s="66"/>
      <c r="P403" s="66"/>
      <c r="Q403" s="156"/>
      <c r="R403" s="66"/>
      <c r="S403" s="66"/>
      <c r="T403" s="66"/>
      <c r="U403" s="66"/>
      <c r="V403" s="156"/>
      <c r="W403" s="66"/>
      <c r="X403" s="66"/>
      <c r="Y403" s="8"/>
      <c r="Z403" s="8"/>
      <c r="AA403" s="156"/>
    </row>
    <row r="404" spans="1:32">
      <c r="A404" s="83"/>
      <c r="B404" s="113">
        <v>1.2010000000000001</v>
      </c>
      <c r="C404" s="77" t="s">
        <v>19</v>
      </c>
      <c r="D404" s="50"/>
      <c r="E404" s="50"/>
      <c r="F404" s="50"/>
      <c r="G404" s="50"/>
      <c r="H404" s="134"/>
      <c r="I404" s="134"/>
      <c r="J404" s="50"/>
      <c r="K404" s="50"/>
      <c r="L404" s="175"/>
      <c r="M404" s="66"/>
      <c r="N404" s="66"/>
      <c r="O404" s="66"/>
      <c r="P404" s="66"/>
      <c r="Q404" s="156"/>
      <c r="R404" s="66"/>
      <c r="S404" s="66"/>
      <c r="T404" s="66"/>
      <c r="U404" s="66"/>
      <c r="V404" s="156"/>
      <c r="W404" s="66"/>
      <c r="X404" s="66"/>
      <c r="Y404" s="8"/>
      <c r="Z404" s="8"/>
      <c r="AA404" s="156"/>
    </row>
    <row r="405" spans="1:32">
      <c r="A405" s="83"/>
      <c r="B405" s="88">
        <v>70</v>
      </c>
      <c r="C405" s="79" t="s">
        <v>127</v>
      </c>
      <c r="D405" s="50"/>
      <c r="E405" s="50"/>
      <c r="F405" s="50"/>
      <c r="G405" s="50"/>
      <c r="H405" s="134"/>
      <c r="I405" s="134"/>
      <c r="J405" s="50"/>
      <c r="K405" s="50"/>
      <c r="L405" s="175"/>
      <c r="M405" s="66"/>
      <c r="N405" s="66"/>
      <c r="O405" s="66"/>
      <c r="P405" s="66"/>
      <c r="Q405" s="156"/>
      <c r="R405" s="66"/>
      <c r="S405" s="66"/>
      <c r="T405" s="66"/>
      <c r="U405" s="66"/>
      <c r="V405" s="156"/>
      <c r="W405" s="66"/>
      <c r="X405" s="66"/>
      <c r="Y405" s="8"/>
      <c r="Z405" s="8"/>
      <c r="AA405" s="156"/>
    </row>
    <row r="406" spans="1:32">
      <c r="A406" s="83"/>
      <c r="B406" s="88">
        <v>45</v>
      </c>
      <c r="C406" s="79" t="s">
        <v>30</v>
      </c>
      <c r="D406" s="50"/>
      <c r="E406" s="38"/>
      <c r="F406" s="50"/>
      <c r="G406" s="50"/>
      <c r="H406" s="134"/>
      <c r="I406" s="134"/>
      <c r="J406" s="50"/>
      <c r="K406" s="50"/>
      <c r="L406" s="175"/>
      <c r="M406" s="66"/>
      <c r="N406" s="66"/>
      <c r="O406" s="66"/>
      <c r="P406" s="66"/>
      <c r="Q406" s="156"/>
      <c r="R406" s="66"/>
      <c r="S406" s="66"/>
      <c r="T406" s="66"/>
      <c r="U406" s="66"/>
      <c r="V406" s="156"/>
      <c r="W406" s="66"/>
      <c r="X406" s="66"/>
      <c r="Y406" s="8"/>
      <c r="Z406" s="8"/>
      <c r="AA406" s="156"/>
    </row>
    <row r="407" spans="1:32" s="87" customFormat="1">
      <c r="A407" s="83"/>
      <c r="B407" s="111" t="s">
        <v>129</v>
      </c>
      <c r="C407" s="79" t="s">
        <v>130</v>
      </c>
      <c r="D407" s="199">
        <v>1856</v>
      </c>
      <c r="E407" s="31">
        <v>0</v>
      </c>
      <c r="F407" s="32">
        <v>37000</v>
      </c>
      <c r="G407" s="31">
        <v>0</v>
      </c>
      <c r="H407" s="32">
        <v>37000</v>
      </c>
      <c r="I407" s="31">
        <v>0</v>
      </c>
      <c r="J407" s="32">
        <v>23000</v>
      </c>
      <c r="K407" s="31">
        <v>0</v>
      </c>
      <c r="L407" s="32">
        <f>SUM(J407:K407)</f>
        <v>23000</v>
      </c>
      <c r="M407" s="240"/>
      <c r="N407" s="240"/>
      <c r="O407" s="240"/>
      <c r="P407" s="240"/>
      <c r="Q407" s="241"/>
      <c r="R407" s="86"/>
      <c r="S407" s="86"/>
      <c r="T407" s="86"/>
      <c r="U407" s="86"/>
      <c r="V407" s="157"/>
      <c r="W407" s="66"/>
      <c r="X407" s="66"/>
      <c r="Y407" s="8"/>
      <c r="Z407" s="8"/>
      <c r="AA407" s="156"/>
      <c r="AB407" s="8"/>
      <c r="AF407" s="157"/>
    </row>
    <row r="408" spans="1:32" s="87" customFormat="1" ht="25.5">
      <c r="A408" s="83"/>
      <c r="B408" s="111" t="s">
        <v>265</v>
      </c>
      <c r="C408" s="79" t="s">
        <v>266</v>
      </c>
      <c r="D408" s="32">
        <v>1499</v>
      </c>
      <c r="E408" s="31">
        <v>0</v>
      </c>
      <c r="F408" s="32">
        <v>3000</v>
      </c>
      <c r="G408" s="31">
        <v>0</v>
      </c>
      <c r="H408" s="32">
        <v>3000</v>
      </c>
      <c r="I408" s="31">
        <v>0</v>
      </c>
      <c r="J408" s="31">
        <v>0</v>
      </c>
      <c r="K408" s="31">
        <v>0</v>
      </c>
      <c r="L408" s="31">
        <f>SUM(J408:K408)</f>
        <v>0</v>
      </c>
      <c r="M408" s="66"/>
      <c r="N408" s="58"/>
      <c r="O408" s="66"/>
      <c r="P408" s="66"/>
      <c r="Q408" s="156"/>
      <c r="R408" s="86"/>
      <c r="S408" s="86"/>
      <c r="T408" s="86"/>
      <c r="U408" s="86"/>
      <c r="V408" s="157"/>
      <c r="W408" s="86"/>
      <c r="X408" s="86"/>
      <c r="AA408" s="157"/>
      <c r="AF408" s="157"/>
    </row>
    <row r="409" spans="1:32" s="87" customFormat="1">
      <c r="A409" s="83"/>
      <c r="B409" s="111" t="s">
        <v>229</v>
      </c>
      <c r="C409" s="79" t="s">
        <v>231</v>
      </c>
      <c r="D409" s="31">
        <v>0</v>
      </c>
      <c r="E409" s="31">
        <v>0</v>
      </c>
      <c r="F409" s="199">
        <v>10000</v>
      </c>
      <c r="G409" s="31">
        <v>0</v>
      </c>
      <c r="H409" s="199">
        <v>6560</v>
      </c>
      <c r="I409" s="31">
        <v>0</v>
      </c>
      <c r="J409" s="44">
        <v>0</v>
      </c>
      <c r="K409" s="31">
        <v>0</v>
      </c>
      <c r="L409" s="31">
        <f>SUM(J409:K409)</f>
        <v>0</v>
      </c>
      <c r="M409" s="240"/>
      <c r="N409" s="240"/>
      <c r="O409" s="240"/>
      <c r="P409" s="240"/>
      <c r="Q409" s="241"/>
      <c r="R409" s="237"/>
      <c r="S409" s="239"/>
      <c r="T409" s="237"/>
      <c r="U409" s="237"/>
      <c r="V409" s="238"/>
      <c r="W409" s="66"/>
      <c r="X409" s="66"/>
      <c r="Y409" s="8"/>
      <c r="Z409" s="8"/>
      <c r="AA409" s="156"/>
      <c r="AB409" s="8"/>
      <c r="AF409" s="157"/>
    </row>
    <row r="410" spans="1:32" s="87" customFormat="1" ht="25.5">
      <c r="A410" s="84"/>
      <c r="B410" s="270" t="s">
        <v>306</v>
      </c>
      <c r="C410" s="85" t="s">
        <v>363</v>
      </c>
      <c r="D410" s="34">
        <v>10000</v>
      </c>
      <c r="E410" s="33">
        <v>0</v>
      </c>
      <c r="F410" s="47">
        <v>0</v>
      </c>
      <c r="G410" s="33">
        <v>0</v>
      </c>
      <c r="H410" s="200">
        <v>1</v>
      </c>
      <c r="I410" s="33">
        <v>0</v>
      </c>
      <c r="J410" s="47">
        <v>0</v>
      </c>
      <c r="K410" s="33">
        <v>0</v>
      </c>
      <c r="L410" s="33">
        <f>SUM(J410:K410)</f>
        <v>0</v>
      </c>
      <c r="M410" s="66"/>
      <c r="N410" s="58"/>
      <c r="O410" s="66"/>
      <c r="P410" s="66"/>
      <c r="Q410" s="156"/>
      <c r="R410" s="86"/>
      <c r="S410" s="86"/>
      <c r="T410" s="86"/>
      <c r="U410" s="86"/>
      <c r="V410" s="157"/>
      <c r="W410" s="66"/>
      <c r="X410" s="66"/>
      <c r="Y410" s="8"/>
      <c r="Z410" s="8"/>
      <c r="AA410" s="156"/>
      <c r="AB410" s="8"/>
      <c r="AF410" s="157"/>
    </row>
    <row r="411" spans="1:32" s="87" customFormat="1">
      <c r="A411" s="83" t="s">
        <v>12</v>
      </c>
      <c r="B411" s="88">
        <v>45</v>
      </c>
      <c r="C411" s="79" t="s">
        <v>30</v>
      </c>
      <c r="D411" s="34">
        <f t="shared" ref="D411:L411" si="147">SUM(D407:D410)</f>
        <v>13355</v>
      </c>
      <c r="E411" s="33">
        <f t="shared" si="147"/>
        <v>0</v>
      </c>
      <c r="F411" s="34">
        <f t="shared" si="147"/>
        <v>50000</v>
      </c>
      <c r="G411" s="33">
        <f t="shared" si="147"/>
        <v>0</v>
      </c>
      <c r="H411" s="34">
        <f t="shared" si="147"/>
        <v>46561</v>
      </c>
      <c r="I411" s="33">
        <f t="shared" si="147"/>
        <v>0</v>
      </c>
      <c r="J411" s="34">
        <f t="shared" si="147"/>
        <v>23000</v>
      </c>
      <c r="K411" s="33">
        <f t="shared" si="147"/>
        <v>0</v>
      </c>
      <c r="L411" s="34">
        <f t="shared" si="147"/>
        <v>23000</v>
      </c>
      <c r="M411" s="86"/>
      <c r="N411" s="86"/>
      <c r="O411" s="86"/>
      <c r="P411" s="86"/>
      <c r="Q411" s="157"/>
      <c r="R411" s="86"/>
      <c r="S411" s="86"/>
      <c r="T411" s="86"/>
      <c r="U411" s="86"/>
      <c r="V411" s="157"/>
      <c r="W411" s="86"/>
      <c r="X411" s="86"/>
      <c r="AA411" s="157"/>
      <c r="AF411" s="157"/>
    </row>
    <row r="412" spans="1:32" s="87" customFormat="1">
      <c r="A412" s="83"/>
      <c r="B412" s="88"/>
      <c r="C412" s="79"/>
      <c r="D412" s="32"/>
      <c r="E412" s="31"/>
      <c r="F412" s="32"/>
      <c r="G412" s="32"/>
      <c r="H412" s="32"/>
      <c r="I412" s="31"/>
      <c r="J412" s="32"/>
      <c r="K412" s="32"/>
      <c r="L412" s="170"/>
      <c r="M412" s="86"/>
      <c r="N412" s="86"/>
      <c r="O412" s="86"/>
      <c r="P412" s="86"/>
      <c r="Q412" s="157"/>
      <c r="R412" s="86"/>
      <c r="S412" s="86"/>
      <c r="T412" s="86"/>
      <c r="U412" s="86"/>
      <c r="V412" s="157"/>
      <c r="W412" s="86"/>
      <c r="X412" s="86"/>
      <c r="AA412" s="157"/>
      <c r="AF412" s="157"/>
    </row>
    <row r="413" spans="1:32" s="87" customFormat="1">
      <c r="A413" s="83"/>
      <c r="B413" s="112" t="s">
        <v>131</v>
      </c>
      <c r="C413" s="79" t="s">
        <v>33</v>
      </c>
      <c r="D413" s="51"/>
      <c r="E413" s="51"/>
      <c r="F413" s="51"/>
      <c r="G413" s="51"/>
      <c r="H413" s="136"/>
      <c r="I413" s="136"/>
      <c r="J413" s="51"/>
      <c r="K413" s="51"/>
      <c r="L413" s="177"/>
      <c r="M413" s="86"/>
      <c r="N413" s="86"/>
      <c r="O413" s="86"/>
      <c r="P413" s="86"/>
      <c r="Q413" s="157"/>
      <c r="R413" s="86"/>
      <c r="S413" s="86"/>
      <c r="T413" s="86"/>
      <c r="U413" s="86"/>
      <c r="V413" s="157"/>
      <c r="W413" s="86"/>
      <c r="X413" s="86"/>
      <c r="AA413" s="157"/>
      <c r="AF413" s="157"/>
    </row>
    <row r="414" spans="1:32" s="87" customFormat="1" ht="38.25">
      <c r="A414" s="83"/>
      <c r="B414" s="111" t="s">
        <v>138</v>
      </c>
      <c r="C414" s="79" t="s">
        <v>360</v>
      </c>
      <c r="D414" s="31">
        <v>0</v>
      </c>
      <c r="E414" s="31">
        <v>0</v>
      </c>
      <c r="F414" s="199">
        <v>7500</v>
      </c>
      <c r="G414" s="31">
        <v>0</v>
      </c>
      <c r="H414" s="199">
        <v>7500</v>
      </c>
      <c r="I414" s="31">
        <v>0</v>
      </c>
      <c r="J414" s="199">
        <f>814+9805</f>
        <v>10619</v>
      </c>
      <c r="K414" s="31">
        <v>0</v>
      </c>
      <c r="L414" s="32">
        <f>SUM(J414:K414)</f>
        <v>10619</v>
      </c>
      <c r="M414" s="240"/>
      <c r="N414" s="237"/>
      <c r="O414" s="240"/>
      <c r="P414" s="240"/>
      <c r="Q414" s="241"/>
      <c r="R414" s="86"/>
      <c r="S414" s="86"/>
      <c r="T414" s="86"/>
      <c r="U414" s="86"/>
      <c r="V414" s="157"/>
      <c r="W414" s="66"/>
      <c r="X414" s="66"/>
      <c r="Y414" s="8"/>
      <c r="Z414" s="8"/>
      <c r="AA414" s="156"/>
      <c r="AB414" s="8"/>
      <c r="AF414" s="157"/>
    </row>
    <row r="415" spans="1:32" s="87" customFormat="1">
      <c r="A415" s="83"/>
      <c r="B415" s="111" t="s">
        <v>132</v>
      </c>
      <c r="C415" s="79" t="s">
        <v>130</v>
      </c>
      <c r="D415" s="199">
        <v>681</v>
      </c>
      <c r="E415" s="31">
        <v>0</v>
      </c>
      <c r="F415" s="32">
        <v>6000</v>
      </c>
      <c r="G415" s="31">
        <v>0</v>
      </c>
      <c r="H415" s="32">
        <v>6000</v>
      </c>
      <c r="I415" s="31">
        <v>0</v>
      </c>
      <c r="J415" s="32">
        <v>4000</v>
      </c>
      <c r="K415" s="31">
        <v>0</v>
      </c>
      <c r="L415" s="32">
        <f>SUM(J415:K415)</f>
        <v>4000</v>
      </c>
      <c r="M415" s="240"/>
      <c r="N415" s="240"/>
      <c r="O415" s="240"/>
      <c r="P415" s="240"/>
      <c r="Q415" s="241"/>
      <c r="R415" s="86"/>
      <c r="S415" s="86"/>
      <c r="T415" s="86"/>
      <c r="U415" s="86"/>
      <c r="V415" s="157"/>
      <c r="W415" s="66"/>
      <c r="X415" s="66"/>
      <c r="Y415" s="8"/>
      <c r="Z415" s="8"/>
      <c r="AA415" s="156"/>
      <c r="AB415" s="8"/>
      <c r="AF415" s="157"/>
    </row>
    <row r="416" spans="1:32" s="87" customFormat="1">
      <c r="A416" s="83"/>
      <c r="B416" s="111" t="s">
        <v>152</v>
      </c>
      <c r="C416" s="79" t="s">
        <v>151</v>
      </c>
      <c r="D416" s="32">
        <v>1500</v>
      </c>
      <c r="E416" s="31">
        <v>0</v>
      </c>
      <c r="F416" s="44">
        <v>0</v>
      </c>
      <c r="G416" s="31">
        <v>0</v>
      </c>
      <c r="H416" s="44">
        <v>0</v>
      </c>
      <c r="I416" s="31">
        <v>0</v>
      </c>
      <c r="J416" s="44">
        <v>0</v>
      </c>
      <c r="K416" s="31">
        <v>0</v>
      </c>
      <c r="L416" s="31">
        <f>SUM(J416:K416)</f>
        <v>0</v>
      </c>
      <c r="M416" s="240"/>
      <c r="N416" s="240"/>
      <c r="O416" s="240"/>
      <c r="P416" s="240"/>
      <c r="Q416" s="241"/>
      <c r="R416" s="86"/>
      <c r="S416" s="86"/>
      <c r="T416" s="86"/>
      <c r="U416" s="86"/>
      <c r="V416" s="157"/>
      <c r="W416" s="66"/>
      <c r="X416" s="66"/>
      <c r="Y416" s="8"/>
      <c r="Z416" s="8"/>
      <c r="AA416" s="156"/>
      <c r="AB416" s="8"/>
      <c r="AF416" s="157"/>
    </row>
    <row r="417" spans="1:32" s="87" customFormat="1" ht="27.95" customHeight="1">
      <c r="A417" s="83"/>
      <c r="B417" s="111" t="s">
        <v>249</v>
      </c>
      <c r="C417" s="79" t="s">
        <v>294</v>
      </c>
      <c r="D417" s="39">
        <v>474</v>
      </c>
      <c r="E417" s="31">
        <v>0</v>
      </c>
      <c r="F417" s="44">
        <v>0</v>
      </c>
      <c r="G417" s="31">
        <v>0</v>
      </c>
      <c r="H417" s="44">
        <v>0</v>
      </c>
      <c r="I417" s="31">
        <v>0</v>
      </c>
      <c r="J417" s="44">
        <v>0</v>
      </c>
      <c r="K417" s="31">
        <v>0</v>
      </c>
      <c r="L417" s="31">
        <f>SUM(J417:K417)</f>
        <v>0</v>
      </c>
      <c r="M417" s="66"/>
      <c r="N417" s="58"/>
      <c r="O417" s="66"/>
      <c r="P417" s="66"/>
      <c r="Q417" s="156"/>
      <c r="R417" s="86"/>
      <c r="S417" s="86"/>
      <c r="T417" s="86"/>
      <c r="U417" s="86"/>
      <c r="V417" s="157"/>
      <c r="W417" s="86"/>
      <c r="X417" s="86"/>
      <c r="AA417" s="157"/>
      <c r="AF417" s="157"/>
    </row>
    <row r="418" spans="1:32" s="87" customFormat="1">
      <c r="A418" s="83" t="s">
        <v>12</v>
      </c>
      <c r="B418" s="112">
        <v>46</v>
      </c>
      <c r="C418" s="79" t="s">
        <v>33</v>
      </c>
      <c r="D418" s="25">
        <f t="shared" ref="D418:L418" si="148">SUM(D414:D417)</f>
        <v>2655</v>
      </c>
      <c r="E418" s="24">
        <f t="shared" si="148"/>
        <v>0</v>
      </c>
      <c r="F418" s="25">
        <f t="shared" si="148"/>
        <v>13500</v>
      </c>
      <c r="G418" s="24">
        <f t="shared" si="148"/>
        <v>0</v>
      </c>
      <c r="H418" s="25">
        <f t="shared" si="148"/>
        <v>13500</v>
      </c>
      <c r="I418" s="24">
        <f t="shared" si="148"/>
        <v>0</v>
      </c>
      <c r="J418" s="25">
        <f t="shared" si="148"/>
        <v>14619</v>
      </c>
      <c r="K418" s="24">
        <f t="shared" si="148"/>
        <v>0</v>
      </c>
      <c r="L418" s="25">
        <f t="shared" si="148"/>
        <v>14619</v>
      </c>
      <c r="M418" s="86"/>
      <c r="N418" s="86"/>
      <c r="O418" s="86"/>
      <c r="P418" s="86"/>
      <c r="Q418" s="157"/>
      <c r="R418" s="86"/>
      <c r="S418" s="86"/>
      <c r="T418" s="86"/>
      <c r="U418" s="86"/>
      <c r="V418" s="157"/>
      <c r="W418" s="86"/>
      <c r="X418" s="86"/>
      <c r="AA418" s="157"/>
      <c r="AF418" s="157"/>
    </row>
    <row r="419" spans="1:32" s="87" customFormat="1">
      <c r="A419" s="83"/>
      <c r="B419" s="111"/>
      <c r="C419" s="79"/>
      <c r="D419" s="6"/>
      <c r="E419" s="6"/>
      <c r="F419" s="6"/>
      <c r="G419" s="6"/>
      <c r="H419" s="137"/>
      <c r="I419" s="137"/>
      <c r="J419" s="6"/>
      <c r="K419" s="6"/>
      <c r="L419" s="6"/>
      <c r="M419" s="86"/>
      <c r="N419" s="86"/>
      <c r="O419" s="86"/>
      <c r="P419" s="86"/>
      <c r="Q419" s="157"/>
      <c r="R419" s="86"/>
      <c r="S419" s="86"/>
      <c r="T419" s="86"/>
      <c r="U419" s="86"/>
      <c r="V419" s="157"/>
      <c r="W419" s="86"/>
      <c r="X419" s="86"/>
      <c r="AA419" s="157"/>
      <c r="AF419" s="157"/>
    </row>
    <row r="420" spans="1:32" s="87" customFormat="1">
      <c r="A420" s="83"/>
      <c r="B420" s="112" t="s">
        <v>133</v>
      </c>
      <c r="C420" s="79" t="s">
        <v>34</v>
      </c>
      <c r="D420" s="6"/>
      <c r="E420" s="6"/>
      <c r="F420" s="6"/>
      <c r="G420" s="6"/>
      <c r="H420" s="137"/>
      <c r="I420" s="137"/>
      <c r="J420" s="6"/>
      <c r="K420" s="6"/>
      <c r="L420" s="6"/>
      <c r="M420" s="86"/>
      <c r="N420" s="86"/>
      <c r="O420" s="86"/>
      <c r="P420" s="86"/>
      <c r="Q420" s="157"/>
      <c r="R420" s="86"/>
      <c r="S420" s="86"/>
      <c r="T420" s="86"/>
      <c r="U420" s="86"/>
      <c r="V420" s="157"/>
      <c r="W420" s="86"/>
      <c r="X420" s="86"/>
      <c r="AA420" s="157"/>
      <c r="AF420" s="157"/>
    </row>
    <row r="421" spans="1:32" s="87" customFormat="1">
      <c r="A421" s="83"/>
      <c r="B421" s="111" t="s">
        <v>134</v>
      </c>
      <c r="C421" s="79" t="s">
        <v>130</v>
      </c>
      <c r="D421" s="31">
        <v>0</v>
      </c>
      <c r="E421" s="31">
        <v>0</v>
      </c>
      <c r="F421" s="32">
        <v>4000</v>
      </c>
      <c r="G421" s="31">
        <v>0</v>
      </c>
      <c r="H421" s="32">
        <v>4000</v>
      </c>
      <c r="I421" s="31">
        <v>0</v>
      </c>
      <c r="J421" s="32">
        <v>2000</v>
      </c>
      <c r="K421" s="31">
        <v>0</v>
      </c>
      <c r="L421" s="32">
        <f>SUM(J421:K421)</f>
        <v>2000</v>
      </c>
      <c r="M421" s="240"/>
      <c r="N421" s="240"/>
      <c r="O421" s="240"/>
      <c r="P421" s="240"/>
      <c r="Q421" s="241"/>
      <c r="R421" s="86"/>
      <c r="S421" s="86"/>
      <c r="T421" s="86"/>
      <c r="U421" s="86"/>
      <c r="V421" s="157"/>
      <c r="W421" s="66"/>
      <c r="X421" s="66"/>
      <c r="Y421" s="8"/>
      <c r="Z421" s="8"/>
      <c r="AA421" s="156"/>
      <c r="AB421" s="8"/>
      <c r="AF421" s="157"/>
    </row>
    <row r="422" spans="1:32" s="87" customFormat="1" ht="25.5">
      <c r="A422" s="83"/>
      <c r="B422" s="111" t="s">
        <v>267</v>
      </c>
      <c r="C422" s="79" t="s">
        <v>294</v>
      </c>
      <c r="D422" s="39">
        <v>394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f>SUM(J422:K422)</f>
        <v>0</v>
      </c>
      <c r="M422" s="66"/>
      <c r="N422" s="58"/>
      <c r="O422" s="66"/>
      <c r="P422" s="66"/>
      <c r="Q422" s="156"/>
      <c r="R422" s="86"/>
      <c r="S422" s="86"/>
      <c r="T422" s="86"/>
      <c r="U422" s="86"/>
      <c r="V422" s="157"/>
      <c r="W422" s="86"/>
      <c r="X422" s="86"/>
      <c r="AA422" s="157"/>
      <c r="AF422" s="157"/>
    </row>
    <row r="423" spans="1:32" s="87" customFormat="1">
      <c r="A423" s="83"/>
      <c r="B423" s="111" t="s">
        <v>219</v>
      </c>
      <c r="C423" s="79" t="s">
        <v>146</v>
      </c>
      <c r="D423" s="45">
        <v>0</v>
      </c>
      <c r="E423" s="31">
        <v>0</v>
      </c>
      <c r="F423" s="199">
        <v>1500</v>
      </c>
      <c r="G423" s="31">
        <v>0</v>
      </c>
      <c r="H423" s="199">
        <v>1500</v>
      </c>
      <c r="I423" s="31">
        <v>0</v>
      </c>
      <c r="J423" s="44">
        <v>0</v>
      </c>
      <c r="K423" s="31">
        <v>0</v>
      </c>
      <c r="L423" s="31">
        <f>SUM(J423:K423)</f>
        <v>0</v>
      </c>
      <c r="M423" s="240"/>
      <c r="N423" s="237"/>
      <c r="O423" s="240"/>
      <c r="P423" s="240"/>
      <c r="Q423" s="241"/>
      <c r="R423" s="86"/>
      <c r="S423" s="86"/>
      <c r="T423" s="86"/>
      <c r="U423" s="86"/>
      <c r="V423" s="157"/>
      <c r="W423" s="66"/>
      <c r="X423" s="66"/>
      <c r="Y423" s="8"/>
      <c r="Z423" s="8"/>
      <c r="AA423" s="156"/>
      <c r="AB423" s="8"/>
      <c r="AF423" s="157"/>
    </row>
    <row r="424" spans="1:32" s="87" customFormat="1">
      <c r="A424" s="83" t="s">
        <v>12</v>
      </c>
      <c r="B424" s="112" t="s">
        <v>133</v>
      </c>
      <c r="C424" s="79" t="s">
        <v>34</v>
      </c>
      <c r="D424" s="25">
        <f t="shared" ref="D424:L424" si="149">SUM(D421:D423)</f>
        <v>394</v>
      </c>
      <c r="E424" s="24">
        <f t="shared" si="149"/>
        <v>0</v>
      </c>
      <c r="F424" s="25">
        <f t="shared" si="149"/>
        <v>5500</v>
      </c>
      <c r="G424" s="24">
        <f t="shared" si="149"/>
        <v>0</v>
      </c>
      <c r="H424" s="25">
        <f t="shared" si="149"/>
        <v>5500</v>
      </c>
      <c r="I424" s="24">
        <f t="shared" si="149"/>
        <v>0</v>
      </c>
      <c r="J424" s="25">
        <f t="shared" si="149"/>
        <v>2000</v>
      </c>
      <c r="K424" s="24">
        <f t="shared" ref="K424" si="150">SUM(K421:K423)</f>
        <v>0</v>
      </c>
      <c r="L424" s="25">
        <f t="shared" si="149"/>
        <v>2000</v>
      </c>
      <c r="M424" s="86"/>
      <c r="N424" s="86"/>
      <c r="O424" s="86"/>
      <c r="P424" s="86"/>
      <c r="Q424" s="157"/>
      <c r="R424" s="86"/>
      <c r="S424" s="86"/>
      <c r="T424" s="86"/>
      <c r="U424" s="86"/>
      <c r="V424" s="157"/>
      <c r="W424" s="86"/>
      <c r="X424" s="86"/>
      <c r="AA424" s="157"/>
      <c r="AF424" s="157"/>
    </row>
    <row r="425" spans="1:32" s="87" customFormat="1">
      <c r="A425" s="83"/>
      <c r="B425" s="112"/>
      <c r="C425" s="79"/>
      <c r="D425" s="6"/>
      <c r="E425" s="6"/>
      <c r="F425" s="6"/>
      <c r="G425" s="6"/>
      <c r="H425" s="137"/>
      <c r="I425" s="137"/>
      <c r="J425" s="6"/>
      <c r="K425" s="6"/>
      <c r="L425" s="6"/>
      <c r="M425" s="86"/>
      <c r="N425" s="86"/>
      <c r="O425" s="86"/>
      <c r="P425" s="86"/>
      <c r="Q425" s="157"/>
      <c r="R425" s="86"/>
      <c r="S425" s="86"/>
      <c r="T425" s="86"/>
      <c r="U425" s="86"/>
      <c r="V425" s="157"/>
      <c r="W425" s="86"/>
      <c r="X425" s="86"/>
      <c r="AA425" s="157"/>
      <c r="AF425" s="157"/>
    </row>
    <row r="426" spans="1:32" s="87" customFormat="1">
      <c r="A426" s="83"/>
      <c r="B426" s="112" t="s">
        <v>135</v>
      </c>
      <c r="C426" s="79" t="s">
        <v>35</v>
      </c>
      <c r="D426" s="51"/>
      <c r="E426" s="51"/>
      <c r="F426" s="51"/>
      <c r="G426" s="51"/>
      <c r="H426" s="136"/>
      <c r="I426" s="136"/>
      <c r="J426" s="51"/>
      <c r="K426" s="51"/>
      <c r="L426" s="51"/>
      <c r="M426" s="86"/>
      <c r="N426" s="86"/>
      <c r="O426" s="86"/>
      <c r="P426" s="86"/>
      <c r="Q426" s="157"/>
      <c r="R426" s="86"/>
      <c r="S426" s="86"/>
      <c r="T426" s="86"/>
      <c r="U426" s="86"/>
      <c r="V426" s="157"/>
      <c r="W426" s="86"/>
      <c r="X426" s="86"/>
      <c r="AA426" s="157"/>
      <c r="AF426" s="157"/>
    </row>
    <row r="427" spans="1:32" s="87" customFormat="1">
      <c r="A427" s="83"/>
      <c r="B427" s="111" t="s">
        <v>136</v>
      </c>
      <c r="C427" s="79" t="s">
        <v>130</v>
      </c>
      <c r="D427" s="199">
        <v>4858</v>
      </c>
      <c r="E427" s="31">
        <v>0</v>
      </c>
      <c r="F427" s="32">
        <v>8000</v>
      </c>
      <c r="G427" s="31">
        <v>0</v>
      </c>
      <c r="H427" s="32">
        <v>8000</v>
      </c>
      <c r="I427" s="31">
        <v>0</v>
      </c>
      <c r="J427" s="32">
        <v>6000</v>
      </c>
      <c r="K427" s="31">
        <v>0</v>
      </c>
      <c r="L427" s="32">
        <f>SUM(J427:K427)</f>
        <v>6000</v>
      </c>
      <c r="M427" s="240"/>
      <c r="N427" s="240"/>
      <c r="O427" s="240"/>
      <c r="P427" s="240"/>
      <c r="Q427" s="241"/>
      <c r="R427" s="86"/>
      <c r="S427" s="86"/>
      <c r="T427" s="86"/>
      <c r="U427" s="86"/>
      <c r="V427" s="157"/>
      <c r="W427" s="66"/>
      <c r="X427" s="66"/>
      <c r="Y427" s="8"/>
      <c r="Z427" s="8"/>
      <c r="AA427" s="156"/>
      <c r="AB427" s="8"/>
      <c r="AF427" s="157"/>
    </row>
    <row r="428" spans="1:32" s="87" customFormat="1">
      <c r="A428" s="83"/>
      <c r="B428" s="111" t="s">
        <v>147</v>
      </c>
      <c r="C428" s="79" t="s">
        <v>146</v>
      </c>
      <c r="D428" s="31">
        <v>0</v>
      </c>
      <c r="E428" s="31">
        <v>0</v>
      </c>
      <c r="F428" s="199">
        <v>4558</v>
      </c>
      <c r="G428" s="31">
        <v>0</v>
      </c>
      <c r="H428" s="199">
        <v>4558</v>
      </c>
      <c r="I428" s="31">
        <v>0</v>
      </c>
      <c r="J428" s="199">
        <f>3000+3000</f>
        <v>6000</v>
      </c>
      <c r="K428" s="31">
        <v>0</v>
      </c>
      <c r="L428" s="32">
        <f>SUM(J428:K428)</f>
        <v>6000</v>
      </c>
      <c r="M428" s="240"/>
      <c r="N428" s="237"/>
      <c r="O428" s="240"/>
      <c r="P428" s="240"/>
      <c r="Q428" s="241"/>
      <c r="R428" s="86"/>
      <c r="S428" s="86"/>
      <c r="T428" s="86"/>
      <c r="U428" s="86"/>
      <c r="V428" s="157"/>
      <c r="W428" s="66"/>
      <c r="X428" s="66"/>
      <c r="Y428" s="8"/>
      <c r="Z428" s="8"/>
      <c r="AA428" s="156"/>
      <c r="AB428" s="8"/>
      <c r="AF428" s="157"/>
    </row>
    <row r="429" spans="1:32" s="87" customFormat="1" ht="27.95" customHeight="1">
      <c r="A429" s="83"/>
      <c r="B429" s="111" t="s">
        <v>268</v>
      </c>
      <c r="C429" s="79" t="s">
        <v>294</v>
      </c>
      <c r="D429" s="32">
        <v>559</v>
      </c>
      <c r="E429" s="31">
        <v>0</v>
      </c>
      <c r="F429" s="44">
        <v>0</v>
      </c>
      <c r="G429" s="31">
        <v>0</v>
      </c>
      <c r="H429" s="44">
        <v>0</v>
      </c>
      <c r="I429" s="31">
        <v>0</v>
      </c>
      <c r="J429" s="44">
        <v>0</v>
      </c>
      <c r="K429" s="31">
        <v>0</v>
      </c>
      <c r="L429" s="31">
        <f>SUM(J429:K429)</f>
        <v>0</v>
      </c>
      <c r="M429" s="66"/>
      <c r="N429" s="58"/>
      <c r="O429" s="66"/>
      <c r="P429" s="66"/>
      <c r="Q429" s="156"/>
      <c r="R429" s="86"/>
      <c r="S429" s="86"/>
      <c r="T429" s="86"/>
      <c r="U429" s="86"/>
      <c r="V429" s="157"/>
      <c r="W429" s="86"/>
      <c r="X429" s="86"/>
      <c r="AA429" s="157"/>
      <c r="AF429" s="157"/>
    </row>
    <row r="430" spans="1:32" s="87" customFormat="1">
      <c r="A430" s="83" t="s">
        <v>12</v>
      </c>
      <c r="B430" s="112" t="s">
        <v>135</v>
      </c>
      <c r="C430" s="79" t="s">
        <v>35</v>
      </c>
      <c r="D430" s="25">
        <f t="shared" ref="D430:L430" si="151">SUM(D427:D429)</f>
        <v>5417</v>
      </c>
      <c r="E430" s="24">
        <f t="shared" si="151"/>
        <v>0</v>
      </c>
      <c r="F430" s="25">
        <f t="shared" si="151"/>
        <v>12558</v>
      </c>
      <c r="G430" s="24">
        <f t="shared" si="151"/>
        <v>0</v>
      </c>
      <c r="H430" s="25">
        <f t="shared" si="151"/>
        <v>12558</v>
      </c>
      <c r="I430" s="24">
        <f t="shared" si="151"/>
        <v>0</v>
      </c>
      <c r="J430" s="25">
        <f t="shared" si="151"/>
        <v>12000</v>
      </c>
      <c r="K430" s="24">
        <f t="shared" si="151"/>
        <v>0</v>
      </c>
      <c r="L430" s="25">
        <f t="shared" si="151"/>
        <v>12000</v>
      </c>
      <c r="M430" s="86"/>
      <c r="N430" s="86"/>
      <c r="O430" s="86"/>
      <c r="P430" s="86"/>
      <c r="Q430" s="157"/>
      <c r="R430" s="86"/>
      <c r="S430" s="86"/>
      <c r="T430" s="86"/>
      <c r="U430" s="86"/>
      <c r="V430" s="157"/>
      <c r="W430" s="86"/>
      <c r="X430" s="86"/>
      <c r="AA430" s="157"/>
      <c r="AF430" s="157"/>
    </row>
    <row r="431" spans="1:32" s="87" customFormat="1">
      <c r="A431" s="83" t="s">
        <v>12</v>
      </c>
      <c r="B431" s="88">
        <v>70</v>
      </c>
      <c r="C431" s="79" t="s">
        <v>127</v>
      </c>
      <c r="D431" s="34">
        <f t="shared" ref="D431:L431" si="152">D430+D424+D418+D411</f>
        <v>21821</v>
      </c>
      <c r="E431" s="33">
        <f t="shared" si="152"/>
        <v>0</v>
      </c>
      <c r="F431" s="34">
        <f t="shared" si="152"/>
        <v>81558</v>
      </c>
      <c r="G431" s="33">
        <f t="shared" si="152"/>
        <v>0</v>
      </c>
      <c r="H431" s="271">
        <f t="shared" si="152"/>
        <v>78119</v>
      </c>
      <c r="I431" s="33">
        <f t="shared" si="152"/>
        <v>0</v>
      </c>
      <c r="J431" s="34">
        <f t="shared" si="152"/>
        <v>51619</v>
      </c>
      <c r="K431" s="33">
        <f t="shared" si="152"/>
        <v>0</v>
      </c>
      <c r="L431" s="34">
        <f t="shared" si="152"/>
        <v>51619</v>
      </c>
      <c r="M431" s="86"/>
      <c r="N431" s="86"/>
      <c r="O431" s="86"/>
      <c r="P431" s="86"/>
      <c r="Q431" s="157"/>
      <c r="R431" s="86"/>
      <c r="S431" s="86"/>
      <c r="T431" s="86"/>
      <c r="U431" s="86"/>
      <c r="V431" s="157"/>
      <c r="W431" s="86"/>
      <c r="X431" s="86"/>
      <c r="AA431" s="157"/>
      <c r="AF431" s="157"/>
    </row>
    <row r="432" spans="1:32" s="87" customFormat="1">
      <c r="A432" s="83" t="s">
        <v>12</v>
      </c>
      <c r="B432" s="113">
        <v>1.2010000000000001</v>
      </c>
      <c r="C432" s="77" t="s">
        <v>19</v>
      </c>
      <c r="D432" s="34">
        <f t="shared" ref="D432:L432" si="153">D431</f>
        <v>21821</v>
      </c>
      <c r="E432" s="33">
        <f t="shared" si="153"/>
        <v>0</v>
      </c>
      <c r="F432" s="34">
        <f t="shared" si="153"/>
        <v>81558</v>
      </c>
      <c r="G432" s="33">
        <f t="shared" si="153"/>
        <v>0</v>
      </c>
      <c r="H432" s="34">
        <f t="shared" si="153"/>
        <v>78119</v>
      </c>
      <c r="I432" s="33">
        <f t="shared" si="153"/>
        <v>0</v>
      </c>
      <c r="J432" s="34">
        <f t="shared" si="153"/>
        <v>51619</v>
      </c>
      <c r="K432" s="33">
        <f t="shared" ref="K432" si="154">K431</f>
        <v>0</v>
      </c>
      <c r="L432" s="34">
        <f t="shared" si="153"/>
        <v>51619</v>
      </c>
      <c r="M432" s="86"/>
      <c r="N432" s="86"/>
      <c r="O432" s="86"/>
      <c r="P432" s="86"/>
      <c r="Q432" s="157"/>
      <c r="R432" s="86"/>
      <c r="S432" s="86"/>
      <c r="T432" s="86"/>
      <c r="U432" s="86"/>
      <c r="V432" s="157"/>
      <c r="W432" s="86"/>
      <c r="X432" s="86"/>
      <c r="AA432" s="157"/>
      <c r="AF432" s="157"/>
    </row>
    <row r="433" spans="1:32" s="87" customFormat="1">
      <c r="A433" s="83"/>
      <c r="B433" s="89"/>
      <c r="C433" s="77"/>
      <c r="D433" s="51"/>
      <c r="E433" s="51"/>
      <c r="F433" s="51"/>
      <c r="G433" s="51"/>
      <c r="H433" s="136"/>
      <c r="I433" s="136"/>
      <c r="J433" s="51"/>
      <c r="K433" s="51"/>
      <c r="L433" s="51"/>
      <c r="M433" s="86"/>
      <c r="N433" s="86"/>
      <c r="O433" s="86"/>
      <c r="P433" s="86"/>
      <c r="Q433" s="157"/>
      <c r="R433" s="86"/>
      <c r="S433" s="86"/>
      <c r="T433" s="86"/>
      <c r="U433" s="86"/>
      <c r="V433" s="157"/>
      <c r="W433" s="86"/>
      <c r="X433" s="86"/>
      <c r="AA433" s="157"/>
      <c r="AF433" s="157"/>
    </row>
    <row r="434" spans="1:32" s="87" customFormat="1">
      <c r="A434" s="83"/>
      <c r="B434" s="113">
        <v>1.202</v>
      </c>
      <c r="C434" s="77" t="s">
        <v>60</v>
      </c>
      <c r="D434" s="49"/>
      <c r="E434" s="49"/>
      <c r="F434" s="49"/>
      <c r="G434" s="49"/>
      <c r="H434" s="135"/>
      <c r="I434" s="135"/>
      <c r="J434" s="49"/>
      <c r="K434" s="49"/>
      <c r="L434" s="49"/>
      <c r="M434" s="86"/>
      <c r="N434" s="86"/>
      <c r="O434" s="86"/>
      <c r="P434" s="86"/>
      <c r="Q434" s="157"/>
      <c r="R434" s="86"/>
      <c r="S434" s="86"/>
      <c r="T434" s="86"/>
      <c r="U434" s="86"/>
      <c r="V434" s="157"/>
      <c r="W434" s="86"/>
      <c r="X434" s="86"/>
      <c r="AA434" s="157"/>
      <c r="AF434" s="157"/>
    </row>
    <row r="435" spans="1:32" s="87" customFormat="1">
      <c r="A435" s="83"/>
      <c r="B435" s="88">
        <v>70</v>
      </c>
      <c r="C435" s="79" t="s">
        <v>127</v>
      </c>
      <c r="D435" s="49"/>
      <c r="E435" s="49"/>
      <c r="F435" s="49"/>
      <c r="G435" s="49"/>
      <c r="H435" s="135"/>
      <c r="I435" s="135"/>
      <c r="J435" s="49"/>
      <c r="K435" s="49"/>
      <c r="L435" s="49"/>
      <c r="M435" s="86"/>
      <c r="N435" s="86"/>
      <c r="O435" s="86"/>
      <c r="P435" s="86"/>
      <c r="Q435" s="157"/>
      <c r="R435" s="86"/>
      <c r="S435" s="86"/>
      <c r="T435" s="86"/>
      <c r="U435" s="86"/>
      <c r="V435" s="157"/>
      <c r="W435" s="86"/>
      <c r="X435" s="86"/>
      <c r="AA435" s="157"/>
      <c r="AF435" s="157"/>
    </row>
    <row r="436" spans="1:32" s="87" customFormat="1">
      <c r="A436" s="83"/>
      <c r="B436" s="88">
        <v>45</v>
      </c>
      <c r="C436" s="79" t="s">
        <v>30</v>
      </c>
      <c r="D436" s="50"/>
      <c r="E436" s="50"/>
      <c r="F436" s="50"/>
      <c r="G436" s="50"/>
      <c r="H436" s="134"/>
      <c r="I436" s="134"/>
      <c r="J436" s="50"/>
      <c r="K436" s="50"/>
      <c r="L436" s="50"/>
      <c r="M436" s="86"/>
      <c r="N436" s="86"/>
      <c r="O436" s="86"/>
      <c r="P436" s="86"/>
      <c r="Q436" s="157"/>
      <c r="R436" s="86"/>
      <c r="S436" s="86"/>
      <c r="T436" s="86"/>
      <c r="U436" s="86"/>
      <c r="V436" s="157"/>
      <c r="W436" s="86"/>
      <c r="X436" s="86"/>
      <c r="AA436" s="157"/>
      <c r="AF436" s="157"/>
    </row>
    <row r="437" spans="1:32" s="87" customFormat="1">
      <c r="A437" s="83"/>
      <c r="B437" s="111" t="s">
        <v>128</v>
      </c>
      <c r="C437" s="79" t="s">
        <v>151</v>
      </c>
      <c r="D437" s="32">
        <v>6133</v>
      </c>
      <c r="E437" s="31">
        <v>0</v>
      </c>
      <c r="F437" s="32">
        <v>15600</v>
      </c>
      <c r="G437" s="31">
        <v>0</v>
      </c>
      <c r="H437" s="32">
        <v>15600</v>
      </c>
      <c r="I437" s="31">
        <v>0</v>
      </c>
      <c r="J437" s="32">
        <v>25000</v>
      </c>
      <c r="K437" s="31">
        <v>0</v>
      </c>
      <c r="L437" s="32">
        <f>SUM(J437:K437)</f>
        <v>25000</v>
      </c>
      <c r="M437" s="240"/>
      <c r="N437" s="240"/>
      <c r="O437" s="240"/>
      <c r="P437" s="240"/>
      <c r="Q437" s="241"/>
      <c r="R437" s="86"/>
      <c r="S437" s="86"/>
      <c r="T437" s="86"/>
      <c r="U437" s="86"/>
      <c r="V437" s="157"/>
      <c r="W437" s="66"/>
      <c r="X437" s="66"/>
      <c r="Y437" s="8"/>
      <c r="Z437" s="8"/>
      <c r="AA437" s="156"/>
      <c r="AB437" s="8"/>
      <c r="AF437" s="157"/>
    </row>
    <row r="438" spans="1:32" s="87" customFormat="1">
      <c r="A438" s="84"/>
      <c r="B438" s="270" t="s">
        <v>216</v>
      </c>
      <c r="C438" s="85" t="s">
        <v>146</v>
      </c>
      <c r="D438" s="33">
        <v>0</v>
      </c>
      <c r="E438" s="33">
        <v>0</v>
      </c>
      <c r="F438" s="200">
        <v>10000</v>
      </c>
      <c r="G438" s="33">
        <v>0</v>
      </c>
      <c r="H438" s="200">
        <v>10000</v>
      </c>
      <c r="I438" s="33">
        <v>0</v>
      </c>
      <c r="J438" s="200">
        <f>1760+5000</f>
        <v>6760</v>
      </c>
      <c r="K438" s="33">
        <v>0</v>
      </c>
      <c r="L438" s="34">
        <f>SUM(J438:K438)</f>
        <v>6760</v>
      </c>
      <c r="M438" s="240"/>
      <c r="N438" s="237"/>
      <c r="O438" s="240"/>
      <c r="P438" s="240"/>
      <c r="Q438" s="241"/>
      <c r="R438" s="114"/>
      <c r="S438" s="114"/>
      <c r="T438" s="114"/>
      <c r="U438" s="114"/>
      <c r="V438" s="158"/>
      <c r="W438" s="66"/>
      <c r="X438" s="66"/>
      <c r="Y438" s="8"/>
      <c r="Z438" s="8"/>
      <c r="AA438" s="156"/>
      <c r="AB438" s="8"/>
      <c r="AF438" s="157"/>
    </row>
    <row r="439" spans="1:32" s="87" customFormat="1" ht="42.75" customHeight="1">
      <c r="A439" s="83"/>
      <c r="B439" s="111" t="s">
        <v>223</v>
      </c>
      <c r="C439" s="79" t="s">
        <v>226</v>
      </c>
      <c r="D439" s="32">
        <v>4424</v>
      </c>
      <c r="E439" s="31">
        <v>0</v>
      </c>
      <c r="F439" s="44">
        <v>0</v>
      </c>
      <c r="G439" s="31">
        <v>0</v>
      </c>
      <c r="H439" s="199">
        <v>487</v>
      </c>
      <c r="I439" s="31">
        <v>0</v>
      </c>
      <c r="J439" s="44">
        <v>0</v>
      </c>
      <c r="K439" s="31">
        <v>0</v>
      </c>
      <c r="L439" s="31">
        <f>SUM(J439:K439)</f>
        <v>0</v>
      </c>
      <c r="M439" s="86"/>
      <c r="N439" s="86"/>
      <c r="O439" s="86"/>
      <c r="P439" s="86"/>
      <c r="Q439" s="157"/>
      <c r="R439" s="114"/>
      <c r="S439" s="114"/>
      <c r="T439" s="114"/>
      <c r="U439" s="114"/>
      <c r="V439" s="158"/>
      <c r="W439" s="66"/>
      <c r="X439" s="66"/>
      <c r="Y439" s="8"/>
      <c r="Z439" s="8"/>
      <c r="AA439" s="156"/>
      <c r="AB439" s="8"/>
      <c r="AF439" s="157"/>
    </row>
    <row r="440" spans="1:32" s="87" customFormat="1" ht="25.5">
      <c r="A440" s="83"/>
      <c r="B440" s="111" t="s">
        <v>225</v>
      </c>
      <c r="C440" s="79" t="s">
        <v>239</v>
      </c>
      <c r="D440" s="32">
        <v>1100</v>
      </c>
      <c r="E440" s="31">
        <v>0</v>
      </c>
      <c r="F440" s="44">
        <v>0</v>
      </c>
      <c r="G440" s="31">
        <v>0</v>
      </c>
      <c r="H440" s="44">
        <v>0</v>
      </c>
      <c r="I440" s="31">
        <v>0</v>
      </c>
      <c r="J440" s="199">
        <v>3244</v>
      </c>
      <c r="K440" s="31">
        <v>0</v>
      </c>
      <c r="L440" s="32">
        <f>SUM(J440:K440)</f>
        <v>3244</v>
      </c>
      <c r="M440" s="240"/>
      <c r="N440" s="240"/>
      <c r="O440" s="240"/>
      <c r="P440" s="240"/>
      <c r="Q440" s="241"/>
      <c r="R440" s="114"/>
      <c r="S440" s="114"/>
      <c r="T440" s="114"/>
      <c r="U440" s="114"/>
      <c r="V440" s="158"/>
      <c r="W440" s="66"/>
      <c r="X440" s="66"/>
      <c r="Y440" s="8"/>
      <c r="Z440" s="8"/>
      <c r="AA440" s="156"/>
      <c r="AB440" s="8"/>
      <c r="AF440" s="157"/>
    </row>
    <row r="441" spans="1:32" s="87" customFormat="1" ht="26.1" customHeight="1">
      <c r="A441" s="83"/>
      <c r="B441" s="272" t="s">
        <v>265</v>
      </c>
      <c r="C441" s="213" t="s">
        <v>324</v>
      </c>
      <c r="D441" s="32">
        <v>10000</v>
      </c>
      <c r="E441" s="31">
        <v>0</v>
      </c>
      <c r="F441" s="199">
        <v>16000</v>
      </c>
      <c r="G441" s="31">
        <v>0</v>
      </c>
      <c r="H441" s="199">
        <v>16000</v>
      </c>
      <c r="I441" s="31">
        <v>0</v>
      </c>
      <c r="J441" s="199">
        <f>10336+25000</f>
        <v>35336</v>
      </c>
      <c r="K441" s="31">
        <v>0</v>
      </c>
      <c r="L441" s="32">
        <f>SUM(J441:K441)</f>
        <v>35336</v>
      </c>
      <c r="M441" s="256"/>
      <c r="N441" s="257"/>
      <c r="O441" s="258"/>
      <c r="P441" s="257"/>
      <c r="Q441" s="259"/>
      <c r="R441" s="114"/>
      <c r="S441" s="114"/>
      <c r="T441" s="114"/>
      <c r="U441" s="114"/>
      <c r="V441" s="158"/>
      <c r="W441" s="86"/>
      <c r="X441" s="86"/>
      <c r="AA441" s="157"/>
      <c r="AF441" s="157"/>
    </row>
    <row r="442" spans="1:32" s="87" customFormat="1">
      <c r="A442" s="83" t="s">
        <v>12</v>
      </c>
      <c r="B442" s="88">
        <v>45</v>
      </c>
      <c r="C442" s="79" t="s">
        <v>30</v>
      </c>
      <c r="D442" s="25">
        <f t="shared" ref="D442:L442" si="155">SUM(D437:D441)</f>
        <v>21657</v>
      </c>
      <c r="E442" s="24">
        <f t="shared" si="155"/>
        <v>0</v>
      </c>
      <c r="F442" s="25">
        <f t="shared" si="155"/>
        <v>41600</v>
      </c>
      <c r="G442" s="24">
        <f t="shared" si="155"/>
        <v>0</v>
      </c>
      <c r="H442" s="25">
        <f t="shared" si="155"/>
        <v>42087</v>
      </c>
      <c r="I442" s="24">
        <f t="shared" si="155"/>
        <v>0</v>
      </c>
      <c r="J442" s="25">
        <f t="shared" si="155"/>
        <v>70340</v>
      </c>
      <c r="K442" s="24">
        <f t="shared" ref="K442" si="156">SUM(K437:K441)</f>
        <v>0</v>
      </c>
      <c r="L442" s="25">
        <f t="shared" si="155"/>
        <v>70340</v>
      </c>
      <c r="M442" s="86"/>
      <c r="N442" s="86"/>
      <c r="O442" s="86"/>
      <c r="P442" s="86"/>
      <c r="Q442" s="157"/>
      <c r="R442" s="86"/>
      <c r="S442" s="86"/>
      <c r="T442" s="86"/>
      <c r="U442" s="86"/>
      <c r="V442" s="157"/>
      <c r="W442" s="86"/>
      <c r="X442" s="86"/>
      <c r="AA442" s="157"/>
      <c r="AF442" s="157"/>
    </row>
    <row r="443" spans="1:32" s="87" customFormat="1" ht="9" customHeight="1">
      <c r="A443" s="83"/>
      <c r="B443" s="111"/>
      <c r="C443" s="79"/>
      <c r="D443" s="6"/>
      <c r="E443" s="6"/>
      <c r="F443" s="6"/>
      <c r="G443" s="6"/>
      <c r="H443" s="137"/>
      <c r="I443" s="137"/>
      <c r="J443" s="6"/>
      <c r="K443" s="6"/>
      <c r="L443" s="178"/>
      <c r="M443" s="86"/>
      <c r="N443" s="86"/>
      <c r="O443" s="86"/>
      <c r="P443" s="86"/>
      <c r="Q443" s="157"/>
      <c r="R443" s="86"/>
      <c r="S443" s="86"/>
      <c r="T443" s="86"/>
      <c r="U443" s="86"/>
      <c r="V443" s="157"/>
      <c r="W443" s="86"/>
      <c r="X443" s="86"/>
      <c r="AA443" s="157"/>
      <c r="AF443" s="157"/>
    </row>
    <row r="444" spans="1:32" s="87" customFormat="1">
      <c r="A444" s="83"/>
      <c r="B444" s="112">
        <v>46</v>
      </c>
      <c r="C444" s="79" t="s">
        <v>33</v>
      </c>
      <c r="D444" s="6"/>
      <c r="E444" s="6"/>
      <c r="F444" s="6"/>
      <c r="G444" s="6"/>
      <c r="H444" s="137"/>
      <c r="I444" s="137"/>
      <c r="J444" s="6"/>
      <c r="K444" s="6"/>
      <c r="L444" s="178"/>
      <c r="M444" s="86"/>
      <c r="N444" s="86"/>
      <c r="O444" s="86"/>
      <c r="P444" s="86"/>
      <c r="Q444" s="157"/>
      <c r="R444" s="86"/>
      <c r="S444" s="86"/>
      <c r="T444" s="86"/>
      <c r="U444" s="86"/>
      <c r="V444" s="157"/>
      <c r="W444" s="86"/>
      <c r="X444" s="86"/>
      <c r="AA444" s="157"/>
      <c r="AF444" s="157"/>
    </row>
    <row r="445" spans="1:32" s="87" customFormat="1" ht="25.5">
      <c r="A445" s="83"/>
      <c r="B445" s="111" t="s">
        <v>138</v>
      </c>
      <c r="C445" s="79" t="s">
        <v>218</v>
      </c>
      <c r="D445" s="32">
        <v>5500</v>
      </c>
      <c r="E445" s="31">
        <v>0</v>
      </c>
      <c r="F445" s="32">
        <v>12000</v>
      </c>
      <c r="G445" s="31">
        <v>0</v>
      </c>
      <c r="H445" s="32">
        <v>12000</v>
      </c>
      <c r="I445" s="31">
        <v>0</v>
      </c>
      <c r="J445" s="32">
        <v>15000</v>
      </c>
      <c r="K445" s="31">
        <v>0</v>
      </c>
      <c r="L445" s="32">
        <f>SUM(J445:K445)</f>
        <v>15000</v>
      </c>
      <c r="M445" s="240"/>
      <c r="N445" s="240"/>
      <c r="O445" s="240"/>
      <c r="P445" s="240"/>
      <c r="Q445" s="241"/>
      <c r="R445" s="86"/>
      <c r="S445" s="86"/>
      <c r="T445" s="86"/>
      <c r="U445" s="86"/>
      <c r="V445" s="157"/>
      <c r="W445" s="66"/>
      <c r="X445" s="66"/>
      <c r="Y445" s="8"/>
      <c r="Z445" s="8"/>
      <c r="AA445" s="156"/>
      <c r="AB445" s="8"/>
      <c r="AF445" s="157"/>
    </row>
    <row r="446" spans="1:32" s="87" customFormat="1">
      <c r="A446" s="83"/>
      <c r="B446" s="111" t="s">
        <v>145</v>
      </c>
      <c r="C446" s="79" t="s">
        <v>146</v>
      </c>
      <c r="D446" s="23">
        <v>333</v>
      </c>
      <c r="E446" s="31">
        <v>0</v>
      </c>
      <c r="F446" s="199">
        <v>4500</v>
      </c>
      <c r="G446" s="31">
        <v>0</v>
      </c>
      <c r="H446" s="199">
        <v>4500</v>
      </c>
      <c r="I446" s="31">
        <v>0</v>
      </c>
      <c r="J446" s="199">
        <f>2000+3000</f>
        <v>5000</v>
      </c>
      <c r="K446" s="31">
        <v>0</v>
      </c>
      <c r="L446" s="32">
        <f>SUM(J446:K446)</f>
        <v>5000</v>
      </c>
      <c r="M446" s="240"/>
      <c r="N446" s="237"/>
      <c r="O446" s="240"/>
      <c r="P446" s="240"/>
      <c r="Q446" s="241"/>
      <c r="R446" s="114"/>
      <c r="S446" s="114"/>
      <c r="T446" s="114"/>
      <c r="U446" s="114"/>
      <c r="V446" s="158"/>
      <c r="W446" s="66"/>
      <c r="X446" s="66"/>
      <c r="Y446" s="8"/>
      <c r="Z446" s="8"/>
      <c r="AA446" s="156"/>
      <c r="AB446" s="8"/>
      <c r="AF446" s="157"/>
    </row>
    <row r="447" spans="1:32" s="87" customFormat="1">
      <c r="A447" s="83" t="s">
        <v>12</v>
      </c>
      <c r="B447" s="112">
        <v>46</v>
      </c>
      <c r="C447" s="79" t="s">
        <v>33</v>
      </c>
      <c r="D447" s="25">
        <f t="shared" ref="D447:L447" si="157">SUM(D445:D446)</f>
        <v>5833</v>
      </c>
      <c r="E447" s="24">
        <f t="shared" si="157"/>
        <v>0</v>
      </c>
      <c r="F447" s="25">
        <f t="shared" si="157"/>
        <v>16500</v>
      </c>
      <c r="G447" s="24">
        <f t="shared" si="157"/>
        <v>0</v>
      </c>
      <c r="H447" s="25">
        <f t="shared" si="157"/>
        <v>16500</v>
      </c>
      <c r="I447" s="24">
        <f t="shared" si="157"/>
        <v>0</v>
      </c>
      <c r="J447" s="25">
        <f t="shared" si="157"/>
        <v>20000</v>
      </c>
      <c r="K447" s="24">
        <f t="shared" ref="K447" si="158">SUM(K445:K446)</f>
        <v>0</v>
      </c>
      <c r="L447" s="25">
        <f t="shared" si="157"/>
        <v>20000</v>
      </c>
      <c r="M447" s="86"/>
      <c r="N447" s="86"/>
      <c r="O447" s="86"/>
      <c r="P447" s="86"/>
      <c r="Q447" s="157"/>
      <c r="R447" s="86"/>
      <c r="S447" s="86"/>
      <c r="T447" s="86"/>
      <c r="U447" s="86"/>
      <c r="V447" s="157"/>
      <c r="W447" s="86"/>
      <c r="X447" s="86"/>
      <c r="AA447" s="157"/>
      <c r="AF447" s="157"/>
    </row>
    <row r="448" spans="1:32" s="87" customFormat="1" ht="9" customHeight="1">
      <c r="A448" s="83"/>
      <c r="B448" s="112"/>
      <c r="C448" s="79"/>
      <c r="D448" s="51"/>
      <c r="E448" s="51"/>
      <c r="F448" s="51"/>
      <c r="G448" s="51"/>
      <c r="H448" s="136"/>
      <c r="I448" s="136"/>
      <c r="J448" s="51"/>
      <c r="K448" s="51"/>
      <c r="L448" s="51"/>
      <c r="M448" s="86"/>
      <c r="N448" s="86"/>
      <c r="O448" s="86"/>
      <c r="P448" s="86"/>
      <c r="Q448" s="157"/>
      <c r="R448" s="86"/>
      <c r="S448" s="86"/>
      <c r="T448" s="86"/>
      <c r="U448" s="86"/>
      <c r="V448" s="157"/>
      <c r="W448" s="86"/>
      <c r="X448" s="86"/>
      <c r="AA448" s="157"/>
      <c r="AF448" s="157"/>
    </row>
    <row r="449" spans="1:32" s="87" customFormat="1">
      <c r="A449" s="83"/>
      <c r="B449" s="112">
        <v>48</v>
      </c>
      <c r="C449" s="79" t="s">
        <v>35</v>
      </c>
      <c r="D449" s="6"/>
      <c r="E449" s="6"/>
      <c r="F449" s="6"/>
      <c r="G449" s="6"/>
      <c r="H449" s="137"/>
      <c r="I449" s="137"/>
      <c r="J449" s="6"/>
      <c r="K449" s="6"/>
      <c r="L449" s="178"/>
      <c r="M449" s="86"/>
      <c r="N449" s="86"/>
      <c r="O449" s="86"/>
      <c r="P449" s="86"/>
      <c r="Q449" s="157"/>
      <c r="R449" s="86"/>
      <c r="S449" s="86"/>
      <c r="T449" s="86"/>
      <c r="U449" s="86"/>
      <c r="V449" s="157"/>
      <c r="W449" s="86"/>
      <c r="X449" s="86"/>
      <c r="AA449" s="157"/>
      <c r="AF449" s="157"/>
    </row>
    <row r="450" spans="1:32" s="87" customFormat="1" ht="25.5">
      <c r="A450" s="83"/>
      <c r="B450" s="111" t="s">
        <v>154</v>
      </c>
      <c r="C450" s="79" t="s">
        <v>218</v>
      </c>
      <c r="D450" s="32">
        <v>114</v>
      </c>
      <c r="E450" s="31">
        <v>0</v>
      </c>
      <c r="F450" s="32">
        <v>6000</v>
      </c>
      <c r="G450" s="31">
        <v>0</v>
      </c>
      <c r="H450" s="32">
        <v>6000</v>
      </c>
      <c r="I450" s="31">
        <v>0</v>
      </c>
      <c r="J450" s="32">
        <v>15000</v>
      </c>
      <c r="K450" s="31">
        <v>0</v>
      </c>
      <c r="L450" s="32">
        <f>SUM(J450:K450)</f>
        <v>15000</v>
      </c>
      <c r="M450" s="240"/>
      <c r="N450" s="240"/>
      <c r="O450" s="240"/>
      <c r="P450" s="240"/>
      <c r="Q450" s="241"/>
      <c r="R450" s="86"/>
      <c r="S450" s="86"/>
      <c r="T450" s="86"/>
      <c r="U450" s="86"/>
      <c r="V450" s="157"/>
      <c r="W450" s="66"/>
      <c r="X450" s="66"/>
      <c r="Y450" s="8"/>
      <c r="Z450" s="8"/>
      <c r="AA450" s="156"/>
      <c r="AB450" s="8"/>
      <c r="AF450" s="157"/>
    </row>
    <row r="451" spans="1:32" s="87" customFormat="1" ht="25.5">
      <c r="A451" s="83"/>
      <c r="B451" s="111" t="s">
        <v>136</v>
      </c>
      <c r="C451" s="79" t="s">
        <v>224</v>
      </c>
      <c r="D451" s="32">
        <v>1646</v>
      </c>
      <c r="E451" s="31">
        <v>0</v>
      </c>
      <c r="F451" s="44">
        <v>0</v>
      </c>
      <c r="G451" s="31">
        <v>0</v>
      </c>
      <c r="H451" s="32">
        <v>3081</v>
      </c>
      <c r="I451" s="31">
        <v>0</v>
      </c>
      <c r="J451" s="199">
        <v>24403</v>
      </c>
      <c r="K451" s="31">
        <v>0</v>
      </c>
      <c r="L451" s="32">
        <f>SUM(J451:K451)</f>
        <v>24403</v>
      </c>
      <c r="M451" s="240"/>
      <c r="N451" s="240"/>
      <c r="O451" s="240"/>
      <c r="P451" s="240"/>
      <c r="Q451" s="241"/>
      <c r="R451" s="86"/>
      <c r="S451" s="86"/>
      <c r="T451" s="86"/>
      <c r="U451" s="86"/>
      <c r="V451" s="157"/>
      <c r="W451" s="66"/>
      <c r="X451" s="66"/>
      <c r="Y451" s="8"/>
      <c r="Z451" s="8"/>
      <c r="AA451" s="156"/>
      <c r="AB451" s="8"/>
      <c r="AF451" s="157"/>
    </row>
    <row r="452" spans="1:32" s="87" customFormat="1" ht="25.5">
      <c r="A452" s="83"/>
      <c r="B452" s="111" t="s">
        <v>227</v>
      </c>
      <c r="C452" s="79" t="s">
        <v>228</v>
      </c>
      <c r="D452" s="34">
        <v>11175</v>
      </c>
      <c r="E452" s="33">
        <v>0</v>
      </c>
      <c r="F452" s="200">
        <v>13610</v>
      </c>
      <c r="G452" s="33">
        <v>0</v>
      </c>
      <c r="H452" s="34">
        <v>13610</v>
      </c>
      <c r="I452" s="33">
        <v>0</v>
      </c>
      <c r="J452" s="200">
        <v>13610</v>
      </c>
      <c r="K452" s="33">
        <v>0</v>
      </c>
      <c r="L452" s="34">
        <f>SUM(J452:K452)</f>
        <v>13610</v>
      </c>
      <c r="M452" s="240"/>
      <c r="N452" s="240"/>
      <c r="O452" s="240"/>
      <c r="P452" s="240"/>
      <c r="Q452" s="241"/>
      <c r="R452" s="86"/>
      <c r="S452" s="86"/>
      <c r="T452" s="86"/>
      <c r="U452" s="86"/>
      <c r="V452" s="157"/>
      <c r="W452" s="66"/>
      <c r="X452" s="66"/>
      <c r="Y452" s="8"/>
      <c r="Z452" s="8"/>
      <c r="AA452" s="156"/>
      <c r="AB452" s="8"/>
      <c r="AF452" s="157"/>
    </row>
    <row r="453" spans="1:32" s="87" customFormat="1">
      <c r="A453" s="83" t="s">
        <v>12</v>
      </c>
      <c r="B453" s="112">
        <v>48</v>
      </c>
      <c r="C453" s="79" t="s">
        <v>35</v>
      </c>
      <c r="D453" s="34">
        <f t="shared" ref="D453:L453" si="159">SUM(D450:D452)</f>
        <v>12935</v>
      </c>
      <c r="E453" s="33">
        <f t="shared" si="159"/>
        <v>0</v>
      </c>
      <c r="F453" s="34">
        <f t="shared" si="159"/>
        <v>19610</v>
      </c>
      <c r="G453" s="33">
        <f t="shared" si="159"/>
        <v>0</v>
      </c>
      <c r="H453" s="34">
        <f t="shared" si="159"/>
        <v>22691</v>
      </c>
      <c r="I453" s="33">
        <f t="shared" si="159"/>
        <v>0</v>
      </c>
      <c r="J453" s="34">
        <f t="shared" si="159"/>
        <v>53013</v>
      </c>
      <c r="K453" s="33">
        <f t="shared" ref="K453" si="160">SUM(K450:K452)</f>
        <v>0</v>
      </c>
      <c r="L453" s="34">
        <f t="shared" si="159"/>
        <v>53013</v>
      </c>
      <c r="M453" s="86"/>
      <c r="N453" s="86"/>
      <c r="O453" s="86"/>
      <c r="P453" s="86"/>
      <c r="Q453" s="157"/>
      <c r="R453" s="86"/>
      <c r="S453" s="86"/>
      <c r="T453" s="86"/>
      <c r="U453" s="86"/>
      <c r="V453" s="157"/>
      <c r="W453" s="86"/>
      <c r="X453" s="86"/>
      <c r="AA453" s="157"/>
      <c r="AF453" s="157"/>
    </row>
    <row r="454" spans="1:32" s="87" customFormat="1">
      <c r="A454" s="83" t="s">
        <v>12</v>
      </c>
      <c r="B454" s="113">
        <v>1.202</v>
      </c>
      <c r="C454" s="77" t="s">
        <v>60</v>
      </c>
      <c r="D454" s="25">
        <f t="shared" ref="D454:L454" si="161">D453+D447+D442</f>
        <v>40425</v>
      </c>
      <c r="E454" s="24">
        <f t="shared" si="161"/>
        <v>0</v>
      </c>
      <c r="F454" s="25">
        <f t="shared" si="161"/>
        <v>77710</v>
      </c>
      <c r="G454" s="24">
        <f t="shared" si="161"/>
        <v>0</v>
      </c>
      <c r="H454" s="273">
        <f t="shared" si="161"/>
        <v>81278</v>
      </c>
      <c r="I454" s="24">
        <f t="shared" si="161"/>
        <v>0</v>
      </c>
      <c r="J454" s="25">
        <f t="shared" si="161"/>
        <v>143353</v>
      </c>
      <c r="K454" s="24">
        <f t="shared" ref="K454" si="162">K453+K447+K442</f>
        <v>0</v>
      </c>
      <c r="L454" s="25">
        <f t="shared" si="161"/>
        <v>143353</v>
      </c>
      <c r="M454" s="86"/>
      <c r="N454" s="86"/>
      <c r="O454" s="86"/>
      <c r="P454" s="86"/>
      <c r="Q454" s="157"/>
      <c r="R454" s="86"/>
      <c r="S454" s="86"/>
      <c r="T454" s="86"/>
      <c r="U454" s="86"/>
      <c r="V454" s="157"/>
      <c r="W454" s="86"/>
      <c r="X454" s="86"/>
      <c r="AA454" s="157"/>
      <c r="AF454" s="157"/>
    </row>
    <row r="455" spans="1:32" s="87" customFormat="1" ht="9" customHeight="1">
      <c r="A455" s="83"/>
      <c r="B455" s="113"/>
      <c r="C455" s="77"/>
      <c r="D455" s="32"/>
      <c r="E455" s="31"/>
      <c r="F455" s="32"/>
      <c r="G455" s="32"/>
      <c r="H455" s="51"/>
      <c r="I455" s="31"/>
      <c r="J455" s="32"/>
      <c r="K455" s="32"/>
      <c r="L455" s="170"/>
      <c r="M455" s="86"/>
      <c r="N455" s="86"/>
      <c r="O455" s="86"/>
      <c r="P455" s="86"/>
      <c r="Q455" s="157"/>
      <c r="R455" s="86"/>
      <c r="S455" s="86"/>
      <c r="T455" s="86"/>
      <c r="U455" s="86"/>
      <c r="V455" s="157"/>
      <c r="W455" s="86"/>
      <c r="X455" s="86"/>
      <c r="AA455" s="157"/>
      <c r="AF455" s="157"/>
    </row>
    <row r="456" spans="1:32" s="87" customFormat="1">
      <c r="A456" s="83"/>
      <c r="B456" s="113">
        <v>1.2030000000000001</v>
      </c>
      <c r="C456" s="77" t="s">
        <v>137</v>
      </c>
      <c r="D456" s="49"/>
      <c r="E456" s="49"/>
      <c r="F456" s="49"/>
      <c r="G456" s="49"/>
      <c r="H456" s="135"/>
      <c r="I456" s="135"/>
      <c r="J456" s="49"/>
      <c r="K456" s="49"/>
      <c r="L456" s="176"/>
      <c r="M456" s="86"/>
      <c r="N456" s="86"/>
      <c r="O456" s="86"/>
      <c r="P456" s="86"/>
      <c r="Q456" s="157"/>
      <c r="R456" s="86"/>
      <c r="S456" s="86"/>
      <c r="T456" s="86"/>
      <c r="U456" s="86"/>
      <c r="V456" s="157"/>
      <c r="W456" s="86"/>
      <c r="X456" s="86"/>
      <c r="AA456" s="157"/>
      <c r="AF456" s="157"/>
    </row>
    <row r="457" spans="1:32" s="87" customFormat="1">
      <c r="A457" s="83"/>
      <c r="B457" s="88">
        <v>70</v>
      </c>
      <c r="C457" s="79" t="s">
        <v>127</v>
      </c>
      <c r="D457" s="49"/>
      <c r="E457" s="49"/>
      <c r="F457" s="49"/>
      <c r="G457" s="49"/>
      <c r="H457" s="135"/>
      <c r="I457" s="135"/>
      <c r="J457" s="49"/>
      <c r="K457" s="49"/>
      <c r="L457" s="176"/>
      <c r="M457" s="86"/>
      <c r="N457" s="86"/>
      <c r="O457" s="86"/>
      <c r="P457" s="86"/>
      <c r="Q457" s="157"/>
      <c r="R457" s="86"/>
      <c r="S457" s="86"/>
      <c r="T457" s="86"/>
      <c r="U457" s="86"/>
      <c r="V457" s="157"/>
      <c r="W457" s="86"/>
      <c r="X457" s="86"/>
      <c r="AA457" s="157"/>
      <c r="AF457" s="157"/>
    </row>
    <row r="458" spans="1:32" s="87" customFormat="1">
      <c r="A458" s="83"/>
      <c r="B458" s="88">
        <v>45</v>
      </c>
      <c r="C458" s="79" t="s">
        <v>30</v>
      </c>
      <c r="D458" s="50"/>
      <c r="E458" s="50"/>
      <c r="F458" s="50"/>
      <c r="G458" s="50"/>
      <c r="H458" s="134"/>
      <c r="I458" s="134"/>
      <c r="J458" s="50"/>
      <c r="K458" s="50"/>
      <c r="L458" s="175"/>
      <c r="M458" s="86"/>
      <c r="N458" s="86"/>
      <c r="O458" s="86"/>
      <c r="P458" s="86"/>
      <c r="Q458" s="157"/>
      <c r="R458" s="86"/>
      <c r="S458" s="86"/>
      <c r="T458" s="86"/>
      <c r="U458" s="86"/>
      <c r="V458" s="157"/>
      <c r="W458" s="86"/>
      <c r="X458" s="86"/>
      <c r="AA458" s="157"/>
      <c r="AF458" s="157"/>
    </row>
    <row r="459" spans="1:32" s="87" customFormat="1">
      <c r="A459" s="83"/>
      <c r="B459" s="111" t="s">
        <v>128</v>
      </c>
      <c r="C459" s="79" t="s">
        <v>139</v>
      </c>
      <c r="D459" s="32">
        <v>5000</v>
      </c>
      <c r="E459" s="31">
        <v>0</v>
      </c>
      <c r="F459" s="32">
        <v>15000</v>
      </c>
      <c r="G459" s="31">
        <v>0</v>
      </c>
      <c r="H459" s="32">
        <v>15000</v>
      </c>
      <c r="I459" s="31">
        <v>0</v>
      </c>
      <c r="J459" s="31">
        <v>0</v>
      </c>
      <c r="K459" s="31">
        <v>0</v>
      </c>
      <c r="L459" s="31">
        <f>SUM(J459:K459)</f>
        <v>0</v>
      </c>
      <c r="M459" s="66"/>
      <c r="N459" s="58"/>
      <c r="O459" s="86"/>
      <c r="P459" s="86"/>
      <c r="Q459" s="157"/>
      <c r="R459" s="86"/>
      <c r="S459" s="86"/>
      <c r="T459" s="86"/>
      <c r="U459" s="86"/>
      <c r="V459" s="157"/>
      <c r="W459" s="86"/>
      <c r="X459" s="86"/>
      <c r="AA459" s="157"/>
      <c r="AF459" s="157"/>
    </row>
    <row r="460" spans="1:32" s="87" customFormat="1">
      <c r="A460" s="83"/>
      <c r="B460" s="111" t="s">
        <v>216</v>
      </c>
      <c r="C460" s="79" t="s">
        <v>230</v>
      </c>
      <c r="D460" s="32">
        <v>37605</v>
      </c>
      <c r="E460" s="31">
        <v>0</v>
      </c>
      <c r="F460" s="32">
        <v>30000</v>
      </c>
      <c r="G460" s="31">
        <v>0</v>
      </c>
      <c r="H460" s="32">
        <v>30000</v>
      </c>
      <c r="I460" s="31">
        <v>0</v>
      </c>
      <c r="J460" s="31">
        <v>0</v>
      </c>
      <c r="K460" s="31">
        <v>0</v>
      </c>
      <c r="L460" s="31">
        <f>SUM(J460:K460)</f>
        <v>0</v>
      </c>
      <c r="M460" s="86"/>
      <c r="N460" s="86"/>
      <c r="O460" s="86"/>
      <c r="P460" s="86"/>
      <c r="Q460" s="157"/>
      <c r="R460" s="86"/>
      <c r="S460" s="86"/>
      <c r="T460" s="86"/>
      <c r="U460" s="86"/>
      <c r="V460" s="157"/>
      <c r="W460" s="66"/>
      <c r="X460" s="66"/>
      <c r="Y460" s="8"/>
      <c r="Z460" s="8"/>
      <c r="AA460" s="156"/>
      <c r="AB460" s="8"/>
      <c r="AF460" s="157"/>
    </row>
    <row r="461" spans="1:32" s="87" customFormat="1">
      <c r="A461" s="83" t="s">
        <v>12</v>
      </c>
      <c r="B461" s="88">
        <v>45</v>
      </c>
      <c r="C461" s="79" t="s">
        <v>30</v>
      </c>
      <c r="D461" s="25">
        <f t="shared" ref="D461:L461" si="163">SUM(D459:D460)</f>
        <v>42605</v>
      </c>
      <c r="E461" s="24">
        <f t="shared" si="163"/>
        <v>0</v>
      </c>
      <c r="F461" s="25">
        <f t="shared" si="163"/>
        <v>45000</v>
      </c>
      <c r="G461" s="24">
        <f t="shared" si="163"/>
        <v>0</v>
      </c>
      <c r="H461" s="25">
        <f t="shared" si="163"/>
        <v>45000</v>
      </c>
      <c r="I461" s="24">
        <f t="shared" si="163"/>
        <v>0</v>
      </c>
      <c r="J461" s="24">
        <f t="shared" si="163"/>
        <v>0</v>
      </c>
      <c r="K461" s="24">
        <f t="shared" ref="K461" si="164">SUM(K459:K460)</f>
        <v>0</v>
      </c>
      <c r="L461" s="24">
        <f t="shared" si="163"/>
        <v>0</v>
      </c>
      <c r="M461" s="86"/>
      <c r="N461" s="86"/>
      <c r="O461" s="86"/>
      <c r="P461" s="86"/>
      <c r="Q461" s="157"/>
      <c r="R461" s="86"/>
      <c r="S461" s="86"/>
      <c r="T461" s="86"/>
      <c r="U461" s="86"/>
      <c r="V461" s="157"/>
      <c r="W461" s="86"/>
      <c r="X461" s="86"/>
      <c r="AA461" s="157"/>
      <c r="AF461" s="157"/>
    </row>
    <row r="462" spans="1:32" s="87" customFormat="1" ht="9" customHeight="1">
      <c r="A462" s="83"/>
      <c r="B462" s="88"/>
      <c r="C462" s="79"/>
      <c r="D462" s="51"/>
      <c r="E462" s="51"/>
      <c r="F462" s="51"/>
      <c r="G462" s="51"/>
      <c r="H462" s="136"/>
      <c r="I462" s="136"/>
      <c r="J462" s="51"/>
      <c r="K462" s="51"/>
      <c r="L462" s="177"/>
      <c r="M462" s="86"/>
      <c r="N462" s="86"/>
      <c r="O462" s="86"/>
      <c r="P462" s="86"/>
      <c r="Q462" s="157"/>
      <c r="R462" s="86"/>
      <c r="S462" s="86"/>
      <c r="T462" s="86"/>
      <c r="U462" s="86"/>
      <c r="V462" s="157"/>
      <c r="W462" s="86"/>
      <c r="X462" s="86"/>
      <c r="AA462" s="157"/>
      <c r="AF462" s="157"/>
    </row>
    <row r="463" spans="1:32" s="87" customFormat="1">
      <c r="A463" s="83"/>
      <c r="B463" s="88">
        <v>48</v>
      </c>
      <c r="C463" s="79" t="s">
        <v>35</v>
      </c>
      <c r="D463" s="32"/>
      <c r="E463" s="31"/>
      <c r="F463" s="32"/>
      <c r="G463" s="32"/>
      <c r="H463" s="31"/>
      <c r="I463" s="31"/>
      <c r="J463" s="32"/>
      <c r="K463" s="32"/>
      <c r="L463" s="170"/>
      <c r="M463" s="86"/>
      <c r="N463" s="86"/>
      <c r="O463" s="86"/>
      <c r="P463" s="86"/>
      <c r="Q463" s="157"/>
      <c r="R463" s="86"/>
      <c r="S463" s="86"/>
      <c r="T463" s="86"/>
      <c r="U463" s="86"/>
      <c r="V463" s="157"/>
      <c r="W463" s="86"/>
      <c r="X463" s="86"/>
      <c r="AA463" s="157"/>
      <c r="AF463" s="157"/>
    </row>
    <row r="464" spans="1:32" s="87" customFormat="1" ht="25.5">
      <c r="A464" s="84"/>
      <c r="B464" s="208" t="s">
        <v>153</v>
      </c>
      <c r="C464" s="85" t="s">
        <v>304</v>
      </c>
      <c r="D464" s="34">
        <v>10000</v>
      </c>
      <c r="E464" s="33">
        <v>0</v>
      </c>
      <c r="F464" s="47">
        <v>0</v>
      </c>
      <c r="G464" s="33">
        <v>0</v>
      </c>
      <c r="H464" s="47">
        <v>0</v>
      </c>
      <c r="I464" s="33">
        <v>0</v>
      </c>
      <c r="J464" s="33">
        <v>0</v>
      </c>
      <c r="K464" s="33">
        <v>0</v>
      </c>
      <c r="L464" s="33">
        <f>SUM(J464:K464)</f>
        <v>0</v>
      </c>
      <c r="M464" s="86"/>
      <c r="N464" s="86"/>
      <c r="O464" s="179"/>
      <c r="P464" s="86"/>
      <c r="Q464" s="157"/>
      <c r="R464" s="86"/>
      <c r="S464" s="86"/>
      <c r="T464" s="86"/>
      <c r="U464" s="86"/>
      <c r="V464" s="157"/>
      <c r="W464" s="86"/>
      <c r="X464" s="86"/>
      <c r="AA464" s="157"/>
      <c r="AF464" s="157"/>
    </row>
    <row r="465" spans="1:32" s="87" customFormat="1" ht="25.5">
      <c r="A465" s="83"/>
      <c r="B465" s="88" t="s">
        <v>268</v>
      </c>
      <c r="C465" s="79" t="s">
        <v>305</v>
      </c>
      <c r="D465" s="32">
        <v>5000</v>
      </c>
      <c r="E465" s="31">
        <v>0</v>
      </c>
      <c r="F465" s="44">
        <v>0</v>
      </c>
      <c r="G465" s="31">
        <v>0</v>
      </c>
      <c r="H465" s="44">
        <v>0</v>
      </c>
      <c r="I465" s="31">
        <v>0</v>
      </c>
      <c r="J465" s="31">
        <v>0</v>
      </c>
      <c r="K465" s="31">
        <v>0</v>
      </c>
      <c r="L465" s="31">
        <f>SUM(J465:K465)</f>
        <v>0</v>
      </c>
      <c r="M465" s="86"/>
      <c r="N465" s="86"/>
      <c r="O465" s="179"/>
      <c r="P465" s="86"/>
      <c r="Q465" s="157"/>
      <c r="R465" s="86"/>
      <c r="S465" s="86"/>
      <c r="T465" s="86"/>
      <c r="U465" s="86"/>
      <c r="V465" s="157"/>
      <c r="W465" s="86"/>
      <c r="X465" s="86"/>
      <c r="AA465" s="157"/>
      <c r="AF465" s="157"/>
    </row>
    <row r="466" spans="1:32" s="87" customFormat="1">
      <c r="A466" s="83" t="s">
        <v>12</v>
      </c>
      <c r="B466" s="88">
        <v>48</v>
      </c>
      <c r="C466" s="79" t="s">
        <v>35</v>
      </c>
      <c r="D466" s="25">
        <f t="shared" ref="D466:I466" si="165">SUM(D464:D465)</f>
        <v>15000</v>
      </c>
      <c r="E466" s="24">
        <f t="shared" si="165"/>
        <v>0</v>
      </c>
      <c r="F466" s="24">
        <f t="shared" si="165"/>
        <v>0</v>
      </c>
      <c r="G466" s="24">
        <f t="shared" si="165"/>
        <v>0</v>
      </c>
      <c r="H466" s="24">
        <f t="shared" si="165"/>
        <v>0</v>
      </c>
      <c r="I466" s="24">
        <f t="shared" si="165"/>
        <v>0</v>
      </c>
      <c r="J466" s="24">
        <f>SUM(J464:J465)</f>
        <v>0</v>
      </c>
      <c r="K466" s="24">
        <f t="shared" ref="K466" si="166">SUM(K464:K465)</f>
        <v>0</v>
      </c>
      <c r="L466" s="24">
        <f>SUM(L464:L465)</f>
        <v>0</v>
      </c>
      <c r="M466" s="86"/>
      <c r="N466" s="86"/>
      <c r="O466" s="86"/>
      <c r="P466" s="86"/>
      <c r="Q466" s="157"/>
      <c r="R466" s="86"/>
      <c r="S466" s="86"/>
      <c r="T466" s="86"/>
      <c r="U466" s="86"/>
      <c r="V466" s="157"/>
      <c r="W466" s="86"/>
      <c r="X466" s="86"/>
      <c r="AA466" s="157"/>
      <c r="AF466" s="157"/>
    </row>
    <row r="467" spans="1:32" s="87" customFormat="1" ht="11.1" customHeight="1">
      <c r="A467" s="83"/>
      <c r="B467" s="88"/>
      <c r="C467" s="79"/>
      <c r="D467" s="207"/>
      <c r="E467" s="207"/>
      <c r="F467" s="32"/>
      <c r="G467" s="32"/>
      <c r="H467" s="32"/>
      <c r="I467" s="207"/>
      <c r="J467" s="32"/>
      <c r="K467" s="32"/>
      <c r="L467" s="32"/>
      <c r="M467" s="86"/>
      <c r="N467" s="86"/>
      <c r="O467" s="86"/>
      <c r="P467" s="86"/>
      <c r="Q467" s="157"/>
      <c r="R467" s="86"/>
      <c r="S467" s="86"/>
      <c r="T467" s="86"/>
      <c r="U467" s="86"/>
      <c r="V467" s="157"/>
      <c r="W467" s="86"/>
      <c r="X467" s="86"/>
      <c r="AA467" s="157"/>
      <c r="AF467" s="157"/>
    </row>
    <row r="468" spans="1:32" s="87" customFormat="1">
      <c r="A468" s="83"/>
      <c r="B468" s="112" t="s">
        <v>269</v>
      </c>
      <c r="C468" s="79" t="s">
        <v>270</v>
      </c>
      <c r="D468" s="31"/>
      <c r="E468" s="31"/>
      <c r="F468" s="32"/>
      <c r="G468" s="32"/>
      <c r="H468" s="31"/>
      <c r="I468" s="31"/>
      <c r="J468" s="32"/>
      <c r="K468" s="32"/>
      <c r="L468" s="170"/>
      <c r="M468" s="86"/>
      <c r="N468" s="86"/>
      <c r="O468" s="86"/>
      <c r="P468" s="86"/>
      <c r="Q468" s="157"/>
      <c r="R468" s="86"/>
      <c r="S468" s="86"/>
      <c r="T468" s="86"/>
      <c r="U468" s="86"/>
      <c r="V468" s="157"/>
      <c r="W468" s="86"/>
      <c r="X468" s="86"/>
      <c r="AA468" s="157"/>
      <c r="AF468" s="157"/>
    </row>
    <row r="469" spans="1:32" s="87" customFormat="1">
      <c r="A469" s="83"/>
      <c r="B469" s="112" t="s">
        <v>271</v>
      </c>
      <c r="C469" s="79" t="s">
        <v>272</v>
      </c>
      <c r="D469" s="32">
        <v>4975</v>
      </c>
      <c r="E469" s="31">
        <v>0</v>
      </c>
      <c r="F469" s="32">
        <v>5000</v>
      </c>
      <c r="G469" s="31">
        <v>0</v>
      </c>
      <c r="H469" s="32">
        <v>5000</v>
      </c>
      <c r="I469" s="31">
        <v>0</v>
      </c>
      <c r="J469" s="31">
        <v>0</v>
      </c>
      <c r="K469" s="31">
        <v>0</v>
      </c>
      <c r="L469" s="31">
        <f>SUM(J469:K469)</f>
        <v>0</v>
      </c>
      <c r="M469" s="86"/>
      <c r="N469" s="86"/>
      <c r="O469" s="86"/>
      <c r="P469" s="86"/>
      <c r="Q469" s="157"/>
      <c r="R469" s="58"/>
      <c r="S469" s="58"/>
      <c r="T469" s="58"/>
      <c r="U469" s="58"/>
      <c r="V469" s="153"/>
      <c r="W469" s="288"/>
      <c r="X469" s="288"/>
      <c r="Y469" s="288"/>
      <c r="Z469" s="288"/>
      <c r="AA469" s="289"/>
      <c r="AB469" s="293"/>
      <c r="AC469" s="293"/>
      <c r="AD469" s="293"/>
      <c r="AE469" s="293"/>
      <c r="AF469" s="157"/>
    </row>
    <row r="470" spans="1:32" s="87" customFormat="1" ht="11.1" customHeight="1">
      <c r="A470" s="83"/>
      <c r="B470" s="112"/>
      <c r="C470" s="79"/>
      <c r="D470" s="31"/>
      <c r="E470" s="31"/>
      <c r="F470" s="32"/>
      <c r="G470" s="32"/>
      <c r="H470" s="31"/>
      <c r="I470" s="31"/>
      <c r="J470" s="32"/>
      <c r="K470" s="32"/>
      <c r="L470" s="170"/>
      <c r="M470" s="86"/>
      <c r="N470" s="86"/>
      <c r="O470" s="86"/>
      <c r="P470" s="86"/>
      <c r="Q470" s="157"/>
      <c r="R470" s="86"/>
      <c r="S470" s="86"/>
      <c r="T470" s="86"/>
      <c r="U470" s="86"/>
      <c r="V470" s="157"/>
      <c r="W470" s="86"/>
      <c r="X470" s="86"/>
      <c r="AA470" s="157"/>
      <c r="AF470" s="157"/>
    </row>
    <row r="471" spans="1:32" s="87" customFormat="1">
      <c r="A471" s="83"/>
      <c r="B471" s="112" t="s">
        <v>273</v>
      </c>
      <c r="C471" s="79" t="s">
        <v>274</v>
      </c>
      <c r="D471" s="31"/>
      <c r="E471" s="31"/>
      <c r="F471" s="32"/>
      <c r="G471" s="32"/>
      <c r="H471" s="31"/>
      <c r="I471" s="31"/>
      <c r="J471" s="32"/>
      <c r="K471" s="32"/>
      <c r="L471" s="170"/>
      <c r="M471" s="86"/>
      <c r="N471" s="86"/>
      <c r="O471" s="86"/>
      <c r="P471" s="86"/>
      <c r="Q471" s="157"/>
      <c r="R471" s="86"/>
      <c r="S471" s="86"/>
      <c r="T471" s="86"/>
      <c r="U471" s="86"/>
      <c r="V471" s="157"/>
      <c r="W471" s="86"/>
      <c r="X471" s="86"/>
      <c r="AA471" s="157"/>
      <c r="AF471" s="157"/>
    </row>
    <row r="472" spans="1:32" s="87" customFormat="1">
      <c r="A472" s="83"/>
      <c r="B472" s="112" t="s">
        <v>275</v>
      </c>
      <c r="C472" s="79" t="s">
        <v>272</v>
      </c>
      <c r="D472" s="32">
        <v>53947</v>
      </c>
      <c r="E472" s="31">
        <v>0</v>
      </c>
      <c r="F472" s="32">
        <v>5000</v>
      </c>
      <c r="G472" s="31">
        <v>0</v>
      </c>
      <c r="H472" s="32">
        <v>5000</v>
      </c>
      <c r="I472" s="31">
        <v>0</v>
      </c>
      <c r="J472" s="31">
        <v>0</v>
      </c>
      <c r="K472" s="31">
        <v>0</v>
      </c>
      <c r="L472" s="31">
        <f>SUM(J472:K472)</f>
        <v>0</v>
      </c>
      <c r="M472" s="86"/>
      <c r="N472" s="86"/>
      <c r="O472" s="86"/>
      <c r="P472" s="86"/>
      <c r="Q472" s="157"/>
      <c r="R472" s="58"/>
      <c r="S472" s="58"/>
      <c r="T472" s="58"/>
      <c r="U472" s="58"/>
      <c r="V472" s="153"/>
      <c r="W472" s="288"/>
      <c r="X472" s="288"/>
      <c r="Y472" s="288"/>
      <c r="Z472" s="288"/>
      <c r="AA472" s="289"/>
      <c r="AB472" s="293"/>
      <c r="AC472" s="293"/>
      <c r="AD472" s="293"/>
      <c r="AE472" s="293"/>
      <c r="AF472" s="157"/>
    </row>
    <row r="473" spans="1:32" s="87" customFormat="1" ht="11.1" customHeight="1">
      <c r="A473" s="83"/>
      <c r="B473" s="112"/>
      <c r="C473" s="79"/>
      <c r="D473" s="31"/>
      <c r="E473" s="31"/>
      <c r="F473" s="32"/>
      <c r="G473" s="32"/>
      <c r="H473" s="31"/>
      <c r="I473" s="31"/>
      <c r="J473" s="32"/>
      <c r="K473" s="32"/>
      <c r="L473" s="170"/>
      <c r="M473" s="86"/>
      <c r="N473" s="86"/>
      <c r="O473" s="86"/>
      <c r="P473" s="86"/>
      <c r="Q473" s="157"/>
      <c r="R473" s="86"/>
      <c r="S473" s="86"/>
      <c r="T473" s="86"/>
      <c r="U473" s="86"/>
      <c r="V473" s="157"/>
      <c r="W473" s="86"/>
      <c r="X473" s="86"/>
      <c r="AA473" s="157"/>
      <c r="AF473" s="157"/>
    </row>
    <row r="474" spans="1:32" s="87" customFormat="1">
      <c r="A474" s="83"/>
      <c r="B474" s="112" t="s">
        <v>276</v>
      </c>
      <c r="C474" s="79" t="s">
        <v>279</v>
      </c>
      <c r="D474" s="31"/>
      <c r="E474" s="31"/>
      <c r="F474" s="32"/>
      <c r="G474" s="32"/>
      <c r="H474" s="31"/>
      <c r="I474" s="31"/>
      <c r="J474" s="32"/>
      <c r="K474" s="32"/>
      <c r="L474" s="170"/>
      <c r="M474" s="86"/>
      <c r="N474" s="86"/>
      <c r="O474" s="86"/>
      <c r="P474" s="86"/>
      <c r="Q474" s="157"/>
      <c r="R474" s="86"/>
      <c r="S474" s="86"/>
      <c r="T474" s="86"/>
      <c r="U474" s="86"/>
      <c r="V474" s="157"/>
      <c r="W474" s="86"/>
      <c r="X474" s="86"/>
      <c r="AA474" s="157"/>
      <c r="AF474" s="157"/>
    </row>
    <row r="475" spans="1:32" s="87" customFormat="1">
      <c r="A475" s="83"/>
      <c r="B475" s="112" t="s">
        <v>278</v>
      </c>
      <c r="C475" s="79" t="s">
        <v>277</v>
      </c>
      <c r="D475" s="32">
        <v>20000</v>
      </c>
      <c r="E475" s="31">
        <v>0</v>
      </c>
      <c r="F475" s="32">
        <v>60000</v>
      </c>
      <c r="G475" s="31">
        <v>0</v>
      </c>
      <c r="H475" s="32">
        <v>60000</v>
      </c>
      <c r="I475" s="31">
        <v>0</v>
      </c>
      <c r="J475" s="31">
        <v>0</v>
      </c>
      <c r="K475" s="31">
        <v>0</v>
      </c>
      <c r="L475" s="31">
        <f>SUM(J475:K475)</f>
        <v>0</v>
      </c>
      <c r="M475" s="86"/>
      <c r="N475" s="86"/>
      <c r="O475" s="86"/>
      <c r="P475" s="86"/>
      <c r="Q475" s="157"/>
      <c r="R475" s="58"/>
      <c r="S475" s="58"/>
      <c r="T475" s="58"/>
      <c r="U475" s="58"/>
      <c r="V475" s="153"/>
      <c r="W475" s="288"/>
      <c r="X475" s="288"/>
      <c r="Y475" s="288"/>
      <c r="Z475" s="288"/>
      <c r="AA475" s="289"/>
      <c r="AB475" s="293"/>
      <c r="AC475" s="293"/>
      <c r="AD475" s="293"/>
      <c r="AE475" s="293"/>
      <c r="AF475" s="157"/>
    </row>
    <row r="476" spans="1:32" s="87" customFormat="1" ht="11.1" customHeight="1">
      <c r="A476" s="83"/>
      <c r="B476" s="112"/>
      <c r="C476" s="79"/>
      <c r="D476" s="31"/>
      <c r="E476" s="31"/>
      <c r="F476" s="32"/>
      <c r="G476" s="32"/>
      <c r="H476" s="31"/>
      <c r="I476" s="31"/>
      <c r="J476" s="32"/>
      <c r="K476" s="32"/>
      <c r="L476" s="170"/>
      <c r="M476" s="86"/>
      <c r="N476" s="86"/>
      <c r="O476" s="86"/>
      <c r="P476" s="86"/>
      <c r="Q476" s="157"/>
      <c r="R476" s="86"/>
      <c r="S476" s="86"/>
      <c r="T476" s="86"/>
      <c r="U476" s="86"/>
      <c r="V476" s="157"/>
      <c r="W476" s="86"/>
      <c r="X476" s="86"/>
      <c r="AA476" s="157"/>
      <c r="AF476" s="157"/>
    </row>
    <row r="477" spans="1:32" s="87" customFormat="1">
      <c r="A477" s="83"/>
      <c r="B477" s="112" t="s">
        <v>280</v>
      </c>
      <c r="C477" s="79" t="s">
        <v>281</v>
      </c>
      <c r="D477" s="31"/>
      <c r="E477" s="31"/>
      <c r="F477" s="32"/>
      <c r="G477" s="32"/>
      <c r="H477" s="31"/>
      <c r="I477" s="31"/>
      <c r="J477" s="32"/>
      <c r="K477" s="32"/>
      <c r="L477" s="170"/>
      <c r="M477" s="86"/>
      <c r="N477" s="86"/>
      <c r="O477" s="86"/>
      <c r="P477" s="86"/>
      <c r="Q477" s="157"/>
      <c r="R477" s="86"/>
      <c r="S477" s="86"/>
      <c r="T477" s="86"/>
      <c r="U477" s="86"/>
      <c r="V477" s="157"/>
      <c r="W477" s="86"/>
      <c r="X477" s="86"/>
      <c r="AA477" s="157"/>
      <c r="AF477" s="157"/>
    </row>
    <row r="478" spans="1:32" s="87" customFormat="1">
      <c r="A478" s="83"/>
      <c r="B478" s="112" t="s">
        <v>282</v>
      </c>
      <c r="C478" s="79" t="s">
        <v>272</v>
      </c>
      <c r="D478" s="32">
        <v>5059</v>
      </c>
      <c r="E478" s="31">
        <v>0</v>
      </c>
      <c r="F478" s="32">
        <v>5000</v>
      </c>
      <c r="G478" s="31">
        <v>0</v>
      </c>
      <c r="H478" s="32">
        <v>5000</v>
      </c>
      <c r="I478" s="31">
        <v>0</v>
      </c>
      <c r="J478" s="31">
        <v>0</v>
      </c>
      <c r="K478" s="31">
        <v>0</v>
      </c>
      <c r="L478" s="31">
        <f>SUM(J478:K478)</f>
        <v>0</v>
      </c>
      <c r="M478" s="86"/>
      <c r="N478" s="86"/>
      <c r="O478" s="86"/>
      <c r="P478" s="86"/>
      <c r="Q478" s="157"/>
      <c r="R478" s="58"/>
      <c r="S478" s="58"/>
      <c r="T478" s="58"/>
      <c r="U478" s="58"/>
      <c r="V478" s="153"/>
      <c r="W478" s="288"/>
      <c r="X478" s="288"/>
      <c r="Y478" s="288"/>
      <c r="Z478" s="288"/>
      <c r="AA478" s="289"/>
      <c r="AB478" s="293"/>
      <c r="AC478" s="293"/>
      <c r="AD478" s="293"/>
      <c r="AE478" s="293"/>
      <c r="AF478" s="157"/>
    </row>
    <row r="479" spans="1:32" s="87" customFormat="1" ht="11.1" customHeight="1">
      <c r="A479" s="83"/>
      <c r="B479" s="112"/>
      <c r="C479" s="79"/>
      <c r="D479" s="31"/>
      <c r="E479" s="31"/>
      <c r="F479" s="32"/>
      <c r="G479" s="32"/>
      <c r="H479" s="31"/>
      <c r="I479" s="31"/>
      <c r="J479" s="32"/>
      <c r="K479" s="32"/>
      <c r="L479" s="170"/>
      <c r="M479" s="86"/>
      <c r="N479" s="86"/>
      <c r="O479" s="86"/>
      <c r="P479" s="86"/>
      <c r="Q479" s="157"/>
      <c r="R479" s="86"/>
      <c r="S479" s="86"/>
      <c r="T479" s="86"/>
      <c r="U479" s="86"/>
      <c r="V479" s="157"/>
      <c r="W479" s="86"/>
      <c r="X479" s="86"/>
      <c r="AA479" s="157"/>
      <c r="AF479" s="157"/>
    </row>
    <row r="480" spans="1:32" s="87" customFormat="1">
      <c r="A480" s="83"/>
      <c r="B480" s="112" t="s">
        <v>283</v>
      </c>
      <c r="C480" s="79" t="s">
        <v>284</v>
      </c>
      <c r="D480" s="31"/>
      <c r="E480" s="31"/>
      <c r="F480" s="32"/>
      <c r="G480" s="32"/>
      <c r="H480" s="31"/>
      <c r="I480" s="31"/>
      <c r="J480" s="32"/>
      <c r="K480" s="32"/>
      <c r="L480" s="170"/>
      <c r="M480" s="86"/>
      <c r="N480" s="86"/>
      <c r="O480" s="86"/>
      <c r="P480" s="86"/>
      <c r="Q480" s="157"/>
      <c r="R480" s="86"/>
      <c r="S480" s="86"/>
      <c r="T480" s="86"/>
      <c r="U480" s="86"/>
      <c r="V480" s="157"/>
      <c r="W480" s="86"/>
      <c r="X480" s="86"/>
      <c r="AA480" s="157"/>
      <c r="AF480" s="157"/>
    </row>
    <row r="481" spans="1:32" s="87" customFormat="1">
      <c r="A481" s="83"/>
      <c r="B481" s="112" t="s">
        <v>285</v>
      </c>
      <c r="C481" s="79" t="s">
        <v>272</v>
      </c>
      <c r="D481" s="32">
        <v>2000</v>
      </c>
      <c r="E481" s="31">
        <v>0</v>
      </c>
      <c r="F481" s="32">
        <v>2000</v>
      </c>
      <c r="G481" s="31">
        <v>0</v>
      </c>
      <c r="H481" s="32">
        <v>2000</v>
      </c>
      <c r="I481" s="31">
        <v>0</v>
      </c>
      <c r="J481" s="31">
        <v>0</v>
      </c>
      <c r="K481" s="31">
        <v>0</v>
      </c>
      <c r="L481" s="31">
        <f>SUM(J481:K481)</f>
        <v>0</v>
      </c>
      <c r="M481" s="86"/>
      <c r="N481" s="86"/>
      <c r="O481" s="86"/>
      <c r="P481" s="86"/>
      <c r="Q481" s="157"/>
      <c r="R481" s="58"/>
      <c r="S481" s="58"/>
      <c r="T481" s="58"/>
      <c r="U481" s="58"/>
      <c r="V481" s="153"/>
      <c r="W481" s="288"/>
      <c r="X481" s="288"/>
      <c r="Y481" s="288"/>
      <c r="Z481" s="288"/>
      <c r="AA481" s="289"/>
      <c r="AB481" s="293"/>
      <c r="AC481" s="293"/>
      <c r="AD481" s="293"/>
      <c r="AE481" s="293"/>
      <c r="AF481" s="157"/>
    </row>
    <row r="482" spans="1:32" s="87" customFormat="1" ht="11.1" customHeight="1">
      <c r="A482" s="83"/>
      <c r="B482" s="112"/>
      <c r="C482" s="79"/>
      <c r="D482" s="31"/>
      <c r="E482" s="31"/>
      <c r="F482" s="32"/>
      <c r="G482" s="32"/>
      <c r="H482" s="31"/>
      <c r="I482" s="31"/>
      <c r="J482" s="32"/>
      <c r="K482" s="32"/>
      <c r="L482" s="170"/>
      <c r="M482" s="86"/>
      <c r="N482" s="86"/>
      <c r="O482" s="86"/>
      <c r="P482" s="86"/>
      <c r="Q482" s="157"/>
      <c r="R482" s="86"/>
      <c r="S482" s="86"/>
      <c r="T482" s="86"/>
      <c r="U482" s="86"/>
      <c r="V482" s="157"/>
      <c r="W482" s="86"/>
      <c r="X482" s="86"/>
      <c r="AA482" s="157"/>
      <c r="AF482" s="157"/>
    </row>
    <row r="483" spans="1:32" s="87" customFormat="1">
      <c r="A483" s="83"/>
      <c r="B483" s="112" t="s">
        <v>286</v>
      </c>
      <c r="C483" s="116" t="s">
        <v>287</v>
      </c>
      <c r="D483" s="31"/>
      <c r="E483" s="31"/>
      <c r="F483" s="32"/>
      <c r="G483" s="32"/>
      <c r="H483" s="31"/>
      <c r="I483" s="31"/>
      <c r="J483" s="32"/>
      <c r="K483" s="32"/>
      <c r="L483" s="170"/>
      <c r="M483" s="86"/>
      <c r="N483" s="86"/>
      <c r="O483" s="86"/>
      <c r="P483" s="86"/>
      <c r="Q483" s="157"/>
      <c r="R483" s="86"/>
      <c r="S483" s="86"/>
      <c r="T483" s="86"/>
      <c r="U483" s="86"/>
      <c r="V483" s="157"/>
      <c r="W483" s="86"/>
      <c r="X483" s="86"/>
      <c r="AA483" s="157"/>
      <c r="AF483" s="157"/>
    </row>
    <row r="484" spans="1:32" s="87" customFormat="1">
      <c r="A484" s="83"/>
      <c r="B484" s="112" t="s">
        <v>288</v>
      </c>
      <c r="C484" s="79" t="s">
        <v>272</v>
      </c>
      <c r="D484" s="31">
        <v>0</v>
      </c>
      <c r="E484" s="31">
        <v>0</v>
      </c>
      <c r="F484" s="32">
        <v>10000</v>
      </c>
      <c r="G484" s="31">
        <v>0</v>
      </c>
      <c r="H484" s="32">
        <v>10000</v>
      </c>
      <c r="I484" s="31">
        <v>0</v>
      </c>
      <c r="J484" s="31">
        <v>0</v>
      </c>
      <c r="K484" s="31">
        <v>0</v>
      </c>
      <c r="L484" s="31">
        <f>SUM(J484:K484)</f>
        <v>0</v>
      </c>
      <c r="M484" s="86"/>
      <c r="N484" s="86"/>
      <c r="O484" s="86"/>
      <c r="P484" s="86"/>
      <c r="Q484" s="157"/>
      <c r="R484" s="58"/>
      <c r="S484" s="58"/>
      <c r="T484" s="58"/>
      <c r="U484" s="58"/>
      <c r="V484" s="153"/>
      <c r="W484" s="288"/>
      <c r="X484" s="288"/>
      <c r="Y484" s="288"/>
      <c r="Z484" s="288"/>
      <c r="AA484" s="289"/>
      <c r="AB484" s="293"/>
      <c r="AC484" s="293"/>
      <c r="AD484" s="293"/>
      <c r="AE484" s="293"/>
      <c r="AF484" s="157"/>
    </row>
    <row r="485" spans="1:32" s="87" customFormat="1" ht="11.1" customHeight="1">
      <c r="A485" s="83"/>
      <c r="B485" s="112"/>
      <c r="C485" s="79"/>
      <c r="D485" s="31"/>
      <c r="E485" s="31"/>
      <c r="F485" s="32"/>
      <c r="G485" s="32"/>
      <c r="H485" s="31"/>
      <c r="I485" s="31"/>
      <c r="J485" s="32"/>
      <c r="K485" s="32"/>
      <c r="L485" s="170"/>
      <c r="M485" s="86"/>
      <c r="N485" s="86"/>
      <c r="O485" s="86"/>
      <c r="P485" s="86"/>
      <c r="Q485" s="157"/>
      <c r="R485" s="86"/>
      <c r="S485" s="86"/>
      <c r="T485" s="86"/>
      <c r="U485" s="86"/>
      <c r="V485" s="157"/>
      <c r="W485" s="86"/>
      <c r="X485" s="86"/>
      <c r="AA485" s="157"/>
      <c r="AF485" s="157"/>
    </row>
    <row r="486" spans="1:32" s="87" customFormat="1" ht="25.5">
      <c r="A486" s="83"/>
      <c r="B486" s="112" t="s">
        <v>289</v>
      </c>
      <c r="C486" s="79" t="s">
        <v>291</v>
      </c>
      <c r="D486" s="31"/>
      <c r="E486" s="31"/>
      <c r="F486" s="32"/>
      <c r="G486" s="32"/>
      <c r="H486" s="31"/>
      <c r="I486" s="31"/>
      <c r="J486" s="32"/>
      <c r="K486" s="32"/>
      <c r="L486" s="170"/>
      <c r="M486" s="86"/>
      <c r="N486" s="86"/>
      <c r="O486" s="86"/>
      <c r="P486" s="86"/>
      <c r="Q486" s="157"/>
      <c r="R486" s="86"/>
      <c r="S486" s="86"/>
      <c r="T486" s="86"/>
      <c r="U486" s="86"/>
      <c r="V486" s="157"/>
      <c r="W486" s="86"/>
      <c r="X486" s="86"/>
      <c r="AA486" s="157"/>
      <c r="AF486" s="157"/>
    </row>
    <row r="487" spans="1:32" s="87" customFormat="1">
      <c r="A487" s="83"/>
      <c r="B487" s="112" t="s">
        <v>290</v>
      </c>
      <c r="C487" s="79" t="s">
        <v>272</v>
      </c>
      <c r="D487" s="34">
        <v>8201</v>
      </c>
      <c r="E487" s="33">
        <v>0</v>
      </c>
      <c r="F487" s="34">
        <v>10220</v>
      </c>
      <c r="G487" s="33">
        <v>0</v>
      </c>
      <c r="H487" s="34">
        <v>10220</v>
      </c>
      <c r="I487" s="33">
        <v>0</v>
      </c>
      <c r="J487" s="34">
        <v>27343</v>
      </c>
      <c r="K487" s="33">
        <v>0</v>
      </c>
      <c r="L487" s="34">
        <f>SUM(J487:K487)</f>
        <v>27343</v>
      </c>
      <c r="M487" s="240"/>
      <c r="N487" s="240"/>
      <c r="O487" s="240"/>
      <c r="P487" s="240"/>
      <c r="Q487" s="241"/>
      <c r="R487" s="240"/>
      <c r="S487" s="240"/>
      <c r="T487" s="240"/>
      <c r="U487" s="240"/>
      <c r="V487" s="241"/>
      <c r="W487" s="66"/>
      <c r="X487" s="66"/>
      <c r="Y487" s="8"/>
      <c r="Z487" s="8"/>
      <c r="AA487" s="156"/>
      <c r="AB487" s="8"/>
      <c r="AF487" s="157"/>
    </row>
    <row r="488" spans="1:32" s="87" customFormat="1">
      <c r="A488" s="83" t="s">
        <v>12</v>
      </c>
      <c r="B488" s="88">
        <v>70</v>
      </c>
      <c r="C488" s="79" t="s">
        <v>127</v>
      </c>
      <c r="D488" s="34">
        <f t="shared" ref="D488:L488" si="167">D461+D487+D484+D481+D478+D475+D472+D469+D466</f>
        <v>151787</v>
      </c>
      <c r="E488" s="33">
        <f t="shared" si="167"/>
        <v>0</v>
      </c>
      <c r="F488" s="34">
        <f t="shared" si="167"/>
        <v>142220</v>
      </c>
      <c r="G488" s="33">
        <f t="shared" si="167"/>
        <v>0</v>
      </c>
      <c r="H488" s="34">
        <f t="shared" si="167"/>
        <v>142220</v>
      </c>
      <c r="I488" s="33">
        <f t="shared" si="167"/>
        <v>0</v>
      </c>
      <c r="J488" s="34">
        <f t="shared" si="167"/>
        <v>27343</v>
      </c>
      <c r="K488" s="33">
        <f t="shared" ref="K488" si="168">K461+K487+K484+K481+K478+K475+K472+K469+K466</f>
        <v>0</v>
      </c>
      <c r="L488" s="34">
        <f t="shared" si="167"/>
        <v>27343</v>
      </c>
      <c r="M488" s="86"/>
      <c r="N488" s="86"/>
      <c r="O488" s="86"/>
      <c r="P488" s="86"/>
      <c r="Q488" s="157"/>
      <c r="R488" s="86"/>
      <c r="S488" s="86"/>
      <c r="T488" s="86"/>
      <c r="U488" s="86"/>
      <c r="V488" s="157"/>
      <c r="W488" s="66"/>
      <c r="X488" s="66"/>
      <c r="Y488" s="8"/>
      <c r="Z488" s="8"/>
      <c r="AA488" s="156"/>
      <c r="AB488" s="8"/>
      <c r="AF488" s="157"/>
    </row>
    <row r="489" spans="1:32" s="87" customFormat="1">
      <c r="A489" s="83" t="s">
        <v>12</v>
      </c>
      <c r="B489" s="113">
        <v>1.2030000000000001</v>
      </c>
      <c r="C489" s="77" t="s">
        <v>137</v>
      </c>
      <c r="D489" s="34">
        <f t="shared" ref="D489:L489" si="169">D461+D487+D484+D481+D478+D475+D472+D469+D466</f>
        <v>151787</v>
      </c>
      <c r="E489" s="33">
        <f t="shared" si="169"/>
        <v>0</v>
      </c>
      <c r="F489" s="34">
        <f t="shared" si="169"/>
        <v>142220</v>
      </c>
      <c r="G489" s="33">
        <f t="shared" si="169"/>
        <v>0</v>
      </c>
      <c r="H489" s="34">
        <f t="shared" si="169"/>
        <v>142220</v>
      </c>
      <c r="I489" s="33">
        <f t="shared" si="169"/>
        <v>0</v>
      </c>
      <c r="J489" s="34">
        <f t="shared" si="169"/>
        <v>27343</v>
      </c>
      <c r="K489" s="33">
        <f t="shared" ref="K489" si="170">K461+K487+K484+K481+K478+K475+K472+K469+K466</f>
        <v>0</v>
      </c>
      <c r="L489" s="34">
        <f t="shared" si="169"/>
        <v>27343</v>
      </c>
      <c r="M489" s="86"/>
      <c r="N489" s="86"/>
      <c r="O489" s="86"/>
      <c r="P489" s="86"/>
      <c r="Q489" s="157"/>
      <c r="R489" s="86"/>
      <c r="S489" s="86"/>
      <c r="T489" s="86"/>
      <c r="U489" s="86"/>
      <c r="V489" s="157"/>
      <c r="W489" s="86"/>
      <c r="X489" s="86"/>
      <c r="AA489" s="157"/>
      <c r="AF489" s="157"/>
    </row>
    <row r="490" spans="1:32" s="87" customFormat="1">
      <c r="A490" s="83" t="s">
        <v>12</v>
      </c>
      <c r="B490" s="117">
        <v>1</v>
      </c>
      <c r="C490" s="79" t="s">
        <v>117</v>
      </c>
      <c r="D490" s="25">
        <f t="shared" ref="D490:L490" si="171">D489+D454+D432</f>
        <v>214033</v>
      </c>
      <c r="E490" s="24">
        <f t="shared" si="171"/>
        <v>0</v>
      </c>
      <c r="F490" s="25">
        <f t="shared" si="171"/>
        <v>301488</v>
      </c>
      <c r="G490" s="24">
        <f t="shared" si="171"/>
        <v>0</v>
      </c>
      <c r="H490" s="273">
        <f t="shared" si="171"/>
        <v>301617</v>
      </c>
      <c r="I490" s="24">
        <f t="shared" si="171"/>
        <v>0</v>
      </c>
      <c r="J490" s="25">
        <f t="shared" si="171"/>
        <v>222315</v>
      </c>
      <c r="K490" s="24">
        <f t="shared" ref="K490" si="172">K489+K454+K432</f>
        <v>0</v>
      </c>
      <c r="L490" s="25">
        <f t="shared" si="171"/>
        <v>222315</v>
      </c>
      <c r="M490" s="86"/>
      <c r="N490" s="86"/>
      <c r="O490" s="86"/>
      <c r="P490" s="86"/>
      <c r="Q490" s="157"/>
      <c r="R490" s="86"/>
      <c r="S490" s="86"/>
      <c r="T490" s="86"/>
      <c r="U490" s="86"/>
      <c r="V490" s="157"/>
      <c r="W490" s="86"/>
      <c r="X490" s="86"/>
      <c r="AA490" s="157"/>
      <c r="AF490" s="157"/>
    </row>
    <row r="491" spans="1:32" s="87" customFormat="1" ht="11.1" customHeight="1">
      <c r="A491" s="83"/>
      <c r="B491" s="117"/>
      <c r="C491" s="79"/>
      <c r="D491" s="51"/>
      <c r="E491" s="51"/>
      <c r="F491" s="51"/>
      <c r="G491" s="51"/>
      <c r="H491" s="136"/>
      <c r="I491" s="136"/>
      <c r="J491" s="51"/>
      <c r="K491" s="51"/>
      <c r="L491" s="177"/>
      <c r="M491" s="86"/>
      <c r="N491" s="86"/>
      <c r="O491" s="86"/>
      <c r="P491" s="86"/>
      <c r="Q491" s="157"/>
      <c r="R491" s="86"/>
      <c r="S491" s="86"/>
      <c r="T491" s="86"/>
      <c r="U491" s="86"/>
      <c r="V491" s="157"/>
      <c r="W491" s="86"/>
      <c r="X491" s="86"/>
      <c r="AA491" s="157"/>
      <c r="AF491" s="157"/>
    </row>
    <row r="492" spans="1:32" s="87" customFormat="1">
      <c r="A492" s="83"/>
      <c r="B492" s="117">
        <v>2</v>
      </c>
      <c r="C492" s="79" t="s">
        <v>2</v>
      </c>
      <c r="D492" s="49"/>
      <c r="E492" s="49"/>
      <c r="F492" s="49"/>
      <c r="G492" s="49"/>
      <c r="H492" s="135"/>
      <c r="I492" s="135"/>
      <c r="J492" s="49"/>
      <c r="K492" s="49"/>
      <c r="L492" s="176"/>
      <c r="M492" s="86"/>
      <c r="N492" s="86"/>
      <c r="O492" s="86"/>
      <c r="P492" s="86"/>
      <c r="Q492" s="157"/>
      <c r="R492" s="86"/>
      <c r="S492" s="86"/>
      <c r="T492" s="86"/>
      <c r="U492" s="86"/>
      <c r="V492" s="157"/>
      <c r="W492" s="86"/>
      <c r="X492" s="86"/>
      <c r="AA492" s="157"/>
      <c r="AF492" s="157"/>
    </row>
    <row r="493" spans="1:32" s="87" customFormat="1">
      <c r="A493" s="83"/>
      <c r="B493" s="113">
        <v>2.1030000000000002</v>
      </c>
      <c r="C493" s="77" t="s">
        <v>140</v>
      </c>
      <c r="D493" s="49"/>
      <c r="E493" s="49"/>
      <c r="F493" s="49"/>
      <c r="G493" s="49"/>
      <c r="H493" s="135"/>
      <c r="I493" s="135"/>
      <c r="J493" s="49"/>
      <c r="K493" s="49"/>
      <c r="L493" s="176"/>
      <c r="M493" s="86"/>
      <c r="N493" s="86"/>
      <c r="O493" s="86"/>
      <c r="P493" s="86"/>
      <c r="Q493" s="157"/>
      <c r="R493" s="86"/>
      <c r="S493" s="86"/>
      <c r="T493" s="86"/>
      <c r="U493" s="86"/>
      <c r="V493" s="157"/>
      <c r="W493" s="86"/>
      <c r="X493" s="86"/>
      <c r="AA493" s="157"/>
      <c r="AF493" s="157"/>
    </row>
    <row r="494" spans="1:32" s="87" customFormat="1">
      <c r="A494" s="83"/>
      <c r="B494" s="214">
        <v>28</v>
      </c>
      <c r="C494" s="79" t="s">
        <v>328</v>
      </c>
      <c r="D494" s="49"/>
      <c r="E494" s="49"/>
      <c r="F494" s="49"/>
      <c r="G494" s="49"/>
      <c r="H494" s="135"/>
      <c r="I494" s="135"/>
      <c r="J494" s="49"/>
      <c r="K494" s="49"/>
      <c r="L494" s="176"/>
      <c r="M494" s="86"/>
      <c r="N494" s="86"/>
      <c r="O494" s="86"/>
      <c r="P494" s="86"/>
      <c r="Q494" s="157"/>
      <c r="R494" s="86"/>
      <c r="S494" s="86"/>
      <c r="T494" s="86"/>
      <c r="U494" s="86"/>
      <c r="V494" s="157"/>
      <c r="W494" s="86"/>
      <c r="X494" s="86"/>
      <c r="AA494" s="157"/>
      <c r="AF494" s="157"/>
    </row>
    <row r="495" spans="1:32" s="87" customFormat="1" ht="25.5">
      <c r="A495" s="83"/>
      <c r="B495" s="117">
        <v>71</v>
      </c>
      <c r="C495" s="79" t="s">
        <v>206</v>
      </c>
      <c r="D495" s="32"/>
      <c r="E495" s="32"/>
      <c r="F495" s="32"/>
      <c r="G495" s="32"/>
      <c r="H495" s="129"/>
      <c r="I495" s="129"/>
      <c r="J495" s="32"/>
      <c r="K495" s="32"/>
      <c r="L495" s="170"/>
      <c r="M495" s="86"/>
      <c r="N495" s="86"/>
      <c r="O495" s="86"/>
      <c r="P495" s="86"/>
      <c r="Q495" s="157"/>
      <c r="R495" s="86"/>
      <c r="S495" s="86"/>
      <c r="T495" s="86"/>
      <c r="U495" s="86"/>
      <c r="V495" s="157"/>
      <c r="W495" s="86"/>
      <c r="X495" s="86"/>
      <c r="AA495" s="157"/>
      <c r="AF495" s="157"/>
    </row>
    <row r="496" spans="1:32" s="87" customFormat="1">
      <c r="A496" s="84"/>
      <c r="B496" s="270" t="s">
        <v>340</v>
      </c>
      <c r="C496" s="85" t="s">
        <v>207</v>
      </c>
      <c r="D496" s="33">
        <v>0</v>
      </c>
      <c r="E496" s="33">
        <v>0</v>
      </c>
      <c r="F496" s="34">
        <v>11250</v>
      </c>
      <c r="G496" s="33">
        <v>0</v>
      </c>
      <c r="H496" s="34">
        <v>11250</v>
      </c>
      <c r="I496" s="33">
        <v>0</v>
      </c>
      <c r="J496" s="33">
        <v>0</v>
      </c>
      <c r="K496" s="33">
        <v>0</v>
      </c>
      <c r="L496" s="33">
        <f>SUM(J496:K496)</f>
        <v>0</v>
      </c>
      <c r="M496" s="240"/>
      <c r="N496" s="253"/>
      <c r="O496" s="240"/>
      <c r="P496" s="240"/>
      <c r="Q496" s="241"/>
      <c r="R496" s="86"/>
      <c r="S496" s="86"/>
      <c r="T496" s="86"/>
      <c r="U496" s="86"/>
      <c r="V496" s="157"/>
      <c r="W496" s="66"/>
      <c r="X496" s="66"/>
      <c r="Y496" s="8"/>
      <c r="Z496" s="8"/>
      <c r="AA496" s="156"/>
      <c r="AB496" s="8"/>
      <c r="AF496" s="157"/>
    </row>
    <row r="497" spans="1:32" s="87" customFormat="1" ht="26.45" customHeight="1">
      <c r="A497" s="83" t="s">
        <v>12</v>
      </c>
      <c r="B497" s="117">
        <v>71</v>
      </c>
      <c r="C497" s="79" t="s">
        <v>206</v>
      </c>
      <c r="D497" s="33">
        <f t="shared" ref="D497:L497" si="173">SUM(D496:D496)</f>
        <v>0</v>
      </c>
      <c r="E497" s="33">
        <f t="shared" si="173"/>
        <v>0</v>
      </c>
      <c r="F497" s="34">
        <f t="shared" si="173"/>
        <v>11250</v>
      </c>
      <c r="G497" s="33">
        <f t="shared" si="173"/>
        <v>0</v>
      </c>
      <c r="H497" s="34">
        <f t="shared" si="173"/>
        <v>11250</v>
      </c>
      <c r="I497" s="33">
        <f t="shared" si="173"/>
        <v>0</v>
      </c>
      <c r="J497" s="33">
        <f t="shared" si="173"/>
        <v>0</v>
      </c>
      <c r="K497" s="33">
        <f t="shared" ref="K497" si="174">SUM(K496:K496)</f>
        <v>0</v>
      </c>
      <c r="L497" s="33">
        <f t="shared" si="173"/>
        <v>0</v>
      </c>
      <c r="M497" s="86"/>
      <c r="N497" s="86"/>
      <c r="O497" s="86"/>
      <c r="P497" s="86"/>
      <c r="Q497" s="157"/>
      <c r="R497" s="86"/>
      <c r="S497" s="86"/>
      <c r="T497" s="86"/>
      <c r="U497" s="86"/>
      <c r="V497" s="157"/>
      <c r="W497" s="86"/>
      <c r="X497" s="86"/>
      <c r="AA497" s="157"/>
      <c r="AF497" s="157"/>
    </row>
    <row r="498" spans="1:32" s="87" customFormat="1">
      <c r="A498" s="83"/>
      <c r="B498" s="117"/>
      <c r="C498" s="79"/>
      <c r="D498" s="40"/>
      <c r="E498" s="42"/>
      <c r="F498" s="40"/>
      <c r="G498" s="40"/>
      <c r="H498" s="132"/>
      <c r="I498" s="132"/>
      <c r="J498" s="40"/>
      <c r="K498" s="40"/>
      <c r="L498" s="174"/>
      <c r="M498" s="86"/>
      <c r="N498" s="86"/>
      <c r="O498" s="86"/>
      <c r="P498" s="86"/>
      <c r="Q498" s="157"/>
      <c r="R498" s="86"/>
      <c r="S498" s="86"/>
      <c r="T498" s="86"/>
      <c r="U498" s="86"/>
      <c r="V498" s="157"/>
      <c r="W498" s="86"/>
      <c r="X498" s="86"/>
      <c r="AA498" s="157"/>
      <c r="AF498" s="157"/>
    </row>
    <row r="499" spans="1:32" s="87" customFormat="1" ht="26.45" customHeight="1">
      <c r="A499" s="83"/>
      <c r="B499" s="117">
        <v>72</v>
      </c>
      <c r="C499" s="79" t="s">
        <v>221</v>
      </c>
      <c r="D499" s="32"/>
      <c r="E499" s="31"/>
      <c r="F499" s="32"/>
      <c r="G499" s="32"/>
      <c r="H499" s="129"/>
      <c r="I499" s="129"/>
      <c r="J499" s="32"/>
      <c r="K499" s="32"/>
      <c r="L499" s="170"/>
      <c r="M499" s="86"/>
      <c r="N499" s="86"/>
      <c r="O499" s="86"/>
      <c r="P499" s="86"/>
      <c r="Q499" s="157"/>
      <c r="R499" s="86"/>
      <c r="S499" s="86"/>
      <c r="T499" s="86"/>
      <c r="U499" s="86"/>
      <c r="V499" s="157"/>
      <c r="W499" s="86"/>
      <c r="X499" s="86"/>
      <c r="AA499" s="157"/>
      <c r="AF499" s="157"/>
    </row>
    <row r="500" spans="1:32" s="87" customFormat="1">
      <c r="A500" s="83"/>
      <c r="B500" s="117" t="s">
        <v>341</v>
      </c>
      <c r="C500" s="79" t="s">
        <v>207</v>
      </c>
      <c r="D500" s="31">
        <v>0</v>
      </c>
      <c r="E500" s="31">
        <v>0</v>
      </c>
      <c r="F500" s="32">
        <v>51204</v>
      </c>
      <c r="G500" s="31">
        <v>0</v>
      </c>
      <c r="H500" s="32">
        <v>51204</v>
      </c>
      <c r="I500" s="31">
        <v>0</v>
      </c>
      <c r="J500" s="31">
        <v>0</v>
      </c>
      <c r="K500" s="31">
        <v>0</v>
      </c>
      <c r="L500" s="31">
        <f>SUM(J500:K500)</f>
        <v>0</v>
      </c>
      <c r="M500" s="240"/>
      <c r="N500" s="253"/>
      <c r="O500" s="237"/>
      <c r="P500" s="237"/>
      <c r="Q500" s="238"/>
      <c r="R500" s="86"/>
      <c r="S500" s="86"/>
      <c r="T500" s="86"/>
      <c r="U500" s="86"/>
      <c r="V500" s="157"/>
      <c r="W500" s="66"/>
      <c r="X500" s="66"/>
      <c r="Y500" s="8"/>
      <c r="Z500" s="8"/>
      <c r="AA500" s="156"/>
      <c r="AB500" s="8"/>
      <c r="AF500" s="157"/>
    </row>
    <row r="501" spans="1:32" s="87" customFormat="1" ht="26.45" customHeight="1">
      <c r="A501" s="83" t="s">
        <v>12</v>
      </c>
      <c r="B501" s="117">
        <v>72</v>
      </c>
      <c r="C501" s="79" t="s">
        <v>221</v>
      </c>
      <c r="D501" s="24">
        <f t="shared" ref="D501:J501" si="175">D500</f>
        <v>0</v>
      </c>
      <c r="E501" s="24">
        <f t="shared" si="175"/>
        <v>0</v>
      </c>
      <c r="F501" s="25">
        <f t="shared" si="175"/>
        <v>51204</v>
      </c>
      <c r="G501" s="24">
        <f t="shared" si="175"/>
        <v>0</v>
      </c>
      <c r="H501" s="25">
        <f t="shared" si="175"/>
        <v>51204</v>
      </c>
      <c r="I501" s="24">
        <f t="shared" si="175"/>
        <v>0</v>
      </c>
      <c r="J501" s="24">
        <f t="shared" si="175"/>
        <v>0</v>
      </c>
      <c r="K501" s="24">
        <f t="shared" ref="K501" si="176">K500</f>
        <v>0</v>
      </c>
      <c r="L501" s="24">
        <f>SUM(J501:K501)</f>
        <v>0</v>
      </c>
      <c r="M501" s="86"/>
      <c r="N501" s="86"/>
      <c r="O501" s="86"/>
      <c r="P501" s="86"/>
      <c r="Q501" s="157"/>
      <c r="R501" s="86"/>
      <c r="S501" s="86"/>
      <c r="T501" s="86"/>
      <c r="U501" s="86"/>
      <c r="V501" s="157"/>
      <c r="W501" s="86"/>
      <c r="X501" s="86"/>
      <c r="AA501" s="157"/>
      <c r="AF501" s="157"/>
    </row>
    <row r="502" spans="1:32" s="87" customFormat="1">
      <c r="A502" s="83"/>
      <c r="B502" s="117"/>
      <c r="C502" s="79"/>
      <c r="D502" s="32"/>
      <c r="E502" s="31"/>
      <c r="F502" s="32"/>
      <c r="G502" s="32"/>
      <c r="H502" s="32"/>
      <c r="I502" s="31"/>
      <c r="J502" s="32"/>
      <c r="K502" s="32"/>
      <c r="L502" s="170"/>
      <c r="M502" s="86"/>
      <c r="N502" s="86"/>
      <c r="O502" s="86"/>
      <c r="P502" s="86"/>
      <c r="Q502" s="157"/>
      <c r="R502" s="86"/>
      <c r="S502" s="86"/>
      <c r="T502" s="86"/>
      <c r="U502" s="86"/>
      <c r="V502" s="157"/>
      <c r="W502" s="86"/>
      <c r="X502" s="86"/>
      <c r="AA502" s="157"/>
      <c r="AF502" s="157"/>
    </row>
    <row r="503" spans="1:32" s="87" customFormat="1" ht="26.45" customHeight="1">
      <c r="A503" s="83"/>
      <c r="B503" s="117">
        <v>73</v>
      </c>
      <c r="C503" s="79" t="s">
        <v>297</v>
      </c>
      <c r="D503" s="31"/>
      <c r="E503" s="31"/>
      <c r="F503" s="32"/>
      <c r="G503" s="32"/>
      <c r="H503" s="32"/>
      <c r="I503" s="31"/>
      <c r="J503" s="32"/>
      <c r="K503" s="32"/>
      <c r="L503" s="170"/>
      <c r="M503" s="86"/>
      <c r="N503" s="86"/>
      <c r="O503" s="86"/>
      <c r="P503" s="86"/>
      <c r="Q503" s="157"/>
      <c r="R503" s="86"/>
      <c r="S503" s="86"/>
      <c r="T503" s="86"/>
      <c r="U503" s="86"/>
      <c r="V503" s="157"/>
      <c r="W503" s="86"/>
      <c r="X503" s="86"/>
      <c r="AA503" s="157"/>
      <c r="AF503" s="157"/>
    </row>
    <row r="504" spans="1:32" s="87" customFormat="1">
      <c r="A504" s="83"/>
      <c r="B504" s="117" t="s">
        <v>342</v>
      </c>
      <c r="C504" s="79" t="s">
        <v>207</v>
      </c>
      <c r="D504" s="33">
        <v>0</v>
      </c>
      <c r="E504" s="33">
        <v>0</v>
      </c>
      <c r="F504" s="34">
        <v>1</v>
      </c>
      <c r="G504" s="33">
        <v>0</v>
      </c>
      <c r="H504" s="34">
        <v>1</v>
      </c>
      <c r="I504" s="33">
        <v>0</v>
      </c>
      <c r="J504" s="33">
        <v>0</v>
      </c>
      <c r="K504" s="33">
        <v>0</v>
      </c>
      <c r="L504" s="33">
        <f>SUM(J504:K504)</f>
        <v>0</v>
      </c>
      <c r="M504" s="240"/>
      <c r="N504" s="253"/>
      <c r="O504" s="254"/>
      <c r="P504" s="240"/>
      <c r="Q504" s="238"/>
      <c r="R504" s="86"/>
      <c r="S504" s="86"/>
      <c r="T504" s="86"/>
      <c r="U504" s="86"/>
      <c r="V504" s="157"/>
      <c r="W504" s="86"/>
      <c r="X504" s="86"/>
      <c r="AA504" s="157"/>
      <c r="AF504" s="157"/>
    </row>
    <row r="505" spans="1:32" s="87" customFormat="1" ht="26.45" customHeight="1">
      <c r="A505" s="83" t="s">
        <v>12</v>
      </c>
      <c r="B505" s="117">
        <v>73</v>
      </c>
      <c r="C505" s="79" t="s">
        <v>297</v>
      </c>
      <c r="D505" s="33">
        <f t="shared" ref="D505:L505" si="177">D504</f>
        <v>0</v>
      </c>
      <c r="E505" s="33">
        <f t="shared" si="177"/>
        <v>0</v>
      </c>
      <c r="F505" s="34">
        <f t="shared" si="177"/>
        <v>1</v>
      </c>
      <c r="G505" s="33">
        <f t="shared" si="177"/>
        <v>0</v>
      </c>
      <c r="H505" s="34">
        <f t="shared" si="177"/>
        <v>1</v>
      </c>
      <c r="I505" s="33">
        <f t="shared" si="177"/>
        <v>0</v>
      </c>
      <c r="J505" s="33">
        <f t="shared" si="177"/>
        <v>0</v>
      </c>
      <c r="K505" s="33">
        <f t="shared" ref="K505" si="178">K504</f>
        <v>0</v>
      </c>
      <c r="L505" s="33">
        <f t="shared" si="177"/>
        <v>0</v>
      </c>
      <c r="M505" s="86"/>
      <c r="N505" s="86"/>
      <c r="O505" s="86"/>
      <c r="P505" s="86"/>
      <c r="Q505" s="157"/>
      <c r="R505" s="86"/>
      <c r="S505" s="86"/>
      <c r="T505" s="86"/>
      <c r="U505" s="86"/>
      <c r="V505" s="157"/>
      <c r="W505" s="86"/>
      <c r="X505" s="86"/>
      <c r="AA505" s="157"/>
      <c r="AF505" s="157"/>
    </row>
    <row r="506" spans="1:32" s="87" customFormat="1">
      <c r="A506" s="83"/>
      <c r="B506" s="117"/>
      <c r="C506" s="79"/>
      <c r="D506" s="42"/>
      <c r="E506" s="42"/>
      <c r="F506" s="40"/>
      <c r="G506" s="40"/>
      <c r="H506" s="40"/>
      <c r="I506" s="42"/>
      <c r="J506" s="40"/>
      <c r="K506" s="40"/>
      <c r="L506" s="174"/>
      <c r="M506" s="86"/>
      <c r="N506" s="86"/>
      <c r="O506" s="86"/>
      <c r="P506" s="86"/>
      <c r="Q506" s="157"/>
      <c r="R506" s="86"/>
      <c r="S506" s="86"/>
      <c r="T506" s="86"/>
      <c r="U506" s="86"/>
      <c r="V506" s="157"/>
      <c r="W506" s="86"/>
      <c r="X506" s="86"/>
      <c r="AA506" s="157"/>
      <c r="AF506" s="157"/>
    </row>
    <row r="507" spans="1:32" s="87" customFormat="1" ht="26.45" customHeight="1">
      <c r="A507" s="83"/>
      <c r="B507" s="117">
        <v>74</v>
      </c>
      <c r="C507" s="79" t="s">
        <v>300</v>
      </c>
      <c r="D507" s="31"/>
      <c r="E507" s="31"/>
      <c r="F507" s="32"/>
      <c r="G507" s="32"/>
      <c r="H507" s="32"/>
      <c r="I507" s="31"/>
      <c r="J507" s="32"/>
      <c r="K507" s="32"/>
      <c r="L507" s="170"/>
      <c r="M507" s="86"/>
      <c r="N507" s="86"/>
      <c r="O507" s="86"/>
      <c r="P507" s="86"/>
      <c r="Q507" s="157"/>
      <c r="R507" s="86"/>
      <c r="S507" s="86"/>
      <c r="T507" s="86"/>
      <c r="U507" s="86"/>
      <c r="V507" s="157"/>
      <c r="W507" s="86"/>
      <c r="X507" s="86"/>
      <c r="AA507" s="157"/>
      <c r="AF507" s="157"/>
    </row>
    <row r="508" spans="1:32" s="87" customFormat="1">
      <c r="A508" s="83"/>
      <c r="B508" s="117" t="s">
        <v>343</v>
      </c>
      <c r="C508" s="79" t="s">
        <v>207</v>
      </c>
      <c r="D508" s="31">
        <v>0</v>
      </c>
      <c r="E508" s="31">
        <v>0</v>
      </c>
      <c r="F508" s="32">
        <v>1</v>
      </c>
      <c r="G508" s="31">
        <v>0</v>
      </c>
      <c r="H508" s="32">
        <v>1</v>
      </c>
      <c r="I508" s="31">
        <v>0</v>
      </c>
      <c r="J508" s="31">
        <v>0</v>
      </c>
      <c r="K508" s="31">
        <v>0</v>
      </c>
      <c r="L508" s="31">
        <f>SUM(J508:K508)</f>
        <v>0</v>
      </c>
      <c r="M508" s="240"/>
      <c r="N508" s="253"/>
      <c r="O508" s="254"/>
      <c r="P508" s="240"/>
      <c r="Q508" s="238"/>
      <c r="R508" s="86"/>
      <c r="S508" s="86"/>
      <c r="T508" s="86"/>
      <c r="U508" s="86"/>
      <c r="V508" s="157"/>
      <c r="W508" s="86"/>
      <c r="X508" s="86"/>
      <c r="AA508" s="157"/>
      <c r="AF508" s="157"/>
    </row>
    <row r="509" spans="1:32" s="87" customFormat="1" ht="26.45" customHeight="1">
      <c r="A509" s="83" t="s">
        <v>12</v>
      </c>
      <c r="B509" s="117">
        <v>74</v>
      </c>
      <c r="C509" s="79" t="s">
        <v>300</v>
      </c>
      <c r="D509" s="24">
        <f t="shared" ref="D509:L509" si="179">D508</f>
        <v>0</v>
      </c>
      <c r="E509" s="24">
        <f t="shared" si="179"/>
        <v>0</v>
      </c>
      <c r="F509" s="25">
        <f t="shared" si="179"/>
        <v>1</v>
      </c>
      <c r="G509" s="24">
        <f t="shared" si="179"/>
        <v>0</v>
      </c>
      <c r="H509" s="25">
        <f t="shared" si="179"/>
        <v>1</v>
      </c>
      <c r="I509" s="24">
        <f t="shared" si="179"/>
        <v>0</v>
      </c>
      <c r="J509" s="24">
        <f t="shared" si="179"/>
        <v>0</v>
      </c>
      <c r="K509" s="24">
        <f t="shared" ref="K509" si="180">K508</f>
        <v>0</v>
      </c>
      <c r="L509" s="24">
        <f t="shared" si="179"/>
        <v>0</v>
      </c>
      <c r="M509" s="86"/>
      <c r="N509" s="86"/>
      <c r="O509" s="86"/>
      <c r="P509" s="86"/>
      <c r="Q509" s="157"/>
      <c r="R509" s="86"/>
      <c r="S509" s="86"/>
      <c r="T509" s="86"/>
      <c r="U509" s="86"/>
      <c r="V509" s="157"/>
      <c r="W509" s="86"/>
      <c r="X509" s="86"/>
      <c r="AA509" s="157"/>
      <c r="AF509" s="157"/>
    </row>
    <row r="510" spans="1:32" s="87" customFormat="1">
      <c r="A510" s="83"/>
      <c r="B510" s="117"/>
      <c r="C510" s="79"/>
      <c r="D510" s="32"/>
      <c r="E510" s="31"/>
      <c r="F510" s="32"/>
      <c r="G510" s="32"/>
      <c r="H510" s="129"/>
      <c r="I510" s="129"/>
      <c r="J510" s="32"/>
      <c r="K510" s="32"/>
      <c r="L510" s="170"/>
      <c r="M510" s="86"/>
      <c r="N510" s="86"/>
      <c r="O510" s="86"/>
      <c r="P510" s="86"/>
      <c r="Q510" s="157"/>
      <c r="R510" s="86"/>
      <c r="S510" s="86"/>
      <c r="T510" s="86"/>
      <c r="U510" s="86"/>
      <c r="V510" s="157"/>
      <c r="W510" s="86"/>
      <c r="X510" s="86"/>
      <c r="AA510" s="157"/>
      <c r="AF510" s="157"/>
    </row>
    <row r="511" spans="1:32" s="87" customFormat="1" ht="26.45" customHeight="1">
      <c r="A511" s="83"/>
      <c r="B511" s="117">
        <v>75</v>
      </c>
      <c r="C511" s="79" t="s">
        <v>247</v>
      </c>
      <c r="D511" s="32"/>
      <c r="E511" s="31"/>
      <c r="F511" s="32"/>
      <c r="G511" s="32"/>
      <c r="H511" s="129"/>
      <c r="I511" s="129"/>
      <c r="J511" s="32"/>
      <c r="K511" s="32"/>
      <c r="L511" s="170"/>
      <c r="M511" s="86"/>
      <c r="N511" s="86"/>
      <c r="O511" s="86"/>
      <c r="P511" s="86"/>
      <c r="Q511" s="157"/>
      <c r="R511" s="86"/>
      <c r="S511" s="86"/>
      <c r="T511" s="86"/>
      <c r="U511" s="86"/>
      <c r="V511" s="157"/>
      <c r="W511" s="86"/>
      <c r="X511" s="86"/>
      <c r="AA511" s="157"/>
      <c r="AF511" s="157"/>
    </row>
    <row r="512" spans="1:32" s="87" customFormat="1">
      <c r="A512" s="83"/>
      <c r="B512" s="117" t="s">
        <v>354</v>
      </c>
      <c r="C512" s="79" t="s">
        <v>207</v>
      </c>
      <c r="D512" s="33">
        <v>0</v>
      </c>
      <c r="E512" s="33">
        <v>0</v>
      </c>
      <c r="F512" s="34">
        <v>5000</v>
      </c>
      <c r="G512" s="33">
        <v>0</v>
      </c>
      <c r="H512" s="34">
        <v>5000</v>
      </c>
      <c r="I512" s="33">
        <v>0</v>
      </c>
      <c r="J512" s="33">
        <v>0</v>
      </c>
      <c r="K512" s="33">
        <v>0</v>
      </c>
      <c r="L512" s="33">
        <f>SUM(J512:K512)</f>
        <v>0</v>
      </c>
      <c r="M512" s="240"/>
      <c r="N512" s="253"/>
      <c r="O512" s="237"/>
      <c r="P512" s="237"/>
      <c r="Q512" s="238"/>
      <c r="R512" s="86"/>
      <c r="S512" s="86"/>
      <c r="T512" s="86"/>
      <c r="U512" s="86"/>
      <c r="V512" s="157"/>
      <c r="W512" s="66"/>
      <c r="X512" s="66"/>
      <c r="Y512" s="8"/>
      <c r="Z512" s="8"/>
      <c r="AA512" s="156"/>
      <c r="AB512" s="8"/>
      <c r="AF512" s="157"/>
    </row>
    <row r="513" spans="1:32" s="87" customFormat="1" ht="26.45" customHeight="1">
      <c r="A513" s="83" t="s">
        <v>12</v>
      </c>
      <c r="B513" s="117">
        <v>75</v>
      </c>
      <c r="C513" s="79" t="s">
        <v>247</v>
      </c>
      <c r="D513" s="33">
        <f t="shared" ref="D513:L513" si="181">D512</f>
        <v>0</v>
      </c>
      <c r="E513" s="33">
        <f t="shared" si="181"/>
        <v>0</v>
      </c>
      <c r="F513" s="34">
        <f t="shared" si="181"/>
        <v>5000</v>
      </c>
      <c r="G513" s="33">
        <f t="shared" si="181"/>
        <v>0</v>
      </c>
      <c r="H513" s="34">
        <f t="shared" si="181"/>
        <v>5000</v>
      </c>
      <c r="I513" s="33">
        <f t="shared" si="181"/>
        <v>0</v>
      </c>
      <c r="J513" s="33">
        <f t="shared" si="181"/>
        <v>0</v>
      </c>
      <c r="K513" s="33">
        <f t="shared" ref="K513" si="182">K512</f>
        <v>0</v>
      </c>
      <c r="L513" s="33">
        <f t="shared" si="181"/>
        <v>0</v>
      </c>
      <c r="M513" s="86"/>
      <c r="N513" s="86"/>
      <c r="O513" s="86"/>
      <c r="P513" s="86"/>
      <c r="Q513" s="157"/>
      <c r="R513" s="86"/>
      <c r="S513" s="86"/>
      <c r="T513" s="86"/>
      <c r="U513" s="86"/>
      <c r="V513" s="157"/>
      <c r="W513" s="86"/>
      <c r="X513" s="86"/>
      <c r="AA513" s="157"/>
      <c r="AF513" s="157"/>
    </row>
    <row r="514" spans="1:32" s="87" customFormat="1">
      <c r="A514" s="83"/>
      <c r="B514" s="117"/>
      <c r="C514" s="79"/>
      <c r="D514" s="32"/>
      <c r="E514" s="31"/>
      <c r="F514" s="32"/>
      <c r="G514" s="32"/>
      <c r="H514" s="129"/>
      <c r="I514" s="129"/>
      <c r="J514" s="32"/>
      <c r="K514" s="32"/>
      <c r="L514" s="170"/>
      <c r="M514" s="86"/>
      <c r="N514" s="86"/>
      <c r="O514" s="86"/>
      <c r="P514" s="86"/>
      <c r="Q514" s="157"/>
      <c r="R514" s="86"/>
      <c r="S514" s="86"/>
      <c r="T514" s="86"/>
      <c r="U514" s="86"/>
      <c r="V514" s="157"/>
      <c r="W514" s="86"/>
      <c r="X514" s="86"/>
      <c r="AA514" s="157"/>
      <c r="AF514" s="157"/>
    </row>
    <row r="515" spans="1:32" s="87" customFormat="1" ht="26.45" customHeight="1">
      <c r="A515" s="83"/>
      <c r="B515" s="117">
        <v>76</v>
      </c>
      <c r="C515" s="79" t="s">
        <v>248</v>
      </c>
      <c r="D515" s="32"/>
      <c r="E515" s="31"/>
      <c r="F515" s="32"/>
      <c r="G515" s="32"/>
      <c r="H515" s="129"/>
      <c r="I515" s="129"/>
      <c r="J515" s="32"/>
      <c r="K515" s="32"/>
      <c r="L515" s="170"/>
      <c r="M515" s="86"/>
      <c r="N515" s="86"/>
      <c r="O515" s="86"/>
      <c r="P515" s="86"/>
      <c r="Q515" s="157"/>
      <c r="R515" s="86"/>
      <c r="S515" s="86"/>
      <c r="T515" s="86"/>
      <c r="U515" s="86"/>
      <c r="V515" s="157"/>
      <c r="W515" s="86"/>
      <c r="X515" s="86"/>
      <c r="AA515" s="157"/>
      <c r="AF515" s="157"/>
    </row>
    <row r="516" spans="1:32" s="87" customFormat="1">
      <c r="A516" s="83"/>
      <c r="B516" s="117" t="s">
        <v>355</v>
      </c>
      <c r="C516" s="79" t="s">
        <v>207</v>
      </c>
      <c r="D516" s="31">
        <v>0</v>
      </c>
      <c r="E516" s="31">
        <v>0</v>
      </c>
      <c r="F516" s="32">
        <v>5000</v>
      </c>
      <c r="G516" s="31">
        <v>0</v>
      </c>
      <c r="H516" s="32">
        <v>5000</v>
      </c>
      <c r="I516" s="31">
        <v>0</v>
      </c>
      <c r="J516" s="31">
        <v>0</v>
      </c>
      <c r="K516" s="31">
        <v>0</v>
      </c>
      <c r="L516" s="33">
        <f>SUM(J516:K516)</f>
        <v>0</v>
      </c>
      <c r="M516" s="240"/>
      <c r="N516" s="253"/>
      <c r="O516" s="237"/>
      <c r="P516" s="237"/>
      <c r="Q516" s="238"/>
      <c r="R516" s="86"/>
      <c r="S516" s="86"/>
      <c r="T516" s="86"/>
      <c r="U516" s="86"/>
      <c r="V516" s="157"/>
      <c r="W516" s="66"/>
      <c r="X516" s="66"/>
      <c r="Y516" s="8"/>
      <c r="Z516" s="8"/>
      <c r="AA516" s="156"/>
      <c r="AB516" s="8"/>
      <c r="AF516" s="157"/>
    </row>
    <row r="517" spans="1:32" s="87" customFormat="1" ht="26.45" customHeight="1">
      <c r="A517" s="83" t="s">
        <v>12</v>
      </c>
      <c r="B517" s="117">
        <v>76</v>
      </c>
      <c r="C517" s="79" t="s">
        <v>248</v>
      </c>
      <c r="D517" s="24">
        <f t="shared" ref="D517:L517" si="183">D516</f>
        <v>0</v>
      </c>
      <c r="E517" s="24">
        <f t="shared" si="183"/>
        <v>0</v>
      </c>
      <c r="F517" s="25">
        <f t="shared" si="183"/>
        <v>5000</v>
      </c>
      <c r="G517" s="24">
        <f t="shared" si="183"/>
        <v>0</v>
      </c>
      <c r="H517" s="25">
        <f t="shared" si="183"/>
        <v>5000</v>
      </c>
      <c r="I517" s="24">
        <f t="shared" si="183"/>
        <v>0</v>
      </c>
      <c r="J517" s="24">
        <f t="shared" si="183"/>
        <v>0</v>
      </c>
      <c r="K517" s="24">
        <f t="shared" ref="K517" si="184">K516</f>
        <v>0</v>
      </c>
      <c r="L517" s="24">
        <f t="shared" si="183"/>
        <v>0</v>
      </c>
      <c r="M517" s="86"/>
      <c r="N517" s="86"/>
      <c r="O517" s="86"/>
      <c r="P517" s="86"/>
      <c r="Q517" s="157"/>
      <c r="R517" s="86"/>
      <c r="S517" s="86"/>
      <c r="T517" s="86"/>
      <c r="U517" s="86"/>
      <c r="V517" s="157"/>
      <c r="W517" s="86"/>
      <c r="X517" s="86"/>
      <c r="AA517" s="157"/>
      <c r="AF517" s="157"/>
    </row>
    <row r="518" spans="1:32" s="87" customFormat="1" ht="14.1" customHeight="1">
      <c r="A518" s="84" t="s">
        <v>12</v>
      </c>
      <c r="B518" s="284">
        <v>28</v>
      </c>
      <c r="C518" s="85" t="s">
        <v>328</v>
      </c>
      <c r="D518" s="198">
        <f t="shared" ref="D518:I518" si="185">D505+D501+D497+D509+D513+D517</f>
        <v>0</v>
      </c>
      <c r="E518" s="198">
        <f t="shared" si="185"/>
        <v>0</v>
      </c>
      <c r="F518" s="261">
        <f t="shared" si="185"/>
        <v>72456</v>
      </c>
      <c r="G518" s="198">
        <f t="shared" si="185"/>
        <v>0</v>
      </c>
      <c r="H518" s="261">
        <f t="shared" si="185"/>
        <v>72456</v>
      </c>
      <c r="I518" s="198">
        <f t="shared" si="185"/>
        <v>0</v>
      </c>
      <c r="J518" s="198">
        <f>J505+J501+J497+J509+J513+J517</f>
        <v>0</v>
      </c>
      <c r="K518" s="198">
        <f t="shared" ref="K518" si="186">K505+K501+K497+K509+K513+K517</f>
        <v>0</v>
      </c>
      <c r="L518" s="198">
        <f t="shared" ref="L518" si="187">L505+L501+L497+L509+L513+L517</f>
        <v>0</v>
      </c>
      <c r="M518" s="86"/>
      <c r="N518" s="86"/>
      <c r="O518" s="86"/>
      <c r="P518" s="86"/>
      <c r="Q518" s="157"/>
      <c r="R518" s="86"/>
      <c r="S518" s="86"/>
      <c r="T518" s="86"/>
      <c r="U518" s="86"/>
      <c r="V518" s="157"/>
      <c r="W518" s="86"/>
      <c r="X518" s="86"/>
      <c r="AA518" s="157"/>
      <c r="AF518" s="157"/>
    </row>
    <row r="519" spans="1:32" s="87" customFormat="1" ht="3" customHeight="1">
      <c r="A519" s="83"/>
      <c r="B519" s="113"/>
      <c r="C519" s="77"/>
      <c r="D519" s="49"/>
      <c r="E519" s="49"/>
      <c r="F519" s="49"/>
      <c r="G519" s="49"/>
      <c r="H519" s="135"/>
      <c r="I519" s="135"/>
      <c r="J519" s="49"/>
      <c r="K519" s="49"/>
      <c r="L519" s="176"/>
      <c r="M519" s="86"/>
      <c r="N519" s="86"/>
      <c r="O519" s="86"/>
      <c r="P519" s="86"/>
      <c r="Q519" s="157"/>
      <c r="R519" s="86"/>
      <c r="S519" s="86"/>
      <c r="T519" s="86"/>
      <c r="U519" s="86"/>
      <c r="V519" s="157"/>
      <c r="W519" s="86"/>
      <c r="X519" s="86"/>
      <c r="AA519" s="157"/>
      <c r="AF519" s="157"/>
    </row>
    <row r="520" spans="1:32" s="87" customFormat="1" ht="27.95" customHeight="1">
      <c r="A520" s="83"/>
      <c r="B520" s="117">
        <v>71</v>
      </c>
      <c r="C520" s="79" t="s">
        <v>240</v>
      </c>
      <c r="D520" s="23"/>
      <c r="E520" s="23"/>
      <c r="F520" s="23"/>
      <c r="G520" s="23"/>
      <c r="H520" s="126"/>
      <c r="I520" s="126"/>
      <c r="J520" s="23"/>
      <c r="K520" s="23"/>
      <c r="L520" s="168"/>
      <c r="M520" s="86"/>
      <c r="N520" s="86"/>
      <c r="O520" s="86"/>
      <c r="P520" s="86"/>
      <c r="Q520" s="157"/>
      <c r="R520" s="86"/>
      <c r="S520" s="86"/>
      <c r="T520" s="86"/>
      <c r="U520" s="86"/>
      <c r="V520" s="157"/>
      <c r="W520" s="86"/>
      <c r="X520" s="86"/>
      <c r="AA520" s="157"/>
      <c r="AF520" s="157"/>
    </row>
    <row r="521" spans="1:32" s="87" customFormat="1" ht="27.95" customHeight="1">
      <c r="A521" s="83"/>
      <c r="B521" s="117">
        <v>71</v>
      </c>
      <c r="C521" s="79" t="s">
        <v>206</v>
      </c>
      <c r="D521" s="23"/>
      <c r="E521" s="23"/>
      <c r="F521" s="23"/>
      <c r="G521" s="23"/>
      <c r="H521" s="126"/>
      <c r="I521" s="126"/>
      <c r="J521" s="23"/>
      <c r="K521" s="23"/>
      <c r="L521" s="168"/>
      <c r="M521" s="86"/>
      <c r="N521" s="86"/>
      <c r="O521" s="86"/>
      <c r="P521" s="86"/>
      <c r="Q521" s="157"/>
      <c r="R521" s="86"/>
      <c r="S521" s="86"/>
      <c r="T521" s="86"/>
      <c r="U521" s="86"/>
      <c r="V521" s="157"/>
      <c r="W521" s="86"/>
      <c r="X521" s="86"/>
      <c r="AA521" s="157"/>
      <c r="AF521" s="157"/>
    </row>
    <row r="522" spans="1:32" s="87" customFormat="1" ht="15" customHeight="1">
      <c r="A522" s="83"/>
      <c r="B522" s="111" t="s">
        <v>205</v>
      </c>
      <c r="C522" s="79" t="s">
        <v>207</v>
      </c>
      <c r="D522" s="23">
        <v>10917</v>
      </c>
      <c r="E522" s="22">
        <v>0</v>
      </c>
      <c r="F522" s="22">
        <v>0</v>
      </c>
      <c r="G522" s="22">
        <v>0</v>
      </c>
      <c r="H522" s="22">
        <v>0</v>
      </c>
      <c r="I522" s="22">
        <v>0</v>
      </c>
      <c r="J522" s="23">
        <v>11250</v>
      </c>
      <c r="K522" s="22">
        <v>0</v>
      </c>
      <c r="L522" s="32">
        <f>SUM(J522:K522)</f>
        <v>11250</v>
      </c>
      <c r="M522" s="86"/>
      <c r="N522" s="86"/>
      <c r="O522" s="86"/>
      <c r="P522" s="86"/>
      <c r="Q522" s="157"/>
      <c r="R522" s="86"/>
      <c r="S522" s="86"/>
      <c r="T522" s="86"/>
      <c r="U522" s="86"/>
      <c r="V522" s="157"/>
      <c r="W522" s="66"/>
      <c r="X522" s="66"/>
      <c r="Y522" s="8"/>
      <c r="Z522" s="8"/>
      <c r="AA522" s="156"/>
      <c r="AB522" s="8"/>
      <c r="AF522" s="157"/>
    </row>
    <row r="523" spans="1:32" s="87" customFormat="1" ht="27.95" customHeight="1">
      <c r="A523" s="83" t="s">
        <v>12</v>
      </c>
      <c r="B523" s="117">
        <v>71</v>
      </c>
      <c r="C523" s="79" t="s">
        <v>206</v>
      </c>
      <c r="D523" s="25">
        <f t="shared" ref="D523:L523" si="188">SUM(D522:D522)</f>
        <v>10917</v>
      </c>
      <c r="E523" s="24">
        <f t="shared" si="188"/>
        <v>0</v>
      </c>
      <c r="F523" s="24">
        <f t="shared" si="188"/>
        <v>0</v>
      </c>
      <c r="G523" s="24">
        <f t="shared" si="188"/>
        <v>0</v>
      </c>
      <c r="H523" s="24">
        <f t="shared" si="188"/>
        <v>0</v>
      </c>
      <c r="I523" s="24">
        <f t="shared" si="188"/>
        <v>0</v>
      </c>
      <c r="J523" s="25">
        <f t="shared" si="188"/>
        <v>11250</v>
      </c>
      <c r="K523" s="24">
        <f t="shared" ref="K523" si="189">SUM(K522:K522)</f>
        <v>0</v>
      </c>
      <c r="L523" s="25">
        <f t="shared" si="188"/>
        <v>11250</v>
      </c>
      <c r="M523" s="86"/>
      <c r="N523" s="86"/>
      <c r="O523" s="86"/>
      <c r="P523" s="86"/>
      <c r="Q523" s="157"/>
      <c r="R523" s="86"/>
      <c r="S523" s="86"/>
      <c r="T523" s="86"/>
      <c r="U523" s="86"/>
      <c r="V523" s="157"/>
      <c r="W523" s="86"/>
      <c r="X523" s="86"/>
      <c r="AA523" s="157"/>
      <c r="AF523" s="157"/>
    </row>
    <row r="524" spans="1:32" s="87" customFormat="1" ht="15" customHeight="1">
      <c r="A524" s="83"/>
      <c r="B524" s="117"/>
      <c r="C524" s="79"/>
      <c r="D524" s="40"/>
      <c r="E524" s="42"/>
      <c r="F524" s="40"/>
      <c r="G524" s="40"/>
      <c r="H524" s="132"/>
      <c r="I524" s="132"/>
      <c r="J524" s="40"/>
      <c r="K524" s="40"/>
      <c r="L524" s="174"/>
      <c r="M524" s="86"/>
      <c r="N524" s="86"/>
      <c r="O524" s="86"/>
      <c r="P524" s="86"/>
      <c r="Q524" s="157"/>
      <c r="R524" s="86"/>
      <c r="S524" s="86"/>
      <c r="T524" s="86"/>
      <c r="U524" s="86"/>
      <c r="V524" s="157"/>
      <c r="W524" s="86"/>
      <c r="X524" s="86"/>
      <c r="AA524" s="157"/>
      <c r="AF524" s="157"/>
    </row>
    <row r="525" spans="1:32" s="87" customFormat="1" ht="27.95" customHeight="1">
      <c r="A525" s="83"/>
      <c r="B525" s="117">
        <v>72</v>
      </c>
      <c r="C525" s="79" t="s">
        <v>221</v>
      </c>
      <c r="D525" s="32"/>
      <c r="E525" s="31"/>
      <c r="F525" s="32"/>
      <c r="G525" s="32"/>
      <c r="H525" s="129"/>
      <c r="I525" s="129"/>
      <c r="J525" s="32"/>
      <c r="K525" s="32"/>
      <c r="L525" s="170"/>
      <c r="M525" s="86"/>
      <c r="N525" s="86"/>
      <c r="O525" s="86"/>
      <c r="P525" s="86"/>
      <c r="Q525" s="157"/>
      <c r="R525" s="86"/>
      <c r="S525" s="86"/>
      <c r="T525" s="86"/>
      <c r="U525" s="86"/>
      <c r="V525" s="157"/>
      <c r="W525" s="86"/>
      <c r="X525" s="86"/>
      <c r="AA525" s="157"/>
      <c r="AF525" s="157"/>
    </row>
    <row r="526" spans="1:32" s="87" customFormat="1" ht="15" customHeight="1">
      <c r="A526" s="83"/>
      <c r="B526" s="117" t="s">
        <v>222</v>
      </c>
      <c r="C526" s="79" t="s">
        <v>207</v>
      </c>
      <c r="D526" s="32">
        <v>436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2">
        <v>50953</v>
      </c>
      <c r="K526" s="31">
        <v>0</v>
      </c>
      <c r="L526" s="32">
        <f>SUM(J526:K526)</f>
        <v>50953</v>
      </c>
      <c r="M526" s="86"/>
      <c r="N526" s="66"/>
      <c r="O526" s="66"/>
      <c r="P526" s="66"/>
      <c r="Q526" s="156"/>
      <c r="R526" s="86"/>
      <c r="S526" s="86"/>
      <c r="T526" s="86"/>
      <c r="U526" s="86"/>
      <c r="V526" s="157"/>
      <c r="W526" s="66"/>
      <c r="X526" s="66"/>
      <c r="Y526" s="8"/>
      <c r="Z526" s="8"/>
      <c r="AA526" s="156"/>
      <c r="AB526" s="8"/>
      <c r="AF526" s="157"/>
    </row>
    <row r="527" spans="1:32" s="87" customFormat="1" ht="27.95" customHeight="1">
      <c r="A527" s="83" t="s">
        <v>12</v>
      </c>
      <c r="B527" s="117">
        <v>72</v>
      </c>
      <c r="C527" s="79" t="s">
        <v>221</v>
      </c>
      <c r="D527" s="25">
        <f t="shared" ref="D527:L527" si="190">D526</f>
        <v>436</v>
      </c>
      <c r="E527" s="24">
        <f t="shared" si="190"/>
        <v>0</v>
      </c>
      <c r="F527" s="24">
        <f t="shared" si="190"/>
        <v>0</v>
      </c>
      <c r="G527" s="24">
        <f t="shared" si="190"/>
        <v>0</v>
      </c>
      <c r="H527" s="24">
        <f t="shared" si="190"/>
        <v>0</v>
      </c>
      <c r="I527" s="24">
        <f t="shared" si="190"/>
        <v>0</v>
      </c>
      <c r="J527" s="25">
        <f t="shared" si="190"/>
        <v>50953</v>
      </c>
      <c r="K527" s="24">
        <f t="shared" si="190"/>
        <v>0</v>
      </c>
      <c r="L527" s="25">
        <f t="shared" si="190"/>
        <v>50953</v>
      </c>
      <c r="M527" s="86"/>
      <c r="N527" s="86"/>
      <c r="O527" s="86"/>
      <c r="P527" s="86"/>
      <c r="Q527" s="157"/>
      <c r="R527" s="86"/>
      <c r="S527" s="86"/>
      <c r="T527" s="86"/>
      <c r="U527" s="86"/>
      <c r="V527" s="157"/>
      <c r="W527" s="86"/>
      <c r="X527" s="86"/>
      <c r="AA527" s="157"/>
      <c r="AF527" s="157"/>
    </row>
    <row r="528" spans="1:32" s="87" customFormat="1" ht="15" customHeight="1">
      <c r="A528" s="83"/>
      <c r="B528" s="117"/>
      <c r="C528" s="79"/>
      <c r="D528" s="32"/>
      <c r="E528" s="31"/>
      <c r="F528" s="32"/>
      <c r="G528" s="32"/>
      <c r="H528" s="32"/>
      <c r="I528" s="31"/>
      <c r="J528" s="32"/>
      <c r="K528" s="32"/>
      <c r="L528" s="170"/>
      <c r="M528" s="86"/>
      <c r="N528" s="86"/>
      <c r="O528" s="86"/>
      <c r="P528" s="86"/>
      <c r="Q528" s="157"/>
      <c r="R528" s="86"/>
      <c r="S528" s="86"/>
      <c r="T528" s="86"/>
      <c r="U528" s="86"/>
      <c r="V528" s="157"/>
      <c r="W528" s="86"/>
      <c r="X528" s="86"/>
      <c r="AA528" s="157"/>
      <c r="AF528" s="157"/>
    </row>
    <row r="529" spans="1:32" s="87" customFormat="1" ht="27.95" customHeight="1">
      <c r="A529" s="83"/>
      <c r="B529" s="117">
        <v>73</v>
      </c>
      <c r="C529" s="79" t="s">
        <v>297</v>
      </c>
      <c r="D529" s="31"/>
      <c r="E529" s="31"/>
      <c r="F529" s="32"/>
      <c r="G529" s="32"/>
      <c r="H529" s="32"/>
      <c r="I529" s="31"/>
      <c r="J529" s="32"/>
      <c r="K529" s="32"/>
      <c r="L529" s="170"/>
      <c r="M529" s="86"/>
      <c r="N529" s="86"/>
      <c r="O529" s="86"/>
      <c r="P529" s="86"/>
      <c r="Q529" s="157"/>
      <c r="R529" s="86"/>
      <c r="S529" s="86"/>
      <c r="T529" s="86"/>
      <c r="U529" s="86"/>
      <c r="V529" s="157"/>
      <c r="W529" s="86"/>
      <c r="X529" s="86"/>
      <c r="AA529" s="157"/>
      <c r="AF529" s="157"/>
    </row>
    <row r="530" spans="1:32" s="87" customFormat="1" ht="15" customHeight="1">
      <c r="A530" s="83"/>
      <c r="B530" s="117" t="s">
        <v>298</v>
      </c>
      <c r="C530" s="79" t="s">
        <v>207</v>
      </c>
      <c r="D530" s="34">
        <v>6000</v>
      </c>
      <c r="E530" s="33">
        <v>0</v>
      </c>
      <c r="F530" s="33">
        <v>0</v>
      </c>
      <c r="G530" s="33">
        <v>0</v>
      </c>
      <c r="H530" s="33">
        <v>0</v>
      </c>
      <c r="I530" s="33">
        <v>0</v>
      </c>
      <c r="J530" s="33">
        <v>0</v>
      </c>
      <c r="K530" s="33">
        <v>0</v>
      </c>
      <c r="L530" s="33">
        <f>SUM(J530:K530)</f>
        <v>0</v>
      </c>
      <c r="M530" s="86"/>
      <c r="N530" s="66"/>
      <c r="O530" s="179"/>
      <c r="P530" s="86"/>
      <c r="Q530" s="157"/>
      <c r="R530" s="86"/>
      <c r="S530" s="86"/>
      <c r="T530" s="86"/>
      <c r="U530" s="86"/>
      <c r="V530" s="157"/>
      <c r="W530" s="86"/>
      <c r="X530" s="86"/>
      <c r="AA530" s="157"/>
      <c r="AF530" s="157"/>
    </row>
    <row r="531" spans="1:32" s="87" customFormat="1" ht="27.95" customHeight="1">
      <c r="A531" s="83" t="s">
        <v>12</v>
      </c>
      <c r="B531" s="117">
        <v>73</v>
      </c>
      <c r="C531" s="79" t="s">
        <v>297</v>
      </c>
      <c r="D531" s="34">
        <f t="shared" ref="D531:L531" si="191">D530</f>
        <v>6000</v>
      </c>
      <c r="E531" s="33">
        <f t="shared" si="191"/>
        <v>0</v>
      </c>
      <c r="F531" s="33">
        <f t="shared" si="191"/>
        <v>0</v>
      </c>
      <c r="G531" s="33">
        <f t="shared" si="191"/>
        <v>0</v>
      </c>
      <c r="H531" s="33">
        <f t="shared" si="191"/>
        <v>0</v>
      </c>
      <c r="I531" s="33">
        <f t="shared" si="191"/>
        <v>0</v>
      </c>
      <c r="J531" s="33">
        <f t="shared" si="191"/>
        <v>0</v>
      </c>
      <c r="K531" s="33">
        <f t="shared" ref="K531" si="192">K530</f>
        <v>0</v>
      </c>
      <c r="L531" s="33">
        <f t="shared" si="191"/>
        <v>0</v>
      </c>
      <c r="M531" s="86"/>
      <c r="N531" s="86"/>
      <c r="O531" s="86"/>
      <c r="P531" s="86"/>
      <c r="Q531" s="157"/>
      <c r="R531" s="86"/>
      <c r="S531" s="86"/>
      <c r="T531" s="86"/>
      <c r="U531" s="86"/>
      <c r="V531" s="157"/>
      <c r="W531" s="86"/>
      <c r="X531" s="86"/>
      <c r="AA531" s="157"/>
      <c r="AF531" s="157"/>
    </row>
    <row r="532" spans="1:32" s="87" customFormat="1" ht="15" customHeight="1">
      <c r="A532" s="83"/>
      <c r="B532" s="117"/>
      <c r="C532" s="79"/>
      <c r="D532" s="31"/>
      <c r="E532" s="31"/>
      <c r="F532" s="32"/>
      <c r="G532" s="32"/>
      <c r="H532" s="31"/>
      <c r="I532" s="31"/>
      <c r="J532" s="32"/>
      <c r="K532" s="32"/>
      <c r="L532" s="170"/>
      <c r="M532" s="86"/>
      <c r="N532" s="86"/>
      <c r="O532" s="86"/>
      <c r="P532" s="86"/>
      <c r="Q532" s="157"/>
      <c r="R532" s="86"/>
      <c r="S532" s="86"/>
      <c r="T532" s="86"/>
      <c r="U532" s="86"/>
      <c r="V532" s="157"/>
      <c r="W532" s="86"/>
      <c r="X532" s="86"/>
      <c r="AA532" s="157"/>
      <c r="AF532" s="157"/>
    </row>
    <row r="533" spans="1:32" s="87" customFormat="1" ht="27.95" customHeight="1">
      <c r="A533" s="83"/>
      <c r="B533" s="117">
        <v>74</v>
      </c>
      <c r="C533" s="79" t="s">
        <v>300</v>
      </c>
      <c r="D533" s="31"/>
      <c r="E533" s="31"/>
      <c r="F533" s="32"/>
      <c r="G533" s="32"/>
      <c r="H533" s="32"/>
      <c r="I533" s="31"/>
      <c r="J533" s="32"/>
      <c r="K533" s="32"/>
      <c r="L533" s="170"/>
      <c r="M533" s="86"/>
      <c r="N533" s="86"/>
      <c r="O533" s="86"/>
      <c r="P533" s="86"/>
      <c r="Q533" s="157"/>
      <c r="R533" s="86"/>
      <c r="S533" s="86"/>
      <c r="T533" s="86"/>
      <c r="U533" s="86"/>
      <c r="V533" s="157"/>
      <c r="W533" s="86"/>
      <c r="X533" s="86"/>
      <c r="AA533" s="157"/>
      <c r="AF533" s="157"/>
    </row>
    <row r="534" spans="1:32" s="87" customFormat="1" ht="15" customHeight="1">
      <c r="A534" s="83"/>
      <c r="B534" s="117" t="s">
        <v>299</v>
      </c>
      <c r="C534" s="79" t="s">
        <v>207</v>
      </c>
      <c r="D534" s="34">
        <v>6000</v>
      </c>
      <c r="E534" s="33">
        <v>0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33">
        <f>SUM(J534:K534)</f>
        <v>0</v>
      </c>
      <c r="M534" s="86"/>
      <c r="N534" s="66"/>
      <c r="O534" s="179"/>
      <c r="P534" s="86"/>
      <c r="Q534" s="157"/>
      <c r="R534" s="86"/>
      <c r="S534" s="86"/>
      <c r="T534" s="86"/>
      <c r="U534" s="86"/>
      <c r="V534" s="157"/>
      <c r="W534" s="86"/>
      <c r="X534" s="86"/>
      <c r="AA534" s="157"/>
      <c r="AF534" s="157"/>
    </row>
    <row r="535" spans="1:32" s="87" customFormat="1" ht="27.95" customHeight="1">
      <c r="A535" s="83" t="s">
        <v>12</v>
      </c>
      <c r="B535" s="117">
        <v>74</v>
      </c>
      <c r="C535" s="79" t="s">
        <v>300</v>
      </c>
      <c r="D535" s="34">
        <f t="shared" ref="D535:L535" si="193">D534</f>
        <v>6000</v>
      </c>
      <c r="E535" s="33">
        <f t="shared" si="193"/>
        <v>0</v>
      </c>
      <c r="F535" s="33">
        <f t="shared" si="193"/>
        <v>0</v>
      </c>
      <c r="G535" s="33">
        <f t="shared" si="193"/>
        <v>0</v>
      </c>
      <c r="H535" s="33">
        <f t="shared" si="193"/>
        <v>0</v>
      </c>
      <c r="I535" s="33">
        <f t="shared" si="193"/>
        <v>0</v>
      </c>
      <c r="J535" s="33">
        <f t="shared" si="193"/>
        <v>0</v>
      </c>
      <c r="K535" s="33">
        <f t="shared" ref="K535" si="194">K534</f>
        <v>0</v>
      </c>
      <c r="L535" s="33">
        <f t="shared" si="193"/>
        <v>0</v>
      </c>
      <c r="M535" s="86"/>
      <c r="N535" s="86"/>
      <c r="O535" s="86"/>
      <c r="P535" s="86"/>
      <c r="Q535" s="157"/>
      <c r="R535" s="86"/>
      <c r="S535" s="86"/>
      <c r="T535" s="86"/>
      <c r="U535" s="86"/>
      <c r="V535" s="157"/>
      <c r="W535" s="86"/>
      <c r="X535" s="86"/>
      <c r="AA535" s="157"/>
      <c r="AF535" s="157"/>
    </row>
    <row r="536" spans="1:32" s="87" customFormat="1" ht="27.95" customHeight="1">
      <c r="A536" s="83" t="s">
        <v>12</v>
      </c>
      <c r="B536" s="117">
        <v>71</v>
      </c>
      <c r="C536" s="79" t="s">
        <v>240</v>
      </c>
      <c r="D536" s="34">
        <f t="shared" ref="D536:L536" si="195">D523+D527+D531+D535</f>
        <v>23353</v>
      </c>
      <c r="E536" s="33">
        <f t="shared" si="195"/>
        <v>0</v>
      </c>
      <c r="F536" s="33">
        <f t="shared" si="195"/>
        <v>0</v>
      </c>
      <c r="G536" s="33">
        <f t="shared" si="195"/>
        <v>0</v>
      </c>
      <c r="H536" s="33">
        <f t="shared" si="195"/>
        <v>0</v>
      </c>
      <c r="I536" s="33">
        <f t="shared" si="195"/>
        <v>0</v>
      </c>
      <c r="J536" s="34">
        <f t="shared" si="195"/>
        <v>62203</v>
      </c>
      <c r="K536" s="33">
        <f t="shared" ref="K536" si="196">K523+K527+K531+K535</f>
        <v>0</v>
      </c>
      <c r="L536" s="34">
        <f t="shared" si="195"/>
        <v>62203</v>
      </c>
      <c r="M536" s="86"/>
      <c r="N536" s="86"/>
      <c r="O536" s="86"/>
      <c r="P536" s="86"/>
      <c r="Q536" s="157"/>
      <c r="R536" s="86"/>
      <c r="S536" s="86"/>
      <c r="T536" s="86"/>
      <c r="U536" s="86"/>
      <c r="V536" s="157"/>
      <c r="W536" s="86"/>
      <c r="X536" s="86"/>
      <c r="AA536" s="157"/>
      <c r="AF536" s="157"/>
    </row>
    <row r="537" spans="1:32" s="87" customFormat="1" ht="15" customHeight="1">
      <c r="A537" s="83" t="s">
        <v>12</v>
      </c>
      <c r="B537" s="113">
        <v>2.1030000000000002</v>
      </c>
      <c r="C537" s="77" t="s">
        <v>140</v>
      </c>
      <c r="D537" s="25">
        <f t="shared" ref="D537:L537" si="197">D536+D518</f>
        <v>23353</v>
      </c>
      <c r="E537" s="24">
        <f t="shared" si="197"/>
        <v>0</v>
      </c>
      <c r="F537" s="25">
        <f t="shared" si="197"/>
        <v>72456</v>
      </c>
      <c r="G537" s="24">
        <f t="shared" si="197"/>
        <v>0</v>
      </c>
      <c r="H537" s="25">
        <f t="shared" si="197"/>
        <v>72456</v>
      </c>
      <c r="I537" s="24">
        <f t="shared" si="197"/>
        <v>0</v>
      </c>
      <c r="J537" s="25">
        <f t="shared" si="197"/>
        <v>62203</v>
      </c>
      <c r="K537" s="24">
        <f t="shared" si="197"/>
        <v>0</v>
      </c>
      <c r="L537" s="25">
        <f t="shared" si="197"/>
        <v>62203</v>
      </c>
      <c r="M537" s="86"/>
      <c r="N537" s="86"/>
      <c r="O537" s="86"/>
      <c r="P537" s="86"/>
      <c r="Q537" s="157"/>
      <c r="R537" s="86"/>
      <c r="S537" s="86"/>
      <c r="T537" s="86"/>
      <c r="U537" s="86"/>
      <c r="V537" s="157"/>
      <c r="W537" s="86"/>
      <c r="X537" s="86"/>
      <c r="AA537" s="157"/>
      <c r="AF537" s="157"/>
    </row>
    <row r="538" spans="1:32" s="87" customFormat="1" ht="15" customHeight="1">
      <c r="A538" s="83" t="s">
        <v>12</v>
      </c>
      <c r="B538" s="117">
        <v>2</v>
      </c>
      <c r="C538" s="79" t="s">
        <v>2</v>
      </c>
      <c r="D538" s="25">
        <f t="shared" ref="D538:L538" si="198">D537</f>
        <v>23353</v>
      </c>
      <c r="E538" s="24">
        <f t="shared" si="198"/>
        <v>0</v>
      </c>
      <c r="F538" s="25">
        <f t="shared" si="198"/>
        <v>72456</v>
      </c>
      <c r="G538" s="24">
        <f t="shared" si="198"/>
        <v>0</v>
      </c>
      <c r="H538" s="25">
        <f t="shared" si="198"/>
        <v>72456</v>
      </c>
      <c r="I538" s="24">
        <f t="shared" si="198"/>
        <v>0</v>
      </c>
      <c r="J538" s="25">
        <f t="shared" si="198"/>
        <v>62203</v>
      </c>
      <c r="K538" s="24">
        <f t="shared" ref="K538" si="199">K537</f>
        <v>0</v>
      </c>
      <c r="L538" s="25">
        <f t="shared" si="198"/>
        <v>62203</v>
      </c>
      <c r="M538" s="86"/>
      <c r="N538" s="86"/>
      <c r="O538" s="86"/>
      <c r="P538" s="86"/>
      <c r="Q538" s="157"/>
      <c r="R538" s="86"/>
      <c r="S538" s="86"/>
      <c r="T538" s="86"/>
      <c r="U538" s="86"/>
      <c r="V538" s="157"/>
      <c r="W538" s="86"/>
      <c r="X538" s="86"/>
      <c r="AA538" s="157"/>
      <c r="AF538" s="157"/>
    </row>
    <row r="539" spans="1:32" s="87" customFormat="1" ht="15" customHeight="1">
      <c r="A539" s="96" t="s">
        <v>12</v>
      </c>
      <c r="B539" s="285">
        <v>4202</v>
      </c>
      <c r="C539" s="236" t="s">
        <v>141</v>
      </c>
      <c r="D539" s="200">
        <f t="shared" ref="D539:L539" si="200">D538+D490</f>
        <v>237386</v>
      </c>
      <c r="E539" s="47">
        <f t="shared" si="200"/>
        <v>0</v>
      </c>
      <c r="F539" s="200">
        <f t="shared" si="200"/>
        <v>373944</v>
      </c>
      <c r="G539" s="47">
        <f t="shared" si="200"/>
        <v>0</v>
      </c>
      <c r="H539" s="46">
        <f t="shared" si="200"/>
        <v>374073</v>
      </c>
      <c r="I539" s="47">
        <f t="shared" si="200"/>
        <v>0</v>
      </c>
      <c r="J539" s="200">
        <f t="shared" si="200"/>
        <v>284518</v>
      </c>
      <c r="K539" s="47">
        <f t="shared" si="200"/>
        <v>0</v>
      </c>
      <c r="L539" s="200">
        <f t="shared" si="200"/>
        <v>284518</v>
      </c>
      <c r="M539" s="86"/>
      <c r="N539" s="86"/>
      <c r="O539" s="86"/>
      <c r="P539" s="86"/>
      <c r="Q539" s="157"/>
      <c r="R539" s="86"/>
      <c r="S539" s="86"/>
      <c r="T539" s="86"/>
      <c r="U539" s="86"/>
      <c r="V539" s="157"/>
      <c r="W539" s="86"/>
      <c r="X539" s="86"/>
      <c r="AA539" s="157"/>
      <c r="AF539" s="157"/>
    </row>
    <row r="540" spans="1:32" s="87" customFormat="1" ht="2.25" customHeight="1">
      <c r="A540" s="55"/>
      <c r="B540" s="89"/>
      <c r="C540" s="77"/>
      <c r="D540" s="199"/>
      <c r="E540" s="44"/>
      <c r="F540" s="199"/>
      <c r="G540" s="199"/>
      <c r="H540" s="37"/>
      <c r="I540" s="44"/>
      <c r="J540" s="199"/>
      <c r="K540" s="199"/>
      <c r="L540" s="199"/>
      <c r="M540" s="86"/>
      <c r="N540" s="86"/>
      <c r="O540" s="86"/>
      <c r="P540" s="86"/>
      <c r="Q540" s="157"/>
      <c r="R540" s="86"/>
      <c r="S540" s="86"/>
      <c r="T540" s="86"/>
      <c r="U540" s="86"/>
      <c r="V540" s="157"/>
      <c r="W540" s="86"/>
      <c r="X540" s="86"/>
      <c r="AA540" s="157"/>
      <c r="AF540" s="157"/>
    </row>
    <row r="541" spans="1:32" s="87" customFormat="1" ht="25.5">
      <c r="A541" s="202" t="s">
        <v>14</v>
      </c>
      <c r="B541" s="185">
        <v>6202</v>
      </c>
      <c r="C541" s="203" t="s">
        <v>344</v>
      </c>
      <c r="D541" s="187"/>
      <c r="E541" s="187"/>
      <c r="F541" s="187"/>
      <c r="G541" s="187"/>
      <c r="H541" s="187"/>
      <c r="I541" s="187"/>
      <c r="J541" s="187"/>
      <c r="K541" s="187"/>
      <c r="L541" s="187"/>
      <c r="M541" s="86"/>
      <c r="N541" s="86"/>
      <c r="O541" s="86"/>
      <c r="P541" s="86"/>
      <c r="Q541" s="157"/>
      <c r="R541" s="86"/>
      <c r="S541" s="86"/>
      <c r="T541" s="86"/>
      <c r="U541" s="86"/>
      <c r="V541" s="157"/>
      <c r="W541" s="86"/>
      <c r="X541" s="86"/>
      <c r="AA541" s="157"/>
      <c r="AF541" s="157"/>
    </row>
    <row r="542" spans="1:32" s="87" customFormat="1">
      <c r="A542" s="202"/>
      <c r="B542" s="204">
        <v>1</v>
      </c>
      <c r="C542" s="205" t="s">
        <v>18</v>
      </c>
      <c r="D542" s="187"/>
      <c r="E542" s="187"/>
      <c r="F542" s="187"/>
      <c r="G542" s="187"/>
      <c r="H542" s="187"/>
      <c r="I542" s="187"/>
      <c r="J542" s="187"/>
      <c r="K542" s="187"/>
      <c r="L542" s="187"/>
      <c r="M542" s="86"/>
      <c r="N542" s="86"/>
      <c r="O542" s="86"/>
      <c r="P542" s="86"/>
      <c r="Q542" s="157"/>
      <c r="R542" s="86"/>
      <c r="S542" s="86"/>
      <c r="T542" s="86"/>
      <c r="U542" s="86"/>
      <c r="V542" s="157"/>
      <c r="W542" s="86"/>
      <c r="X542" s="86"/>
      <c r="AA542" s="157"/>
      <c r="AF542" s="157"/>
    </row>
    <row r="543" spans="1:32" s="87" customFormat="1">
      <c r="A543" s="209"/>
      <c r="B543" s="206">
        <v>1.2030000000000001</v>
      </c>
      <c r="C543" s="203" t="s">
        <v>137</v>
      </c>
      <c r="D543" s="187"/>
      <c r="E543" s="187"/>
      <c r="F543" s="187"/>
      <c r="G543" s="187"/>
      <c r="H543" s="187"/>
      <c r="I543" s="187"/>
      <c r="J543" s="187"/>
      <c r="K543" s="187"/>
      <c r="L543" s="187"/>
      <c r="M543" s="86"/>
      <c r="N543" s="86"/>
      <c r="O543" s="86"/>
      <c r="P543" s="86"/>
      <c r="Q543" s="157"/>
      <c r="R543" s="86"/>
      <c r="S543" s="86"/>
      <c r="T543" s="86"/>
      <c r="U543" s="86"/>
      <c r="V543" s="157"/>
      <c r="W543" s="86"/>
      <c r="X543" s="86"/>
      <c r="AA543" s="157"/>
      <c r="AF543" s="157"/>
    </row>
    <row r="544" spans="1:32" s="87" customFormat="1">
      <c r="A544" s="209"/>
      <c r="B544" s="192">
        <v>60</v>
      </c>
      <c r="C544" s="205" t="s">
        <v>345</v>
      </c>
      <c r="D544" s="187"/>
      <c r="E544" s="187"/>
      <c r="F544" s="187"/>
      <c r="G544" s="187"/>
      <c r="H544" s="187"/>
      <c r="I544" s="187"/>
      <c r="J544" s="187"/>
      <c r="K544" s="187"/>
      <c r="L544" s="187"/>
      <c r="M544" s="86"/>
      <c r="N544" s="86"/>
      <c r="O544" s="86"/>
      <c r="P544" s="86"/>
      <c r="Q544" s="157"/>
      <c r="R544" s="86"/>
      <c r="S544" s="86"/>
      <c r="T544" s="86"/>
      <c r="U544" s="86"/>
      <c r="V544" s="157"/>
      <c r="W544" s="86"/>
      <c r="X544" s="86"/>
      <c r="AA544" s="157"/>
      <c r="AF544" s="157"/>
    </row>
    <row r="545" spans="1:32" s="87" customFormat="1">
      <c r="A545" s="192"/>
      <c r="B545" s="192" t="s">
        <v>346</v>
      </c>
      <c r="C545" s="205" t="s">
        <v>347</v>
      </c>
      <c r="D545" s="44">
        <v>0</v>
      </c>
      <c r="E545" s="44">
        <v>0</v>
      </c>
      <c r="F545" s="199">
        <v>20000</v>
      </c>
      <c r="G545" s="44">
        <v>0</v>
      </c>
      <c r="H545" s="199">
        <v>20000</v>
      </c>
      <c r="I545" s="44">
        <v>0</v>
      </c>
      <c r="J545" s="44">
        <v>0</v>
      </c>
      <c r="K545" s="44">
        <v>0</v>
      </c>
      <c r="L545" s="44">
        <f>SUM(J545:K545)</f>
        <v>0</v>
      </c>
      <c r="M545" s="58"/>
      <c r="N545" s="58"/>
      <c r="O545" s="58"/>
      <c r="P545" s="86"/>
      <c r="Q545" s="58"/>
      <c r="R545" s="86"/>
      <c r="S545" s="86"/>
      <c r="T545" s="86"/>
      <c r="U545" s="86"/>
      <c r="V545" s="157"/>
      <c r="W545" s="86"/>
      <c r="X545" s="86"/>
      <c r="AA545" s="157"/>
      <c r="AF545" s="157"/>
    </row>
    <row r="546" spans="1:32" s="87" customFormat="1">
      <c r="A546" s="209" t="s">
        <v>12</v>
      </c>
      <c r="B546" s="206">
        <v>1.2030000000000001</v>
      </c>
      <c r="C546" s="203" t="s">
        <v>137</v>
      </c>
      <c r="D546" s="198">
        <f t="shared" ref="D546:L547" si="201">D545</f>
        <v>0</v>
      </c>
      <c r="E546" s="198">
        <f t="shared" si="201"/>
        <v>0</v>
      </c>
      <c r="F546" s="261">
        <f t="shared" si="201"/>
        <v>20000</v>
      </c>
      <c r="G546" s="198">
        <f t="shared" si="201"/>
        <v>0</v>
      </c>
      <c r="H546" s="261">
        <f t="shared" si="201"/>
        <v>20000</v>
      </c>
      <c r="I546" s="198">
        <f t="shared" si="201"/>
        <v>0</v>
      </c>
      <c r="J546" s="198">
        <f t="shared" si="201"/>
        <v>0</v>
      </c>
      <c r="K546" s="198">
        <f t="shared" ref="K546" si="202">K545</f>
        <v>0</v>
      </c>
      <c r="L546" s="198">
        <f t="shared" si="201"/>
        <v>0</v>
      </c>
      <c r="M546" s="86"/>
      <c r="N546" s="86"/>
      <c r="O546" s="86"/>
      <c r="P546" s="86"/>
      <c r="Q546" s="157"/>
      <c r="R546" s="86"/>
      <c r="S546" s="86"/>
      <c r="T546" s="86"/>
      <c r="U546" s="86"/>
      <c r="V546" s="157"/>
      <c r="W546" s="86"/>
      <c r="X546" s="86"/>
      <c r="AA546" s="157"/>
      <c r="AF546" s="157"/>
    </row>
    <row r="547" spans="1:32" s="87" customFormat="1">
      <c r="A547" s="209" t="s">
        <v>12</v>
      </c>
      <c r="B547" s="204">
        <v>1</v>
      </c>
      <c r="C547" s="205" t="s">
        <v>18</v>
      </c>
      <c r="D547" s="47">
        <f t="shared" si="201"/>
        <v>0</v>
      </c>
      <c r="E547" s="47">
        <f t="shared" si="201"/>
        <v>0</v>
      </c>
      <c r="F547" s="200">
        <f t="shared" si="201"/>
        <v>20000</v>
      </c>
      <c r="G547" s="47">
        <f t="shared" si="201"/>
        <v>0</v>
      </c>
      <c r="H547" s="200">
        <f t="shared" si="201"/>
        <v>20000</v>
      </c>
      <c r="I547" s="47">
        <f t="shared" si="201"/>
        <v>0</v>
      </c>
      <c r="J547" s="47">
        <f t="shared" si="201"/>
        <v>0</v>
      </c>
      <c r="K547" s="47">
        <f t="shared" ref="K547" si="203">K546</f>
        <v>0</v>
      </c>
      <c r="L547" s="47">
        <f t="shared" si="201"/>
        <v>0</v>
      </c>
      <c r="M547" s="86"/>
      <c r="N547" s="86"/>
      <c r="O547" s="86"/>
      <c r="P547" s="86"/>
      <c r="Q547" s="157"/>
      <c r="R547" s="86"/>
      <c r="S547" s="86"/>
      <c r="T547" s="86"/>
      <c r="U547" s="86"/>
      <c r="V547" s="157"/>
      <c r="W547" s="86"/>
      <c r="X547" s="86"/>
      <c r="AA547" s="157"/>
      <c r="AF547" s="157"/>
    </row>
    <row r="548" spans="1:32" s="87" customFormat="1" ht="25.5">
      <c r="A548" s="210" t="s">
        <v>12</v>
      </c>
      <c r="B548" s="217">
        <v>6202</v>
      </c>
      <c r="C548" s="211" t="s">
        <v>344</v>
      </c>
      <c r="D548" s="198">
        <f t="shared" ref="D548:L548" si="204">D545</f>
        <v>0</v>
      </c>
      <c r="E548" s="198">
        <f t="shared" si="204"/>
        <v>0</v>
      </c>
      <c r="F548" s="261">
        <f t="shared" si="204"/>
        <v>20000</v>
      </c>
      <c r="G548" s="198">
        <f t="shared" si="204"/>
        <v>0</v>
      </c>
      <c r="H548" s="261">
        <f t="shared" si="204"/>
        <v>20000</v>
      </c>
      <c r="I548" s="198">
        <f t="shared" si="204"/>
        <v>0</v>
      </c>
      <c r="J548" s="198">
        <f t="shared" si="204"/>
        <v>0</v>
      </c>
      <c r="K548" s="198">
        <f t="shared" ref="K548" si="205">K545</f>
        <v>0</v>
      </c>
      <c r="L548" s="198">
        <f t="shared" si="204"/>
        <v>0</v>
      </c>
      <c r="M548" s="86"/>
      <c r="N548" s="86"/>
      <c r="O548" s="86"/>
      <c r="P548" s="86"/>
      <c r="Q548" s="157"/>
      <c r="R548" s="86"/>
      <c r="S548" s="86"/>
      <c r="T548" s="86"/>
      <c r="U548" s="86"/>
      <c r="V548" s="157"/>
      <c r="W548" s="86"/>
      <c r="X548" s="86"/>
      <c r="AA548" s="157"/>
      <c r="AF548" s="157"/>
    </row>
    <row r="549" spans="1:32" s="87" customFormat="1">
      <c r="A549" s="96" t="s">
        <v>12</v>
      </c>
      <c r="B549" s="216"/>
      <c r="C549" s="181" t="s">
        <v>125</v>
      </c>
      <c r="D549" s="200">
        <f t="shared" ref="D549:I549" si="206">D539+D548</f>
        <v>237386</v>
      </c>
      <c r="E549" s="47">
        <f t="shared" si="206"/>
        <v>0</v>
      </c>
      <c r="F549" s="200">
        <f t="shared" si="206"/>
        <v>393944</v>
      </c>
      <c r="G549" s="47">
        <f t="shared" si="206"/>
        <v>0</v>
      </c>
      <c r="H549" s="200">
        <f t="shared" si="206"/>
        <v>394073</v>
      </c>
      <c r="I549" s="47">
        <f t="shared" si="206"/>
        <v>0</v>
      </c>
      <c r="J549" s="200">
        <f>J539+J548</f>
        <v>284518</v>
      </c>
      <c r="K549" s="47">
        <f t="shared" ref="K549" si="207">K539+K548</f>
        <v>0</v>
      </c>
      <c r="L549" s="200">
        <f t="shared" ref="L549" si="208">L539+L548</f>
        <v>284518</v>
      </c>
      <c r="M549" s="86"/>
      <c r="N549" s="86"/>
      <c r="O549" s="86"/>
      <c r="P549" s="86"/>
      <c r="Q549" s="157"/>
      <c r="R549" s="86"/>
      <c r="S549" s="86"/>
      <c r="T549" s="86"/>
      <c r="U549" s="86"/>
      <c r="V549" s="157"/>
      <c r="W549" s="86"/>
      <c r="X549" s="86"/>
      <c r="AA549" s="157"/>
      <c r="AF549" s="157"/>
    </row>
    <row r="550" spans="1:32" s="87" customFormat="1">
      <c r="A550" s="107" t="s">
        <v>12</v>
      </c>
      <c r="B550" s="118"/>
      <c r="C550" s="119" t="s">
        <v>5</v>
      </c>
      <c r="D550" s="46">
        <f t="shared" ref="D550:L550" si="209">D549+D399</f>
        <v>2003561</v>
      </c>
      <c r="E550" s="46">
        <f t="shared" si="209"/>
        <v>1985477</v>
      </c>
      <c r="F550" s="46">
        <f t="shared" si="209"/>
        <v>2935896</v>
      </c>
      <c r="G550" s="46">
        <f t="shared" si="209"/>
        <v>2427073</v>
      </c>
      <c r="H550" s="46">
        <f t="shared" si="209"/>
        <v>2939464</v>
      </c>
      <c r="I550" s="46">
        <f t="shared" si="209"/>
        <v>2427073</v>
      </c>
      <c r="J550" s="200">
        <f t="shared" si="209"/>
        <v>2685649</v>
      </c>
      <c r="K550" s="46">
        <f t="shared" si="209"/>
        <v>2608160</v>
      </c>
      <c r="L550" s="46">
        <f t="shared" si="209"/>
        <v>5293809</v>
      </c>
      <c r="M550" s="139"/>
      <c r="N550" s="86"/>
      <c r="O550" s="86"/>
      <c r="P550" s="86"/>
      <c r="Q550" s="157"/>
      <c r="R550" s="86"/>
      <c r="S550" s="86"/>
      <c r="T550" s="86"/>
      <c r="U550" s="86"/>
      <c r="V550" s="157"/>
      <c r="W550" s="86"/>
      <c r="X550" s="86"/>
      <c r="AA550" s="157"/>
      <c r="AF550" s="157"/>
    </row>
    <row r="551" spans="1:32" s="87" customFormat="1">
      <c r="A551" s="55"/>
      <c r="B551" s="90"/>
      <c r="C551" s="141"/>
      <c r="D551" s="37"/>
      <c r="E551" s="37"/>
      <c r="H551" s="37"/>
      <c r="I551" s="37"/>
      <c r="J551" s="37"/>
      <c r="K551" s="37"/>
      <c r="L551" s="172"/>
      <c r="M551" s="86"/>
      <c r="N551" s="86"/>
      <c r="O551" s="86"/>
      <c r="P551" s="86"/>
      <c r="Q551" s="157"/>
      <c r="R551" s="86"/>
      <c r="S551" s="86"/>
      <c r="T551" s="86"/>
      <c r="U551" s="86"/>
      <c r="V551" s="157"/>
      <c r="W551" s="86"/>
      <c r="X551" s="86"/>
      <c r="AA551" s="157"/>
      <c r="AF551" s="157"/>
    </row>
    <row r="552" spans="1:32" s="87" customFormat="1" ht="25.5" customHeight="1">
      <c r="A552" s="55" t="s">
        <v>295</v>
      </c>
      <c r="B552" s="56">
        <v>2202</v>
      </c>
      <c r="C552" s="93" t="s">
        <v>367</v>
      </c>
      <c r="D552" s="45">
        <v>0</v>
      </c>
      <c r="E552" s="37">
        <v>70</v>
      </c>
      <c r="F552" s="45">
        <v>0</v>
      </c>
      <c r="G552" s="45">
        <v>0</v>
      </c>
      <c r="H552" s="45">
        <v>0</v>
      </c>
      <c r="I552" s="45">
        <v>0</v>
      </c>
      <c r="J552" s="45">
        <v>0</v>
      </c>
      <c r="K552" s="45">
        <v>0</v>
      </c>
      <c r="L552" s="45">
        <v>0</v>
      </c>
      <c r="M552" s="86"/>
      <c r="N552" s="86"/>
      <c r="O552" s="86"/>
      <c r="P552" s="86"/>
      <c r="Q552" s="157"/>
      <c r="R552" s="86"/>
      <c r="S552" s="86"/>
      <c r="T552" s="86"/>
      <c r="U552" s="86"/>
      <c r="V552" s="157"/>
      <c r="W552" s="86"/>
      <c r="X552" s="86"/>
      <c r="AA552" s="157"/>
      <c r="AF552" s="157"/>
    </row>
    <row r="553" spans="1:32" s="87" customFormat="1" ht="25.5">
      <c r="A553" s="55" t="s">
        <v>295</v>
      </c>
      <c r="B553" s="56">
        <v>2202</v>
      </c>
      <c r="C553" s="93" t="s">
        <v>368</v>
      </c>
      <c r="D553" s="45">
        <v>0</v>
      </c>
      <c r="E553" s="39">
        <v>134</v>
      </c>
      <c r="F553" s="45">
        <v>0</v>
      </c>
      <c r="G553" s="45">
        <v>0</v>
      </c>
      <c r="H553" s="45">
        <v>0</v>
      </c>
      <c r="I553" s="45">
        <v>0</v>
      </c>
      <c r="J553" s="45">
        <v>0</v>
      </c>
      <c r="K553" s="45">
        <v>0</v>
      </c>
      <c r="L553" s="45">
        <v>0</v>
      </c>
      <c r="M553" s="86"/>
      <c r="N553" s="86"/>
      <c r="O553" s="86"/>
      <c r="P553" s="86"/>
      <c r="Q553" s="157"/>
      <c r="R553" s="86"/>
      <c r="S553" s="86"/>
      <c r="T553" s="86"/>
      <c r="U553" s="86"/>
      <c r="V553" s="157"/>
      <c r="W553" s="86"/>
      <c r="X553" s="86"/>
      <c r="AA553" s="157"/>
      <c r="AF553" s="157"/>
    </row>
    <row r="554" spans="1:32" s="87" customFormat="1" ht="25.5">
      <c r="A554" s="55" t="s">
        <v>295</v>
      </c>
      <c r="B554" s="56">
        <v>2202</v>
      </c>
      <c r="C554" s="93" t="s">
        <v>323</v>
      </c>
      <c r="D554" s="45">
        <v>0</v>
      </c>
      <c r="E554" s="39">
        <v>332</v>
      </c>
      <c r="F554" s="45">
        <v>0</v>
      </c>
      <c r="G554" s="45">
        <v>0</v>
      </c>
      <c r="H554" s="45">
        <v>0</v>
      </c>
      <c r="I554" s="45">
        <v>0</v>
      </c>
      <c r="J554" s="45">
        <v>0</v>
      </c>
      <c r="K554" s="45">
        <v>0</v>
      </c>
      <c r="L554" s="45">
        <v>0</v>
      </c>
      <c r="M554" s="86"/>
      <c r="N554" s="86"/>
      <c r="O554" s="86"/>
      <c r="P554" s="86"/>
      <c r="Q554" s="157"/>
      <c r="R554" s="86"/>
      <c r="S554" s="86"/>
      <c r="T554" s="86"/>
      <c r="U554" s="86"/>
      <c r="V554" s="157"/>
      <c r="W554" s="86"/>
      <c r="X554" s="86"/>
      <c r="AA554" s="157"/>
      <c r="AF554" s="157"/>
    </row>
    <row r="555" spans="1:32" s="87" customFormat="1">
      <c r="A555" s="96"/>
      <c r="B555" s="121"/>
      <c r="C555" s="181"/>
      <c r="D555" s="182"/>
      <c r="E555" s="47"/>
      <c r="F555" s="47"/>
      <c r="G555" s="47"/>
      <c r="H555" s="47"/>
      <c r="I555" s="47"/>
      <c r="J555" s="200"/>
      <c r="K555" s="47"/>
      <c r="L555" s="183"/>
      <c r="M555" s="219"/>
      <c r="N555" s="86"/>
      <c r="O555" s="86"/>
      <c r="P555" s="86"/>
      <c r="Q555" s="157"/>
      <c r="R555" s="86"/>
      <c r="S555" s="86"/>
      <c r="T555" s="86"/>
      <c r="U555" s="86"/>
      <c r="V555" s="157"/>
      <c r="W555" s="86"/>
      <c r="X555" s="86"/>
      <c r="AA555" s="157"/>
      <c r="AF555" s="157"/>
    </row>
    <row r="556" spans="1:32" s="87" customFormat="1">
      <c r="A556" s="96"/>
      <c r="B556" s="121"/>
      <c r="C556" s="181"/>
      <c r="D556" s="182"/>
      <c r="E556" s="47"/>
      <c r="F556" s="47"/>
      <c r="G556" s="47"/>
      <c r="H556" s="47"/>
      <c r="I556" s="47"/>
      <c r="J556" s="200"/>
      <c r="K556" s="47"/>
      <c r="L556" s="183"/>
      <c r="M556" s="255"/>
      <c r="N556" s="240"/>
      <c r="O556" s="240"/>
      <c r="P556" s="240"/>
      <c r="Q556" s="241"/>
      <c r="R556" s="86"/>
      <c r="S556" s="86"/>
      <c r="T556" s="86"/>
      <c r="U556" s="86"/>
      <c r="V556" s="157"/>
      <c r="W556" s="294"/>
      <c r="X556" s="294"/>
      <c r="Y556" s="293"/>
      <c r="Z556" s="293"/>
      <c r="AA556" s="295"/>
      <c r="AB556" s="293"/>
      <c r="AC556" s="293"/>
      <c r="AD556" s="293"/>
      <c r="AE556" s="293"/>
      <c r="AF556" s="157"/>
    </row>
    <row r="557" spans="1:32" s="87" customFormat="1">
      <c r="A557" s="96"/>
      <c r="B557" s="97"/>
      <c r="C557" s="120"/>
      <c r="D557" s="46"/>
      <c r="E557" s="46"/>
      <c r="F557" s="37"/>
      <c r="G557" s="37"/>
      <c r="H557" s="46"/>
      <c r="I557" s="46"/>
      <c r="J557" s="46"/>
      <c r="K557" s="46"/>
      <c r="L557" s="46"/>
      <c r="M557" s="86"/>
      <c r="N557" s="86"/>
      <c r="O557" s="86"/>
      <c r="P557" s="86"/>
      <c r="Q557" s="157"/>
      <c r="R557" s="86"/>
      <c r="S557" s="86"/>
      <c r="T557" s="86"/>
      <c r="U557" s="86"/>
      <c r="V557" s="157"/>
      <c r="W557" s="294"/>
      <c r="X557" s="294"/>
      <c r="Y557" s="293"/>
      <c r="Z557" s="293"/>
      <c r="AA557" s="295"/>
      <c r="AB557" s="293"/>
      <c r="AC557" s="293"/>
      <c r="AD557" s="293"/>
      <c r="AE557" s="293"/>
      <c r="AF557" s="157"/>
    </row>
    <row r="558" spans="1:32" s="87" customFormat="1">
      <c r="A558" s="55"/>
      <c r="B558" s="56"/>
      <c r="C558" s="63"/>
      <c r="D558" s="36"/>
      <c r="E558" s="36"/>
      <c r="F558" s="36"/>
      <c r="G558" s="36"/>
      <c r="H558" s="36"/>
      <c r="I558" s="36"/>
      <c r="J558" s="36"/>
      <c r="K558" s="36"/>
      <c r="L558" s="36"/>
      <c r="M558" s="114"/>
      <c r="N558" s="114"/>
      <c r="O558" s="114"/>
      <c r="P558" s="114"/>
      <c r="Q558" s="158"/>
      <c r="R558" s="114"/>
      <c r="S558" s="114"/>
      <c r="T558" s="114"/>
      <c r="U558" s="114"/>
      <c r="V558" s="158"/>
      <c r="W558" s="114"/>
      <c r="X558" s="114"/>
      <c r="Y558" s="115"/>
      <c r="Z558" s="115"/>
      <c r="AA558" s="158"/>
      <c r="AF558" s="157"/>
    </row>
    <row r="559" spans="1:32" s="87" customFormat="1">
      <c r="A559" s="55"/>
      <c r="B559" s="56"/>
      <c r="C559" s="63"/>
      <c r="D559" s="36"/>
      <c r="E559" s="36"/>
      <c r="F559" s="36"/>
      <c r="G559" s="36"/>
      <c r="H559" s="36"/>
      <c r="I559" s="36"/>
      <c r="J559" s="36"/>
      <c r="K559" s="36"/>
      <c r="L559" s="36"/>
      <c r="M559" s="114"/>
      <c r="N559" s="114"/>
      <c r="O559" s="114"/>
      <c r="P559" s="114"/>
      <c r="Q559" s="158"/>
      <c r="R559" s="114"/>
      <c r="S559" s="114"/>
      <c r="T559" s="114"/>
      <c r="U559" s="114"/>
      <c r="V559" s="158"/>
      <c r="W559" s="114"/>
      <c r="X559" s="114"/>
      <c r="Y559" s="115"/>
      <c r="Z559" s="115"/>
      <c r="AA559" s="158"/>
      <c r="AF559" s="157"/>
    </row>
    <row r="560" spans="1:32">
      <c r="D560" s="52"/>
      <c r="E560" s="52"/>
      <c r="F560" s="52"/>
      <c r="G560" s="52"/>
      <c r="H560" s="52"/>
      <c r="I560" s="52"/>
      <c r="L560" s="12"/>
    </row>
    <row r="561" spans="3:14">
      <c r="C561" s="60"/>
      <c r="D561" s="53"/>
      <c r="E561" s="53"/>
      <c r="F561" s="53"/>
      <c r="G561" s="53"/>
      <c r="H561" s="53"/>
      <c r="I561" s="53"/>
      <c r="L561" s="12"/>
    </row>
    <row r="562" spans="3:14">
      <c r="C562" s="60"/>
      <c r="D562" s="53"/>
      <c r="E562" s="54"/>
      <c r="F562" s="53"/>
      <c r="G562" s="12"/>
      <c r="H562" s="53"/>
      <c r="I562" s="12"/>
      <c r="L562" s="12"/>
    </row>
    <row r="563" spans="3:14">
      <c r="C563" s="60"/>
      <c r="F563" s="12"/>
      <c r="G563" s="12"/>
      <c r="H563" s="12"/>
      <c r="I563" s="12"/>
      <c r="L563" s="12"/>
      <c r="M563" s="32"/>
      <c r="N563" s="66"/>
    </row>
    <row r="564" spans="3:14">
      <c r="C564" s="60"/>
      <c r="F564" s="12"/>
      <c r="G564" s="12"/>
      <c r="H564" s="12"/>
      <c r="I564" s="12"/>
      <c r="L564" s="12"/>
      <c r="M564" s="23"/>
      <c r="N564" s="66"/>
    </row>
    <row r="565" spans="3:14">
      <c r="C565" s="60"/>
      <c r="F565" s="12"/>
      <c r="G565" s="12"/>
      <c r="H565" s="12"/>
      <c r="I565" s="12"/>
      <c r="L565" s="12"/>
      <c r="M565" s="23"/>
      <c r="N565" s="66"/>
    </row>
    <row r="566" spans="3:14">
      <c r="C566" s="60"/>
      <c r="F566" s="12"/>
      <c r="G566" s="12"/>
      <c r="H566" s="12"/>
      <c r="I566" s="12"/>
      <c r="L566" s="12"/>
      <c r="M566" s="32"/>
      <c r="N566" s="66"/>
    </row>
    <row r="567" spans="3:14">
      <c r="C567" s="60"/>
      <c r="F567" s="12"/>
      <c r="G567" s="12"/>
      <c r="H567" s="12"/>
      <c r="I567" s="12"/>
      <c r="L567" s="12"/>
      <c r="M567" s="32"/>
      <c r="N567" s="66"/>
    </row>
    <row r="568" spans="3:14">
      <c r="C568" s="60"/>
      <c r="E568" s="36"/>
      <c r="F568" s="12"/>
      <c r="G568" s="12"/>
      <c r="H568" s="12"/>
      <c r="I568" s="12"/>
      <c r="L568" s="12"/>
      <c r="M568" s="34"/>
      <c r="N568" s="66"/>
    </row>
    <row r="569" spans="3:14">
      <c r="C569" s="60"/>
      <c r="F569" s="12"/>
      <c r="G569" s="12"/>
      <c r="H569" s="12"/>
      <c r="I569" s="12"/>
      <c r="L569" s="12"/>
      <c r="M569" s="32"/>
      <c r="N569" s="66"/>
    </row>
    <row r="570" spans="3:14">
      <c r="C570" s="60"/>
      <c r="F570" s="12"/>
      <c r="G570" s="12"/>
      <c r="H570" s="12"/>
      <c r="I570" s="12"/>
      <c r="L570" s="12"/>
      <c r="M570" s="32"/>
      <c r="N570" s="66"/>
    </row>
    <row r="571" spans="3:14">
      <c r="C571" s="60"/>
      <c r="F571" s="12"/>
      <c r="G571" s="12"/>
      <c r="H571" s="12"/>
      <c r="I571" s="12"/>
      <c r="L571" s="12"/>
    </row>
    <row r="572" spans="3:14">
      <c r="C572" s="60"/>
      <c r="F572" s="12"/>
      <c r="G572" s="12"/>
      <c r="H572" s="12"/>
      <c r="I572" s="12"/>
      <c r="L572" s="12"/>
    </row>
    <row r="573" spans="3:14">
      <c r="C573" s="60"/>
      <c r="F573" s="12"/>
      <c r="G573" s="12"/>
      <c r="H573" s="12"/>
      <c r="I573" s="12"/>
      <c r="L573" s="12"/>
    </row>
    <row r="574" spans="3:14">
      <c r="C574" s="60"/>
      <c r="F574" s="12"/>
      <c r="G574" s="12"/>
      <c r="H574" s="12"/>
      <c r="I574" s="12"/>
      <c r="L574" s="12"/>
    </row>
    <row r="575" spans="3:14">
      <c r="C575" s="60"/>
      <c r="F575" s="12"/>
      <c r="G575" s="12"/>
      <c r="H575" s="12"/>
      <c r="I575" s="138"/>
      <c r="L575" s="12"/>
    </row>
    <row r="576" spans="3:14">
      <c r="F576" s="12"/>
      <c r="G576" s="12"/>
      <c r="H576" s="12"/>
      <c r="I576" s="12"/>
      <c r="L576" s="12"/>
    </row>
    <row r="577" spans="6:12">
      <c r="F577" s="12"/>
      <c r="G577" s="12"/>
      <c r="H577" s="12"/>
      <c r="I577" s="12"/>
      <c r="L577" s="12"/>
    </row>
    <row r="578" spans="6:12">
      <c r="F578" s="12"/>
      <c r="G578" s="12"/>
      <c r="H578" s="12"/>
      <c r="I578" s="12"/>
      <c r="L578" s="12"/>
    </row>
    <row r="579" spans="6:12">
      <c r="F579" s="12"/>
      <c r="G579" s="12"/>
      <c r="H579" s="12"/>
      <c r="I579" s="12"/>
      <c r="L579" s="12"/>
    </row>
    <row r="580" spans="6:12">
      <c r="F580" s="12"/>
      <c r="G580" s="12"/>
      <c r="H580" s="12"/>
      <c r="I580" s="12"/>
      <c r="L580" s="12"/>
    </row>
    <row r="581" spans="6:12">
      <c r="F581" s="12"/>
      <c r="G581" s="12"/>
      <c r="H581" s="12"/>
      <c r="I581" s="12"/>
      <c r="L581" s="12"/>
    </row>
    <row r="582" spans="6:12">
      <c r="F582" s="12"/>
      <c r="G582" s="12"/>
      <c r="H582" s="12"/>
      <c r="I582" s="12"/>
      <c r="L582" s="12"/>
    </row>
    <row r="583" spans="6:12">
      <c r="F583" s="12"/>
      <c r="G583" s="12"/>
      <c r="H583" s="12"/>
      <c r="I583" s="12"/>
      <c r="L583" s="12"/>
    </row>
    <row r="584" spans="6:12">
      <c r="F584" s="12"/>
      <c r="G584" s="12"/>
      <c r="H584" s="12"/>
      <c r="I584" s="12"/>
      <c r="L584" s="12"/>
    </row>
    <row r="585" spans="6:12">
      <c r="F585" s="12"/>
      <c r="G585" s="12"/>
      <c r="H585" s="12"/>
      <c r="I585" s="12"/>
      <c r="L585" s="12"/>
    </row>
    <row r="586" spans="6:12">
      <c r="F586" s="12"/>
      <c r="G586" s="12"/>
      <c r="H586" s="12"/>
      <c r="I586" s="12"/>
      <c r="L586" s="12"/>
    </row>
    <row r="587" spans="6:12">
      <c r="F587" s="12"/>
      <c r="G587" s="12"/>
      <c r="H587" s="12"/>
      <c r="I587" s="12"/>
      <c r="L587" s="12"/>
    </row>
    <row r="588" spans="6:12">
      <c r="F588" s="12"/>
      <c r="G588" s="12"/>
    </row>
    <row r="589" spans="6:12">
      <c r="F589" s="12"/>
      <c r="G589" s="12"/>
    </row>
    <row r="590" spans="6:12">
      <c r="F590" s="12"/>
      <c r="G590" s="12"/>
    </row>
    <row r="591" spans="6:12">
      <c r="F591" s="12"/>
      <c r="G591" s="12"/>
    </row>
    <row r="592" spans="6:12">
      <c r="F592" s="12"/>
      <c r="G592" s="12"/>
    </row>
    <row r="593" spans="6:7">
      <c r="F593" s="12"/>
      <c r="G593" s="12"/>
    </row>
    <row r="594" spans="6:7">
      <c r="F594" s="12"/>
      <c r="G594" s="12"/>
    </row>
    <row r="595" spans="6:7">
      <c r="F595" s="12"/>
      <c r="G595" s="12"/>
    </row>
    <row r="596" spans="6:7">
      <c r="F596" s="12"/>
      <c r="G596" s="12"/>
    </row>
    <row r="597" spans="6:7">
      <c r="F597" s="12"/>
      <c r="G597" s="12"/>
    </row>
    <row r="598" spans="6:7">
      <c r="F598" s="12"/>
      <c r="G598" s="12"/>
    </row>
    <row r="599" spans="6:7">
      <c r="F599" s="12"/>
      <c r="G599" s="12"/>
    </row>
    <row r="600" spans="6:7">
      <c r="F600" s="12"/>
      <c r="G600" s="12"/>
    </row>
    <row r="601" spans="6:7">
      <c r="F601" s="12"/>
      <c r="G601" s="12"/>
    </row>
    <row r="602" spans="6:7">
      <c r="F602" s="12"/>
      <c r="G602" s="12"/>
    </row>
    <row r="603" spans="6:7">
      <c r="F603" s="12"/>
      <c r="G603" s="12"/>
    </row>
    <row r="604" spans="6:7">
      <c r="F604" s="12"/>
      <c r="G604" s="12"/>
    </row>
    <row r="605" spans="6:7">
      <c r="F605" s="12"/>
      <c r="G605" s="12"/>
    </row>
    <row r="606" spans="6:7">
      <c r="F606" s="12"/>
      <c r="G606" s="12"/>
    </row>
    <row r="607" spans="6:7">
      <c r="F607" s="12"/>
      <c r="G607" s="12"/>
    </row>
    <row r="608" spans="6:7">
      <c r="F608" s="12"/>
      <c r="G608" s="12"/>
    </row>
    <row r="609" spans="6:7">
      <c r="F609" s="12"/>
      <c r="G609" s="12"/>
    </row>
    <row r="610" spans="6:7">
      <c r="F610" s="12"/>
      <c r="G610" s="12"/>
    </row>
    <row r="611" spans="6:7">
      <c r="F611" s="12"/>
      <c r="G611" s="12"/>
    </row>
    <row r="612" spans="6:7">
      <c r="F612" s="12"/>
      <c r="G612" s="12"/>
    </row>
    <row r="613" spans="6:7">
      <c r="F613" s="12"/>
      <c r="G613" s="12"/>
    </row>
    <row r="614" spans="6:7">
      <c r="F614" s="12"/>
      <c r="G614" s="12"/>
    </row>
    <row r="615" spans="6:7">
      <c r="F615" s="12"/>
      <c r="G615" s="12"/>
    </row>
    <row r="616" spans="6:7">
      <c r="F616" s="12"/>
      <c r="G616" s="12"/>
    </row>
    <row r="617" spans="6:7">
      <c r="F617" s="12"/>
      <c r="G617" s="12"/>
    </row>
    <row r="618" spans="6:7">
      <c r="F618" s="12"/>
      <c r="G618" s="12"/>
    </row>
    <row r="619" spans="6:7">
      <c r="F619" s="12"/>
      <c r="G619" s="12"/>
    </row>
    <row r="620" spans="6:7">
      <c r="F620" s="12"/>
      <c r="G620" s="12"/>
    </row>
    <row r="621" spans="6:7">
      <c r="F621" s="12"/>
      <c r="G621" s="12"/>
    </row>
    <row r="622" spans="6:7">
      <c r="F622" s="12"/>
      <c r="G622" s="12"/>
    </row>
    <row r="623" spans="6:7">
      <c r="F623" s="12"/>
      <c r="G623" s="12"/>
    </row>
    <row r="624" spans="6:7">
      <c r="F624" s="12"/>
      <c r="G624" s="12"/>
    </row>
    <row r="625" spans="6:7">
      <c r="F625" s="12"/>
      <c r="G625" s="12"/>
    </row>
    <row r="626" spans="6:7">
      <c r="F626" s="12"/>
      <c r="G626" s="12"/>
    </row>
    <row r="627" spans="6:7">
      <c r="F627" s="12"/>
      <c r="G627" s="12"/>
    </row>
    <row r="628" spans="6:7">
      <c r="F628" s="12"/>
      <c r="G628" s="12"/>
    </row>
    <row r="629" spans="6:7">
      <c r="F629" s="12"/>
      <c r="G629" s="12"/>
    </row>
    <row r="630" spans="6:7">
      <c r="F630" s="12"/>
      <c r="G630" s="12"/>
    </row>
    <row r="631" spans="6:7">
      <c r="F631" s="12"/>
      <c r="G631" s="12"/>
    </row>
    <row r="632" spans="6:7">
      <c r="F632" s="12"/>
      <c r="G632" s="12"/>
    </row>
    <row r="633" spans="6:7">
      <c r="F633" s="12"/>
      <c r="G633" s="12"/>
    </row>
    <row r="634" spans="6:7">
      <c r="F634" s="12"/>
      <c r="G634" s="12"/>
    </row>
    <row r="635" spans="6:7">
      <c r="F635" s="12"/>
      <c r="G635" s="12"/>
    </row>
    <row r="636" spans="6:7">
      <c r="F636" s="12"/>
      <c r="G636" s="12"/>
    </row>
    <row r="637" spans="6:7">
      <c r="F637" s="12"/>
      <c r="G637" s="12"/>
    </row>
    <row r="638" spans="6:7">
      <c r="F638" s="12"/>
      <c r="G638" s="12"/>
    </row>
    <row r="639" spans="6:7">
      <c r="F639" s="12"/>
      <c r="G639" s="12"/>
    </row>
    <row r="640" spans="6:7">
      <c r="F640" s="12"/>
      <c r="G640" s="12"/>
    </row>
    <row r="641" spans="6:7">
      <c r="F641" s="12"/>
      <c r="G641" s="12"/>
    </row>
    <row r="642" spans="6:7">
      <c r="F642" s="12"/>
      <c r="G642" s="12"/>
    </row>
    <row r="643" spans="6:7">
      <c r="F643" s="12"/>
      <c r="G643" s="12"/>
    </row>
    <row r="644" spans="6:7">
      <c r="F644" s="12"/>
      <c r="G644" s="12"/>
    </row>
    <row r="645" spans="6:7">
      <c r="F645" s="12"/>
      <c r="G645" s="12"/>
    </row>
    <row r="646" spans="6:7">
      <c r="F646" s="12"/>
      <c r="G646" s="12"/>
    </row>
    <row r="647" spans="6:7">
      <c r="F647" s="12"/>
      <c r="G647" s="12"/>
    </row>
    <row r="648" spans="6:7">
      <c r="F648" s="12"/>
      <c r="G648" s="12"/>
    </row>
    <row r="649" spans="6:7">
      <c r="F649" s="12"/>
      <c r="G649" s="12"/>
    </row>
    <row r="650" spans="6:7">
      <c r="F650" s="12"/>
      <c r="G650" s="12"/>
    </row>
    <row r="651" spans="6:7">
      <c r="F651" s="12"/>
      <c r="G651" s="12"/>
    </row>
    <row r="652" spans="6:7">
      <c r="F652" s="12"/>
      <c r="G652" s="12"/>
    </row>
    <row r="653" spans="6:7">
      <c r="F653" s="12"/>
      <c r="G653" s="12"/>
    </row>
    <row r="654" spans="6:7">
      <c r="F654" s="12"/>
      <c r="G654" s="12"/>
    </row>
    <row r="655" spans="6:7">
      <c r="F655" s="12"/>
      <c r="G655" s="12"/>
    </row>
    <row r="656" spans="6:7">
      <c r="F656" s="12"/>
      <c r="G656" s="12"/>
    </row>
    <row r="657" spans="6:7">
      <c r="F657" s="12"/>
      <c r="G657" s="12"/>
    </row>
    <row r="658" spans="6:7">
      <c r="F658" s="12"/>
      <c r="G658" s="12"/>
    </row>
    <row r="659" spans="6:7">
      <c r="F659" s="12"/>
      <c r="G659" s="12"/>
    </row>
    <row r="660" spans="6:7">
      <c r="F660" s="12"/>
      <c r="G660" s="12"/>
    </row>
    <row r="661" spans="6:7">
      <c r="F661" s="12"/>
      <c r="G661" s="12"/>
    </row>
    <row r="662" spans="6:7">
      <c r="F662" s="12"/>
      <c r="G662" s="12"/>
    </row>
    <row r="663" spans="6:7">
      <c r="F663" s="12"/>
      <c r="G663" s="12"/>
    </row>
    <row r="664" spans="6:7">
      <c r="F664" s="12"/>
      <c r="G664" s="12"/>
    </row>
    <row r="665" spans="6:7">
      <c r="F665" s="12"/>
      <c r="G665" s="12"/>
    </row>
    <row r="666" spans="6:7">
      <c r="F666" s="12"/>
      <c r="G666" s="12"/>
    </row>
    <row r="667" spans="6:7">
      <c r="F667" s="12"/>
      <c r="G667" s="12"/>
    </row>
    <row r="668" spans="6:7">
      <c r="F668" s="12"/>
      <c r="G668" s="12"/>
    </row>
    <row r="669" spans="6:7">
      <c r="F669" s="12"/>
      <c r="G669" s="12"/>
    </row>
    <row r="670" spans="6:7">
      <c r="F670" s="12"/>
      <c r="G670" s="12"/>
    </row>
    <row r="671" spans="6:7">
      <c r="F671" s="12"/>
      <c r="G671" s="12"/>
    </row>
    <row r="672" spans="6:7">
      <c r="F672" s="12"/>
      <c r="G672" s="12"/>
    </row>
    <row r="673" spans="6:7">
      <c r="F673" s="12"/>
      <c r="G673" s="12"/>
    </row>
    <row r="674" spans="6:7">
      <c r="F674" s="12"/>
      <c r="G674" s="12"/>
    </row>
    <row r="675" spans="6:7">
      <c r="F675" s="12"/>
      <c r="G675" s="12"/>
    </row>
  </sheetData>
  <autoFilter ref="A18:AI555">
    <filterColumn colId="12"/>
  </autoFilter>
  <mergeCells count="14">
    <mergeCell ref="J16:L16"/>
    <mergeCell ref="J17:L17"/>
    <mergeCell ref="H17:I17"/>
    <mergeCell ref="D16:E16"/>
    <mergeCell ref="F16:G16"/>
    <mergeCell ref="H16:I16"/>
    <mergeCell ref="D17:E17"/>
    <mergeCell ref="F17:G17"/>
    <mergeCell ref="M16:V16"/>
    <mergeCell ref="W16:AF16"/>
    <mergeCell ref="M17:Q17"/>
    <mergeCell ref="R17:V17"/>
    <mergeCell ref="W17:AA17"/>
    <mergeCell ref="AB17:AF17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50" fitToHeight="0" orientation="landscape" blackAndWhite="1" useFirstPageNumber="1" r:id="rId1"/>
  <headerFooter alignWithMargins="0">
    <oddHeader xml:space="preserve">&amp;C   </oddHeader>
    <oddFooter>&amp;C&amp;"Times New Roman,Bold"   Vol-I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dem7</vt:lpstr>
      <vt:lpstr>'dem7'!educap</vt:lpstr>
      <vt:lpstr>'dem7'!education</vt:lpstr>
      <vt:lpstr>'dem7'!educationrevenue</vt:lpstr>
      <vt:lpstr>'dem7'!edurec1</vt:lpstr>
      <vt:lpstr>'dem7'!edurec3</vt:lpstr>
      <vt:lpstr>'dem7'!Print_Area</vt:lpstr>
      <vt:lpstr>'dem7'!Print_Titles</vt:lpstr>
      <vt:lpstr>'dem7'!pw</vt:lpstr>
      <vt:lpstr>'dem7'!revise</vt:lpstr>
      <vt:lpstr>'dem7'!summary</vt:lpstr>
      <vt:lpstr>'dem7'!technical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2015-07-21T14:10:00Z</cp:lastPrinted>
  <dcterms:created xsi:type="dcterms:W3CDTF">2004-06-02T16:12:04Z</dcterms:created>
  <dcterms:modified xsi:type="dcterms:W3CDTF">2015-07-29T05:20:25Z</dcterms:modified>
</cp:coreProperties>
</file>