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440" yWindow="45" windowWidth="9555" windowHeight="7320"/>
  </bookViews>
  <sheets>
    <sheet name="dem40" sheetId="4" r:id="rId1"/>
  </sheets>
  <externalReferences>
    <externalReference r:id="rId2"/>
    <externalReference r:id="rId3"/>
    <externalReference r:id="rId4"/>
  </externalReferences>
  <definedNames>
    <definedName name="__123Graph_D" hidden="1">[1]dem18!#REF!</definedName>
    <definedName name="_xlnm._FilterDatabase" localSheetId="0" hidden="1">'dem40'!$A$15:$L$265</definedName>
    <definedName name="_Regression_Int" localSheetId="0" hidden="1">1</definedName>
    <definedName name="fishcap">[2]dem2!$D$657:$L$657</definedName>
    <definedName name="Fishrev">[2]dem2!$D$574:$L$574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[3]dem21!$E$128:$L$128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'dem40'!$K$265</definedName>
    <definedName name="_xlnm.Print_Area" localSheetId="0">'dem40'!$A$1:$L$265</definedName>
    <definedName name="_xlnm.Print_Titles" localSheetId="0">'dem40'!$12:$15</definedName>
    <definedName name="revise" localSheetId="0">'dem40'!#REF!</definedName>
    <definedName name="sss">#REF!</definedName>
    <definedName name="summary" localSheetId="0">'dem40'!#REF!</definedName>
    <definedName name="Tourism" localSheetId="0">'dem40'!$D$111:$L$111</definedName>
    <definedName name="tourismcap" localSheetId="0">'dem40'!$D$263:$L$263</definedName>
    <definedName name="tourismrec" localSheetId="0">'dem40'!#REF!</definedName>
    <definedName name="tourismRevenue" localSheetId="0">'dem40'!$E$10:$G$10</definedName>
    <definedName name="trec" localSheetId="0">'dem40'!#REF!</definedName>
    <definedName name="Voted" localSheetId="0">'dem40'!$E$10:$G$10</definedName>
    <definedName name="Z_239EE218_578E_4317_BEED_14D5D7089E27_.wvu.Cols" localSheetId="0" hidden="1">'dem40'!#REF!</definedName>
    <definedName name="Z_239EE218_578E_4317_BEED_14D5D7089E27_.wvu.FilterData" localSheetId="0" hidden="1">'dem40'!$A$1:$L$265</definedName>
    <definedName name="Z_239EE218_578E_4317_BEED_14D5D7089E27_.wvu.PrintArea" localSheetId="0" hidden="1">'dem40'!$A$1:$L$265</definedName>
    <definedName name="Z_239EE218_578E_4317_BEED_14D5D7089E27_.wvu.PrintTitles" localSheetId="0" hidden="1">'dem40'!$12:$15</definedName>
    <definedName name="Z_302A3EA3_AE96_11D5_A646_0050BA3D7AFD_.wvu.Cols" localSheetId="0" hidden="1">'dem40'!#REF!</definedName>
    <definedName name="Z_302A3EA3_AE96_11D5_A646_0050BA3D7AFD_.wvu.FilterData" localSheetId="0" hidden="1">'dem40'!$A$1:$L$265</definedName>
    <definedName name="Z_302A3EA3_AE96_11D5_A646_0050BA3D7AFD_.wvu.PrintArea" localSheetId="0" hidden="1">'dem40'!$A$1:$L$265</definedName>
    <definedName name="Z_302A3EA3_AE96_11D5_A646_0050BA3D7AFD_.wvu.PrintTitles" localSheetId="0" hidden="1">'dem40'!$12:$15</definedName>
    <definedName name="Z_36DBA021_0ECB_11D4_8064_004005726899_.wvu.Cols" localSheetId="0" hidden="1">'dem40'!#REF!</definedName>
    <definedName name="Z_36DBA021_0ECB_11D4_8064_004005726899_.wvu.FilterData" localSheetId="0" hidden="1">'dem40'!$C$16:$C$265</definedName>
    <definedName name="Z_36DBA021_0ECB_11D4_8064_004005726899_.wvu.PrintArea" localSheetId="0" hidden="1">'dem40'!$A$1:$L$265</definedName>
    <definedName name="Z_36DBA021_0ECB_11D4_8064_004005726899_.wvu.PrintTitles" localSheetId="0" hidden="1">'dem40'!$12:$15</definedName>
    <definedName name="Z_93EBE921_AE91_11D5_8685_004005726899_.wvu.Cols" localSheetId="0" hidden="1">'dem40'!#REF!</definedName>
    <definedName name="Z_93EBE921_AE91_11D5_8685_004005726899_.wvu.FilterData" localSheetId="0" hidden="1">'dem40'!$C$16:$C$265</definedName>
    <definedName name="Z_93EBE921_AE91_11D5_8685_004005726899_.wvu.PrintArea" localSheetId="0" hidden="1">'dem40'!$A$1:$L$265</definedName>
    <definedName name="Z_93EBE921_AE91_11D5_8685_004005726899_.wvu.PrintTitles" localSheetId="0" hidden="1">'dem40'!$12:$15</definedName>
    <definedName name="Z_94DA79C1_0FDE_11D5_9579_000021DAEEA2_.wvu.Cols" localSheetId="0" hidden="1">'dem40'!#REF!</definedName>
    <definedName name="Z_94DA79C1_0FDE_11D5_9579_000021DAEEA2_.wvu.FilterData" localSheetId="0" hidden="1">'dem40'!$C$16:$C$265</definedName>
    <definedName name="Z_94DA79C1_0FDE_11D5_9579_000021DAEEA2_.wvu.PrintArea" localSheetId="0" hidden="1">'dem40'!$A$1:$L$265</definedName>
    <definedName name="Z_94DA79C1_0FDE_11D5_9579_000021DAEEA2_.wvu.PrintTitles" localSheetId="0" hidden="1">'dem40'!$12:$15</definedName>
    <definedName name="Z_B4CB0972_161F_11D5_8064_004005726899_.wvu.FilterData" localSheetId="0" hidden="1">'dem40'!$C$16:$C$265</definedName>
    <definedName name="Z_B4CB098C_161F_11D5_8064_004005726899_.wvu.FilterData" localSheetId="0" hidden="1">'dem40'!$C$16:$C$265</definedName>
    <definedName name="Z_B4CB098E_161F_11D5_8064_004005726899_.wvu.FilterData" localSheetId="0" hidden="1">'dem40'!$C$16:$C$265</definedName>
    <definedName name="Z_B4CB099E_161F_11D5_8064_004005726899_.wvu.FilterData" localSheetId="0" hidden="1">'dem40'!$C$16:$C$265</definedName>
    <definedName name="Z_C868F8C3_16D7_11D5_A68D_81D6213F5331_.wvu.Cols" localSheetId="0" hidden="1">'dem40'!#REF!</definedName>
    <definedName name="Z_C868F8C3_16D7_11D5_A68D_81D6213F5331_.wvu.FilterData" localSheetId="0" hidden="1">'dem40'!$C$16:$C$265</definedName>
    <definedName name="Z_C868F8C3_16D7_11D5_A68D_81D6213F5331_.wvu.PrintArea" localSheetId="0" hidden="1">'dem40'!$A$1:$L$265</definedName>
    <definedName name="Z_C868F8C3_16D7_11D5_A68D_81D6213F5331_.wvu.PrintTitles" localSheetId="0" hidden="1">'dem40'!$12:$15</definedName>
    <definedName name="Z_E5DF37BD_125C_11D5_8DC4_D0F5D88B3549_.wvu.Cols" localSheetId="0" hidden="1">'dem40'!#REF!</definedName>
    <definedName name="Z_E5DF37BD_125C_11D5_8DC4_D0F5D88B3549_.wvu.FilterData" localSheetId="0" hidden="1">'dem40'!$C$16:$C$265</definedName>
    <definedName name="Z_E5DF37BD_125C_11D5_8DC4_D0F5D88B3549_.wvu.PrintArea" localSheetId="0" hidden="1">'dem40'!$A$1:$L$265</definedName>
    <definedName name="Z_E5DF37BD_125C_11D5_8DC4_D0F5D88B3549_.wvu.PrintTitles" localSheetId="0" hidden="1">'dem40'!$12:$15</definedName>
    <definedName name="Z_F8ADACC1_164E_11D6_B603_000021DAEEA2_.wvu.Cols" localSheetId="0" hidden="1">'dem40'!#REF!</definedName>
    <definedName name="Z_F8ADACC1_164E_11D6_B603_000021DAEEA2_.wvu.FilterData" localSheetId="0" hidden="1">'dem40'!$C$16:$C$265</definedName>
    <definedName name="Z_F8ADACC1_164E_11D6_B603_000021DAEEA2_.wvu.PrintArea" localSheetId="0" hidden="1">'dem40'!$A$1:$L$265</definedName>
    <definedName name="Z_F8ADACC1_164E_11D6_B603_000021DAEEA2_.wvu.PrintTitles" localSheetId="0" hidden="1">'dem40'!$12:$15</definedName>
  </definedNames>
  <calcPr calcId="124519"/>
</workbook>
</file>

<file path=xl/calcChain.xml><?xml version="1.0" encoding="utf-8"?>
<calcChain xmlns="http://schemas.openxmlformats.org/spreadsheetml/2006/main">
  <c r="K127" i="4"/>
  <c r="J127"/>
  <c r="I127"/>
  <c r="H127"/>
  <c r="F127"/>
  <c r="D127"/>
  <c r="L259"/>
  <c r="L258"/>
  <c r="L257"/>
  <c r="L256"/>
  <c r="L252"/>
  <c r="L251"/>
  <c r="L250"/>
  <c r="L249"/>
  <c r="L248"/>
  <c r="L241"/>
  <c r="L240"/>
  <c r="L239"/>
  <c r="L238"/>
  <c r="L237"/>
  <c r="L236"/>
  <c r="L235"/>
  <c r="L234"/>
  <c r="L230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8"/>
  <c r="L187"/>
  <c r="L186"/>
  <c r="L185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5"/>
  <c r="L131"/>
  <c r="L130"/>
  <c r="L125"/>
  <c r="L127" s="1"/>
  <c r="L121"/>
  <c r="L120"/>
  <c r="L119"/>
  <c r="L107"/>
  <c r="L106"/>
  <c r="L105"/>
  <c r="L104"/>
  <c r="L103"/>
  <c r="L102"/>
  <c r="L101"/>
  <c r="L100"/>
  <c r="L94"/>
  <c r="L93"/>
  <c r="L83"/>
  <c r="L76"/>
  <c r="L72"/>
  <c r="L67"/>
  <c r="L66"/>
  <c r="L65"/>
  <c r="L61"/>
  <c r="L60"/>
  <c r="L59"/>
  <c r="L55"/>
  <c r="L54"/>
  <c r="L53"/>
  <c r="L52"/>
  <c r="L44"/>
  <c r="L43"/>
  <c r="L42"/>
  <c r="L41"/>
  <c r="L40"/>
  <c r="L36"/>
  <c r="L35"/>
  <c r="L34"/>
  <c r="L30"/>
  <c r="L29"/>
  <c r="L28"/>
  <c r="L24"/>
  <c r="L23"/>
  <c r="L22"/>
  <c r="J132"/>
  <c r="J260"/>
  <c r="J108"/>
  <c r="J95"/>
  <c r="J68"/>
  <c r="J62"/>
  <c r="J56"/>
  <c r="J45"/>
  <c r="J37"/>
  <c r="J31"/>
  <c r="J25"/>
  <c r="J253"/>
  <c r="J122"/>
  <c r="J77"/>
  <c r="J73"/>
  <c r="J181"/>
  <c r="J182" s="1"/>
  <c r="J219"/>
  <c r="L219" s="1"/>
  <c r="J225"/>
  <c r="L225" s="1"/>
  <c r="J224"/>
  <c r="L224" s="1"/>
  <c r="J226"/>
  <c r="L226" s="1"/>
  <c r="J221"/>
  <c r="L221" s="1"/>
  <c r="J222"/>
  <c r="L222" s="1"/>
  <c r="J223"/>
  <c r="L223" s="1"/>
  <c r="J220"/>
  <c r="L220" s="1"/>
  <c r="J189"/>
  <c r="L189" s="1"/>
  <c r="L181" l="1"/>
  <c r="J227"/>
  <c r="J261"/>
  <c r="J46"/>
  <c r="J69"/>
  <c r="J78" s="1"/>
  <c r="K92" l="1"/>
  <c r="L92" s="1"/>
  <c r="I260"/>
  <c r="H260"/>
  <c r="G260"/>
  <c r="F260"/>
  <c r="E260"/>
  <c r="D260"/>
  <c r="I253"/>
  <c r="H253"/>
  <c r="G253"/>
  <c r="F253"/>
  <c r="E253"/>
  <c r="D253"/>
  <c r="I242"/>
  <c r="H242"/>
  <c r="G242"/>
  <c r="F242"/>
  <c r="E242"/>
  <c r="I231"/>
  <c r="H231"/>
  <c r="G231"/>
  <c r="F231"/>
  <c r="E231"/>
  <c r="D231"/>
  <c r="I227"/>
  <c r="H227"/>
  <c r="G227"/>
  <c r="F227"/>
  <c r="E227"/>
  <c r="D227"/>
  <c r="I182"/>
  <c r="H182"/>
  <c r="G182"/>
  <c r="F182"/>
  <c r="E182"/>
  <c r="D182"/>
  <c r="I136"/>
  <c r="H136"/>
  <c r="G136"/>
  <c r="F136"/>
  <c r="E136"/>
  <c r="D136"/>
  <c r="I132"/>
  <c r="H132"/>
  <c r="G132"/>
  <c r="F132"/>
  <c r="E132"/>
  <c r="D132"/>
  <c r="G127"/>
  <c r="E127"/>
  <c r="I122"/>
  <c r="H122"/>
  <c r="G122"/>
  <c r="F122"/>
  <c r="E122"/>
  <c r="D122"/>
  <c r="I108"/>
  <c r="I109" s="1"/>
  <c r="H108"/>
  <c r="H109" s="1"/>
  <c r="G108"/>
  <c r="G109" s="1"/>
  <c r="F108"/>
  <c r="F109" s="1"/>
  <c r="E108"/>
  <c r="E109" s="1"/>
  <c r="D108"/>
  <c r="D109" s="1"/>
  <c r="I95"/>
  <c r="I96" s="1"/>
  <c r="H95"/>
  <c r="H96" s="1"/>
  <c r="G95"/>
  <c r="G96" s="1"/>
  <c r="F95"/>
  <c r="F96" s="1"/>
  <c r="E95"/>
  <c r="E96" s="1"/>
  <c r="D95"/>
  <c r="D96" s="1"/>
  <c r="I84"/>
  <c r="I85" s="1"/>
  <c r="I86" s="1"/>
  <c r="H84"/>
  <c r="H85" s="1"/>
  <c r="H86" s="1"/>
  <c r="G84"/>
  <c r="G85" s="1"/>
  <c r="G86" s="1"/>
  <c r="F84"/>
  <c r="F85" s="1"/>
  <c r="F86" s="1"/>
  <c r="E84"/>
  <c r="E85" s="1"/>
  <c r="E86" s="1"/>
  <c r="D84"/>
  <c r="D85" s="1"/>
  <c r="D86" s="1"/>
  <c r="I77"/>
  <c r="H77"/>
  <c r="G77"/>
  <c r="F77"/>
  <c r="E77"/>
  <c r="D77"/>
  <c r="I73"/>
  <c r="H73"/>
  <c r="G73"/>
  <c r="F73"/>
  <c r="E73"/>
  <c r="D73"/>
  <c r="I68"/>
  <c r="H68"/>
  <c r="G68"/>
  <c r="F68"/>
  <c r="E68"/>
  <c r="D68"/>
  <c r="I62"/>
  <c r="H62"/>
  <c r="G62"/>
  <c r="F62"/>
  <c r="E62"/>
  <c r="D62"/>
  <c r="I56"/>
  <c r="H56"/>
  <c r="G56"/>
  <c r="F56"/>
  <c r="E56"/>
  <c r="D56"/>
  <c r="I45"/>
  <c r="H45"/>
  <c r="G45"/>
  <c r="F45"/>
  <c r="E45"/>
  <c r="D45"/>
  <c r="I37"/>
  <c r="H37"/>
  <c r="G37"/>
  <c r="F37"/>
  <c r="E37"/>
  <c r="D37"/>
  <c r="I31"/>
  <c r="H31"/>
  <c r="G31"/>
  <c r="F31"/>
  <c r="E31"/>
  <c r="D31"/>
  <c r="I25"/>
  <c r="H25"/>
  <c r="G25"/>
  <c r="F25"/>
  <c r="E25"/>
  <c r="D25"/>
  <c r="K68"/>
  <c r="D46" l="1"/>
  <c r="D47" s="1"/>
  <c r="D69"/>
  <c r="D78" s="1"/>
  <c r="D243"/>
  <c r="D244" s="1"/>
  <c r="E46"/>
  <c r="E47" s="1"/>
  <c r="G46"/>
  <c r="G47" s="1"/>
  <c r="I46"/>
  <c r="I47" s="1"/>
  <c r="E69"/>
  <c r="E78" s="1"/>
  <c r="G69"/>
  <c r="G78" s="1"/>
  <c r="I69"/>
  <c r="I78" s="1"/>
  <c r="E243"/>
  <c r="E244" s="1"/>
  <c r="G243"/>
  <c r="G244" s="1"/>
  <c r="I243"/>
  <c r="I244" s="1"/>
  <c r="E261"/>
  <c r="G261"/>
  <c r="I261"/>
  <c r="F46"/>
  <c r="F47" s="1"/>
  <c r="H46"/>
  <c r="H47" s="1"/>
  <c r="F69"/>
  <c r="F78" s="1"/>
  <c r="H69"/>
  <c r="H78" s="1"/>
  <c r="F243"/>
  <c r="F244" s="1"/>
  <c r="H243"/>
  <c r="H244" s="1"/>
  <c r="F261"/>
  <c r="H261"/>
  <c r="E110"/>
  <c r="G110"/>
  <c r="I110"/>
  <c r="F110"/>
  <c r="H110"/>
  <c r="D261"/>
  <c r="D110"/>
  <c r="L68"/>
  <c r="K182"/>
  <c r="K108"/>
  <c r="D87" l="1"/>
  <c r="D111" s="1"/>
  <c r="D112" s="1"/>
  <c r="F87"/>
  <c r="F111" s="1"/>
  <c r="F112" s="1"/>
  <c r="H87"/>
  <c r="H111" s="1"/>
  <c r="H112" s="1"/>
  <c r="I87"/>
  <c r="I111" s="1"/>
  <c r="I112" s="1"/>
  <c r="G87"/>
  <c r="G111" s="1"/>
  <c r="G112" s="1"/>
  <c r="I262"/>
  <c r="I263" s="1"/>
  <c r="I264" s="1"/>
  <c r="E87"/>
  <c r="E111" s="1"/>
  <c r="E112" s="1"/>
  <c r="E262"/>
  <c r="E263" s="1"/>
  <c r="E264" s="1"/>
  <c r="G262"/>
  <c r="G263" s="1"/>
  <c r="G264" s="1"/>
  <c r="H262"/>
  <c r="H263" s="1"/>
  <c r="H264" s="1"/>
  <c r="F262"/>
  <c r="F263" s="1"/>
  <c r="F264" s="1"/>
  <c r="D262"/>
  <c r="D263" s="1"/>
  <c r="D264" s="1"/>
  <c r="K227"/>
  <c r="D265" l="1"/>
  <c r="I265"/>
  <c r="H265"/>
  <c r="F265"/>
  <c r="G265"/>
  <c r="E265"/>
  <c r="K253"/>
  <c r="K260"/>
  <c r="K242"/>
  <c r="K231"/>
  <c r="K136"/>
  <c r="K132"/>
  <c r="K122"/>
  <c r="K109"/>
  <c r="K95"/>
  <c r="K96" s="1"/>
  <c r="K84"/>
  <c r="K85" s="1"/>
  <c r="K86" s="1"/>
  <c r="K77"/>
  <c r="K73"/>
  <c r="K62"/>
  <c r="K56"/>
  <c r="K45"/>
  <c r="K37"/>
  <c r="K31"/>
  <c r="K25"/>
  <c r="L182"/>
  <c r="K69" l="1"/>
  <c r="K78" s="1"/>
  <c r="L108"/>
  <c r="K261"/>
  <c r="L227"/>
  <c r="K243"/>
  <c r="K244" s="1"/>
  <c r="K110"/>
  <c r="K46"/>
  <c r="K47" s="1"/>
  <c r="J242"/>
  <c r="L231"/>
  <c r="L84"/>
  <c r="L85" s="1"/>
  <c r="L86" s="1"/>
  <c r="L77"/>
  <c r="L73"/>
  <c r="J109"/>
  <c r="J231"/>
  <c r="J136"/>
  <c r="J96"/>
  <c r="J84"/>
  <c r="J85" s="1"/>
  <c r="J86" s="1"/>
  <c r="J110" l="1"/>
  <c r="K262"/>
  <c r="K263" s="1"/>
  <c r="K264" s="1"/>
  <c r="K87"/>
  <c r="K111" s="1"/>
  <c r="K112" s="1"/>
  <c r="J243"/>
  <c r="J244" s="1"/>
  <c r="L242"/>
  <c r="L95"/>
  <c r="L96" s="1"/>
  <c r="L56"/>
  <c r="L253"/>
  <c r="L109"/>
  <c r="L45"/>
  <c r="L122"/>
  <c r="L37"/>
  <c r="L136"/>
  <c r="L62"/>
  <c r="J47"/>
  <c r="J87" s="1"/>
  <c r="L31"/>
  <c r="L260"/>
  <c r="L25"/>
  <c r="L132"/>
  <c r="J111" l="1"/>
  <c r="K265"/>
  <c r="L69"/>
  <c r="L78" s="1"/>
  <c r="L243"/>
  <c r="L244" s="1"/>
  <c r="L110"/>
  <c r="L261"/>
  <c r="J262"/>
  <c r="J263" s="1"/>
  <c r="J264" s="1"/>
  <c r="L46"/>
  <c r="L47" s="1"/>
  <c r="J112" l="1"/>
  <c r="J265" s="1"/>
  <c r="L87"/>
  <c r="L111" s="1"/>
  <c r="L262"/>
  <c r="L263" s="1"/>
  <c r="L264" s="1"/>
  <c r="F10" s="1"/>
  <c r="L112" l="1"/>
  <c r="L265" s="1"/>
  <c r="E10" l="1"/>
  <c r="G10" s="1"/>
</calcChain>
</file>

<file path=xl/sharedStrings.xml><?xml version="1.0" encoding="utf-8"?>
<sst xmlns="http://schemas.openxmlformats.org/spreadsheetml/2006/main" count="452" uniqueCount="317">
  <si>
    <t>Tourism</t>
  </si>
  <si>
    <t>Capital Outlay on Tourism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</si>
  <si>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</si>
  <si>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</si>
  <si>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</si>
  <si>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</si>
  <si>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</si>
  <si>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</si>
  <si>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</si>
  <si>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</si>
  <si>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</si>
  <si>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</si>
  <si>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Tourist Infrastructure</t>
  </si>
  <si>
    <t>Tourist Centre</t>
  </si>
  <si>
    <t>Establishment</t>
  </si>
  <si>
    <t>Head Office Establishment</t>
  </si>
  <si>
    <t>60.44.01</t>
  </si>
  <si>
    <t>Salaries</t>
  </si>
  <si>
    <t>60.44.11</t>
  </si>
  <si>
    <t>Travel Expenses</t>
  </si>
  <si>
    <t>60.44.13</t>
  </si>
  <si>
    <t>Office Expenses</t>
  </si>
  <si>
    <t>60.44.27</t>
  </si>
  <si>
    <t>Minor Works</t>
  </si>
  <si>
    <t>60.44.50</t>
  </si>
  <si>
    <t>Other Charges</t>
  </si>
  <si>
    <t>Tourism Office, Delhi</t>
  </si>
  <si>
    <t>60.38.01</t>
  </si>
  <si>
    <t>60.38.11</t>
  </si>
  <si>
    <t>60.38.13</t>
  </si>
  <si>
    <t>Tourism Office, Kolkata</t>
  </si>
  <si>
    <t>60.39.01</t>
  </si>
  <si>
    <t>60.39.11</t>
  </si>
  <si>
    <t>60.39.13</t>
  </si>
  <si>
    <t>Tourist Office, Siliguri</t>
  </si>
  <si>
    <t>60.40.01</t>
  </si>
  <si>
    <t>60.40.11</t>
  </si>
  <si>
    <t>60.40.13</t>
  </si>
  <si>
    <t>Tourist Accommodation</t>
  </si>
  <si>
    <t>60.46.01</t>
  </si>
  <si>
    <t>60.46.11</t>
  </si>
  <si>
    <t>60.46.13</t>
  </si>
  <si>
    <t>61.00.31</t>
  </si>
  <si>
    <t>Grants-in-aid</t>
  </si>
  <si>
    <t>Tourist Transport Service</t>
  </si>
  <si>
    <t>Operational Expenditure of Tourist Transport Services</t>
  </si>
  <si>
    <t>Helicopter Operation</t>
  </si>
  <si>
    <t>General</t>
  </si>
  <si>
    <t>Direction &amp; Administration</t>
  </si>
  <si>
    <t>00.44.01</t>
  </si>
  <si>
    <t>00.44.11</t>
  </si>
  <si>
    <t>00.44.13</t>
  </si>
  <si>
    <t>Promotion and Publicity</t>
  </si>
  <si>
    <t>Tourism Development Activities</t>
  </si>
  <si>
    <t>CAPITAL SECTION</t>
  </si>
  <si>
    <t>Development Projects</t>
  </si>
  <si>
    <t>60.00.77</t>
  </si>
  <si>
    <t>Construction of Ropeway at Namchi</t>
  </si>
  <si>
    <t>Other Development Projects</t>
  </si>
  <si>
    <t>Construction</t>
  </si>
  <si>
    <t>DEMAND NO. 40</t>
  </si>
  <si>
    <t>Development of Buddhist Circuit at Tashiding in West Sikkim (100% CSS)</t>
  </si>
  <si>
    <t>61.00.76</t>
  </si>
  <si>
    <t>61.00.78</t>
  </si>
  <si>
    <t>60.00.80</t>
  </si>
  <si>
    <t>Land Compensation</t>
  </si>
  <si>
    <t>61.00.83</t>
  </si>
  <si>
    <t>Development of Pilgrimage and Cultural Centre at Ravongla</t>
  </si>
  <si>
    <t>II. Details of the estimates and the heads under which this grant will be accounted for:</t>
  </si>
  <si>
    <t>Revenue</t>
  </si>
  <si>
    <t>Capital</t>
  </si>
  <si>
    <t>Integrated Development of Pilgrimage Tourism and other Infrastructure at Sang in East Sikkim (100% CSS)</t>
  </si>
  <si>
    <t>Adventure Tourism</t>
  </si>
  <si>
    <t>Tourist Fair &amp; Festival</t>
  </si>
  <si>
    <t>Construction of Flower Show Pavilion at Namchi in South Sikkim   (100% CSS)</t>
  </si>
  <si>
    <t>Development   of   Community Park at Bojey &amp; Water Garden at Hee Pul under Integrated Development of Tourism, West Sikkim (100% CSS)</t>
  </si>
  <si>
    <t>61.00.84</t>
  </si>
  <si>
    <t>Tourist Infrastructure under Jorethang Constituency in South Sikkim  (100%CSS)</t>
  </si>
  <si>
    <t>Construction of Tourist Reception Centre at Rangpo, East Sikkim (100% CSS)</t>
  </si>
  <si>
    <t>C - Economic Services (j) General Economic Services</t>
  </si>
  <si>
    <t>C - Capital Account of Economic Services</t>
  </si>
  <si>
    <t>Construction of Indian Himalayan Centre for Adventure and Eco-Tourism at Chemchey (100% CSS)</t>
  </si>
  <si>
    <t>Development of Gangtok  as Major Tourism Destination (100%CSS)</t>
  </si>
  <si>
    <t>61.00.88</t>
  </si>
  <si>
    <t>(j) Capital Account of General Economic Services</t>
  </si>
  <si>
    <t>West District</t>
  </si>
  <si>
    <t>62.60.50</t>
  </si>
  <si>
    <t>63.00.71</t>
  </si>
  <si>
    <t>63.00.72</t>
  </si>
  <si>
    <t>63.00.73</t>
  </si>
  <si>
    <t>Publicity</t>
  </si>
  <si>
    <t>Development of Budang Gadi (Fort) at Central Pandam, East Sikkim 
(100% CSS)</t>
  </si>
  <si>
    <t>Development of Tourist Infrastructure at Tendong and Jorepokheri (100% CSS)</t>
  </si>
  <si>
    <t>62.00.74</t>
  </si>
  <si>
    <t>62.00.76</t>
  </si>
  <si>
    <t>Destination Development of Mangan Tourist Axis including Heliport in North Sikkim (100% CSS)</t>
  </si>
  <si>
    <t>Development of Tourist Infrastructure at Yangyang in South Sikkim (100% CSS)</t>
  </si>
  <si>
    <t>Development of Tourist Infrastructure at Melli in South Sikkim (100% CSS)</t>
  </si>
  <si>
    <t>Destination Development of Geetang Khola Water Fall including Heliport in West Sikkim (100% CSS)</t>
  </si>
  <si>
    <t>Tourist Destination Projects</t>
  </si>
  <si>
    <t>Rural Tourism Projects</t>
  </si>
  <si>
    <t>Development &amp; Promotion of Eco Tourism Destination in Lachung Yumthang in North Sikkim (100% CSS)</t>
  </si>
  <si>
    <t>Development of Camping Sites and Trekking Routes along Singhaila Trekking Trail in West Sikkim (100% CSS)</t>
  </si>
  <si>
    <t>Tourism Institutes</t>
  </si>
  <si>
    <t>Rural Tourism Project at Village Lower Tumin District East Sikkim (100% CSS)</t>
  </si>
  <si>
    <t>62.00.31</t>
  </si>
  <si>
    <t>Institute of Hotel Management, Gangtok</t>
  </si>
  <si>
    <t>Development of Car Park and Meeting Hall at Samdruptse in South Sikkim (100% CSS)</t>
  </si>
  <si>
    <t>Beautification and Other Tourist Infrastructure at Tsongo under Destination Development (100% CSS)</t>
  </si>
  <si>
    <t>Development of Assam Lingzey to Khedi Trek Route including Other Tourist Infrastructure in East Sikkim (100% CSS)</t>
  </si>
  <si>
    <t>Tourist Spot Development Kumrek i/c Trek Route Development from Gadi to Jhandidara via Dikling in East Sikkim (100% CSS)</t>
  </si>
  <si>
    <t>Destination Development of Tourist Infrastructure under Berfung Ralong Constituency i/c Heliport at Chemchey in South Sikkim (100% CSS)</t>
  </si>
  <si>
    <t>Tourist Circuit Enroute to Rumtek in East Sikkim (100% CSS)</t>
  </si>
  <si>
    <t>Setting up of a Food Craft Institute of Kichudumia, Namchi in South 
(100% CSS)</t>
  </si>
  <si>
    <t>Soft Work Plan under CBSP (Capacity Building for Service Providers Scheme) of Ministry of Tourism GOI, for the site Village Srijunga Martam, West Sikkim (100% CSS)</t>
  </si>
  <si>
    <t>Rural Tourism Project at Village Pendam Gadi,East Sikkim - Hardware (100% CSS)</t>
  </si>
  <si>
    <t>Rural Tourism Project at Village Pastenga Gaucharan, East Sikkim - Hardware (100% CSS)</t>
  </si>
  <si>
    <t>TOURISM AND CIVIL AVIATION</t>
  </si>
  <si>
    <t>Development of Pilgrimage Circuit at Rorathang, Reshi &amp; Rhenock in East Sikkim (100% CSS)</t>
  </si>
  <si>
    <t>Construction of Sky walk/ Tower at Bhaleydunga, Yangyang (State Specific Grant under 13th Finance Commission)</t>
  </si>
  <si>
    <t>63.00.81</t>
  </si>
  <si>
    <t>Development of Village Tourism ( State Specific Grants under 13th Finance Commission)</t>
  </si>
  <si>
    <t>Development of Tourist Infrastructure at Naitam, Lower Syari and Wayside Amenity at Bhusuk (Naitam), East Sikkim (100% CSS)</t>
  </si>
  <si>
    <t>Construction of Wayside Amenity at Phongla Junction along Namchi-Mamring Road, South Sikkim (100% CSS)</t>
  </si>
  <si>
    <t>Construction of Modern Wayside Amenity at Chakung along Nayabazar-Chakung-Soreng Road, West Sikkim (100% CSS)</t>
  </si>
  <si>
    <t>Construction of Modern Wayside Amenity at Sribadam along Kaluk-Sribadam-Soreng Road, West Sikkim (100% CSS)</t>
  </si>
  <si>
    <t>Siddeshwara Dham, Namchi</t>
  </si>
  <si>
    <t>63.00.88</t>
  </si>
  <si>
    <t>Rinchenpong Guest House</t>
  </si>
  <si>
    <t>Indian Himalayan Centre for Adventure and Eco-tourism (IHCAE), Chemchey</t>
  </si>
  <si>
    <t>Development of Tourist Infrastructure along Nathula Axis (100% CSS)</t>
  </si>
  <si>
    <t>Construction of View Tower at Balwakhani 
and Foot Trail around Gangtok, East Sikkim 
(100% CSS)</t>
  </si>
  <si>
    <t>Construction of Tourist Heritage Centre at Tek, South Sikkim (100% CSS)</t>
  </si>
  <si>
    <t>2014-15</t>
  </si>
  <si>
    <t>Approval of Software Work Plan under 
CBSP for Tingchim, North Sikkim (100%CSS)</t>
  </si>
  <si>
    <t>Sound &amp; light Show Project at Gangtok, Sikkim (100% CSS)</t>
  </si>
  <si>
    <t>Development of Convention Centre at Gangtok, East Sikkim (100% CSS)</t>
  </si>
  <si>
    <t>Development of Tourist infrastructure at Luing Changrang in East Sikkim (100% CSS)</t>
  </si>
  <si>
    <t>Development of Tourist infrastructure at Diu &amp; Satyapani Pokhari under Poklok - kamrang in South Sikkim (100% CSS)</t>
  </si>
  <si>
    <t>Development of Pilgrimage Heritage Centres at Thingchen lake, Laingzah Dzongu &amp; Tholung in North Sikkim (100% CSS)</t>
  </si>
  <si>
    <t>Development of Tourist Infrastructure at Banjhakri Dhunga at Maneybong,  Utterey in West Sikkim (100% CSS)</t>
  </si>
  <si>
    <t>Development of Tourist Circuit along Sharchok Phebo, Sangmo, Deythang Pokheri, Zarong in South Sikkim (100% CSS)</t>
  </si>
  <si>
    <t>Development of Tourist Circuit along Phodong Labrang &amp; Rongong in North Sikkim (100% CSS)</t>
  </si>
  <si>
    <t>Development of Tourist Circuit along Simik - West Pendem - Rimbi in East Sikkim (100% CSS)</t>
  </si>
  <si>
    <t>Providing &amp; Display of Superlatives Signages &amp; Hoardings (100 % CSS)</t>
  </si>
  <si>
    <t>Development of Tourist Facilities En-Route to Nathula in East Sikkim (100% CSS)</t>
  </si>
  <si>
    <t>Modern wayside amenity at Rabong i/c Tourism amenties at Ralang Buddhist Centre at South Sikkim (Tribal Area) (100% CSS)</t>
  </si>
  <si>
    <t>Strengthening of Way side amenities along National Highway in East Sikkim (100% CSS)</t>
  </si>
  <si>
    <t>Development of Tourist Circuit along Marchak i/c Development of Barchangey Water Site in East Sikkim (100% CSS)</t>
  </si>
  <si>
    <t>Production of Publicity Materials on Tourism (NEC)</t>
  </si>
  <si>
    <t>63.00.90</t>
  </si>
  <si>
    <t xml:space="preserve">Infrastructure Development for Destinations and Circuits </t>
  </si>
  <si>
    <t>50.81.49</t>
  </si>
  <si>
    <t>50.81.50</t>
  </si>
  <si>
    <t>50.81.51</t>
  </si>
  <si>
    <t>50.81.52</t>
  </si>
  <si>
    <t>50.81.53</t>
  </si>
  <si>
    <t>50.81.54</t>
  </si>
  <si>
    <t>50.81.55</t>
  </si>
  <si>
    <t>50.81.56</t>
  </si>
  <si>
    <t>50.81.57</t>
  </si>
  <si>
    <t>50.81.58</t>
  </si>
  <si>
    <t>50.81.59</t>
  </si>
  <si>
    <t>50.81.60</t>
  </si>
  <si>
    <t>50.81.61</t>
  </si>
  <si>
    <t>50.81.62</t>
  </si>
  <si>
    <t>50.81.63</t>
  </si>
  <si>
    <t>50.81.64</t>
  </si>
  <si>
    <t>50.81.65</t>
  </si>
  <si>
    <t>50.81.66</t>
  </si>
  <si>
    <t>50.81.67</t>
  </si>
  <si>
    <t>50.81.68</t>
  </si>
  <si>
    <t>50.81.69</t>
  </si>
  <si>
    <t>50.81.70</t>
  </si>
  <si>
    <t>50.81.71</t>
  </si>
  <si>
    <t>50.81.72</t>
  </si>
  <si>
    <t>50.81.73</t>
  </si>
  <si>
    <t>50.81.74</t>
  </si>
  <si>
    <t>50.81.75</t>
  </si>
  <si>
    <t>50.81.76</t>
  </si>
  <si>
    <t>50.81.77</t>
  </si>
  <si>
    <t>50.81.78</t>
  </si>
  <si>
    <t>50.81.79</t>
  </si>
  <si>
    <t>50.81.80</t>
  </si>
  <si>
    <t>50.81.81</t>
  </si>
  <si>
    <t>50.81.82</t>
  </si>
  <si>
    <t>50.81.83</t>
  </si>
  <si>
    <t>50.81.85</t>
  </si>
  <si>
    <t>50.81.86</t>
  </si>
  <si>
    <t>50.81.87</t>
  </si>
  <si>
    <t>50.81.88</t>
  </si>
  <si>
    <t>50.81.89</t>
  </si>
  <si>
    <t>50.82.50</t>
  </si>
  <si>
    <t>50.82.51</t>
  </si>
  <si>
    <t>50.82.52</t>
  </si>
  <si>
    <t>50.82.53</t>
  </si>
  <si>
    <t>50.82.54</t>
  </si>
  <si>
    <t>50.82.55</t>
  </si>
  <si>
    <t>50.82.56</t>
  </si>
  <si>
    <t>50.82.57</t>
  </si>
  <si>
    <t>50.82.58</t>
  </si>
  <si>
    <t>50.82.59</t>
  </si>
  <si>
    <t>50.82.60</t>
  </si>
  <si>
    <t>50.82.61</t>
  </si>
  <si>
    <t>50.82.62</t>
  </si>
  <si>
    <t>50.82.63</t>
  </si>
  <si>
    <t>50.82.64</t>
  </si>
  <si>
    <t>50.82.65</t>
  </si>
  <si>
    <t>50.83.49</t>
  </si>
  <si>
    <t>50.82.49</t>
  </si>
  <si>
    <t>50.00.86</t>
  </si>
  <si>
    <t>50.00.87</t>
  </si>
  <si>
    <t>50.00.89</t>
  </si>
  <si>
    <t>50.00.91</t>
  </si>
  <si>
    <t>50.00.92</t>
  </si>
  <si>
    <t>Construction of Religious Circuit Development Programme at Soreng in West Sikkim (100% CSS)</t>
  </si>
  <si>
    <t>50.82.67</t>
  </si>
  <si>
    <t>50.82.68</t>
  </si>
  <si>
    <t>50.82.69</t>
  </si>
  <si>
    <t>50.82.70</t>
  </si>
  <si>
    <t>50.82.71</t>
  </si>
  <si>
    <t>50.82.72</t>
  </si>
  <si>
    <t>50.82.73</t>
  </si>
  <si>
    <t>50.82.74</t>
  </si>
  <si>
    <t>50.82.75</t>
  </si>
  <si>
    <t>50.82.76</t>
  </si>
  <si>
    <t>50.82.77</t>
  </si>
  <si>
    <t>50.82.78</t>
  </si>
  <si>
    <t>50.82.79</t>
  </si>
  <si>
    <t>50.82.80</t>
  </si>
  <si>
    <t>50.82.81</t>
  </si>
  <si>
    <t>50.82.82</t>
  </si>
  <si>
    <t>50.84.71</t>
  </si>
  <si>
    <t>50.84.73</t>
  </si>
  <si>
    <t>50.84.74</t>
  </si>
  <si>
    <t>50.84.76</t>
  </si>
  <si>
    <t>50.84.77</t>
  </si>
  <si>
    <t>50.84.78</t>
  </si>
  <si>
    <t>50.84.79</t>
  </si>
  <si>
    <t>50.84.80</t>
  </si>
  <si>
    <t>Development of Tourist infrastructure at Buranilkantha at Legship in West Sikkim 
(100% CSS)</t>
  </si>
  <si>
    <t>State Share for Centrally Sponsored 
Schemes and ADB</t>
  </si>
  <si>
    <t>Soft Work Plan under CBSP (Capacity Building for Service Providers Scheme) of Ministry of Tourism GOI, for the Village Lower Tumin, East Sikkim (100% CSS)</t>
  </si>
  <si>
    <t>Rural Tourism Project at Village Darap, Distt.West Sikkim - Hardware (100% CSS)</t>
  </si>
  <si>
    <t>Soft Work Plan under CBSP (Capacity Building for Service Providers Scheme) of Tourism Govt. of India for the Village Pastenga Gaucharan, East Sikkim 
(100% CSS)</t>
  </si>
  <si>
    <t>Soft Work Plan under CBSP (Capacity Building for Service Providers Scheme) of Ministry of Tourism Govt. of India for the Village Pendam Gadi Budang, East Sikkim (100% CSS)</t>
  </si>
  <si>
    <t>Development of Trekking Trail to Bhaley 
Dhunga from Yangyang and other 
Infrastructure in South Sikkim 
(100% CSS)</t>
  </si>
  <si>
    <t>2015-16</t>
  </si>
  <si>
    <t>50.81.90</t>
  </si>
  <si>
    <t>Forest  Compensation for Development of Skywalk  at Bhaleydunga (Funded under Sikkim Ecology Fund)</t>
  </si>
  <si>
    <t>50.82.83</t>
  </si>
  <si>
    <t>Land/ House damage compensation in respect to construction of Airport at Pakyong (100 % CSS)</t>
  </si>
  <si>
    <t>50.82.84</t>
  </si>
  <si>
    <t>50.82.85</t>
  </si>
  <si>
    <t>50.82.86</t>
  </si>
  <si>
    <t>50.82.87</t>
  </si>
  <si>
    <t>50.82.88</t>
  </si>
  <si>
    <t>50.82.89</t>
  </si>
  <si>
    <t>50.82.90</t>
  </si>
  <si>
    <t>50.82.91</t>
  </si>
  <si>
    <t>South District</t>
  </si>
  <si>
    <t>60.48.11</t>
  </si>
  <si>
    <t>60.48.13</t>
  </si>
  <si>
    <t>63.00.91</t>
  </si>
  <si>
    <t>Kanchendzonga Amusement Park, Ranka</t>
  </si>
  <si>
    <t>63.00.92</t>
  </si>
  <si>
    <t>Tathagarta Tsal, Rabong</t>
  </si>
  <si>
    <t>63.00.93</t>
  </si>
  <si>
    <t>Kailash Mansarovar Yatra</t>
  </si>
  <si>
    <t>50.81.91</t>
  </si>
  <si>
    <t>60.48.01</t>
  </si>
  <si>
    <t>Construction of Cultural Village at Tharpu, West Sikkim (100% CSS)</t>
  </si>
  <si>
    <t>Development of Lake and its 
surrounding at Gufadara, Hee Bermoik 
(100% CSS)</t>
  </si>
  <si>
    <t>Development of Rural Tourism Village at Chumbung, West Sikkim (100% CSS)</t>
  </si>
  <si>
    <t>Development of Rural Tourism Village at Timchim, North Sikkim (100% CSS)</t>
  </si>
  <si>
    <t>Development of Trekking Route from Kabi to Tanzey i/c High Altitude Trek of Damboche-Jakthang and Thangu Phu in North Sikkim  (100% CSS)</t>
  </si>
  <si>
    <t>Development of Nathula Memencho-Kupuk Ganthang Tourist Circuit in East Sikkim  (100% CSS)</t>
  </si>
  <si>
    <t>Approval of Software Work Plan under CBSP for Chumbung, West Sikkim  
(100% CSS)</t>
  </si>
  <si>
    <t>Development of Tourist Circuit of Rangpo-Singtam, Lamatar-Samdruptse, Rumtek-Tingchim, Dzongu Lamaongden in West-Sikkim (100% CSS)</t>
  </si>
  <si>
    <t>Development of Geo-Tourism Park at Mamley below Namchi in South Sikkim 
(100% CSS)</t>
  </si>
  <si>
    <t>Development of Buddhist Circuit from 
Rabdentse - Geyzing connecting 
Ranidhunga &amp; Phodong to Lachen in 
Sikkim (100% CSS)</t>
  </si>
  <si>
    <t>Rural Tourism Project at village Jaubari in South District of Sikkim (100% CSS)</t>
  </si>
  <si>
    <t>Const. of Tourist Infrastructure at Old Rumtek and Rey in East Sikkim (100% CSS)</t>
  </si>
  <si>
    <t>I. Estimate of the amount required in the year ending 31st March, 2017 to defray the charges in respect of Tourism</t>
  </si>
  <si>
    <t>2016-17</t>
  </si>
  <si>
    <t>Development of Mega Tourist Circuit 
linking Gangtok (entry) - Topakhani (Singtam)-Tarku-Ravongla-Tashiding-Khecheperi-Rimbi-Darap-Melli (Exit) 
in Sikkim (100% CSS)</t>
  </si>
  <si>
    <t>Development of Tourist Circuit linking Rangpo (Entry)-Rorathang-Aritar-Padamchen-Nathang-Sherathang-Tsomgo-Gangtok-Phodong-Mangan-Lachung-Yumthang-Lachen-Thangu-Gurudongmar-Mangan-Gangtok-Tumin Lingee-Singtam (Exit) in Sikkim (100% CSS)</t>
  </si>
  <si>
    <t>Development of Tourist Spot at Namli River (Opposite Science Centre) at Marchak in East Sikkim (100% CSS)</t>
  </si>
  <si>
    <t>Development of Integrated Adventure Tourism Infrastructure in and around Thamidara in East Sikkim (100% CSS)</t>
  </si>
  <si>
    <t>Software Work Plan under CBSP of Ministry of Tourism, Govt. of India for the site village Rong, District , South Sikkim.(100% CSS)</t>
  </si>
  <si>
    <t>Software Work Plan under CBSP of Ministry of Tourism, Govt. of India for the site Maniram Bhanjyang in South District, Sikkim (100% CSS)</t>
  </si>
  <si>
    <t>Rural Tourism Project at Village Rong, District, South Sikkim (100% CSS)</t>
  </si>
  <si>
    <t>Rural Tourism Project at Village Maniram Bhanjyang in South District,Sikkim (100% CSS)</t>
  </si>
  <si>
    <t>Development of Barshay Rhododendron Tourist Centre at Soreng in West Sikkim (100% CSS)</t>
  </si>
  <si>
    <t>Development of Tourist Infrastructure at Damthang in South Sikkim (100% CSS)</t>
  </si>
  <si>
    <t>Construction  of Tourist Infrastructure at Temi-Tarku in South Sikkim (100% CSS)</t>
  </si>
  <si>
    <t>Development of Tourist Infrastructure at Tiffindara and Children Park at Namchi in South Sikkim (100% CSS)</t>
  </si>
  <si>
    <t>Const. of Heritage Centre at Marchak and Beyong in East Sikkim (100% CSS)</t>
  </si>
  <si>
    <t>Tourist Infrastructure at Rameydham Robdha Kamaldham and War Site at Topgay Dara, Sribadam in West Sikkim (100% CSS)</t>
  </si>
  <si>
    <t>Dev. of Trekking Route to Green Lake and Nimtey in North Sikkim under Destination Development (100% CSS)</t>
  </si>
  <si>
    <t>Dev. of Tourist Infrastructure at Jorethang in South Sikkim (100% CSS)</t>
  </si>
  <si>
    <t>Construction of Modern Wayside Amenity at Rimbi Water Garden along Pelling-Rimbi-Yuksom road in West Sikkim (100% CSS)</t>
  </si>
  <si>
    <t>Construction of Modern Amenity at Daramdin along Nayabazar-Daramdin-Sombaria-Hilley Road in West Sikkim (100% CSS)</t>
  </si>
  <si>
    <t>Development of Tourist Circuit along Penlong-Rakdong Tintek-Tumin-Khamdong-Samdong-Sang-Ranka-Sichey-Ranipool-Pakyong Rorathang in East Sikkim (100% CSS)</t>
  </si>
  <si>
    <t>Development of Tourist Infrastructure at Majhitar in South Sikkim (100% CSS)</t>
  </si>
  <si>
    <t>Development of Tourist Destination at Mangley in South Sikkim (100% CSS)</t>
  </si>
  <si>
    <t>Development of Tourist Destination at Lingdem hot spring, seven sister fall and Roksok in North Sikkim (100% CSS)</t>
  </si>
  <si>
    <t>Development of Tourist Destination at Pelling in West Sikkim (100% CSS)</t>
  </si>
  <si>
    <t>Development of Tourist Circuit along the Magley- Sripatam-Kingmoo Lingee-Makha in South Sikkim (100% CSS)</t>
  </si>
  <si>
    <t>Development of Tourist Circuit along Chiyadara-Phalidara-Phongla-Maniram-Mellidara-Yangang in South Sikkim (100% CSS)</t>
  </si>
  <si>
    <t>Development of Tourist Circuit along Chungthang-Lachung-Yumthang North Sikkim (100% CSS)</t>
  </si>
  <si>
    <t>Tourist Circuit Development along Sleeping Buddha site at Singhik (100% CSS)</t>
  </si>
  <si>
    <t>Modern Wayside amenitieswith parks &amp; Tourist huts at Naga-Namgor,North Sikkim (100% CSS)</t>
  </si>
  <si>
    <t>Construction of Home Stays</t>
  </si>
  <si>
    <t>61.00.85</t>
  </si>
  <si>
    <t>South Asia Tourism Infrastructure Development Project to Sub-Regional Tourism Development in Sikkim (ADB Projects)</t>
  </si>
  <si>
    <t>(In Thousands of Rupees)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</si>
</sst>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64" formatCode="00#"/>
    <numFmt numFmtId="165" formatCode="0#"/>
    <numFmt numFmtId="166" formatCode="00000#"/>
    <numFmt numFmtId="167" formatCode="00.000"/>
    <numFmt numFmtId="168" formatCode="00.00"/>
    <numFmt numFmtId="169" formatCode="##.##.##"/>
    <numFmt numFmtId="170" formatCode="##.##.#0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  <xf numFmtId="0" fontId="2" fillId="0" borderId="0" applyAlignment="0"/>
  </cellStyleXfs>
  <cellXfs count="124">
    <xf numFmtId="0" fontId="0" fillId="0" borderId="0" xfId="0"/>
    <xf numFmtId="0" fontId="3" fillId="0" borderId="0" xfId="2" applyFont="1" applyFill="1" applyBorder="1" applyAlignment="1">
      <alignment vertical="top" wrapText="1"/>
    </xf>
    <xf numFmtId="0" fontId="3" fillId="0" borderId="0" xfId="2" applyFont="1" applyFill="1"/>
    <xf numFmtId="0" fontId="4" fillId="0" borderId="0" xfId="2" applyFont="1" applyFill="1" applyBorder="1" applyAlignment="1" applyProtection="1">
      <alignment horizontal="center"/>
    </xf>
    <xf numFmtId="0" fontId="4" fillId="0" borderId="0" xfId="2" applyNumberFormat="1" applyFont="1" applyFill="1" applyBorder="1" applyAlignment="1" applyProtection="1">
      <alignment horizontal="center"/>
    </xf>
    <xf numFmtId="0" fontId="3" fillId="0" borderId="0" xfId="2" applyFont="1" applyFill="1" applyAlignment="1">
      <alignment vertical="top" wrapText="1"/>
    </xf>
    <xf numFmtId="0" fontId="4" fillId="0" borderId="0" xfId="2" applyFont="1" applyFill="1" applyAlignment="1" applyProtection="1">
      <alignment horizontal="center"/>
    </xf>
    <xf numFmtId="0" fontId="4" fillId="0" borderId="0" xfId="2" applyNumberFormat="1" applyFont="1" applyFill="1" applyAlignment="1" applyProtection="1">
      <alignment horizontal="center"/>
    </xf>
    <xf numFmtId="0" fontId="3" fillId="0" borderId="0" xfId="2" applyFont="1" applyFill="1" applyAlignment="1" applyProtection="1">
      <alignment horizontal="left"/>
    </xf>
    <xf numFmtId="0" fontId="3" fillId="0" borderId="0" xfId="2" applyFont="1" applyFill="1" applyAlignment="1" applyProtection="1">
      <alignment horizontal="center"/>
    </xf>
    <xf numFmtId="0" fontId="3" fillId="0" borderId="0" xfId="2" applyNumberFormat="1" applyFont="1" applyFill="1" applyAlignment="1" applyProtection="1">
      <alignment horizontal="center"/>
    </xf>
    <xf numFmtId="0" fontId="3" fillId="0" borderId="0" xfId="2" applyFont="1" applyFill="1" applyAlignment="1" applyProtection="1"/>
    <xf numFmtId="0" fontId="3" fillId="0" borderId="0" xfId="2" applyFont="1" applyFill="1" applyAlignment="1">
      <alignment vertical="top"/>
    </xf>
    <xf numFmtId="0" fontId="4" fillId="0" borderId="0" xfId="2" applyNumberFormat="1" applyFont="1" applyFill="1" applyBorder="1"/>
    <xf numFmtId="0" fontId="4" fillId="0" borderId="0" xfId="5" applyNumberFormat="1" applyFont="1" applyFill="1" applyBorder="1" applyAlignment="1" applyProtection="1">
      <alignment horizontal="center"/>
    </xf>
    <xf numFmtId="0" fontId="3" fillId="0" borderId="0" xfId="2" applyNumberFormat="1" applyFont="1" applyFill="1"/>
    <xf numFmtId="0" fontId="4" fillId="0" borderId="0" xfId="2" applyNumberFormat="1" applyFont="1" applyFill="1" applyBorder="1" applyAlignment="1" applyProtection="1">
      <alignment horizontal="right"/>
    </xf>
    <xf numFmtId="0" fontId="3" fillId="0" borderId="0" xfId="8" applyFont="1" applyFill="1" applyAlignment="1">
      <alignment vertical="top" wrapText="1"/>
    </xf>
    <xf numFmtId="0" fontId="3" fillId="0" borderId="1" xfId="6" applyNumberFormat="1" applyFont="1" applyFill="1" applyBorder="1"/>
    <xf numFmtId="0" fontId="3" fillId="0" borderId="1" xfId="6" applyNumberFormat="1" applyFont="1" applyFill="1" applyBorder="1" applyAlignment="1" applyProtection="1">
      <alignment horizontal="left"/>
    </xf>
    <xf numFmtId="0" fontId="5" fillId="0" borderId="1" xfId="6" applyNumberFormat="1" applyFont="1" applyFill="1" applyBorder="1" applyAlignment="1" applyProtection="1"/>
    <xf numFmtId="0" fontId="3" fillId="0" borderId="2" xfId="7" applyFont="1" applyFill="1" applyBorder="1" applyAlignment="1" applyProtection="1">
      <alignment horizontal="right" vertical="top" wrapText="1"/>
    </xf>
    <xf numFmtId="0" fontId="3" fillId="0" borderId="0" xfId="7" applyFont="1" applyFill="1" applyProtection="1"/>
    <xf numFmtId="0" fontId="3" fillId="0" borderId="1" xfId="7" applyFont="1" applyFill="1" applyBorder="1" applyAlignment="1" applyProtection="1">
      <alignment horizontal="right" vertical="top" wrapText="1"/>
    </xf>
    <xf numFmtId="0" fontId="3" fillId="0" borderId="1" xfId="6" applyNumberFormat="1" applyFont="1" applyFill="1" applyBorder="1" applyAlignment="1" applyProtection="1">
      <alignment horizontal="right"/>
    </xf>
    <xf numFmtId="0" fontId="4" fillId="0" borderId="0" xfId="2" applyFont="1" applyFill="1" applyAlignment="1" applyProtection="1">
      <alignment horizontal="left" vertical="top" wrapText="1"/>
    </xf>
    <xf numFmtId="0" fontId="3" fillId="0" borderId="0" xfId="2" applyNumberFormat="1" applyFont="1" applyFill="1" applyBorder="1" applyAlignment="1" applyProtection="1">
      <alignment horizontal="right"/>
    </xf>
    <xf numFmtId="0" fontId="3" fillId="0" borderId="0" xfId="2" applyNumberFormat="1" applyFont="1" applyFill="1" applyBorder="1" applyAlignment="1" applyProtection="1">
      <alignment horizontal="left"/>
    </xf>
    <xf numFmtId="0" fontId="4" fillId="0" borderId="0" xfId="2" applyFont="1" applyFill="1" applyAlignment="1">
      <alignment vertical="top" wrapText="1"/>
    </xf>
    <xf numFmtId="165" fontId="3" fillId="0" borderId="0" xfId="2" applyNumberFormat="1" applyFont="1" applyFill="1" applyBorder="1" applyAlignment="1">
      <alignment vertical="top" wrapText="1"/>
    </xf>
    <xf numFmtId="0" fontId="3" fillId="0" borderId="0" xfId="2" applyFont="1" applyFill="1" applyAlignment="1" applyProtection="1">
      <alignment horizontal="left" vertical="top" wrapText="1"/>
    </xf>
    <xf numFmtId="167" fontId="4" fillId="0" borderId="0" xfId="2" applyNumberFormat="1" applyFont="1" applyFill="1" applyBorder="1" applyAlignment="1">
      <alignment vertical="top" wrapText="1"/>
    </xf>
    <xf numFmtId="0" fontId="3" fillId="0" borderId="0" xfId="2" applyFont="1" applyFill="1" applyBorder="1" applyAlignment="1" applyProtection="1">
      <alignment horizontal="left" vertical="top" wrapText="1"/>
    </xf>
    <xf numFmtId="0" fontId="3" fillId="0" borderId="0" xfId="2" applyNumberFormat="1" applyFont="1" applyFill="1" applyAlignment="1">
      <alignment horizontal="right" wrapText="1"/>
    </xf>
    <xf numFmtId="0" fontId="3" fillId="0" borderId="0" xfId="2" applyNumberFormat="1" applyFont="1" applyFill="1" applyAlignment="1" applyProtection="1">
      <alignment horizontal="right" wrapText="1"/>
    </xf>
    <xf numFmtId="0" fontId="3" fillId="0" borderId="0" xfId="1" applyNumberFormat="1" applyFont="1" applyFill="1" applyAlignment="1">
      <alignment horizontal="right" wrapText="1"/>
    </xf>
    <xf numFmtId="0" fontId="3" fillId="0" borderId="3" xfId="2" applyNumberFormat="1" applyFont="1" applyFill="1" applyBorder="1" applyAlignment="1">
      <alignment horizontal="right" wrapText="1"/>
    </xf>
    <xf numFmtId="0" fontId="3" fillId="0" borderId="1" xfId="2" applyFont="1" applyFill="1" applyBorder="1" applyAlignment="1">
      <alignment vertical="top" wrapText="1"/>
    </xf>
    <xf numFmtId="0" fontId="3" fillId="0" borderId="1" xfId="2" applyFont="1" applyFill="1" applyBorder="1" applyAlignment="1" applyProtection="1">
      <alignment horizontal="left" vertical="top" wrapText="1"/>
    </xf>
    <xf numFmtId="0" fontId="3" fillId="0" borderId="0" xfId="2" applyNumberFormat="1" applyFont="1" applyFill="1" applyBorder="1" applyAlignment="1">
      <alignment horizontal="right" wrapText="1"/>
    </xf>
    <xf numFmtId="0" fontId="3" fillId="0" borderId="0" xfId="1" applyNumberFormat="1" applyFont="1" applyFill="1" applyBorder="1" applyAlignment="1">
      <alignment horizontal="right" wrapText="1"/>
    </xf>
    <xf numFmtId="0" fontId="3" fillId="0" borderId="0" xfId="2" applyNumberFormat="1" applyFont="1" applyFill="1" applyBorder="1" applyAlignment="1" applyProtection="1">
      <alignment horizontal="right" wrapText="1"/>
    </xf>
    <xf numFmtId="0" fontId="3" fillId="0" borderId="0" xfId="1" applyNumberFormat="1" applyFont="1" applyFill="1" applyAlignment="1" applyProtection="1">
      <alignment horizontal="right" wrapText="1"/>
    </xf>
    <xf numFmtId="43" fontId="3" fillId="0" borderId="3" xfId="1" applyFont="1" applyFill="1" applyBorder="1" applyAlignment="1">
      <alignment horizontal="right" wrapText="1"/>
    </xf>
    <xf numFmtId="0" fontId="3" fillId="0" borderId="3" xfId="2" applyNumberFormat="1" applyFont="1" applyFill="1" applyBorder="1" applyAlignment="1" applyProtection="1">
      <alignment horizontal="right" wrapText="1"/>
    </xf>
    <xf numFmtId="0" fontId="4" fillId="0" borderId="0" xfId="2" applyFont="1" applyFill="1" applyBorder="1" applyAlignment="1" applyProtection="1">
      <alignment horizontal="left" vertical="top" wrapText="1"/>
    </xf>
    <xf numFmtId="0" fontId="4" fillId="0" borderId="0" xfId="2" applyFont="1" applyFill="1" applyBorder="1" applyAlignment="1">
      <alignment vertical="top" wrapText="1"/>
    </xf>
    <xf numFmtId="43" fontId="3" fillId="0" borderId="0" xfId="1" applyFont="1" applyFill="1" applyAlignment="1" applyProtection="1">
      <alignment horizontal="right" wrapText="1"/>
    </xf>
    <xf numFmtId="0" fontId="3" fillId="0" borderId="1" xfId="2" applyNumberFormat="1" applyFont="1" applyFill="1" applyBorder="1" applyAlignment="1" applyProtection="1">
      <alignment horizontal="right" wrapText="1"/>
    </xf>
    <xf numFmtId="43" fontId="3" fillId="0" borderId="1" xfId="1" applyFont="1" applyFill="1" applyBorder="1" applyAlignment="1" applyProtection="1">
      <alignment horizontal="right" wrapText="1"/>
    </xf>
    <xf numFmtId="43" fontId="3" fillId="0" borderId="3" xfId="1" applyFont="1" applyFill="1" applyBorder="1" applyAlignment="1" applyProtection="1">
      <alignment horizontal="right" wrapText="1"/>
    </xf>
    <xf numFmtId="0" fontId="3" fillId="0" borderId="2" xfId="2" applyNumberFormat="1" applyFont="1" applyFill="1" applyBorder="1" applyAlignment="1" applyProtection="1">
      <alignment horizontal="right" wrapText="1"/>
    </xf>
    <xf numFmtId="168" fontId="3" fillId="0" borderId="0" xfId="2" applyNumberFormat="1" applyFont="1" applyFill="1" applyBorder="1" applyAlignment="1">
      <alignment vertical="top" wrapText="1"/>
    </xf>
    <xf numFmtId="164" fontId="4" fillId="0" borderId="0" xfId="2" applyNumberFormat="1" applyFont="1" applyFill="1" applyBorder="1" applyAlignment="1">
      <alignment vertical="top" wrapText="1"/>
    </xf>
    <xf numFmtId="43" fontId="3" fillId="0" borderId="0" xfId="1" applyFont="1" applyFill="1" applyBorder="1" applyAlignment="1">
      <alignment horizontal="right" wrapText="1"/>
    </xf>
    <xf numFmtId="43" fontId="3" fillId="0" borderId="0" xfId="1" applyFont="1" applyFill="1" applyBorder="1" applyAlignment="1" applyProtection="1">
      <alignment horizontal="right" wrapText="1"/>
    </xf>
    <xf numFmtId="0" fontId="3" fillId="0" borderId="3" xfId="2" applyFont="1" applyFill="1" applyBorder="1" applyAlignment="1">
      <alignment vertical="top" wrapText="1"/>
    </xf>
    <xf numFmtId="0" fontId="4" fillId="0" borderId="3" xfId="2" applyFont="1" applyFill="1" applyBorder="1" applyAlignment="1" applyProtection="1">
      <alignment horizontal="left" vertical="top" wrapText="1"/>
    </xf>
    <xf numFmtId="0" fontId="3" fillId="0" borderId="0" xfId="8" applyFont="1" applyFill="1" applyBorder="1" applyAlignment="1">
      <alignment vertical="top" wrapText="1"/>
    </xf>
    <xf numFmtId="0" fontId="3" fillId="0" borderId="0" xfId="8" applyFont="1" applyFill="1"/>
    <xf numFmtId="0" fontId="3" fillId="0" borderId="1" xfId="8" applyFont="1" applyFill="1" applyBorder="1" applyAlignment="1">
      <alignment vertical="top" wrapText="1"/>
    </xf>
    <xf numFmtId="0" fontId="3" fillId="0" borderId="0" xfId="8" applyFont="1" applyFill="1" applyBorder="1" applyAlignment="1" applyProtection="1">
      <alignment horizontal="left" vertical="top" wrapText="1"/>
    </xf>
    <xf numFmtId="0" fontId="3" fillId="0" borderId="2" xfId="2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8" applyFont="1" applyFill="1" applyBorder="1" applyAlignment="1">
      <alignment vertical="top" wrapText="1"/>
    </xf>
    <xf numFmtId="165" fontId="3" fillId="0" borderId="0" xfId="8" applyNumberFormat="1" applyFont="1" applyFill="1" applyAlignment="1">
      <alignment vertical="top" wrapText="1"/>
    </xf>
    <xf numFmtId="0" fontId="3" fillId="0" borderId="0" xfId="8" applyFont="1" applyFill="1" applyAlignment="1" applyProtection="1">
      <alignment horizontal="left" vertical="top" wrapText="1"/>
    </xf>
    <xf numFmtId="0" fontId="3" fillId="0" borderId="0" xfId="8" applyFont="1" applyFill="1" applyAlignment="1" applyProtection="1">
      <alignment vertical="top" wrapText="1"/>
    </xf>
    <xf numFmtId="0" fontId="4" fillId="0" borderId="0" xfId="8" applyFont="1" applyFill="1" applyAlignment="1">
      <alignment vertical="top" wrapText="1"/>
    </xf>
    <xf numFmtId="43" fontId="3" fillId="0" borderId="0" xfId="1" applyFont="1" applyFill="1" applyAlignment="1">
      <alignment horizontal="right" wrapText="1"/>
    </xf>
    <xf numFmtId="43" fontId="3" fillId="0" borderId="1" xfId="1" applyFont="1" applyFill="1" applyBorder="1" applyAlignment="1">
      <alignment horizontal="right" wrapText="1"/>
    </xf>
    <xf numFmtId="0" fontId="3" fillId="0" borderId="0" xfId="2" applyNumberFormat="1" applyFont="1" applyFill="1" applyAlignment="1" applyProtection="1">
      <alignment horizontal="right"/>
    </xf>
    <xf numFmtId="0" fontId="4" fillId="0" borderId="0" xfId="2" applyNumberFormat="1" applyFont="1" applyFill="1" applyAlignment="1">
      <alignment horizontal="center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0" xfId="2" applyFont="1" applyFill="1" applyBorder="1"/>
    <xf numFmtId="0" fontId="3" fillId="0" borderId="0" xfId="8" applyFont="1" applyFill="1" applyBorder="1"/>
    <xf numFmtId="49" fontId="3" fillId="0" borderId="0" xfId="2" applyNumberFormat="1" applyFont="1" applyFill="1" applyBorder="1" applyAlignment="1">
      <alignment horizontal="right" vertical="top" wrapText="1"/>
    </xf>
    <xf numFmtId="0" fontId="3" fillId="0" borderId="2" xfId="7" applyFont="1" applyFill="1" applyBorder="1" applyAlignment="1" applyProtection="1">
      <alignment horizontal="left" vertical="top" wrapText="1"/>
    </xf>
    <xf numFmtId="0" fontId="3" fillId="0" borderId="0" xfId="7" applyFont="1" applyFill="1" applyBorder="1" applyAlignment="1" applyProtection="1">
      <alignment horizontal="left" vertical="top" wrapText="1"/>
    </xf>
    <xf numFmtId="0" fontId="3" fillId="0" borderId="1" xfId="7" applyFont="1" applyFill="1" applyBorder="1" applyAlignment="1" applyProtection="1">
      <alignment horizontal="left" vertical="top" wrapText="1"/>
    </xf>
    <xf numFmtId="0" fontId="3" fillId="0" borderId="0" xfId="2" applyNumberFormat="1" applyFont="1" applyFill="1" applyBorder="1" applyAlignment="1">
      <alignment wrapText="1"/>
    </xf>
    <xf numFmtId="0" fontId="3" fillId="2" borderId="0" xfId="8" applyFont="1" applyFill="1"/>
    <xf numFmtId="0" fontId="3" fillId="0" borderId="3" xfId="1" applyNumberFormat="1" applyFont="1" applyFill="1" applyBorder="1" applyAlignment="1">
      <alignment horizontal="right" wrapText="1"/>
    </xf>
    <xf numFmtId="0" fontId="3" fillId="0" borderId="3" xfId="1" applyNumberFormat="1" applyFont="1" applyFill="1" applyBorder="1" applyAlignment="1" applyProtection="1">
      <alignment horizontal="right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1" xfId="1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vertical="top" wrapText="1"/>
    </xf>
    <xf numFmtId="165" fontId="3" fillId="0" borderId="1" xfId="2" applyNumberFormat="1" applyFont="1" applyFill="1" applyBorder="1" applyAlignment="1">
      <alignment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3" fillId="0" borderId="0" xfId="4" applyFont="1" applyFill="1" applyBorder="1" applyAlignment="1" applyProtection="1">
      <alignment horizontal="left" vertical="top" wrapText="1"/>
    </xf>
    <xf numFmtId="0" fontId="4" fillId="0" borderId="0" xfId="8" applyFont="1" applyFill="1" applyBorder="1" applyAlignment="1" applyProtection="1">
      <alignment horizontal="left" vertical="top" wrapText="1"/>
    </xf>
    <xf numFmtId="0" fontId="3" fillId="0" borderId="0" xfId="8" applyNumberFormat="1" applyFont="1" applyFill="1" applyAlignment="1">
      <alignment horizontal="right" wrapText="1"/>
    </xf>
    <xf numFmtId="0" fontId="4" fillId="0" borderId="0" xfId="2" applyFont="1" applyFill="1" applyBorder="1" applyAlignment="1" applyProtection="1">
      <alignment horizontal="center" vertical="top"/>
    </xf>
    <xf numFmtId="0" fontId="4" fillId="0" borderId="0" xfId="2" applyFont="1" applyFill="1" applyAlignment="1" applyProtection="1">
      <alignment horizontal="center" vertical="top"/>
    </xf>
    <xf numFmtId="0" fontId="3" fillId="0" borderId="0" xfId="2" applyFont="1" applyFill="1" applyAlignment="1" applyProtection="1">
      <alignment horizontal="center" vertical="top"/>
    </xf>
    <xf numFmtId="0" fontId="3" fillId="0" borderId="0" xfId="2" applyFont="1" applyFill="1" applyAlignment="1" applyProtection="1">
      <alignment horizontal="left" vertical="top"/>
    </xf>
    <xf numFmtId="0" fontId="3" fillId="0" borderId="1" xfId="6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49" fontId="3" fillId="0" borderId="0" xfId="2" applyNumberFormat="1" applyFont="1" applyFill="1" applyBorder="1" applyAlignment="1">
      <alignment vertical="top" wrapText="1"/>
    </xf>
    <xf numFmtId="0" fontId="3" fillId="0" borderId="0" xfId="6" applyFont="1" applyFill="1" applyBorder="1" applyAlignment="1" applyProtection="1">
      <alignment horizontal="left"/>
    </xf>
    <xf numFmtId="0" fontId="3" fillId="0" borderId="1" xfId="6" applyFont="1" applyFill="1" applyBorder="1" applyAlignment="1" applyProtection="1">
      <alignment horizontal="left"/>
    </xf>
    <xf numFmtId="0" fontId="3" fillId="0" borderId="0" xfId="4" applyFont="1" applyFill="1" applyAlignment="1">
      <alignment wrapText="1"/>
    </xf>
    <xf numFmtId="0" fontId="3" fillId="2" borderId="0" xfId="2" applyFont="1" applyFill="1"/>
    <xf numFmtId="4" fontId="3" fillId="0" borderId="0" xfId="8" applyNumberFormat="1" applyFont="1" applyFill="1" applyBorder="1" applyAlignment="1">
      <alignment vertical="top" wrapText="1"/>
    </xf>
    <xf numFmtId="0" fontId="3" fillId="0" borderId="0" xfId="9" applyFont="1" applyFill="1" applyBorder="1" applyAlignment="1" applyProtection="1">
      <alignment horizontal="left" vertical="top" wrapText="1"/>
    </xf>
    <xf numFmtId="49" fontId="3" fillId="0" borderId="0" xfId="8" applyNumberFormat="1" applyFont="1" applyFill="1" applyBorder="1" applyAlignment="1">
      <alignment horizontal="right" vertical="top" wrapText="1"/>
    </xf>
    <xf numFmtId="49" fontId="3" fillId="0" borderId="1" xfId="8" applyNumberFormat="1" applyFont="1" applyFill="1" applyBorder="1" applyAlignment="1">
      <alignment horizontal="right" vertical="top" wrapText="1"/>
    </xf>
    <xf numFmtId="0" fontId="3" fillId="0" borderId="1" xfId="2" applyNumberFormat="1" applyFont="1" applyFill="1" applyBorder="1" applyAlignment="1">
      <alignment horizontal="right" wrapText="1"/>
    </xf>
    <xf numFmtId="49" fontId="3" fillId="0" borderId="0" xfId="9" applyNumberFormat="1" applyFont="1" applyFill="1" applyBorder="1" applyAlignment="1">
      <alignment horizontal="right" vertical="top" wrapText="1"/>
    </xf>
    <xf numFmtId="0" fontId="6" fillId="0" borderId="0" xfId="8" applyFont="1" applyFill="1"/>
    <xf numFmtId="49" fontId="3" fillId="0" borderId="1" xfId="9" applyNumberFormat="1" applyFont="1" applyFill="1" applyBorder="1" applyAlignment="1">
      <alignment horizontal="right" vertical="top" wrapText="1"/>
    </xf>
    <xf numFmtId="0" fontId="3" fillId="0" borderId="3" xfId="8" applyNumberFormat="1" applyFont="1" applyFill="1" applyBorder="1" applyAlignment="1" applyProtection="1">
      <alignment horizontal="right" wrapText="1"/>
    </xf>
    <xf numFmtId="0" fontId="3" fillId="0" borderId="0" xfId="8" applyNumberFormat="1" applyFont="1" applyFill="1" applyAlignment="1" applyProtection="1">
      <alignment horizontal="right" wrapText="1"/>
    </xf>
    <xf numFmtId="0" fontId="3" fillId="0" borderId="0" xfId="8" applyFont="1" applyFill="1" applyBorder="1" applyAlignment="1">
      <alignment horizontal="right" vertical="top" wrapText="1"/>
    </xf>
    <xf numFmtId="166" fontId="3" fillId="0" borderId="0" xfId="2" applyNumberFormat="1" applyFont="1" applyFill="1" applyBorder="1" applyAlignment="1">
      <alignment horizontal="right" vertical="top" wrapText="1"/>
    </xf>
    <xf numFmtId="169" fontId="3" fillId="0" borderId="0" xfId="2" applyNumberFormat="1" applyFont="1" applyFill="1" applyBorder="1" applyAlignment="1">
      <alignment horizontal="right" vertical="top" wrapText="1"/>
    </xf>
    <xf numFmtId="170" fontId="3" fillId="0" borderId="0" xfId="2" applyNumberFormat="1" applyFont="1" applyFill="1" applyBorder="1" applyAlignment="1">
      <alignment horizontal="right" vertical="top" wrapText="1"/>
    </xf>
    <xf numFmtId="0" fontId="5" fillId="0" borderId="1" xfId="6" applyNumberFormat="1" applyFont="1" applyFill="1" applyBorder="1" applyAlignment="1" applyProtection="1">
      <alignment horizontal="right"/>
    </xf>
    <xf numFmtId="167" fontId="4" fillId="0" borderId="1" xfId="2" applyNumberFormat="1" applyFont="1" applyFill="1" applyBorder="1" applyAlignment="1">
      <alignment vertical="top" wrapText="1"/>
    </xf>
    <xf numFmtId="0" fontId="4" fillId="0" borderId="1" xfId="2" applyFont="1" applyFill="1" applyBorder="1" applyAlignment="1" applyProtection="1">
      <alignment horizontal="left" vertical="top" wrapText="1"/>
    </xf>
    <xf numFmtId="0" fontId="3" fillId="0" borderId="1" xfId="4" applyFont="1" applyFill="1" applyBorder="1" applyAlignment="1" applyProtection="1">
      <alignment horizontal="left" vertical="top" wrapText="1"/>
    </xf>
    <xf numFmtId="0" fontId="3" fillId="0" borderId="0" xfId="6" applyNumberFormat="1" applyFont="1" applyFill="1" applyBorder="1" applyAlignment="1" applyProtection="1">
      <alignment horizontal="center"/>
    </xf>
    <xf numFmtId="0" fontId="3" fillId="0" borderId="0" xfId="6" applyFont="1" applyFill="1" applyBorder="1" applyAlignment="1" applyProtection="1">
      <alignment horizontal="center"/>
    </xf>
    <xf numFmtId="0" fontId="3" fillId="0" borderId="2" xfId="6" applyNumberFormat="1" applyFont="1" applyFill="1" applyBorder="1" applyAlignment="1" applyProtection="1">
      <alignment horizontal="center"/>
    </xf>
  </cellXfs>
  <cellStyles count="10">
    <cellStyle name="Comma" xfId="1" builtinId="3"/>
    <cellStyle name="Normal" xfId="0" builtinId="0"/>
    <cellStyle name="Normal_budget 2004-05_2.6.04" xfId="2"/>
    <cellStyle name="Normal_budget 2004-05_2.6.04_Dem40" xfId="3"/>
    <cellStyle name="Normal_budget 2004-05_2.6.04_Dem40 2" xfId="4"/>
    <cellStyle name="Normal_BUDGET FOR  03-04" xfId="5"/>
    <cellStyle name="Normal_BUDGET-2000" xfId="6"/>
    <cellStyle name="Normal_budgetDocNIC02-03" xfId="7"/>
    <cellStyle name="Normal_DEMAND17" xfId="8"/>
    <cellStyle name="Normal_DEMAND17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em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em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 refreshError="1">
        <row r="11">
          <cell r="E11">
            <v>27345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255" transitionEvaluation="1" transitionEntry="1" codeName="Sheet1"/>
  <dimension ref="A1:L265"/>
  <sheetViews>
    <sheetView tabSelected="1" view="pageBreakPreview" topLeftCell="A255" zoomScaleSheetLayoutView="100" workbookViewId="0">
      <selection activeCell="A266" sqref="A266:XFD277"/>
    </sheetView>
  </sheetViews>
  <sheetFormatPr defaultColWidth="11" defaultRowHeight="12.75"/>
  <cols>
    <col min="1" max="1" width="6.42578125" style="5" customWidth="1"/>
    <col min="2" max="2" width="8.140625" style="5" customWidth="1"/>
    <col min="3" max="3" width="34.5703125" style="12" customWidth="1"/>
    <col min="4" max="4" width="10.42578125" style="15" customWidth="1"/>
    <col min="5" max="5" width="9.42578125" style="15" customWidth="1"/>
    <col min="6" max="6" width="8.42578125" style="2" customWidth="1"/>
    <col min="7" max="7" width="8.5703125" style="2" customWidth="1"/>
    <col min="8" max="8" width="8.5703125" style="15" customWidth="1"/>
    <col min="9" max="9" width="8.42578125" style="15" customWidth="1"/>
    <col min="10" max="10" width="9.7109375" style="15" customWidth="1"/>
    <col min="11" max="12" width="9.140625" style="2" customWidth="1"/>
    <col min="13" max="16384" width="11" style="2"/>
  </cols>
  <sheetData>
    <row r="1" spans="1:12">
      <c r="A1" s="1"/>
      <c r="B1" s="1"/>
      <c r="C1" s="92"/>
      <c r="D1" s="4"/>
      <c r="E1" s="4" t="s">
        <v>60</v>
      </c>
      <c r="F1" s="3"/>
      <c r="G1" s="3"/>
      <c r="H1" s="4"/>
      <c r="I1" s="4"/>
      <c r="J1" s="4"/>
      <c r="K1" s="3"/>
      <c r="L1" s="3"/>
    </row>
    <row r="2" spans="1:12">
      <c r="A2" s="1"/>
      <c r="B2" s="1"/>
      <c r="C2" s="92"/>
      <c r="D2" s="4"/>
      <c r="E2" s="4" t="s">
        <v>117</v>
      </c>
      <c r="F2" s="3"/>
      <c r="G2" s="3"/>
      <c r="H2" s="4"/>
      <c r="I2" s="4"/>
      <c r="J2" s="4"/>
      <c r="K2" s="3"/>
      <c r="L2" s="3"/>
    </row>
    <row r="3" spans="1:12" ht="10.9" customHeight="1">
      <c r="C3" s="93"/>
      <c r="D3" s="7"/>
      <c r="E3" s="7"/>
      <c r="F3" s="6"/>
      <c r="G3" s="6"/>
      <c r="H3" s="7"/>
      <c r="I3" s="7"/>
      <c r="J3" s="7"/>
      <c r="K3" s="6"/>
      <c r="L3" s="6"/>
    </row>
    <row r="4" spans="1:12">
      <c r="D4" s="71" t="s">
        <v>79</v>
      </c>
      <c r="E4" s="72">
        <v>3452</v>
      </c>
      <c r="F4" s="8" t="s">
        <v>0</v>
      </c>
      <c r="G4" s="9"/>
      <c r="H4" s="10"/>
      <c r="I4" s="10"/>
      <c r="J4" s="10"/>
      <c r="K4" s="9"/>
      <c r="L4" s="9"/>
    </row>
    <row r="5" spans="1:12">
      <c r="D5" s="71" t="s">
        <v>80</v>
      </c>
      <c r="G5" s="9"/>
      <c r="H5" s="10"/>
      <c r="I5" s="10"/>
      <c r="J5" s="10"/>
      <c r="K5" s="9"/>
      <c r="L5" s="9"/>
    </row>
    <row r="6" spans="1:12">
      <c r="D6" s="71" t="s">
        <v>84</v>
      </c>
      <c r="E6" s="72">
        <v>5452</v>
      </c>
      <c r="F6" s="8" t="s">
        <v>1</v>
      </c>
      <c r="G6" s="9"/>
      <c r="H6" s="10"/>
      <c r="I6" s="10"/>
      <c r="J6" s="10"/>
      <c r="K6" s="9"/>
      <c r="L6" s="9"/>
    </row>
    <row r="7" spans="1:12">
      <c r="D7" s="71"/>
      <c r="E7" s="72"/>
      <c r="F7" s="8"/>
      <c r="G7" s="9"/>
      <c r="H7" s="10"/>
      <c r="I7" s="10"/>
      <c r="J7" s="10"/>
      <c r="K7" s="9"/>
      <c r="L7" s="9"/>
    </row>
    <row r="8" spans="1:12">
      <c r="A8" s="11" t="s">
        <v>283</v>
      </c>
      <c r="C8" s="94"/>
      <c r="D8" s="10"/>
      <c r="E8" s="10"/>
      <c r="F8" s="9"/>
      <c r="G8" s="9"/>
      <c r="H8" s="10"/>
      <c r="I8" s="10"/>
      <c r="J8" s="10"/>
      <c r="K8" s="9"/>
      <c r="L8" s="9"/>
    </row>
    <row r="9" spans="1:12">
      <c r="A9" s="12"/>
      <c r="D9" s="13"/>
      <c r="E9" s="14" t="s">
        <v>69</v>
      </c>
      <c r="F9" s="14" t="s">
        <v>70</v>
      </c>
      <c r="G9" s="14" t="s">
        <v>9</v>
      </c>
      <c r="K9" s="15"/>
      <c r="L9" s="15"/>
    </row>
    <row r="10" spans="1:12">
      <c r="A10" s="12"/>
      <c r="D10" s="16" t="s">
        <v>2</v>
      </c>
      <c r="E10" s="4">
        <f>L112</f>
        <v>167890</v>
      </c>
      <c r="F10" s="4">
        <f>L264</f>
        <v>351000</v>
      </c>
      <c r="G10" s="4">
        <f>F10+E10</f>
        <v>518890</v>
      </c>
      <c r="K10" s="15"/>
      <c r="L10" s="15"/>
    </row>
    <row r="11" spans="1:12">
      <c r="A11" s="11" t="s">
        <v>68</v>
      </c>
      <c r="C11" s="95"/>
      <c r="F11" s="15"/>
      <c r="G11" s="15"/>
      <c r="K11" s="15"/>
      <c r="L11" s="15"/>
    </row>
    <row r="12" spans="1:12">
      <c r="A12" s="17"/>
      <c r="B12" s="17"/>
      <c r="C12" s="96"/>
      <c r="D12" s="18"/>
      <c r="E12" s="18"/>
      <c r="F12" s="18"/>
      <c r="G12" s="18"/>
      <c r="H12" s="18"/>
      <c r="I12" s="19"/>
      <c r="J12" s="20"/>
      <c r="K12" s="20"/>
      <c r="L12" s="117" t="s">
        <v>316</v>
      </c>
    </row>
    <row r="13" spans="1:12" s="22" customFormat="1">
      <c r="A13" s="77"/>
      <c r="B13" s="21"/>
      <c r="C13" s="99"/>
      <c r="D13" s="123" t="s">
        <v>3</v>
      </c>
      <c r="E13" s="123"/>
      <c r="F13" s="121" t="s">
        <v>4</v>
      </c>
      <c r="G13" s="121"/>
      <c r="H13" s="121" t="s">
        <v>5</v>
      </c>
      <c r="I13" s="121"/>
      <c r="J13" s="121" t="s">
        <v>4</v>
      </c>
      <c r="K13" s="121"/>
      <c r="L13" s="121"/>
    </row>
    <row r="14" spans="1:12" s="22" customFormat="1">
      <c r="A14" s="78"/>
      <c r="B14" s="122" t="s">
        <v>6</v>
      </c>
      <c r="C14" s="122"/>
      <c r="D14" s="121" t="s">
        <v>133</v>
      </c>
      <c r="E14" s="121"/>
      <c r="F14" s="121" t="s">
        <v>247</v>
      </c>
      <c r="G14" s="121"/>
      <c r="H14" s="121" t="s">
        <v>247</v>
      </c>
      <c r="I14" s="121"/>
      <c r="J14" s="121" t="s">
        <v>284</v>
      </c>
      <c r="K14" s="121"/>
      <c r="L14" s="121"/>
    </row>
    <row r="15" spans="1:12" s="22" customFormat="1">
      <c r="A15" s="79"/>
      <c r="B15" s="23"/>
      <c r="C15" s="100"/>
      <c r="D15" s="24" t="s">
        <v>7</v>
      </c>
      <c r="E15" s="24" t="s">
        <v>8</v>
      </c>
      <c r="F15" s="24" t="s">
        <v>7</v>
      </c>
      <c r="G15" s="24" t="s">
        <v>8</v>
      </c>
      <c r="H15" s="24" t="s">
        <v>7</v>
      </c>
      <c r="I15" s="24" t="s">
        <v>8</v>
      </c>
      <c r="J15" s="24" t="s">
        <v>7</v>
      </c>
      <c r="K15" s="24" t="s">
        <v>8</v>
      </c>
      <c r="L15" s="24" t="s">
        <v>9</v>
      </c>
    </row>
    <row r="16" spans="1:12" ht="13.9" customHeight="1">
      <c r="C16" s="25" t="s">
        <v>10</v>
      </c>
      <c r="D16" s="26"/>
      <c r="E16" s="26"/>
      <c r="F16" s="26"/>
      <c r="G16" s="27"/>
      <c r="H16" s="26"/>
      <c r="I16" s="26"/>
      <c r="J16" s="26"/>
      <c r="K16" s="26"/>
      <c r="L16" s="26"/>
    </row>
    <row r="17" spans="1:12" ht="13.9" customHeight="1">
      <c r="A17" s="5" t="s">
        <v>11</v>
      </c>
      <c r="B17" s="28">
        <v>3452</v>
      </c>
      <c r="C17" s="25" t="s">
        <v>0</v>
      </c>
      <c r="F17" s="15"/>
      <c r="G17" s="15"/>
      <c r="K17" s="15"/>
      <c r="L17" s="15"/>
    </row>
    <row r="18" spans="1:12" ht="13.9" customHeight="1">
      <c r="A18" s="1"/>
      <c r="B18" s="29">
        <v>1</v>
      </c>
      <c r="C18" s="30" t="s">
        <v>12</v>
      </c>
      <c r="F18" s="15"/>
      <c r="G18" s="15"/>
      <c r="K18" s="15"/>
      <c r="L18" s="15"/>
    </row>
    <row r="19" spans="1:12" ht="13.9" customHeight="1">
      <c r="A19" s="1"/>
      <c r="B19" s="31">
        <v>1.101</v>
      </c>
      <c r="C19" s="25" t="s">
        <v>13</v>
      </c>
      <c r="F19" s="15"/>
      <c r="G19" s="15"/>
      <c r="K19" s="15"/>
      <c r="L19" s="15"/>
    </row>
    <row r="20" spans="1:12" ht="13.9" customHeight="1">
      <c r="A20" s="1"/>
      <c r="B20" s="1">
        <v>60</v>
      </c>
      <c r="C20" s="32" t="s">
        <v>14</v>
      </c>
      <c r="F20" s="15"/>
      <c r="G20" s="15"/>
      <c r="K20" s="15"/>
      <c r="L20" s="15"/>
    </row>
    <row r="21" spans="1:12" ht="13.9" customHeight="1">
      <c r="A21" s="1"/>
      <c r="B21" s="1">
        <v>38</v>
      </c>
      <c r="C21" s="32" t="s">
        <v>26</v>
      </c>
      <c r="D21" s="33"/>
      <c r="E21" s="33"/>
      <c r="F21" s="33"/>
      <c r="G21" s="33"/>
      <c r="H21" s="33"/>
      <c r="I21" s="33"/>
      <c r="J21" s="33"/>
      <c r="K21" s="33"/>
      <c r="L21" s="34"/>
    </row>
    <row r="22" spans="1:12" ht="13.9" customHeight="1">
      <c r="A22" s="1"/>
      <c r="B22" s="114" t="s">
        <v>27</v>
      </c>
      <c r="C22" s="32" t="s">
        <v>17</v>
      </c>
      <c r="D22" s="69">
        <v>0</v>
      </c>
      <c r="E22" s="33">
        <v>4550</v>
      </c>
      <c r="F22" s="69">
        <v>0</v>
      </c>
      <c r="G22" s="33">
        <v>5032</v>
      </c>
      <c r="H22" s="69">
        <v>0</v>
      </c>
      <c r="I22" s="33">
        <v>5032</v>
      </c>
      <c r="J22" s="69">
        <v>0</v>
      </c>
      <c r="K22" s="33">
        <v>4419</v>
      </c>
      <c r="L22" s="34">
        <f>SUM(J22:K22)</f>
        <v>4419</v>
      </c>
    </row>
    <row r="23" spans="1:12" ht="13.9" customHeight="1">
      <c r="A23" s="1"/>
      <c r="B23" s="114" t="s">
        <v>28</v>
      </c>
      <c r="C23" s="32" t="s">
        <v>19</v>
      </c>
      <c r="D23" s="35">
        <v>35</v>
      </c>
      <c r="E23" s="35">
        <v>45</v>
      </c>
      <c r="F23" s="35">
        <v>50</v>
      </c>
      <c r="G23" s="33">
        <v>45</v>
      </c>
      <c r="H23" s="33">
        <v>50</v>
      </c>
      <c r="I23" s="33">
        <v>45</v>
      </c>
      <c r="J23" s="35">
        <v>50</v>
      </c>
      <c r="K23" s="33">
        <v>45</v>
      </c>
      <c r="L23" s="34">
        <f>SUM(J23:K23)</f>
        <v>95</v>
      </c>
    </row>
    <row r="24" spans="1:12" ht="13.9" customHeight="1">
      <c r="A24" s="1"/>
      <c r="B24" s="114" t="s">
        <v>29</v>
      </c>
      <c r="C24" s="32" t="s">
        <v>21</v>
      </c>
      <c r="D24" s="35">
        <v>100</v>
      </c>
      <c r="E24" s="33">
        <v>110</v>
      </c>
      <c r="F24" s="35">
        <v>100</v>
      </c>
      <c r="G24" s="33">
        <v>110</v>
      </c>
      <c r="H24" s="33">
        <v>100</v>
      </c>
      <c r="I24" s="33">
        <v>110</v>
      </c>
      <c r="J24" s="35">
        <v>100</v>
      </c>
      <c r="K24" s="33">
        <v>110</v>
      </c>
      <c r="L24" s="34">
        <f>SUM(J24:K24)</f>
        <v>210</v>
      </c>
    </row>
    <row r="25" spans="1:12" ht="13.9" customHeight="1">
      <c r="A25" s="1" t="s">
        <v>9</v>
      </c>
      <c r="B25" s="1">
        <v>38</v>
      </c>
      <c r="C25" s="32" t="s">
        <v>26</v>
      </c>
      <c r="D25" s="82">
        <f t="shared" ref="D25:L25" si="0">SUM(D22:D24)</f>
        <v>135</v>
      </c>
      <c r="E25" s="36">
        <f t="shared" si="0"/>
        <v>4705</v>
      </c>
      <c r="F25" s="82">
        <f t="shared" si="0"/>
        <v>150</v>
      </c>
      <c r="G25" s="36">
        <f t="shared" si="0"/>
        <v>5187</v>
      </c>
      <c r="H25" s="36">
        <f t="shared" si="0"/>
        <v>150</v>
      </c>
      <c r="I25" s="36">
        <f t="shared" si="0"/>
        <v>5187</v>
      </c>
      <c r="J25" s="82">
        <f>SUM(J22:J24)</f>
        <v>150</v>
      </c>
      <c r="K25" s="36">
        <f t="shared" ref="K25" si="1">SUM(K22:K24)</f>
        <v>4574</v>
      </c>
      <c r="L25" s="36">
        <f t="shared" si="0"/>
        <v>4724</v>
      </c>
    </row>
    <row r="26" spans="1:12" ht="12" customHeight="1">
      <c r="A26" s="1"/>
      <c r="B26" s="1"/>
      <c r="C26" s="32"/>
      <c r="D26" s="54"/>
      <c r="E26" s="39"/>
      <c r="F26" s="40"/>
      <c r="G26" s="39"/>
      <c r="H26" s="39"/>
      <c r="I26" s="39"/>
      <c r="J26" s="40"/>
      <c r="K26" s="39"/>
      <c r="L26" s="39"/>
    </row>
    <row r="27" spans="1:12" ht="13.9" customHeight="1">
      <c r="A27" s="1"/>
      <c r="B27" s="1">
        <v>39</v>
      </c>
      <c r="C27" s="32" t="s">
        <v>30</v>
      </c>
      <c r="D27" s="54"/>
      <c r="E27" s="39"/>
      <c r="F27" s="39"/>
      <c r="G27" s="39"/>
      <c r="H27" s="39"/>
      <c r="I27" s="39"/>
      <c r="J27" s="39"/>
      <c r="K27" s="39"/>
      <c r="L27" s="41"/>
    </row>
    <row r="28" spans="1:12" ht="13.9" customHeight="1">
      <c r="A28" s="1"/>
      <c r="B28" s="114" t="s">
        <v>31</v>
      </c>
      <c r="C28" s="32" t="s">
        <v>17</v>
      </c>
      <c r="D28" s="54">
        <v>0</v>
      </c>
      <c r="E28" s="39">
        <v>1524</v>
      </c>
      <c r="F28" s="54">
        <v>0</v>
      </c>
      <c r="G28" s="39">
        <v>1222</v>
      </c>
      <c r="H28" s="54">
        <v>0</v>
      </c>
      <c r="I28" s="39">
        <v>1222</v>
      </c>
      <c r="J28" s="54">
        <v>0</v>
      </c>
      <c r="K28" s="39">
        <v>1203</v>
      </c>
      <c r="L28" s="41">
        <f>SUM(J28:K28)</f>
        <v>1203</v>
      </c>
    </row>
    <row r="29" spans="1:12" ht="13.9" customHeight="1">
      <c r="A29" s="1"/>
      <c r="B29" s="114" t="s">
        <v>32</v>
      </c>
      <c r="C29" s="32" t="s">
        <v>19</v>
      </c>
      <c r="D29" s="35">
        <v>10</v>
      </c>
      <c r="E29" s="69">
        <v>0</v>
      </c>
      <c r="F29" s="40">
        <v>20</v>
      </c>
      <c r="G29" s="39">
        <v>15</v>
      </c>
      <c r="H29" s="40">
        <v>20</v>
      </c>
      <c r="I29" s="39">
        <v>15</v>
      </c>
      <c r="J29" s="40">
        <v>20</v>
      </c>
      <c r="K29" s="39">
        <v>15</v>
      </c>
      <c r="L29" s="34">
        <f>SUM(J29:K29)</f>
        <v>35</v>
      </c>
    </row>
    <row r="30" spans="1:12" ht="13.9" customHeight="1">
      <c r="A30" s="1"/>
      <c r="B30" s="114" t="s">
        <v>33</v>
      </c>
      <c r="C30" s="32" t="s">
        <v>21</v>
      </c>
      <c r="D30" s="35">
        <v>97</v>
      </c>
      <c r="E30" s="33">
        <v>45</v>
      </c>
      <c r="F30" s="40">
        <v>100</v>
      </c>
      <c r="G30" s="39">
        <v>45</v>
      </c>
      <c r="H30" s="39">
        <v>100</v>
      </c>
      <c r="I30" s="39">
        <v>45</v>
      </c>
      <c r="J30" s="40">
        <v>100</v>
      </c>
      <c r="K30" s="39">
        <v>45</v>
      </c>
      <c r="L30" s="34">
        <f>SUM(J30:K30)</f>
        <v>145</v>
      </c>
    </row>
    <row r="31" spans="1:12" ht="13.9" customHeight="1">
      <c r="A31" s="1" t="s">
        <v>9</v>
      </c>
      <c r="B31" s="1">
        <v>39</v>
      </c>
      <c r="C31" s="32" t="s">
        <v>30</v>
      </c>
      <c r="D31" s="82">
        <f t="shared" ref="D31:L31" si="2">SUM(D28:D30)</f>
        <v>107</v>
      </c>
      <c r="E31" s="36">
        <f t="shared" si="2"/>
        <v>1569</v>
      </c>
      <c r="F31" s="82">
        <f t="shared" si="2"/>
        <v>120</v>
      </c>
      <c r="G31" s="36">
        <f t="shared" si="2"/>
        <v>1282</v>
      </c>
      <c r="H31" s="36">
        <f t="shared" si="2"/>
        <v>120</v>
      </c>
      <c r="I31" s="36">
        <f t="shared" si="2"/>
        <v>1282</v>
      </c>
      <c r="J31" s="82">
        <f>SUM(J28:J30)</f>
        <v>120</v>
      </c>
      <c r="K31" s="36">
        <f t="shared" ref="K31" si="3">SUM(K28:K30)</f>
        <v>1263</v>
      </c>
      <c r="L31" s="36">
        <f t="shared" si="2"/>
        <v>1383</v>
      </c>
    </row>
    <row r="32" spans="1:12" ht="12" customHeight="1">
      <c r="A32" s="1"/>
      <c r="B32" s="1"/>
      <c r="C32" s="32"/>
      <c r="D32" s="39"/>
      <c r="E32" s="39"/>
      <c r="F32" s="39"/>
      <c r="G32" s="39"/>
      <c r="H32" s="39"/>
      <c r="I32" s="39"/>
      <c r="J32" s="39"/>
      <c r="K32" s="39"/>
      <c r="L32" s="39"/>
    </row>
    <row r="33" spans="1:12" ht="13.9" customHeight="1">
      <c r="A33" s="1"/>
      <c r="B33" s="1">
        <v>40</v>
      </c>
      <c r="C33" s="32" t="s">
        <v>34</v>
      </c>
      <c r="D33" s="39"/>
      <c r="E33" s="39"/>
      <c r="F33" s="39"/>
      <c r="G33" s="39"/>
      <c r="H33" s="39"/>
      <c r="I33" s="39"/>
      <c r="J33" s="39"/>
      <c r="K33" s="39"/>
      <c r="L33" s="39"/>
    </row>
    <row r="34" spans="1:12" ht="13.9" customHeight="1">
      <c r="A34" s="1"/>
      <c r="B34" s="114" t="s">
        <v>35</v>
      </c>
      <c r="C34" s="32" t="s">
        <v>17</v>
      </c>
      <c r="D34" s="33">
        <v>5100</v>
      </c>
      <c r="E34" s="69">
        <v>0</v>
      </c>
      <c r="F34" s="40">
        <v>5100</v>
      </c>
      <c r="G34" s="69">
        <v>0</v>
      </c>
      <c r="H34" s="39">
        <v>5100</v>
      </c>
      <c r="I34" s="69">
        <v>0</v>
      </c>
      <c r="J34" s="40">
        <v>5100</v>
      </c>
      <c r="K34" s="69">
        <v>0</v>
      </c>
      <c r="L34" s="42">
        <f>SUM(J34:K34)</f>
        <v>5100</v>
      </c>
    </row>
    <row r="35" spans="1:12" ht="13.9" customHeight="1">
      <c r="A35" s="1"/>
      <c r="B35" s="114" t="s">
        <v>36</v>
      </c>
      <c r="C35" s="32" t="s">
        <v>19</v>
      </c>
      <c r="D35" s="40">
        <v>13</v>
      </c>
      <c r="E35" s="54">
        <v>0</v>
      </c>
      <c r="F35" s="40">
        <v>20</v>
      </c>
      <c r="G35" s="54">
        <v>0</v>
      </c>
      <c r="H35" s="39">
        <v>20</v>
      </c>
      <c r="I35" s="54">
        <v>0</v>
      </c>
      <c r="J35" s="40">
        <v>20</v>
      </c>
      <c r="K35" s="54">
        <v>0</v>
      </c>
      <c r="L35" s="73">
        <f>SUM(J35:K35)</f>
        <v>20</v>
      </c>
    </row>
    <row r="36" spans="1:12" ht="13.9" customHeight="1">
      <c r="A36" s="1"/>
      <c r="B36" s="114" t="s">
        <v>37</v>
      </c>
      <c r="C36" s="32" t="s">
        <v>21</v>
      </c>
      <c r="D36" s="40">
        <v>300</v>
      </c>
      <c r="E36" s="54">
        <v>0</v>
      </c>
      <c r="F36" s="40">
        <v>300</v>
      </c>
      <c r="G36" s="54">
        <v>0</v>
      </c>
      <c r="H36" s="39">
        <v>300</v>
      </c>
      <c r="I36" s="54">
        <v>0</v>
      </c>
      <c r="J36" s="40">
        <v>300</v>
      </c>
      <c r="K36" s="54">
        <v>0</v>
      </c>
      <c r="L36" s="73">
        <f>SUM(J36:K36)</f>
        <v>300</v>
      </c>
    </row>
    <row r="37" spans="1:12" ht="13.9" customHeight="1">
      <c r="A37" s="37" t="s">
        <v>9</v>
      </c>
      <c r="B37" s="37">
        <v>40</v>
      </c>
      <c r="C37" s="38" t="s">
        <v>34</v>
      </c>
      <c r="D37" s="36">
        <f t="shared" ref="D37:L37" si="4">SUM(D34:D36)</f>
        <v>5413</v>
      </c>
      <c r="E37" s="43">
        <f t="shared" si="4"/>
        <v>0</v>
      </c>
      <c r="F37" s="82">
        <f t="shared" si="4"/>
        <v>5420</v>
      </c>
      <c r="G37" s="43">
        <f t="shared" si="4"/>
        <v>0</v>
      </c>
      <c r="H37" s="36">
        <f t="shared" si="4"/>
        <v>5420</v>
      </c>
      <c r="I37" s="43">
        <f t="shared" si="4"/>
        <v>0</v>
      </c>
      <c r="J37" s="82">
        <f>SUM(J34:J36)</f>
        <v>5420</v>
      </c>
      <c r="K37" s="43">
        <f t="shared" ref="K37" si="5">SUM(K34:K36)</f>
        <v>0</v>
      </c>
      <c r="L37" s="82">
        <f t="shared" si="4"/>
        <v>5420</v>
      </c>
    </row>
    <row r="38" spans="1:12" ht="8.4499999999999993" customHeight="1">
      <c r="A38" s="1"/>
      <c r="B38" s="1"/>
      <c r="C38" s="32"/>
      <c r="D38" s="39"/>
      <c r="E38" s="54"/>
      <c r="F38" s="40"/>
      <c r="G38" s="54"/>
      <c r="H38" s="39"/>
      <c r="I38" s="54"/>
      <c r="J38" s="40"/>
      <c r="K38" s="54"/>
      <c r="L38" s="40"/>
    </row>
    <row r="39" spans="1:12" ht="13.9" customHeight="1">
      <c r="A39" s="1"/>
      <c r="B39" s="1">
        <v>44</v>
      </c>
      <c r="C39" s="32" t="s">
        <v>15</v>
      </c>
      <c r="D39" s="80"/>
      <c r="E39" s="80"/>
      <c r="F39" s="80"/>
      <c r="G39" s="80"/>
      <c r="H39" s="80"/>
      <c r="I39" s="80"/>
      <c r="J39" s="80"/>
      <c r="K39" s="80"/>
      <c r="L39" s="80"/>
    </row>
    <row r="40" spans="1:12" ht="13.9" customHeight="1">
      <c r="A40" s="1"/>
      <c r="B40" s="114" t="s">
        <v>16</v>
      </c>
      <c r="C40" s="32" t="s">
        <v>17</v>
      </c>
      <c r="D40" s="39">
        <v>24465</v>
      </c>
      <c r="E40" s="41">
        <v>15827</v>
      </c>
      <c r="F40" s="40">
        <v>22473</v>
      </c>
      <c r="G40" s="41">
        <v>18738</v>
      </c>
      <c r="H40" s="39">
        <v>22473</v>
      </c>
      <c r="I40" s="41">
        <v>18738</v>
      </c>
      <c r="J40" s="40">
        <v>22473</v>
      </c>
      <c r="K40" s="41">
        <v>15469</v>
      </c>
      <c r="L40" s="41">
        <f>SUM(J40:K40)</f>
        <v>37942</v>
      </c>
    </row>
    <row r="41" spans="1:12" ht="13.9" customHeight="1">
      <c r="A41" s="1"/>
      <c r="B41" s="114" t="s">
        <v>18</v>
      </c>
      <c r="C41" s="32" t="s">
        <v>19</v>
      </c>
      <c r="D41" s="40">
        <v>500</v>
      </c>
      <c r="E41" s="55">
        <v>0</v>
      </c>
      <c r="F41" s="40">
        <v>200</v>
      </c>
      <c r="G41" s="41">
        <v>30</v>
      </c>
      <c r="H41" s="39">
        <v>200</v>
      </c>
      <c r="I41" s="41">
        <v>30</v>
      </c>
      <c r="J41" s="40">
        <v>200</v>
      </c>
      <c r="K41" s="41">
        <v>30</v>
      </c>
      <c r="L41" s="41">
        <f>SUM(J41:K41)</f>
        <v>230</v>
      </c>
    </row>
    <row r="42" spans="1:12" ht="13.9" customHeight="1">
      <c r="A42" s="1"/>
      <c r="B42" s="114" t="s">
        <v>20</v>
      </c>
      <c r="C42" s="32" t="s">
        <v>21</v>
      </c>
      <c r="D42" s="15">
        <v>3468</v>
      </c>
      <c r="E42" s="35">
        <v>226</v>
      </c>
      <c r="F42" s="35">
        <v>3500</v>
      </c>
      <c r="G42" s="33">
        <v>272</v>
      </c>
      <c r="H42" s="33">
        <v>3500</v>
      </c>
      <c r="I42" s="35">
        <v>272</v>
      </c>
      <c r="J42" s="35">
        <v>3500</v>
      </c>
      <c r="K42" s="33">
        <v>272</v>
      </c>
      <c r="L42" s="42">
        <f>SUM(J42:K42)</f>
        <v>3772</v>
      </c>
    </row>
    <row r="43" spans="1:12" ht="13.9" customHeight="1">
      <c r="A43" s="1"/>
      <c r="B43" s="114" t="s">
        <v>22</v>
      </c>
      <c r="C43" s="32" t="s">
        <v>23</v>
      </c>
      <c r="D43" s="69">
        <v>0</v>
      </c>
      <c r="E43" s="69">
        <v>0</v>
      </c>
      <c r="F43" s="35">
        <v>50000</v>
      </c>
      <c r="G43" s="15">
        <v>1</v>
      </c>
      <c r="H43" s="35">
        <v>50000</v>
      </c>
      <c r="I43" s="35">
        <v>1</v>
      </c>
      <c r="J43" s="35">
        <v>5000</v>
      </c>
      <c r="K43" s="15">
        <v>1</v>
      </c>
      <c r="L43" s="34">
        <f>SUM(J43:K43)</f>
        <v>5001</v>
      </c>
    </row>
    <row r="44" spans="1:12" ht="13.9" customHeight="1">
      <c r="A44" s="1"/>
      <c r="B44" s="114" t="s">
        <v>24</v>
      </c>
      <c r="C44" s="32" t="s">
        <v>25</v>
      </c>
      <c r="D44" s="35">
        <v>6263</v>
      </c>
      <c r="E44" s="69">
        <v>0</v>
      </c>
      <c r="F44" s="35">
        <v>6580</v>
      </c>
      <c r="G44" s="69">
        <v>0</v>
      </c>
      <c r="H44" s="35">
        <v>6580</v>
      </c>
      <c r="I44" s="69">
        <v>0</v>
      </c>
      <c r="J44" s="35">
        <v>7201</v>
      </c>
      <c r="K44" s="69">
        <v>0</v>
      </c>
      <c r="L44" s="42">
        <f>SUM(J44:K44)</f>
        <v>7201</v>
      </c>
    </row>
    <row r="45" spans="1:12" ht="13.9" customHeight="1">
      <c r="A45" s="1" t="s">
        <v>9</v>
      </c>
      <c r="B45" s="1">
        <v>44</v>
      </c>
      <c r="C45" s="32" t="s">
        <v>15</v>
      </c>
      <c r="D45" s="36">
        <f t="shared" ref="D45:L45" si="6">SUM(D40:D44)</f>
        <v>34696</v>
      </c>
      <c r="E45" s="36">
        <f t="shared" si="6"/>
        <v>16053</v>
      </c>
      <c r="F45" s="82">
        <f t="shared" si="6"/>
        <v>82753</v>
      </c>
      <c r="G45" s="36">
        <f t="shared" si="6"/>
        <v>19041</v>
      </c>
      <c r="H45" s="36">
        <f t="shared" si="6"/>
        <v>82753</v>
      </c>
      <c r="I45" s="36">
        <f t="shared" si="6"/>
        <v>19041</v>
      </c>
      <c r="J45" s="82">
        <f>SUM(J40:J44)</f>
        <v>38374</v>
      </c>
      <c r="K45" s="36">
        <f t="shared" ref="K45" si="7">SUM(K40:K44)</f>
        <v>15772</v>
      </c>
      <c r="L45" s="36">
        <f t="shared" si="6"/>
        <v>54146</v>
      </c>
    </row>
    <row r="46" spans="1:12" ht="13.9" customHeight="1">
      <c r="A46" s="1" t="s">
        <v>9</v>
      </c>
      <c r="B46" s="1">
        <v>60</v>
      </c>
      <c r="C46" s="32" t="s">
        <v>14</v>
      </c>
      <c r="D46" s="44">
        <f t="shared" ref="D46:L46" si="8">D37+D31+D25+D45</f>
        <v>40351</v>
      </c>
      <c r="E46" s="44">
        <f t="shared" si="8"/>
        <v>22327</v>
      </c>
      <c r="F46" s="44">
        <f t="shared" si="8"/>
        <v>88443</v>
      </c>
      <c r="G46" s="44">
        <f t="shared" si="8"/>
        <v>25510</v>
      </c>
      <c r="H46" s="44">
        <f t="shared" si="8"/>
        <v>88443</v>
      </c>
      <c r="I46" s="44">
        <f t="shared" si="8"/>
        <v>25510</v>
      </c>
      <c r="J46" s="83">
        <f>J37+J31+J25+J45</f>
        <v>44064</v>
      </c>
      <c r="K46" s="44">
        <f t="shared" ref="K46" si="9">K37+K31+K25+K45</f>
        <v>21609</v>
      </c>
      <c r="L46" s="44">
        <f t="shared" si="8"/>
        <v>65673</v>
      </c>
    </row>
    <row r="47" spans="1:12" ht="13.9" customHeight="1">
      <c r="A47" s="1" t="s">
        <v>9</v>
      </c>
      <c r="B47" s="31">
        <v>1.101</v>
      </c>
      <c r="C47" s="45" t="s">
        <v>13</v>
      </c>
      <c r="D47" s="44">
        <f t="shared" ref="D47:L47" si="10">D46</f>
        <v>40351</v>
      </c>
      <c r="E47" s="44">
        <f t="shared" si="10"/>
        <v>22327</v>
      </c>
      <c r="F47" s="83">
        <f t="shared" si="10"/>
        <v>88443</v>
      </c>
      <c r="G47" s="44">
        <f t="shared" si="10"/>
        <v>25510</v>
      </c>
      <c r="H47" s="44">
        <f t="shared" si="10"/>
        <v>88443</v>
      </c>
      <c r="I47" s="44">
        <f t="shared" si="10"/>
        <v>25510</v>
      </c>
      <c r="J47" s="83">
        <f t="shared" si="10"/>
        <v>44064</v>
      </c>
      <c r="K47" s="44">
        <f t="shared" ref="K47" si="11">K46</f>
        <v>21609</v>
      </c>
      <c r="L47" s="44">
        <f t="shared" si="10"/>
        <v>65673</v>
      </c>
    </row>
    <row r="48" spans="1:12" ht="13.9" customHeight="1">
      <c r="A48" s="1"/>
      <c r="B48" s="46"/>
      <c r="C48" s="45"/>
      <c r="D48" s="41"/>
      <c r="E48" s="41"/>
      <c r="F48" s="41"/>
      <c r="G48" s="41"/>
      <c r="H48" s="41"/>
      <c r="I48" s="41"/>
      <c r="J48" s="41"/>
      <c r="K48" s="41"/>
      <c r="L48" s="41"/>
    </row>
    <row r="49" spans="1:12" ht="13.9" customHeight="1">
      <c r="A49" s="1"/>
      <c r="B49" s="31">
        <v>1.1020000000000001</v>
      </c>
      <c r="C49" s="45" t="s">
        <v>38</v>
      </c>
      <c r="D49" s="33"/>
      <c r="E49" s="33"/>
      <c r="F49" s="33"/>
      <c r="G49" s="33"/>
      <c r="H49" s="33"/>
      <c r="I49" s="33"/>
      <c r="J49" s="33"/>
      <c r="K49" s="33"/>
      <c r="L49" s="33"/>
    </row>
    <row r="50" spans="1:12" ht="13.9" customHeight="1">
      <c r="A50" s="1"/>
      <c r="B50" s="1">
        <v>60</v>
      </c>
      <c r="C50" s="32" t="s">
        <v>14</v>
      </c>
      <c r="D50" s="33"/>
      <c r="E50" s="33"/>
      <c r="F50" s="33"/>
      <c r="G50" s="33"/>
      <c r="H50" s="33"/>
      <c r="I50" s="33"/>
      <c r="J50" s="33"/>
      <c r="K50" s="33"/>
      <c r="L50" s="33"/>
    </row>
    <row r="51" spans="1:12" ht="13.9" customHeight="1">
      <c r="A51" s="1"/>
      <c r="B51" s="1">
        <v>44</v>
      </c>
      <c r="C51" s="32" t="s">
        <v>15</v>
      </c>
      <c r="D51" s="33"/>
      <c r="E51" s="33"/>
      <c r="F51" s="33"/>
      <c r="G51" s="33"/>
      <c r="H51" s="33"/>
      <c r="I51" s="33"/>
      <c r="J51" s="33"/>
      <c r="K51" s="33"/>
      <c r="L51" s="33"/>
    </row>
    <row r="52" spans="1:12" ht="13.9" customHeight="1">
      <c r="A52" s="1"/>
      <c r="B52" s="114" t="s">
        <v>16</v>
      </c>
      <c r="C52" s="32" t="s">
        <v>17</v>
      </c>
      <c r="D52" s="33">
        <v>5999</v>
      </c>
      <c r="E52" s="34">
        <v>15283</v>
      </c>
      <c r="F52" s="35">
        <v>7000</v>
      </c>
      <c r="G52" s="34">
        <v>16388</v>
      </c>
      <c r="H52" s="33">
        <v>7000</v>
      </c>
      <c r="I52" s="34">
        <v>16388</v>
      </c>
      <c r="J52" s="35">
        <v>7000</v>
      </c>
      <c r="K52" s="34">
        <v>18215</v>
      </c>
      <c r="L52" s="34">
        <f>SUM(J52:K52)</f>
        <v>25215</v>
      </c>
    </row>
    <row r="53" spans="1:12" ht="13.9" customHeight="1">
      <c r="A53" s="1"/>
      <c r="B53" s="114" t="s">
        <v>18</v>
      </c>
      <c r="C53" s="32" t="s">
        <v>19</v>
      </c>
      <c r="D53" s="69">
        <v>0</v>
      </c>
      <c r="E53" s="42">
        <v>55</v>
      </c>
      <c r="F53" s="35">
        <v>1</v>
      </c>
      <c r="G53" s="34">
        <v>50</v>
      </c>
      <c r="H53" s="33">
        <v>1</v>
      </c>
      <c r="I53" s="34">
        <v>50</v>
      </c>
      <c r="J53" s="35">
        <v>1</v>
      </c>
      <c r="K53" s="34">
        <v>50</v>
      </c>
      <c r="L53" s="34">
        <f>SUM(J53:K53)</f>
        <v>51</v>
      </c>
    </row>
    <row r="54" spans="1:12" ht="13.9" customHeight="1">
      <c r="A54" s="1"/>
      <c r="B54" s="114" t="s">
        <v>20</v>
      </c>
      <c r="C54" s="32" t="s">
        <v>21</v>
      </c>
      <c r="D54" s="35">
        <v>300</v>
      </c>
      <c r="E54" s="69">
        <v>0</v>
      </c>
      <c r="F54" s="35">
        <v>300</v>
      </c>
      <c r="G54" s="69">
        <v>0</v>
      </c>
      <c r="H54" s="33">
        <v>300</v>
      </c>
      <c r="I54" s="69">
        <v>0</v>
      </c>
      <c r="J54" s="35">
        <v>300</v>
      </c>
      <c r="K54" s="69">
        <v>0</v>
      </c>
      <c r="L54" s="42">
        <f>SUM(J54:K54)</f>
        <v>300</v>
      </c>
    </row>
    <row r="55" spans="1:12" ht="13.9" customHeight="1">
      <c r="A55" s="1"/>
      <c r="B55" s="114" t="s">
        <v>24</v>
      </c>
      <c r="C55" s="32" t="s">
        <v>25</v>
      </c>
      <c r="D55" s="35">
        <v>7500</v>
      </c>
      <c r="E55" s="69">
        <v>0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  <c r="K55" s="69">
        <v>0</v>
      </c>
      <c r="L55" s="47">
        <f>SUM(J55:K55)</f>
        <v>0</v>
      </c>
    </row>
    <row r="56" spans="1:12" ht="13.9" customHeight="1">
      <c r="A56" s="1" t="s">
        <v>9</v>
      </c>
      <c r="B56" s="1">
        <v>44</v>
      </c>
      <c r="C56" s="32" t="s">
        <v>15</v>
      </c>
      <c r="D56" s="44">
        <f t="shared" ref="D56:I56" si="12">SUM(D52:D55)</f>
        <v>13799</v>
      </c>
      <c r="E56" s="44">
        <f t="shared" si="12"/>
        <v>15338</v>
      </c>
      <c r="F56" s="83">
        <f t="shared" si="12"/>
        <v>7301</v>
      </c>
      <c r="G56" s="44">
        <f t="shared" si="12"/>
        <v>16438</v>
      </c>
      <c r="H56" s="44">
        <f t="shared" si="12"/>
        <v>7301</v>
      </c>
      <c r="I56" s="44">
        <f t="shared" si="12"/>
        <v>16438</v>
      </c>
      <c r="J56" s="83">
        <f>SUM(J52:J55)</f>
        <v>7301</v>
      </c>
      <c r="K56" s="44">
        <f t="shared" ref="K56" si="13">SUM(K52:K55)</f>
        <v>18265</v>
      </c>
      <c r="L56" s="44">
        <f>K56+J56</f>
        <v>25566</v>
      </c>
    </row>
    <row r="57" spans="1:12" ht="13.9" customHeight="1">
      <c r="A57" s="1"/>
      <c r="B57" s="1"/>
      <c r="C57" s="32"/>
      <c r="D57" s="41"/>
      <c r="E57" s="41"/>
      <c r="F57" s="41"/>
      <c r="G57" s="41"/>
      <c r="H57" s="41"/>
      <c r="I57" s="41"/>
      <c r="J57" s="41"/>
      <c r="K57" s="41"/>
      <c r="L57" s="41"/>
    </row>
    <row r="58" spans="1:12" ht="13.9" customHeight="1">
      <c r="A58" s="1"/>
      <c r="B58" s="1">
        <v>46</v>
      </c>
      <c r="C58" s="32" t="s">
        <v>85</v>
      </c>
      <c r="D58" s="33"/>
      <c r="E58" s="33"/>
      <c r="F58" s="33"/>
      <c r="G58" s="33"/>
      <c r="H58" s="33"/>
      <c r="I58" s="33"/>
      <c r="J58" s="33"/>
      <c r="K58" s="33"/>
      <c r="L58" s="33"/>
    </row>
    <row r="59" spans="1:12" ht="13.9" customHeight="1">
      <c r="A59" s="1"/>
      <c r="B59" s="115" t="s">
        <v>39</v>
      </c>
      <c r="C59" s="32" t="s">
        <v>17</v>
      </c>
      <c r="D59" s="47">
        <v>0</v>
      </c>
      <c r="E59" s="34">
        <v>2799</v>
      </c>
      <c r="F59" s="47">
        <v>0</v>
      </c>
      <c r="G59" s="34">
        <v>4076</v>
      </c>
      <c r="H59" s="47">
        <v>0</v>
      </c>
      <c r="I59" s="34">
        <v>4076</v>
      </c>
      <c r="J59" s="47">
        <v>0</v>
      </c>
      <c r="K59" s="34">
        <v>4263</v>
      </c>
      <c r="L59" s="34">
        <f>SUM(J59:K59)</f>
        <v>4263</v>
      </c>
    </row>
    <row r="60" spans="1:12" ht="13.9" customHeight="1">
      <c r="A60" s="1"/>
      <c r="B60" s="114" t="s">
        <v>40</v>
      </c>
      <c r="C60" s="32" t="s">
        <v>19</v>
      </c>
      <c r="D60" s="47">
        <v>0</v>
      </c>
      <c r="E60" s="34">
        <v>25</v>
      </c>
      <c r="F60" s="42">
        <v>1</v>
      </c>
      <c r="G60" s="34">
        <v>30</v>
      </c>
      <c r="H60" s="34">
        <v>1</v>
      </c>
      <c r="I60" s="34">
        <v>30</v>
      </c>
      <c r="J60" s="42">
        <v>1</v>
      </c>
      <c r="K60" s="34">
        <v>30</v>
      </c>
      <c r="L60" s="34">
        <f>SUM(J60:K60)</f>
        <v>31</v>
      </c>
    </row>
    <row r="61" spans="1:12" ht="13.9" customHeight="1">
      <c r="A61" s="1"/>
      <c r="B61" s="114" t="s">
        <v>41</v>
      </c>
      <c r="C61" s="32" t="s">
        <v>21</v>
      </c>
      <c r="D61" s="84">
        <v>300</v>
      </c>
      <c r="E61" s="48">
        <v>807</v>
      </c>
      <c r="F61" s="84">
        <v>300</v>
      </c>
      <c r="G61" s="48">
        <v>785</v>
      </c>
      <c r="H61" s="48">
        <v>300</v>
      </c>
      <c r="I61" s="48">
        <v>785</v>
      </c>
      <c r="J61" s="84">
        <v>300</v>
      </c>
      <c r="K61" s="48">
        <v>785</v>
      </c>
      <c r="L61" s="48">
        <f>SUM(J61:K61)</f>
        <v>1085</v>
      </c>
    </row>
    <row r="62" spans="1:12" ht="13.9" customHeight="1">
      <c r="A62" s="1" t="s">
        <v>9</v>
      </c>
      <c r="B62" s="1">
        <v>46</v>
      </c>
      <c r="C62" s="32" t="s">
        <v>85</v>
      </c>
      <c r="D62" s="48">
        <f t="shared" ref="D62:I62" si="14">SUM(D59:D61)</f>
        <v>300</v>
      </c>
      <c r="E62" s="48">
        <f t="shared" si="14"/>
        <v>3631</v>
      </c>
      <c r="F62" s="84">
        <f t="shared" si="14"/>
        <v>301</v>
      </c>
      <c r="G62" s="48">
        <f t="shared" si="14"/>
        <v>4891</v>
      </c>
      <c r="H62" s="48">
        <f t="shared" si="14"/>
        <v>301</v>
      </c>
      <c r="I62" s="48">
        <f t="shared" si="14"/>
        <v>4891</v>
      </c>
      <c r="J62" s="84">
        <f>SUM(J59:J61)</f>
        <v>301</v>
      </c>
      <c r="K62" s="48">
        <f t="shared" ref="K62" si="15">SUM(K59:K61)</f>
        <v>5078</v>
      </c>
      <c r="L62" s="48">
        <f>K62+J62</f>
        <v>5379</v>
      </c>
    </row>
    <row r="63" spans="1:12" ht="13.9" customHeight="1">
      <c r="A63" s="1"/>
      <c r="B63" s="1"/>
      <c r="C63" s="32"/>
      <c r="D63" s="41"/>
      <c r="E63" s="41"/>
      <c r="F63" s="73"/>
      <c r="G63" s="41"/>
      <c r="H63" s="41"/>
      <c r="I63" s="41"/>
      <c r="J63" s="73"/>
      <c r="K63" s="41"/>
      <c r="L63" s="41"/>
    </row>
    <row r="64" spans="1:12" ht="13.9" customHeight="1">
      <c r="A64" s="1"/>
      <c r="B64" s="1">
        <v>48</v>
      </c>
      <c r="C64" s="32" t="s">
        <v>260</v>
      </c>
      <c r="D64" s="41"/>
      <c r="E64" s="41"/>
      <c r="F64" s="73"/>
      <c r="G64" s="41"/>
      <c r="H64" s="41"/>
      <c r="I64" s="41"/>
      <c r="J64" s="73"/>
      <c r="K64" s="41"/>
      <c r="L64" s="41"/>
    </row>
    <row r="65" spans="1:12" ht="13.9" customHeight="1">
      <c r="A65" s="1"/>
      <c r="B65" s="76" t="s">
        <v>270</v>
      </c>
      <c r="C65" s="32" t="s">
        <v>17</v>
      </c>
      <c r="D65" s="55">
        <v>0</v>
      </c>
      <c r="E65" s="55">
        <v>0</v>
      </c>
      <c r="F65" s="55">
        <v>0</v>
      </c>
      <c r="G65" s="73">
        <v>2750</v>
      </c>
      <c r="H65" s="55">
        <v>0</v>
      </c>
      <c r="I65" s="73">
        <v>2750</v>
      </c>
      <c r="J65" s="55">
        <v>0</v>
      </c>
      <c r="K65" s="41">
        <v>4155</v>
      </c>
      <c r="L65" s="34">
        <f>SUM(J65:K65)</f>
        <v>4155</v>
      </c>
    </row>
    <row r="66" spans="1:12" ht="13.9" customHeight="1">
      <c r="A66" s="1"/>
      <c r="B66" s="114" t="s">
        <v>261</v>
      </c>
      <c r="C66" s="32" t="s">
        <v>19</v>
      </c>
      <c r="D66" s="55">
        <v>0</v>
      </c>
      <c r="E66" s="55">
        <v>0</v>
      </c>
      <c r="F66" s="73">
        <v>30</v>
      </c>
      <c r="G66" s="73">
        <v>1</v>
      </c>
      <c r="H66" s="73">
        <v>30</v>
      </c>
      <c r="I66" s="73">
        <v>1</v>
      </c>
      <c r="J66" s="73">
        <v>30</v>
      </c>
      <c r="K66" s="73">
        <v>1</v>
      </c>
      <c r="L66" s="41">
        <f>SUM(J66:K66)</f>
        <v>31</v>
      </c>
    </row>
    <row r="67" spans="1:12" ht="13.9" customHeight="1">
      <c r="A67" s="1"/>
      <c r="B67" s="114" t="s">
        <v>262</v>
      </c>
      <c r="C67" s="32" t="s">
        <v>21</v>
      </c>
      <c r="D67" s="55">
        <v>0</v>
      </c>
      <c r="E67" s="55">
        <v>0</v>
      </c>
      <c r="F67" s="73">
        <v>500</v>
      </c>
      <c r="G67" s="73">
        <v>1</v>
      </c>
      <c r="H67" s="73">
        <v>500</v>
      </c>
      <c r="I67" s="73">
        <v>1</v>
      </c>
      <c r="J67" s="73">
        <v>500</v>
      </c>
      <c r="K67" s="73">
        <v>1</v>
      </c>
      <c r="L67" s="41">
        <f>SUM(J67:K67)</f>
        <v>501</v>
      </c>
    </row>
    <row r="68" spans="1:12" ht="13.9" customHeight="1">
      <c r="A68" s="1" t="s">
        <v>9</v>
      </c>
      <c r="B68" s="1">
        <v>48</v>
      </c>
      <c r="C68" s="32" t="s">
        <v>260</v>
      </c>
      <c r="D68" s="50">
        <f t="shared" ref="D68:I68" si="16">SUM(D65:D67)</f>
        <v>0</v>
      </c>
      <c r="E68" s="50">
        <f t="shared" si="16"/>
        <v>0</v>
      </c>
      <c r="F68" s="83">
        <f t="shared" si="16"/>
        <v>530</v>
      </c>
      <c r="G68" s="83">
        <f t="shared" si="16"/>
        <v>2752</v>
      </c>
      <c r="H68" s="83">
        <f t="shared" si="16"/>
        <v>530</v>
      </c>
      <c r="I68" s="83">
        <f t="shared" si="16"/>
        <v>2752</v>
      </c>
      <c r="J68" s="83">
        <f>SUM(J65:J67)</f>
        <v>530</v>
      </c>
      <c r="K68" s="83">
        <f t="shared" ref="K68:L68" si="17">SUM(K65:K67)</f>
        <v>4157</v>
      </c>
      <c r="L68" s="83">
        <f t="shared" si="17"/>
        <v>4687</v>
      </c>
    </row>
    <row r="69" spans="1:12" ht="13.9" customHeight="1">
      <c r="A69" s="37" t="s">
        <v>9</v>
      </c>
      <c r="B69" s="37">
        <v>60</v>
      </c>
      <c r="C69" s="38" t="s">
        <v>14</v>
      </c>
      <c r="D69" s="48">
        <f t="shared" ref="D69:L69" si="18">D62+D56+D68</f>
        <v>14099</v>
      </c>
      <c r="E69" s="48">
        <f t="shared" si="18"/>
        <v>18969</v>
      </c>
      <c r="F69" s="48">
        <f t="shared" si="18"/>
        <v>8132</v>
      </c>
      <c r="G69" s="48">
        <f t="shared" si="18"/>
        <v>24081</v>
      </c>
      <c r="H69" s="48">
        <f t="shared" si="18"/>
        <v>8132</v>
      </c>
      <c r="I69" s="48">
        <f t="shared" si="18"/>
        <v>24081</v>
      </c>
      <c r="J69" s="84">
        <f>J62+J56+J68</f>
        <v>8132</v>
      </c>
      <c r="K69" s="84">
        <f t="shared" si="18"/>
        <v>27500</v>
      </c>
      <c r="L69" s="48">
        <f t="shared" si="18"/>
        <v>35632</v>
      </c>
    </row>
    <row r="70" spans="1:12" ht="13.9" customHeight="1">
      <c r="A70" s="1"/>
      <c r="B70" s="1"/>
      <c r="C70" s="32"/>
      <c r="D70" s="41"/>
      <c r="E70" s="41"/>
      <c r="F70" s="41"/>
      <c r="G70" s="41"/>
      <c r="H70" s="41"/>
      <c r="I70" s="41"/>
      <c r="J70" s="41"/>
      <c r="K70" s="41"/>
      <c r="L70" s="41"/>
    </row>
    <row r="71" spans="1:12" ht="13.9" customHeight="1">
      <c r="A71" s="1"/>
      <c r="B71" s="1">
        <v>61</v>
      </c>
      <c r="C71" s="32" t="s">
        <v>106</v>
      </c>
      <c r="D71" s="41"/>
      <c r="E71" s="41"/>
      <c r="F71" s="41"/>
      <c r="G71" s="41"/>
      <c r="H71" s="41"/>
      <c r="I71" s="41"/>
      <c r="J71" s="41"/>
      <c r="K71" s="41"/>
      <c r="L71" s="41"/>
    </row>
    <row r="72" spans="1:12" ht="13.9" customHeight="1">
      <c r="A72" s="1"/>
      <c r="B72" s="114" t="s">
        <v>42</v>
      </c>
      <c r="C72" s="1" t="s">
        <v>43</v>
      </c>
      <c r="D72" s="84">
        <v>15000</v>
      </c>
      <c r="E72" s="49">
        <v>0</v>
      </c>
      <c r="F72" s="84">
        <v>10000</v>
      </c>
      <c r="G72" s="49">
        <v>0</v>
      </c>
      <c r="H72" s="84">
        <v>10000</v>
      </c>
      <c r="I72" s="49">
        <v>0</v>
      </c>
      <c r="J72" s="84">
        <v>10000</v>
      </c>
      <c r="K72" s="49">
        <v>0</v>
      </c>
      <c r="L72" s="84">
        <f>SUM(J72:K72)</f>
        <v>10000</v>
      </c>
    </row>
    <row r="73" spans="1:12" ht="13.9" customHeight="1">
      <c r="A73" s="1" t="s">
        <v>9</v>
      </c>
      <c r="B73" s="1">
        <v>61</v>
      </c>
      <c r="C73" s="32" t="s">
        <v>106</v>
      </c>
      <c r="D73" s="84">
        <f t="shared" ref="D73:L73" si="19">D72</f>
        <v>15000</v>
      </c>
      <c r="E73" s="49">
        <f t="shared" si="19"/>
        <v>0</v>
      </c>
      <c r="F73" s="84">
        <f t="shared" si="19"/>
        <v>10000</v>
      </c>
      <c r="G73" s="49">
        <f t="shared" si="19"/>
        <v>0</v>
      </c>
      <c r="H73" s="84">
        <f t="shared" si="19"/>
        <v>10000</v>
      </c>
      <c r="I73" s="49">
        <f t="shared" si="19"/>
        <v>0</v>
      </c>
      <c r="J73" s="84">
        <f>J72</f>
        <v>10000</v>
      </c>
      <c r="K73" s="49">
        <f t="shared" ref="K73" si="20">K72</f>
        <v>0</v>
      </c>
      <c r="L73" s="84">
        <f t="shared" si="19"/>
        <v>10000</v>
      </c>
    </row>
    <row r="74" spans="1:12" ht="13.9" customHeight="1">
      <c r="A74" s="1"/>
      <c r="B74" s="1"/>
      <c r="C74" s="32"/>
      <c r="D74" s="73"/>
      <c r="E74" s="55"/>
      <c r="F74" s="73"/>
      <c r="G74" s="55"/>
      <c r="H74" s="73"/>
      <c r="I74" s="55"/>
      <c r="J74" s="73"/>
      <c r="K74" s="55"/>
      <c r="L74" s="73"/>
    </row>
    <row r="75" spans="1:12" ht="25.5">
      <c r="A75" s="1"/>
      <c r="B75" s="1">
        <v>62</v>
      </c>
      <c r="C75" s="32" t="s">
        <v>129</v>
      </c>
      <c r="D75" s="41"/>
      <c r="E75" s="41"/>
      <c r="F75" s="41"/>
      <c r="G75" s="41"/>
      <c r="H75" s="41"/>
      <c r="I75" s="41"/>
      <c r="J75" s="41"/>
      <c r="K75" s="41"/>
      <c r="L75" s="41"/>
    </row>
    <row r="76" spans="1:12" ht="15" customHeight="1">
      <c r="A76" s="1"/>
      <c r="B76" s="76" t="s">
        <v>105</v>
      </c>
      <c r="C76" s="1" t="s">
        <v>43</v>
      </c>
      <c r="D76" s="84">
        <v>3750</v>
      </c>
      <c r="E76" s="49">
        <v>0</v>
      </c>
      <c r="F76" s="84">
        <v>5000</v>
      </c>
      <c r="G76" s="49">
        <v>0</v>
      </c>
      <c r="H76" s="84">
        <v>5000</v>
      </c>
      <c r="I76" s="49">
        <v>0</v>
      </c>
      <c r="J76" s="84">
        <v>5000</v>
      </c>
      <c r="K76" s="49">
        <v>0</v>
      </c>
      <c r="L76" s="84">
        <f>SUM(J76:K76)</f>
        <v>5000</v>
      </c>
    </row>
    <row r="77" spans="1:12" ht="25.5">
      <c r="A77" s="1" t="s">
        <v>9</v>
      </c>
      <c r="B77" s="1">
        <v>62</v>
      </c>
      <c r="C77" s="32" t="s">
        <v>129</v>
      </c>
      <c r="D77" s="84">
        <f t="shared" ref="D77:L77" si="21">D76</f>
        <v>3750</v>
      </c>
      <c r="E77" s="49">
        <f t="shared" si="21"/>
        <v>0</v>
      </c>
      <c r="F77" s="84">
        <f t="shared" si="21"/>
        <v>5000</v>
      </c>
      <c r="G77" s="49">
        <f t="shared" si="21"/>
        <v>0</v>
      </c>
      <c r="H77" s="84">
        <f t="shared" si="21"/>
        <v>5000</v>
      </c>
      <c r="I77" s="49">
        <f t="shared" si="21"/>
        <v>0</v>
      </c>
      <c r="J77" s="84">
        <f>J76</f>
        <v>5000</v>
      </c>
      <c r="K77" s="49">
        <f t="shared" ref="K77" si="22">K76</f>
        <v>0</v>
      </c>
      <c r="L77" s="84">
        <f t="shared" si="21"/>
        <v>5000</v>
      </c>
    </row>
    <row r="78" spans="1:12" ht="13.9" customHeight="1">
      <c r="A78" s="1" t="s">
        <v>9</v>
      </c>
      <c r="B78" s="31">
        <v>1.1020000000000001</v>
      </c>
      <c r="C78" s="45" t="s">
        <v>38</v>
      </c>
      <c r="D78" s="44">
        <f t="shared" ref="D78:L78" si="23">D73+D69+D77</f>
        <v>32849</v>
      </c>
      <c r="E78" s="44">
        <f t="shared" si="23"/>
        <v>18969</v>
      </c>
      <c r="F78" s="83">
        <f t="shared" si="23"/>
        <v>23132</v>
      </c>
      <c r="G78" s="44">
        <f t="shared" si="23"/>
        <v>24081</v>
      </c>
      <c r="H78" s="44">
        <f t="shared" si="23"/>
        <v>23132</v>
      </c>
      <c r="I78" s="44">
        <f t="shared" si="23"/>
        <v>24081</v>
      </c>
      <c r="J78" s="83">
        <f>J73+J69+J77</f>
        <v>23132</v>
      </c>
      <c r="K78" s="44">
        <f t="shared" ref="K78" si="24">K73+K69+K77</f>
        <v>27500</v>
      </c>
      <c r="L78" s="44">
        <f t="shared" si="23"/>
        <v>50632</v>
      </c>
    </row>
    <row r="79" spans="1:12" ht="13.9" customHeight="1">
      <c r="A79" s="1"/>
      <c r="B79" s="31"/>
      <c r="C79" s="45"/>
      <c r="D79" s="41"/>
      <c r="E79" s="41"/>
      <c r="F79" s="41"/>
      <c r="G79" s="41"/>
      <c r="H79" s="41"/>
      <c r="I79" s="41"/>
      <c r="J79" s="41"/>
      <c r="K79" s="41"/>
      <c r="L79" s="41"/>
    </row>
    <row r="80" spans="1:12" ht="15.6" customHeight="1">
      <c r="A80" s="1"/>
      <c r="B80" s="31">
        <v>1.103</v>
      </c>
      <c r="C80" s="45" t="s">
        <v>44</v>
      </c>
      <c r="D80" s="33"/>
      <c r="E80" s="33"/>
      <c r="F80" s="33"/>
      <c r="G80" s="33"/>
      <c r="H80" s="33"/>
      <c r="I80" s="33"/>
      <c r="J80" s="33"/>
      <c r="K80" s="33"/>
      <c r="L80" s="33"/>
    </row>
    <row r="81" spans="1:12" ht="27" customHeight="1">
      <c r="A81" s="1"/>
      <c r="B81" s="1">
        <v>62</v>
      </c>
      <c r="C81" s="32" t="s">
        <v>45</v>
      </c>
      <c r="D81" s="33"/>
      <c r="E81" s="33"/>
      <c r="F81" s="33"/>
      <c r="G81" s="33"/>
      <c r="H81" s="33"/>
      <c r="I81" s="33"/>
      <c r="J81" s="33"/>
      <c r="K81" s="33"/>
      <c r="L81" s="33"/>
    </row>
    <row r="82" spans="1:12" ht="14.45" customHeight="1">
      <c r="A82" s="1"/>
      <c r="B82" s="1">
        <v>60</v>
      </c>
      <c r="C82" s="32" t="s">
        <v>46</v>
      </c>
      <c r="D82" s="33"/>
      <c r="E82" s="33"/>
      <c r="F82" s="33"/>
      <c r="G82" s="33"/>
      <c r="H82" s="33"/>
      <c r="I82" s="33"/>
      <c r="J82" s="33"/>
      <c r="K82" s="33"/>
      <c r="L82" s="33"/>
    </row>
    <row r="83" spans="1:12" ht="14.45" customHeight="1">
      <c r="A83" s="1"/>
      <c r="B83" s="116" t="s">
        <v>86</v>
      </c>
      <c r="C83" s="1" t="s">
        <v>25</v>
      </c>
      <c r="D83" s="42">
        <v>30000</v>
      </c>
      <c r="E83" s="47">
        <v>0</v>
      </c>
      <c r="F83" s="42">
        <v>1</v>
      </c>
      <c r="G83" s="49">
        <v>0</v>
      </c>
      <c r="H83" s="34">
        <v>30001</v>
      </c>
      <c r="I83" s="49">
        <v>0</v>
      </c>
      <c r="J83" s="42">
        <v>10000</v>
      </c>
      <c r="K83" s="49">
        <v>0</v>
      </c>
      <c r="L83" s="42">
        <f>SUM(J83:K83)</f>
        <v>10000</v>
      </c>
    </row>
    <row r="84" spans="1:12" ht="14.45" customHeight="1">
      <c r="A84" s="1" t="s">
        <v>9</v>
      </c>
      <c r="B84" s="1">
        <v>60</v>
      </c>
      <c r="C84" s="32" t="s">
        <v>46</v>
      </c>
      <c r="D84" s="83">
        <f t="shared" ref="D84:I86" si="25">D83</f>
        <v>30000</v>
      </c>
      <c r="E84" s="50">
        <f t="shared" si="25"/>
        <v>0</v>
      </c>
      <c r="F84" s="83">
        <f t="shared" si="25"/>
        <v>1</v>
      </c>
      <c r="G84" s="50">
        <f t="shared" si="25"/>
        <v>0</v>
      </c>
      <c r="H84" s="44">
        <f t="shared" si="25"/>
        <v>30001</v>
      </c>
      <c r="I84" s="50">
        <f t="shared" si="25"/>
        <v>0</v>
      </c>
      <c r="J84" s="83">
        <f>J83</f>
        <v>10000</v>
      </c>
      <c r="K84" s="50">
        <f t="shared" ref="K84" si="26">K83</f>
        <v>0</v>
      </c>
      <c r="L84" s="83">
        <f t="shared" ref="J84:L86" si="27">L83</f>
        <v>10000</v>
      </c>
    </row>
    <row r="85" spans="1:12" ht="27" customHeight="1">
      <c r="A85" s="1" t="s">
        <v>9</v>
      </c>
      <c r="B85" s="1">
        <v>62</v>
      </c>
      <c r="C85" s="32" t="s">
        <v>45</v>
      </c>
      <c r="D85" s="84">
        <f t="shared" si="25"/>
        <v>30000</v>
      </c>
      <c r="E85" s="49">
        <f t="shared" si="25"/>
        <v>0</v>
      </c>
      <c r="F85" s="84">
        <f t="shared" si="25"/>
        <v>1</v>
      </c>
      <c r="G85" s="49">
        <f t="shared" si="25"/>
        <v>0</v>
      </c>
      <c r="H85" s="48">
        <f t="shared" si="25"/>
        <v>30001</v>
      </c>
      <c r="I85" s="49">
        <f t="shared" si="25"/>
        <v>0</v>
      </c>
      <c r="J85" s="84">
        <f t="shared" si="27"/>
        <v>10000</v>
      </c>
      <c r="K85" s="49">
        <f t="shared" si="27"/>
        <v>0</v>
      </c>
      <c r="L85" s="84">
        <f t="shared" si="27"/>
        <v>10000</v>
      </c>
    </row>
    <row r="86" spans="1:12" ht="14.45" customHeight="1">
      <c r="A86" s="1" t="s">
        <v>9</v>
      </c>
      <c r="B86" s="31">
        <v>1.103</v>
      </c>
      <c r="C86" s="45" t="s">
        <v>44</v>
      </c>
      <c r="D86" s="83">
        <f t="shared" si="25"/>
        <v>30000</v>
      </c>
      <c r="E86" s="50">
        <f t="shared" si="25"/>
        <v>0</v>
      </c>
      <c r="F86" s="83">
        <f t="shared" si="25"/>
        <v>1</v>
      </c>
      <c r="G86" s="50">
        <f t="shared" si="25"/>
        <v>0</v>
      </c>
      <c r="H86" s="44">
        <f t="shared" si="25"/>
        <v>30001</v>
      </c>
      <c r="I86" s="50">
        <f t="shared" si="25"/>
        <v>0</v>
      </c>
      <c r="J86" s="83">
        <f t="shared" si="27"/>
        <v>10000</v>
      </c>
      <c r="K86" s="50">
        <f t="shared" si="27"/>
        <v>0</v>
      </c>
      <c r="L86" s="83">
        <f>L85</f>
        <v>10000</v>
      </c>
    </row>
    <row r="87" spans="1:12" ht="14.45" customHeight="1">
      <c r="A87" s="1" t="s">
        <v>9</v>
      </c>
      <c r="B87" s="29">
        <v>1</v>
      </c>
      <c r="C87" s="32" t="s">
        <v>12</v>
      </c>
      <c r="D87" s="44">
        <f t="shared" ref="D87:L87" si="28">D86+D78+D47</f>
        <v>103200</v>
      </c>
      <c r="E87" s="44">
        <f t="shared" si="28"/>
        <v>41296</v>
      </c>
      <c r="F87" s="83">
        <f t="shared" si="28"/>
        <v>111576</v>
      </c>
      <c r="G87" s="44">
        <f t="shared" si="28"/>
        <v>49591</v>
      </c>
      <c r="H87" s="44">
        <f t="shared" si="28"/>
        <v>141576</v>
      </c>
      <c r="I87" s="44">
        <f t="shared" si="28"/>
        <v>49591</v>
      </c>
      <c r="J87" s="83">
        <f>J86+J78+J47</f>
        <v>77196</v>
      </c>
      <c r="K87" s="44">
        <f t="shared" si="28"/>
        <v>49109</v>
      </c>
      <c r="L87" s="44">
        <f t="shared" si="28"/>
        <v>126305</v>
      </c>
    </row>
    <row r="88" spans="1:12" ht="13.9" customHeight="1">
      <c r="A88" s="1"/>
      <c r="B88" s="29"/>
      <c r="C88" s="32"/>
      <c r="D88" s="41"/>
      <c r="E88" s="51"/>
      <c r="F88" s="51"/>
      <c r="G88" s="51"/>
      <c r="H88" s="51"/>
      <c r="I88" s="51"/>
      <c r="J88" s="51"/>
      <c r="K88" s="51"/>
      <c r="L88" s="51"/>
    </row>
    <row r="89" spans="1:12" ht="13.9" customHeight="1">
      <c r="A89" s="1"/>
      <c r="B89" s="1">
        <v>80</v>
      </c>
      <c r="C89" s="32" t="s">
        <v>47</v>
      </c>
      <c r="D89" s="33"/>
      <c r="E89" s="39"/>
      <c r="F89" s="39"/>
      <c r="G89" s="39"/>
      <c r="H89" s="39"/>
      <c r="I89" s="39"/>
      <c r="J89" s="39"/>
      <c r="K89" s="39"/>
      <c r="L89" s="39"/>
    </row>
    <row r="90" spans="1:12" ht="13.9" customHeight="1">
      <c r="A90" s="1"/>
      <c r="B90" s="31">
        <v>80.001000000000005</v>
      </c>
      <c r="C90" s="45" t="s">
        <v>48</v>
      </c>
      <c r="D90" s="33"/>
      <c r="E90" s="33"/>
      <c r="F90" s="33"/>
      <c r="G90" s="33"/>
      <c r="H90" s="33"/>
      <c r="I90" s="33"/>
      <c r="J90" s="33"/>
      <c r="K90" s="33"/>
      <c r="L90" s="33"/>
    </row>
    <row r="91" spans="1:12" ht="13.9" customHeight="1">
      <c r="A91" s="1"/>
      <c r="B91" s="52">
        <v>0.44</v>
      </c>
      <c r="C91" s="32" t="s">
        <v>15</v>
      </c>
      <c r="D91" s="33"/>
      <c r="E91" s="33"/>
      <c r="F91" s="33"/>
      <c r="G91" s="33"/>
      <c r="H91" s="33"/>
      <c r="I91" s="33"/>
      <c r="J91" s="33"/>
      <c r="K91" s="33"/>
      <c r="L91" s="33"/>
    </row>
    <row r="92" spans="1:12" ht="13.9" customHeight="1">
      <c r="A92" s="1"/>
      <c r="B92" s="114" t="s">
        <v>49</v>
      </c>
      <c r="C92" s="32" t="s">
        <v>17</v>
      </c>
      <c r="D92" s="33">
        <v>3999</v>
      </c>
      <c r="E92" s="34">
        <v>12681</v>
      </c>
      <c r="F92" s="35">
        <v>5000</v>
      </c>
      <c r="G92" s="34">
        <v>18495</v>
      </c>
      <c r="H92" s="33">
        <v>5000</v>
      </c>
      <c r="I92" s="34">
        <v>18495</v>
      </c>
      <c r="J92" s="35">
        <v>8040</v>
      </c>
      <c r="K92" s="34">
        <f>15551+2437</f>
        <v>17988</v>
      </c>
      <c r="L92" s="34">
        <f>SUM(J92:K92)</f>
        <v>26028</v>
      </c>
    </row>
    <row r="93" spans="1:12" ht="13.9" customHeight="1">
      <c r="A93" s="1"/>
      <c r="B93" s="114" t="s">
        <v>50</v>
      </c>
      <c r="C93" s="32" t="s">
        <v>19</v>
      </c>
      <c r="D93" s="35">
        <v>298</v>
      </c>
      <c r="E93" s="42">
        <v>60</v>
      </c>
      <c r="F93" s="35">
        <v>100</v>
      </c>
      <c r="G93" s="34">
        <v>60</v>
      </c>
      <c r="H93" s="33">
        <v>100</v>
      </c>
      <c r="I93" s="34">
        <v>60</v>
      </c>
      <c r="J93" s="35">
        <v>100</v>
      </c>
      <c r="K93" s="34">
        <v>60</v>
      </c>
      <c r="L93" s="34">
        <f>SUM(J93:K93)</f>
        <v>160</v>
      </c>
    </row>
    <row r="94" spans="1:12" ht="13.9" customHeight="1">
      <c r="A94" s="1"/>
      <c r="B94" s="114" t="s">
        <v>51</v>
      </c>
      <c r="C94" s="32" t="s">
        <v>21</v>
      </c>
      <c r="D94" s="35">
        <v>1511</v>
      </c>
      <c r="E94" s="34">
        <v>1453</v>
      </c>
      <c r="F94" s="35">
        <v>1604</v>
      </c>
      <c r="G94" s="34">
        <v>1454</v>
      </c>
      <c r="H94" s="35">
        <v>1604</v>
      </c>
      <c r="I94" s="34">
        <v>1454</v>
      </c>
      <c r="J94" s="35">
        <v>1603</v>
      </c>
      <c r="K94" s="34">
        <v>1454</v>
      </c>
      <c r="L94" s="34">
        <f>SUM(J94:K94)</f>
        <v>3057</v>
      </c>
    </row>
    <row r="95" spans="1:12" ht="13.9" customHeight="1">
      <c r="A95" s="1" t="s">
        <v>9</v>
      </c>
      <c r="B95" s="52">
        <v>0.44</v>
      </c>
      <c r="C95" s="32" t="s">
        <v>15</v>
      </c>
      <c r="D95" s="36">
        <f t="shared" ref="D95:L95" si="29">SUM(D92:D94)</f>
        <v>5808</v>
      </c>
      <c r="E95" s="36">
        <f t="shared" si="29"/>
        <v>14194</v>
      </c>
      <c r="F95" s="36">
        <f t="shared" si="29"/>
        <v>6704</v>
      </c>
      <c r="G95" s="36">
        <f t="shared" si="29"/>
        <v>20009</v>
      </c>
      <c r="H95" s="36">
        <f t="shared" si="29"/>
        <v>6704</v>
      </c>
      <c r="I95" s="36">
        <f t="shared" si="29"/>
        <v>20009</v>
      </c>
      <c r="J95" s="82">
        <f>SUM(J92:J94)</f>
        <v>9743</v>
      </c>
      <c r="K95" s="36">
        <f t="shared" ref="K95" si="30">SUM(K92:K94)</f>
        <v>19502</v>
      </c>
      <c r="L95" s="36">
        <f t="shared" si="29"/>
        <v>29245</v>
      </c>
    </row>
    <row r="96" spans="1:12" ht="13.9" customHeight="1">
      <c r="A96" s="37" t="s">
        <v>9</v>
      </c>
      <c r="B96" s="118">
        <v>80.001000000000005</v>
      </c>
      <c r="C96" s="119" t="s">
        <v>48</v>
      </c>
      <c r="D96" s="44">
        <f t="shared" ref="D96:L96" si="31">D95</f>
        <v>5808</v>
      </c>
      <c r="E96" s="44">
        <f t="shared" si="31"/>
        <v>14194</v>
      </c>
      <c r="F96" s="83">
        <f t="shared" si="31"/>
        <v>6704</v>
      </c>
      <c r="G96" s="44">
        <f t="shared" si="31"/>
        <v>20009</v>
      </c>
      <c r="H96" s="44">
        <f t="shared" si="31"/>
        <v>6704</v>
      </c>
      <c r="I96" s="44">
        <f t="shared" si="31"/>
        <v>20009</v>
      </c>
      <c r="J96" s="83">
        <f t="shared" si="31"/>
        <v>9743</v>
      </c>
      <c r="K96" s="44">
        <f t="shared" ref="K96" si="32">K95</f>
        <v>19502</v>
      </c>
      <c r="L96" s="44">
        <f t="shared" si="31"/>
        <v>29245</v>
      </c>
    </row>
    <row r="97" spans="1:12" ht="13.9" customHeight="1">
      <c r="A97" s="1"/>
      <c r="B97" s="53"/>
      <c r="C97" s="45"/>
      <c r="D97" s="41"/>
      <c r="E97" s="41"/>
      <c r="F97" s="41"/>
      <c r="G97" s="41"/>
      <c r="H97" s="41"/>
      <c r="I97" s="41"/>
      <c r="J97" s="41"/>
      <c r="K97" s="41"/>
      <c r="L97" s="41"/>
    </row>
    <row r="98" spans="1:12" ht="14.45" customHeight="1">
      <c r="A98" s="1"/>
      <c r="B98" s="31">
        <v>80.103999999999999</v>
      </c>
      <c r="C98" s="45" t="s">
        <v>52</v>
      </c>
      <c r="D98" s="39"/>
      <c r="E98" s="39"/>
      <c r="F98" s="39"/>
      <c r="G98" s="39"/>
      <c r="H98" s="39"/>
      <c r="I98" s="39"/>
      <c r="J98" s="39"/>
      <c r="K98" s="39"/>
      <c r="L98" s="39"/>
    </row>
    <row r="99" spans="1:12" ht="14.45" customHeight="1">
      <c r="A99" s="1"/>
      <c r="B99" s="76">
        <v>63</v>
      </c>
      <c r="C99" s="32" t="s">
        <v>53</v>
      </c>
      <c r="D99" s="39"/>
      <c r="E99" s="39"/>
      <c r="F99" s="39"/>
      <c r="G99" s="39"/>
      <c r="H99" s="39"/>
      <c r="I99" s="39"/>
      <c r="J99" s="39"/>
      <c r="K99" s="39"/>
      <c r="L99" s="39"/>
    </row>
    <row r="100" spans="1:12" ht="14.45" customHeight="1">
      <c r="A100" s="1"/>
      <c r="B100" s="76" t="s">
        <v>87</v>
      </c>
      <c r="C100" s="32" t="s">
        <v>72</v>
      </c>
      <c r="D100" s="40">
        <v>3750</v>
      </c>
      <c r="E100" s="54">
        <v>0</v>
      </c>
      <c r="F100" s="40">
        <v>1</v>
      </c>
      <c r="G100" s="54">
        <v>0</v>
      </c>
      <c r="H100" s="40">
        <v>1</v>
      </c>
      <c r="I100" s="54">
        <v>0</v>
      </c>
      <c r="J100" s="40">
        <v>2025</v>
      </c>
      <c r="K100" s="54">
        <v>0</v>
      </c>
      <c r="L100" s="40">
        <f t="shared" ref="L100:L107" si="33">SUM(J100:K100)</f>
        <v>2025</v>
      </c>
    </row>
    <row r="101" spans="1:12" ht="14.45" customHeight="1">
      <c r="A101" s="1"/>
      <c r="B101" s="76" t="s">
        <v>88</v>
      </c>
      <c r="C101" s="32" t="s">
        <v>73</v>
      </c>
      <c r="D101" s="40">
        <v>3500</v>
      </c>
      <c r="E101" s="54">
        <v>0</v>
      </c>
      <c r="F101" s="40">
        <v>1</v>
      </c>
      <c r="G101" s="54">
        <v>0</v>
      </c>
      <c r="H101" s="40">
        <v>1901</v>
      </c>
      <c r="I101" s="54">
        <v>0</v>
      </c>
      <c r="J101" s="40">
        <v>1</v>
      </c>
      <c r="K101" s="54">
        <v>0</v>
      </c>
      <c r="L101" s="40">
        <f t="shared" si="33"/>
        <v>1</v>
      </c>
    </row>
    <row r="102" spans="1:12" ht="14.45" customHeight="1">
      <c r="A102" s="1"/>
      <c r="B102" s="76" t="s">
        <v>89</v>
      </c>
      <c r="C102" s="32" t="s">
        <v>90</v>
      </c>
      <c r="D102" s="39">
        <v>7663</v>
      </c>
      <c r="E102" s="54">
        <v>0</v>
      </c>
      <c r="F102" s="40">
        <v>1</v>
      </c>
      <c r="G102" s="54">
        <v>0</v>
      </c>
      <c r="H102" s="40">
        <v>1</v>
      </c>
      <c r="I102" s="54">
        <v>0</v>
      </c>
      <c r="J102" s="40">
        <v>4314</v>
      </c>
      <c r="K102" s="54">
        <v>0</v>
      </c>
      <c r="L102" s="40">
        <f t="shared" si="33"/>
        <v>4314</v>
      </c>
    </row>
    <row r="103" spans="1:12" ht="14.45" customHeight="1">
      <c r="A103" s="1"/>
      <c r="B103" s="76" t="s">
        <v>127</v>
      </c>
      <c r="C103" s="32" t="s">
        <v>126</v>
      </c>
      <c r="D103" s="73">
        <v>7500</v>
      </c>
      <c r="E103" s="55">
        <v>0</v>
      </c>
      <c r="F103" s="73">
        <v>3500</v>
      </c>
      <c r="G103" s="55">
        <v>0</v>
      </c>
      <c r="H103" s="73">
        <v>3500</v>
      </c>
      <c r="I103" s="55">
        <v>0</v>
      </c>
      <c r="J103" s="73">
        <v>3500</v>
      </c>
      <c r="K103" s="55">
        <v>0</v>
      </c>
      <c r="L103" s="40">
        <f t="shared" si="33"/>
        <v>3500</v>
      </c>
    </row>
    <row r="104" spans="1:12" ht="27.95" customHeight="1">
      <c r="A104" s="1"/>
      <c r="B104" s="76" t="s">
        <v>150</v>
      </c>
      <c r="C104" s="5" t="s">
        <v>149</v>
      </c>
      <c r="D104" s="55">
        <v>0</v>
      </c>
      <c r="E104" s="55">
        <v>0</v>
      </c>
      <c r="F104" s="73">
        <v>9500</v>
      </c>
      <c r="G104" s="55">
        <v>0</v>
      </c>
      <c r="H104" s="73">
        <v>9500</v>
      </c>
      <c r="I104" s="55">
        <v>0</v>
      </c>
      <c r="J104" s="55">
        <v>0</v>
      </c>
      <c r="K104" s="55">
        <v>0</v>
      </c>
      <c r="L104" s="54">
        <f t="shared" si="33"/>
        <v>0</v>
      </c>
    </row>
    <row r="105" spans="1:12" s="102" customFormat="1">
      <c r="A105" s="1"/>
      <c r="B105" s="76" t="s">
        <v>263</v>
      </c>
      <c r="C105" s="1" t="s">
        <v>264</v>
      </c>
      <c r="D105" s="55">
        <v>0</v>
      </c>
      <c r="E105" s="55">
        <v>0</v>
      </c>
      <c r="F105" s="73">
        <v>1</v>
      </c>
      <c r="G105" s="55">
        <v>0</v>
      </c>
      <c r="H105" s="73">
        <v>1</v>
      </c>
      <c r="I105" s="55">
        <v>0</v>
      </c>
      <c r="J105" s="55">
        <v>0</v>
      </c>
      <c r="K105" s="55">
        <v>0</v>
      </c>
      <c r="L105" s="54">
        <f t="shared" si="33"/>
        <v>0</v>
      </c>
    </row>
    <row r="106" spans="1:12" s="102" customFormat="1">
      <c r="A106" s="1"/>
      <c r="B106" s="76" t="s">
        <v>265</v>
      </c>
      <c r="C106" s="1" t="s">
        <v>266</v>
      </c>
      <c r="D106" s="55">
        <v>0</v>
      </c>
      <c r="E106" s="55">
        <v>0</v>
      </c>
      <c r="F106" s="73">
        <v>3500</v>
      </c>
      <c r="G106" s="55">
        <v>0</v>
      </c>
      <c r="H106" s="73">
        <v>3500</v>
      </c>
      <c r="I106" s="55">
        <v>0</v>
      </c>
      <c r="J106" s="73">
        <v>2500</v>
      </c>
      <c r="K106" s="55">
        <v>0</v>
      </c>
      <c r="L106" s="40">
        <f t="shared" si="33"/>
        <v>2500</v>
      </c>
    </row>
    <row r="107" spans="1:12" s="102" customFormat="1">
      <c r="A107" s="1"/>
      <c r="B107" s="76" t="s">
        <v>267</v>
      </c>
      <c r="C107" s="1" t="s">
        <v>268</v>
      </c>
      <c r="D107" s="49">
        <v>0</v>
      </c>
      <c r="E107" s="49">
        <v>0</v>
      </c>
      <c r="F107" s="84">
        <v>20000</v>
      </c>
      <c r="G107" s="49">
        <v>0</v>
      </c>
      <c r="H107" s="84">
        <v>20000</v>
      </c>
      <c r="I107" s="49">
        <v>0</v>
      </c>
      <c r="J107" s="49">
        <v>0</v>
      </c>
      <c r="K107" s="49">
        <v>0</v>
      </c>
      <c r="L107" s="70">
        <f t="shared" si="33"/>
        <v>0</v>
      </c>
    </row>
    <row r="108" spans="1:12" ht="14.1" customHeight="1">
      <c r="A108" s="1" t="s">
        <v>9</v>
      </c>
      <c r="B108" s="76">
        <v>63</v>
      </c>
      <c r="C108" s="32" t="s">
        <v>53</v>
      </c>
      <c r="D108" s="85">
        <f t="shared" ref="D108:I108" si="34">SUM(D100:D107)</f>
        <v>22413</v>
      </c>
      <c r="E108" s="70">
        <f t="shared" si="34"/>
        <v>0</v>
      </c>
      <c r="F108" s="85">
        <f t="shared" si="34"/>
        <v>36504</v>
      </c>
      <c r="G108" s="70">
        <f t="shared" si="34"/>
        <v>0</v>
      </c>
      <c r="H108" s="85">
        <f t="shared" si="34"/>
        <v>38404</v>
      </c>
      <c r="I108" s="70">
        <f t="shared" si="34"/>
        <v>0</v>
      </c>
      <c r="J108" s="85">
        <f>SUM(J100:J107)</f>
        <v>12340</v>
      </c>
      <c r="K108" s="70">
        <f t="shared" ref="K108:L108" si="35">SUM(K100:K107)</f>
        <v>0</v>
      </c>
      <c r="L108" s="85">
        <f t="shared" si="35"/>
        <v>12340</v>
      </c>
    </row>
    <row r="109" spans="1:12" ht="14.1" customHeight="1">
      <c r="A109" s="1" t="s">
        <v>9</v>
      </c>
      <c r="B109" s="31">
        <v>80.103999999999999</v>
      </c>
      <c r="C109" s="45" t="s">
        <v>52</v>
      </c>
      <c r="D109" s="48">
        <f t="shared" ref="D109:L109" si="36">D108</f>
        <v>22413</v>
      </c>
      <c r="E109" s="49">
        <f t="shared" si="36"/>
        <v>0</v>
      </c>
      <c r="F109" s="48">
        <f t="shared" si="36"/>
        <v>36504</v>
      </c>
      <c r="G109" s="49">
        <f t="shared" si="36"/>
        <v>0</v>
      </c>
      <c r="H109" s="48">
        <f t="shared" si="36"/>
        <v>38404</v>
      </c>
      <c r="I109" s="49">
        <f t="shared" si="36"/>
        <v>0</v>
      </c>
      <c r="J109" s="84">
        <f t="shared" si="36"/>
        <v>12340</v>
      </c>
      <c r="K109" s="49">
        <f t="shared" ref="K109" si="37">K108</f>
        <v>0</v>
      </c>
      <c r="L109" s="84">
        <f t="shared" si="36"/>
        <v>12340</v>
      </c>
    </row>
    <row r="110" spans="1:12" ht="14.1" customHeight="1">
      <c r="A110" s="1" t="s">
        <v>9</v>
      </c>
      <c r="B110" s="1">
        <v>80</v>
      </c>
      <c r="C110" s="32" t="s">
        <v>47</v>
      </c>
      <c r="D110" s="48">
        <f t="shared" ref="D110:L110" si="38">D109+D96</f>
        <v>28221</v>
      </c>
      <c r="E110" s="48">
        <f t="shared" si="38"/>
        <v>14194</v>
      </c>
      <c r="F110" s="48">
        <f t="shared" si="38"/>
        <v>43208</v>
      </c>
      <c r="G110" s="48">
        <f t="shared" si="38"/>
        <v>20009</v>
      </c>
      <c r="H110" s="48">
        <f t="shared" si="38"/>
        <v>45108</v>
      </c>
      <c r="I110" s="48">
        <f t="shared" si="38"/>
        <v>20009</v>
      </c>
      <c r="J110" s="84">
        <f t="shared" si="38"/>
        <v>22083</v>
      </c>
      <c r="K110" s="48">
        <f t="shared" si="38"/>
        <v>19502</v>
      </c>
      <c r="L110" s="48">
        <f t="shared" si="38"/>
        <v>41585</v>
      </c>
    </row>
    <row r="111" spans="1:12" s="74" customFormat="1" ht="14.1" customHeight="1">
      <c r="A111" s="1" t="s">
        <v>9</v>
      </c>
      <c r="B111" s="46">
        <v>3452</v>
      </c>
      <c r="C111" s="45" t="s">
        <v>0</v>
      </c>
      <c r="D111" s="41">
        <f t="shared" ref="D111:L111" si="39">D110+D87</f>
        <v>131421</v>
      </c>
      <c r="E111" s="41">
        <f t="shared" si="39"/>
        <v>55490</v>
      </c>
      <c r="F111" s="41">
        <f t="shared" si="39"/>
        <v>154784</v>
      </c>
      <c r="G111" s="41">
        <f t="shared" si="39"/>
        <v>69600</v>
      </c>
      <c r="H111" s="41">
        <f t="shared" si="39"/>
        <v>186684</v>
      </c>
      <c r="I111" s="41">
        <f t="shared" si="39"/>
        <v>69600</v>
      </c>
      <c r="J111" s="73">
        <f t="shared" si="39"/>
        <v>99279</v>
      </c>
      <c r="K111" s="41">
        <f t="shared" si="39"/>
        <v>68611</v>
      </c>
      <c r="L111" s="41">
        <f t="shared" si="39"/>
        <v>167890</v>
      </c>
    </row>
    <row r="112" spans="1:12" ht="14.1" customHeight="1">
      <c r="A112" s="56" t="s">
        <v>9</v>
      </c>
      <c r="B112" s="56"/>
      <c r="C112" s="57" t="s">
        <v>10</v>
      </c>
      <c r="D112" s="44">
        <f t="shared" ref="D112:I112" si="40">D111</f>
        <v>131421</v>
      </c>
      <c r="E112" s="44">
        <f t="shared" si="40"/>
        <v>55490</v>
      </c>
      <c r="F112" s="44">
        <f t="shared" si="40"/>
        <v>154784</v>
      </c>
      <c r="G112" s="44">
        <f t="shared" si="40"/>
        <v>69600</v>
      </c>
      <c r="H112" s="44">
        <f t="shared" si="40"/>
        <v>186684</v>
      </c>
      <c r="I112" s="44">
        <f t="shared" si="40"/>
        <v>69600</v>
      </c>
      <c r="J112" s="83">
        <f>J111</f>
        <v>99279</v>
      </c>
      <c r="K112" s="44">
        <f t="shared" ref="K112" si="41">K111</f>
        <v>68611</v>
      </c>
      <c r="L112" s="44">
        <f>K112+J112</f>
        <v>167890</v>
      </c>
    </row>
    <row r="113" spans="1:12">
      <c r="A113" s="1"/>
      <c r="B113" s="1"/>
      <c r="C113" s="45"/>
      <c r="D113" s="41"/>
      <c r="E113" s="41"/>
      <c r="F113" s="41"/>
      <c r="G113" s="41"/>
      <c r="H113" s="41"/>
      <c r="I113" s="41"/>
      <c r="J113" s="41"/>
      <c r="K113" s="41"/>
      <c r="L113" s="41"/>
    </row>
    <row r="114" spans="1:12" ht="13.9" customHeight="1">
      <c r="A114" s="1"/>
      <c r="B114" s="1"/>
      <c r="C114" s="45" t="s">
        <v>54</v>
      </c>
      <c r="D114" s="39"/>
      <c r="E114" s="39"/>
      <c r="F114" s="41"/>
      <c r="G114" s="41"/>
      <c r="H114" s="41"/>
      <c r="I114" s="41"/>
      <c r="J114" s="41"/>
      <c r="K114" s="41"/>
      <c r="L114" s="41"/>
    </row>
    <row r="115" spans="1:12" ht="13.9" customHeight="1">
      <c r="A115" s="1" t="s">
        <v>11</v>
      </c>
      <c r="B115" s="46">
        <v>5452</v>
      </c>
      <c r="C115" s="45" t="s">
        <v>1</v>
      </c>
      <c r="D115" s="41"/>
      <c r="E115" s="41"/>
      <c r="F115" s="41"/>
      <c r="G115" s="41"/>
      <c r="H115" s="41"/>
      <c r="I115" s="41"/>
      <c r="J115" s="41"/>
      <c r="K115" s="41"/>
      <c r="L115" s="41"/>
    </row>
    <row r="116" spans="1:12" ht="13.9" customHeight="1">
      <c r="A116" s="1"/>
      <c r="B116" s="29">
        <v>1</v>
      </c>
      <c r="C116" s="32" t="s">
        <v>12</v>
      </c>
      <c r="D116" s="33"/>
      <c r="E116" s="33"/>
      <c r="F116" s="33"/>
      <c r="G116" s="33"/>
      <c r="H116" s="33"/>
      <c r="I116" s="33"/>
      <c r="J116" s="33"/>
      <c r="K116" s="33"/>
      <c r="L116" s="33"/>
    </row>
    <row r="117" spans="1:12" s="59" customFormat="1" ht="13.9" customHeight="1">
      <c r="A117" s="58"/>
      <c r="B117" s="31">
        <v>1.101</v>
      </c>
      <c r="C117" s="45" t="s">
        <v>13</v>
      </c>
      <c r="D117" s="33"/>
      <c r="E117" s="33"/>
      <c r="F117" s="33"/>
      <c r="G117" s="33"/>
      <c r="H117" s="33"/>
      <c r="I117" s="33"/>
      <c r="J117" s="33"/>
      <c r="K117" s="33"/>
      <c r="L117" s="33"/>
    </row>
    <row r="118" spans="1:12" s="75" customFormat="1" ht="13.9" customHeight="1">
      <c r="A118" s="58"/>
      <c r="B118" s="29">
        <v>60</v>
      </c>
      <c r="C118" s="32" t="s">
        <v>55</v>
      </c>
      <c r="D118" s="39"/>
      <c r="E118" s="39"/>
      <c r="F118" s="39"/>
      <c r="G118" s="39"/>
      <c r="H118" s="39"/>
      <c r="I118" s="39"/>
      <c r="J118" s="39"/>
      <c r="K118" s="39"/>
      <c r="L118" s="39"/>
    </row>
    <row r="119" spans="1:12" s="59" customFormat="1" ht="13.9" customHeight="1">
      <c r="A119" s="58"/>
      <c r="B119" s="105" t="s">
        <v>56</v>
      </c>
      <c r="C119" s="32" t="s">
        <v>57</v>
      </c>
      <c r="D119" s="40">
        <v>25983</v>
      </c>
      <c r="E119" s="54">
        <v>0</v>
      </c>
      <c r="F119" s="54">
        <v>0</v>
      </c>
      <c r="G119" s="54">
        <v>0</v>
      </c>
      <c r="H119" s="40">
        <v>5000</v>
      </c>
      <c r="I119" s="54">
        <v>0</v>
      </c>
      <c r="J119" s="40">
        <v>30000</v>
      </c>
      <c r="K119" s="54">
        <v>0</v>
      </c>
      <c r="L119" s="73">
        <f>SUM(J119:K119)</f>
        <v>30000</v>
      </c>
    </row>
    <row r="120" spans="1:12" s="109" customFormat="1" ht="13.9" customHeight="1">
      <c r="A120" s="113"/>
      <c r="B120" s="105" t="s">
        <v>56</v>
      </c>
      <c r="C120" s="32" t="s">
        <v>313</v>
      </c>
      <c r="D120" s="54">
        <v>0</v>
      </c>
      <c r="E120" s="54">
        <v>0</v>
      </c>
      <c r="F120" s="54">
        <v>0</v>
      </c>
      <c r="G120" s="54">
        <v>0</v>
      </c>
      <c r="H120" s="54">
        <v>0</v>
      </c>
      <c r="I120" s="54">
        <v>0</v>
      </c>
      <c r="J120" s="40">
        <v>20000</v>
      </c>
      <c r="K120" s="54">
        <v>0</v>
      </c>
      <c r="L120" s="73">
        <f>SUM(J120:K120)</f>
        <v>20000</v>
      </c>
    </row>
    <row r="121" spans="1:12" s="59" customFormat="1" ht="13.9" customHeight="1">
      <c r="A121" s="58"/>
      <c r="B121" s="105" t="s">
        <v>64</v>
      </c>
      <c r="C121" s="32" t="s">
        <v>65</v>
      </c>
      <c r="D121" s="35">
        <v>26250</v>
      </c>
      <c r="E121" s="69">
        <v>0</v>
      </c>
      <c r="F121" s="69">
        <v>0</v>
      </c>
      <c r="G121" s="69">
        <v>0</v>
      </c>
      <c r="H121" s="69">
        <v>0</v>
      </c>
      <c r="I121" s="69">
        <v>0</v>
      </c>
      <c r="J121" s="69">
        <v>0</v>
      </c>
      <c r="K121" s="69">
        <v>0</v>
      </c>
      <c r="L121" s="47">
        <f>SUM(J121:K121)</f>
        <v>0</v>
      </c>
    </row>
    <row r="122" spans="1:12" s="59" customFormat="1" ht="13.9" customHeight="1">
      <c r="A122" s="1" t="s">
        <v>9</v>
      </c>
      <c r="B122" s="29">
        <v>60</v>
      </c>
      <c r="C122" s="32" t="s">
        <v>55</v>
      </c>
      <c r="D122" s="36">
        <f t="shared" ref="D122:L122" si="42">SUM(D119:D121)</f>
        <v>52233</v>
      </c>
      <c r="E122" s="43">
        <f t="shared" si="42"/>
        <v>0</v>
      </c>
      <c r="F122" s="43">
        <f t="shared" si="42"/>
        <v>0</v>
      </c>
      <c r="G122" s="43">
        <f t="shared" si="42"/>
        <v>0</v>
      </c>
      <c r="H122" s="36">
        <f t="shared" si="42"/>
        <v>5000</v>
      </c>
      <c r="I122" s="43">
        <f t="shared" si="42"/>
        <v>0</v>
      </c>
      <c r="J122" s="82">
        <f t="shared" si="42"/>
        <v>50000</v>
      </c>
      <c r="K122" s="43">
        <f t="shared" si="42"/>
        <v>0</v>
      </c>
      <c r="L122" s="82">
        <f t="shared" si="42"/>
        <v>50000</v>
      </c>
    </row>
    <row r="123" spans="1:12" s="59" customFormat="1">
      <c r="A123" s="58"/>
      <c r="B123" s="29"/>
      <c r="C123" s="32"/>
      <c r="D123" s="39"/>
      <c r="E123" s="39"/>
      <c r="F123" s="39"/>
      <c r="G123" s="39"/>
      <c r="H123" s="39"/>
      <c r="I123" s="39"/>
      <c r="J123" s="39"/>
      <c r="K123" s="39"/>
      <c r="L123" s="62"/>
    </row>
    <row r="124" spans="1:12" s="59" customFormat="1">
      <c r="A124" s="58"/>
      <c r="B124" s="29">
        <v>61</v>
      </c>
      <c r="C124" s="32" t="s">
        <v>58</v>
      </c>
      <c r="D124" s="39"/>
      <c r="E124" s="39"/>
      <c r="F124" s="39"/>
      <c r="G124" s="39"/>
      <c r="H124" s="39"/>
      <c r="I124" s="39"/>
      <c r="J124" s="39"/>
      <c r="K124" s="39"/>
      <c r="L124" s="39"/>
    </row>
    <row r="125" spans="1:12" s="59" customFormat="1" ht="38.25">
      <c r="A125" s="60"/>
      <c r="B125" s="106" t="s">
        <v>76</v>
      </c>
      <c r="C125" s="86" t="s">
        <v>119</v>
      </c>
      <c r="D125" s="85">
        <v>1330546</v>
      </c>
      <c r="E125" s="70">
        <v>0</v>
      </c>
      <c r="F125" s="85">
        <v>160190</v>
      </c>
      <c r="G125" s="70">
        <v>0</v>
      </c>
      <c r="H125" s="85">
        <v>160190</v>
      </c>
      <c r="I125" s="70">
        <v>0</v>
      </c>
      <c r="J125" s="70">
        <v>0</v>
      </c>
      <c r="K125" s="70">
        <v>0</v>
      </c>
      <c r="L125" s="49">
        <f>SUM(J125:K125)</f>
        <v>0</v>
      </c>
    </row>
    <row r="126" spans="1:12" s="59" customFormat="1" ht="51">
      <c r="A126" s="58"/>
      <c r="B126" s="105" t="s">
        <v>314</v>
      </c>
      <c r="C126" s="63" t="s">
        <v>315</v>
      </c>
      <c r="D126" s="40">
        <v>137123</v>
      </c>
      <c r="E126" s="54">
        <v>0</v>
      </c>
      <c r="F126" s="54">
        <v>0</v>
      </c>
      <c r="G126" s="54">
        <v>0</v>
      </c>
      <c r="H126" s="54">
        <v>0</v>
      </c>
      <c r="I126" s="54">
        <v>0</v>
      </c>
      <c r="J126" s="54">
        <v>0</v>
      </c>
      <c r="K126" s="54">
        <v>0</v>
      </c>
      <c r="L126" s="55">
        <v>0</v>
      </c>
    </row>
    <row r="127" spans="1:12" s="59" customFormat="1" ht="13.9" customHeight="1">
      <c r="A127" s="58" t="s">
        <v>9</v>
      </c>
      <c r="B127" s="29">
        <v>61</v>
      </c>
      <c r="C127" s="32" t="s">
        <v>58</v>
      </c>
      <c r="D127" s="36">
        <f>D126+D125</f>
        <v>1467669</v>
      </c>
      <c r="E127" s="43">
        <f t="shared" ref="E127:G127" si="43">SUM(E125:E125)</f>
        <v>0</v>
      </c>
      <c r="F127" s="36">
        <f>F126+F125</f>
        <v>160190</v>
      </c>
      <c r="G127" s="43">
        <f t="shared" si="43"/>
        <v>0</v>
      </c>
      <c r="H127" s="36">
        <f>H126+H125</f>
        <v>160190</v>
      </c>
      <c r="I127" s="43">
        <f>I126+I125</f>
        <v>0</v>
      </c>
      <c r="J127" s="43">
        <f>J126+J125</f>
        <v>0</v>
      </c>
      <c r="K127" s="43">
        <f>K126+K125</f>
        <v>0</v>
      </c>
      <c r="L127" s="43">
        <f>L126+L125</f>
        <v>0</v>
      </c>
    </row>
    <row r="128" spans="1:12" s="59" customFormat="1" ht="18" customHeight="1">
      <c r="A128" s="58"/>
      <c r="B128" s="29"/>
      <c r="C128" s="32"/>
      <c r="D128" s="40"/>
      <c r="E128" s="40"/>
      <c r="F128" s="39"/>
      <c r="G128" s="39"/>
      <c r="H128" s="39"/>
      <c r="I128" s="39"/>
      <c r="J128" s="39"/>
      <c r="K128" s="39"/>
      <c r="L128" s="39"/>
    </row>
    <row r="129" spans="1:12" s="59" customFormat="1" ht="13.9" customHeight="1">
      <c r="A129" s="58"/>
      <c r="B129" s="29">
        <v>62</v>
      </c>
      <c r="C129" s="32" t="s">
        <v>99</v>
      </c>
      <c r="D129" s="40"/>
      <c r="E129" s="40"/>
      <c r="F129" s="39"/>
      <c r="G129" s="39"/>
      <c r="H129" s="39"/>
      <c r="I129" s="39"/>
      <c r="J129" s="39"/>
      <c r="K129" s="39"/>
      <c r="L129" s="39"/>
    </row>
    <row r="130" spans="1:12" s="59" customFormat="1" ht="30" customHeight="1">
      <c r="A130" s="58"/>
      <c r="B130" s="105" t="s">
        <v>93</v>
      </c>
      <c r="C130" s="63" t="s">
        <v>96</v>
      </c>
      <c r="D130" s="54">
        <v>0</v>
      </c>
      <c r="E130" s="54">
        <v>0</v>
      </c>
      <c r="F130" s="54">
        <v>0</v>
      </c>
      <c r="G130" s="54">
        <v>0</v>
      </c>
      <c r="H130" s="54">
        <v>0</v>
      </c>
      <c r="I130" s="54">
        <v>0</v>
      </c>
      <c r="J130" s="40">
        <v>807</v>
      </c>
      <c r="K130" s="54">
        <v>0</v>
      </c>
      <c r="L130" s="73">
        <f>SUM(J130:K130)</f>
        <v>807</v>
      </c>
    </row>
    <row r="131" spans="1:12" s="59" customFormat="1" ht="56.25" customHeight="1">
      <c r="A131" s="58"/>
      <c r="B131" s="105" t="s">
        <v>94</v>
      </c>
      <c r="C131" s="63" t="s">
        <v>111</v>
      </c>
      <c r="D131" s="54">
        <v>0</v>
      </c>
      <c r="E131" s="54">
        <v>0</v>
      </c>
      <c r="F131" s="54">
        <v>0</v>
      </c>
      <c r="G131" s="54">
        <v>0</v>
      </c>
      <c r="H131" s="54">
        <v>0</v>
      </c>
      <c r="I131" s="54">
        <v>0</v>
      </c>
      <c r="J131" s="40">
        <v>843</v>
      </c>
      <c r="K131" s="54">
        <v>0</v>
      </c>
      <c r="L131" s="73">
        <f>SUM(J131:K131)</f>
        <v>843</v>
      </c>
    </row>
    <row r="132" spans="1:12" s="59" customFormat="1" ht="13.9" customHeight="1">
      <c r="A132" s="58" t="s">
        <v>9</v>
      </c>
      <c r="B132" s="29">
        <v>62</v>
      </c>
      <c r="C132" s="32" t="s">
        <v>99</v>
      </c>
      <c r="D132" s="43">
        <f t="shared" ref="D132:L132" si="44">SUM(D130:D131)</f>
        <v>0</v>
      </c>
      <c r="E132" s="43">
        <f t="shared" si="44"/>
        <v>0</v>
      </c>
      <c r="F132" s="43">
        <f t="shared" si="44"/>
        <v>0</v>
      </c>
      <c r="G132" s="43">
        <f t="shared" si="44"/>
        <v>0</v>
      </c>
      <c r="H132" s="43">
        <f t="shared" si="44"/>
        <v>0</v>
      </c>
      <c r="I132" s="43">
        <f t="shared" si="44"/>
        <v>0</v>
      </c>
      <c r="J132" s="82">
        <f t="shared" si="44"/>
        <v>1650</v>
      </c>
      <c r="K132" s="43">
        <f t="shared" si="44"/>
        <v>0</v>
      </c>
      <c r="L132" s="82">
        <f t="shared" si="44"/>
        <v>1650</v>
      </c>
    </row>
    <row r="133" spans="1:12" s="59" customFormat="1" ht="12" customHeight="1">
      <c r="A133" s="58"/>
      <c r="B133" s="29"/>
      <c r="C133" s="32"/>
      <c r="D133" s="40"/>
      <c r="E133" s="40"/>
      <c r="F133" s="39"/>
      <c r="G133" s="39"/>
      <c r="H133" s="39"/>
      <c r="I133" s="39"/>
      <c r="J133" s="39"/>
      <c r="K133" s="39"/>
      <c r="L133" s="39"/>
    </row>
    <row r="134" spans="1:12" s="59" customFormat="1" ht="13.9" customHeight="1">
      <c r="A134" s="58"/>
      <c r="B134" s="29">
        <v>63</v>
      </c>
      <c r="C134" s="32" t="s">
        <v>100</v>
      </c>
      <c r="D134" s="40"/>
      <c r="E134" s="40"/>
      <c r="F134" s="39"/>
      <c r="G134" s="39"/>
      <c r="H134" s="39"/>
      <c r="I134" s="39"/>
      <c r="J134" s="39"/>
      <c r="K134" s="39"/>
      <c r="L134" s="39"/>
    </row>
    <row r="135" spans="1:12" s="59" customFormat="1" ht="38.25">
      <c r="A135" s="58"/>
      <c r="B135" s="105" t="s">
        <v>120</v>
      </c>
      <c r="C135" s="63" t="s">
        <v>121</v>
      </c>
      <c r="D135" s="85">
        <v>400350</v>
      </c>
      <c r="E135" s="70">
        <v>0</v>
      </c>
      <c r="F135" s="107">
        <v>265</v>
      </c>
      <c r="G135" s="70">
        <v>0</v>
      </c>
      <c r="H135" s="85">
        <v>265</v>
      </c>
      <c r="I135" s="70">
        <v>0</v>
      </c>
      <c r="J135" s="70">
        <v>0</v>
      </c>
      <c r="K135" s="70">
        <v>0</v>
      </c>
      <c r="L135" s="49">
        <f>SUM(J135:K135)</f>
        <v>0</v>
      </c>
    </row>
    <row r="136" spans="1:12" s="59" customFormat="1" ht="13.9" customHeight="1">
      <c r="A136" s="58" t="s">
        <v>9</v>
      </c>
      <c r="B136" s="29">
        <v>63</v>
      </c>
      <c r="C136" s="32" t="s">
        <v>100</v>
      </c>
      <c r="D136" s="85">
        <f t="shared" ref="D136:L136" si="45">SUM(D135:D135)</f>
        <v>400350</v>
      </c>
      <c r="E136" s="70">
        <f t="shared" si="45"/>
        <v>0</v>
      </c>
      <c r="F136" s="85">
        <f t="shared" si="45"/>
        <v>265</v>
      </c>
      <c r="G136" s="70">
        <f t="shared" si="45"/>
        <v>0</v>
      </c>
      <c r="H136" s="85">
        <f t="shared" si="45"/>
        <v>265</v>
      </c>
      <c r="I136" s="70">
        <f t="shared" si="45"/>
        <v>0</v>
      </c>
      <c r="J136" s="70">
        <f t="shared" si="45"/>
        <v>0</v>
      </c>
      <c r="K136" s="70">
        <f t="shared" si="45"/>
        <v>0</v>
      </c>
      <c r="L136" s="70">
        <f t="shared" si="45"/>
        <v>0</v>
      </c>
    </row>
    <row r="137" spans="1:12" s="59" customFormat="1" ht="13.9" customHeight="1">
      <c r="A137" s="58"/>
      <c r="B137" s="29"/>
      <c r="C137" s="32"/>
      <c r="D137" s="40"/>
      <c r="E137" s="40"/>
      <c r="F137" s="39"/>
      <c r="G137" s="39"/>
      <c r="H137" s="39"/>
      <c r="I137" s="39"/>
      <c r="J137" s="39"/>
      <c r="K137" s="39"/>
      <c r="L137" s="39"/>
    </row>
    <row r="138" spans="1:12" s="81" customFormat="1" ht="25.5">
      <c r="A138" s="58"/>
      <c r="B138" s="29">
        <v>50</v>
      </c>
      <c r="C138" s="32" t="s">
        <v>151</v>
      </c>
      <c r="D138" s="40"/>
      <c r="E138" s="54"/>
      <c r="F138" s="39"/>
      <c r="G138" s="54"/>
      <c r="H138" s="40"/>
      <c r="I138" s="54"/>
      <c r="J138" s="39"/>
      <c r="K138" s="54"/>
      <c r="L138" s="39"/>
    </row>
    <row r="139" spans="1:12" s="81" customFormat="1" ht="13.9" customHeight="1">
      <c r="A139" s="58"/>
      <c r="B139" s="29">
        <v>81</v>
      </c>
      <c r="C139" s="32" t="s">
        <v>55</v>
      </c>
      <c r="D139" s="40"/>
      <c r="E139" s="54"/>
      <c r="F139" s="39"/>
      <c r="G139" s="54"/>
      <c r="H139" s="40"/>
      <c r="I139" s="54"/>
      <c r="J139" s="39"/>
      <c r="K139" s="54"/>
      <c r="L139" s="39"/>
    </row>
    <row r="140" spans="1:12" s="59" customFormat="1" ht="27.75" customHeight="1">
      <c r="A140" s="58"/>
      <c r="B140" s="105" t="s">
        <v>152</v>
      </c>
      <c r="C140" s="32" t="s">
        <v>271</v>
      </c>
      <c r="D140" s="40">
        <v>3259</v>
      </c>
      <c r="E140" s="54">
        <v>0</v>
      </c>
      <c r="F140" s="40">
        <v>6258</v>
      </c>
      <c r="G140" s="54">
        <v>0</v>
      </c>
      <c r="H140" s="40">
        <v>6258</v>
      </c>
      <c r="I140" s="54">
        <v>0</v>
      </c>
      <c r="J140" s="40">
        <v>3878</v>
      </c>
      <c r="K140" s="54">
        <v>0</v>
      </c>
      <c r="L140" s="73">
        <f t="shared" ref="L140:L181" si="46">SUM(J140:K140)</f>
        <v>3878</v>
      </c>
    </row>
    <row r="141" spans="1:12" s="59" customFormat="1" ht="41.25" customHeight="1">
      <c r="A141" s="58"/>
      <c r="B141" s="105" t="s">
        <v>153</v>
      </c>
      <c r="C141" s="97" t="s">
        <v>148</v>
      </c>
      <c r="D141" s="40">
        <v>10068</v>
      </c>
      <c r="E141" s="54">
        <v>0</v>
      </c>
      <c r="F141" s="40">
        <v>2702</v>
      </c>
      <c r="G141" s="54">
        <v>0</v>
      </c>
      <c r="H141" s="40">
        <v>2702</v>
      </c>
      <c r="I141" s="54">
        <v>0</v>
      </c>
      <c r="J141" s="40">
        <v>20</v>
      </c>
      <c r="K141" s="54">
        <v>0</v>
      </c>
      <c r="L141" s="73">
        <f t="shared" si="46"/>
        <v>20</v>
      </c>
    </row>
    <row r="142" spans="1:12" s="59" customFormat="1" ht="38.25">
      <c r="A142" s="60"/>
      <c r="B142" s="106" t="s">
        <v>154</v>
      </c>
      <c r="C142" s="38" t="s">
        <v>272</v>
      </c>
      <c r="D142" s="85">
        <v>137</v>
      </c>
      <c r="E142" s="70">
        <v>0</v>
      </c>
      <c r="F142" s="85">
        <v>688</v>
      </c>
      <c r="G142" s="70">
        <v>0</v>
      </c>
      <c r="H142" s="85">
        <v>688</v>
      </c>
      <c r="I142" s="70">
        <v>0</v>
      </c>
      <c r="J142" s="70">
        <v>0</v>
      </c>
      <c r="K142" s="70">
        <v>0</v>
      </c>
      <c r="L142" s="49">
        <f t="shared" si="46"/>
        <v>0</v>
      </c>
    </row>
    <row r="143" spans="1:12" s="59" customFormat="1" ht="29.45" customHeight="1">
      <c r="A143" s="58"/>
      <c r="B143" s="105" t="s">
        <v>155</v>
      </c>
      <c r="C143" s="32" t="s">
        <v>274</v>
      </c>
      <c r="D143" s="54">
        <v>0</v>
      </c>
      <c r="E143" s="54">
        <v>0</v>
      </c>
      <c r="F143" s="40">
        <v>5</v>
      </c>
      <c r="G143" s="54">
        <v>0</v>
      </c>
      <c r="H143" s="40">
        <v>5</v>
      </c>
      <c r="I143" s="54">
        <v>0</v>
      </c>
      <c r="J143" s="40">
        <v>5</v>
      </c>
      <c r="K143" s="54">
        <v>0</v>
      </c>
      <c r="L143" s="73">
        <f t="shared" si="46"/>
        <v>5</v>
      </c>
    </row>
    <row r="144" spans="1:12" s="59" customFormat="1" ht="31.5" customHeight="1">
      <c r="A144" s="58"/>
      <c r="B144" s="105" t="s">
        <v>156</v>
      </c>
      <c r="C144" s="32" t="s">
        <v>273</v>
      </c>
      <c r="D144" s="54">
        <v>0</v>
      </c>
      <c r="E144" s="54">
        <v>0</v>
      </c>
      <c r="F144" s="40">
        <v>1071</v>
      </c>
      <c r="G144" s="54">
        <v>0</v>
      </c>
      <c r="H144" s="40">
        <v>1071</v>
      </c>
      <c r="I144" s="54">
        <v>0</v>
      </c>
      <c r="J144" s="40">
        <v>476</v>
      </c>
      <c r="K144" s="54">
        <v>0</v>
      </c>
      <c r="L144" s="42">
        <f t="shared" si="46"/>
        <v>476</v>
      </c>
    </row>
    <row r="145" spans="1:12" s="59" customFormat="1" ht="41.45" customHeight="1">
      <c r="A145" s="58"/>
      <c r="B145" s="105" t="s">
        <v>157</v>
      </c>
      <c r="C145" s="32" t="s">
        <v>134</v>
      </c>
      <c r="D145" s="40">
        <v>505</v>
      </c>
      <c r="E145" s="54">
        <v>0</v>
      </c>
      <c r="F145" s="40">
        <v>2</v>
      </c>
      <c r="G145" s="54">
        <v>0</v>
      </c>
      <c r="H145" s="40">
        <v>2</v>
      </c>
      <c r="I145" s="54">
        <v>0</v>
      </c>
      <c r="J145" s="40">
        <v>2</v>
      </c>
      <c r="K145" s="54">
        <v>0</v>
      </c>
      <c r="L145" s="42">
        <f t="shared" si="46"/>
        <v>2</v>
      </c>
    </row>
    <row r="146" spans="1:12" s="59" customFormat="1" ht="42" customHeight="1">
      <c r="A146" s="58"/>
      <c r="B146" s="105" t="s">
        <v>158</v>
      </c>
      <c r="C146" s="32" t="s">
        <v>277</v>
      </c>
      <c r="D146" s="54">
        <v>0</v>
      </c>
      <c r="E146" s="54">
        <v>0</v>
      </c>
      <c r="F146" s="40">
        <v>19</v>
      </c>
      <c r="G146" s="54">
        <v>0</v>
      </c>
      <c r="H146" s="40">
        <v>19</v>
      </c>
      <c r="I146" s="54">
        <v>0</v>
      </c>
      <c r="J146" s="40">
        <v>476</v>
      </c>
      <c r="K146" s="54">
        <v>0</v>
      </c>
      <c r="L146" s="73">
        <f t="shared" si="46"/>
        <v>476</v>
      </c>
    </row>
    <row r="147" spans="1:12" s="59" customFormat="1" ht="42" customHeight="1">
      <c r="A147" s="58"/>
      <c r="B147" s="105" t="s">
        <v>159</v>
      </c>
      <c r="C147" s="32" t="s">
        <v>276</v>
      </c>
      <c r="D147" s="54">
        <v>0</v>
      </c>
      <c r="E147" s="54">
        <v>0</v>
      </c>
      <c r="F147" s="40">
        <v>399</v>
      </c>
      <c r="G147" s="54">
        <v>0</v>
      </c>
      <c r="H147" s="40">
        <v>399</v>
      </c>
      <c r="I147" s="54">
        <v>0</v>
      </c>
      <c r="J147" s="40">
        <v>399</v>
      </c>
      <c r="K147" s="54">
        <v>0</v>
      </c>
      <c r="L147" s="73">
        <f t="shared" si="46"/>
        <v>399</v>
      </c>
    </row>
    <row r="148" spans="1:12" s="59" customFormat="1" ht="54.75" customHeight="1">
      <c r="A148" s="58"/>
      <c r="B148" s="105" t="s">
        <v>160</v>
      </c>
      <c r="C148" s="32" t="s">
        <v>275</v>
      </c>
      <c r="D148" s="40">
        <v>28</v>
      </c>
      <c r="E148" s="54">
        <v>0</v>
      </c>
      <c r="F148" s="54">
        <v>0</v>
      </c>
      <c r="G148" s="54">
        <v>0</v>
      </c>
      <c r="H148" s="54">
        <v>0</v>
      </c>
      <c r="I148" s="54">
        <v>0</v>
      </c>
      <c r="J148" s="54">
        <v>0</v>
      </c>
      <c r="K148" s="54">
        <v>0</v>
      </c>
      <c r="L148" s="55">
        <f t="shared" si="46"/>
        <v>0</v>
      </c>
    </row>
    <row r="149" spans="1:12" s="59" customFormat="1" ht="28.9" customHeight="1">
      <c r="A149" s="58"/>
      <c r="B149" s="105" t="s">
        <v>161</v>
      </c>
      <c r="C149" s="32" t="s">
        <v>77</v>
      </c>
      <c r="D149" s="40">
        <v>102</v>
      </c>
      <c r="E149" s="54">
        <v>0</v>
      </c>
      <c r="F149" s="54">
        <v>0</v>
      </c>
      <c r="G149" s="54">
        <v>0</v>
      </c>
      <c r="H149" s="54">
        <v>0</v>
      </c>
      <c r="I149" s="54">
        <v>0</v>
      </c>
      <c r="J149" s="54">
        <v>0</v>
      </c>
      <c r="K149" s="54">
        <v>0</v>
      </c>
      <c r="L149" s="55">
        <f t="shared" si="46"/>
        <v>0</v>
      </c>
    </row>
    <row r="150" spans="1:12" s="59" customFormat="1" ht="42.6" customHeight="1">
      <c r="A150" s="58"/>
      <c r="B150" s="105" t="s">
        <v>162</v>
      </c>
      <c r="C150" s="97" t="s">
        <v>147</v>
      </c>
      <c r="D150" s="40">
        <v>14040</v>
      </c>
      <c r="E150" s="54">
        <v>0</v>
      </c>
      <c r="F150" s="54">
        <v>0</v>
      </c>
      <c r="G150" s="54">
        <v>0</v>
      </c>
      <c r="H150" s="54">
        <v>0</v>
      </c>
      <c r="I150" s="54">
        <v>0</v>
      </c>
      <c r="J150" s="54">
        <v>0</v>
      </c>
      <c r="K150" s="54">
        <v>0</v>
      </c>
      <c r="L150" s="55">
        <f t="shared" si="46"/>
        <v>0</v>
      </c>
    </row>
    <row r="151" spans="1:12" s="59" customFormat="1" ht="28.5" customHeight="1">
      <c r="A151" s="58"/>
      <c r="B151" s="105" t="s">
        <v>163</v>
      </c>
      <c r="C151" s="32" t="s">
        <v>107</v>
      </c>
      <c r="D151" s="40">
        <v>161</v>
      </c>
      <c r="E151" s="54">
        <v>0</v>
      </c>
      <c r="F151" s="40">
        <v>1</v>
      </c>
      <c r="G151" s="54">
        <v>0</v>
      </c>
      <c r="H151" s="40">
        <v>1</v>
      </c>
      <c r="I151" s="54">
        <v>0</v>
      </c>
      <c r="J151" s="54">
        <v>0</v>
      </c>
      <c r="K151" s="54">
        <v>0</v>
      </c>
      <c r="L151" s="55">
        <f t="shared" si="46"/>
        <v>0</v>
      </c>
    </row>
    <row r="152" spans="1:12" s="59" customFormat="1" ht="41.25" customHeight="1">
      <c r="A152" s="58"/>
      <c r="B152" s="105" t="s">
        <v>164</v>
      </c>
      <c r="C152" s="30" t="s">
        <v>131</v>
      </c>
      <c r="D152" s="35">
        <v>573</v>
      </c>
      <c r="E152" s="69">
        <v>0</v>
      </c>
      <c r="F152" s="35">
        <v>2</v>
      </c>
      <c r="G152" s="69">
        <v>0</v>
      </c>
      <c r="H152" s="35">
        <v>2</v>
      </c>
      <c r="I152" s="69">
        <v>0</v>
      </c>
      <c r="J152" s="40">
        <v>2</v>
      </c>
      <c r="K152" s="69">
        <v>0</v>
      </c>
      <c r="L152" s="42">
        <f t="shared" si="46"/>
        <v>2</v>
      </c>
    </row>
    <row r="153" spans="1:12" s="59" customFormat="1" ht="30" customHeight="1">
      <c r="A153" s="60"/>
      <c r="B153" s="106" t="s">
        <v>165</v>
      </c>
      <c r="C153" s="38" t="s">
        <v>132</v>
      </c>
      <c r="D153" s="70">
        <v>0</v>
      </c>
      <c r="E153" s="70">
        <v>0</v>
      </c>
      <c r="F153" s="85">
        <v>51</v>
      </c>
      <c r="G153" s="70">
        <v>0</v>
      </c>
      <c r="H153" s="85">
        <v>51</v>
      </c>
      <c r="I153" s="70">
        <v>0</v>
      </c>
      <c r="J153" s="85">
        <v>51</v>
      </c>
      <c r="K153" s="70">
        <v>0</v>
      </c>
      <c r="L153" s="84">
        <f t="shared" si="46"/>
        <v>51</v>
      </c>
    </row>
    <row r="154" spans="1:12" s="59" customFormat="1" ht="43.5" customHeight="1">
      <c r="A154" s="58"/>
      <c r="B154" s="105" t="s">
        <v>166</v>
      </c>
      <c r="C154" s="32" t="s">
        <v>108</v>
      </c>
      <c r="D154" s="40">
        <v>713</v>
      </c>
      <c r="E154" s="54">
        <v>0</v>
      </c>
      <c r="F154" s="40">
        <v>10</v>
      </c>
      <c r="G154" s="54">
        <v>0</v>
      </c>
      <c r="H154" s="40">
        <v>10</v>
      </c>
      <c r="I154" s="54">
        <v>0</v>
      </c>
      <c r="J154" s="40">
        <v>10</v>
      </c>
      <c r="K154" s="54">
        <v>0</v>
      </c>
      <c r="L154" s="73">
        <f t="shared" si="46"/>
        <v>10</v>
      </c>
    </row>
    <row r="155" spans="1:12" s="59" customFormat="1" ht="42" customHeight="1">
      <c r="A155" s="58"/>
      <c r="B155" s="105" t="s">
        <v>167</v>
      </c>
      <c r="C155" s="32" t="s">
        <v>109</v>
      </c>
      <c r="D155" s="40">
        <v>983</v>
      </c>
      <c r="E155" s="54">
        <v>0</v>
      </c>
      <c r="F155" s="40">
        <v>4703</v>
      </c>
      <c r="G155" s="54">
        <v>0</v>
      </c>
      <c r="H155" s="40">
        <v>4703</v>
      </c>
      <c r="I155" s="54">
        <v>0</v>
      </c>
      <c r="J155" s="40">
        <v>2534</v>
      </c>
      <c r="K155" s="54">
        <v>0</v>
      </c>
      <c r="L155" s="73">
        <f t="shared" si="46"/>
        <v>2534</v>
      </c>
    </row>
    <row r="156" spans="1:12" s="59" customFormat="1" ht="30" customHeight="1">
      <c r="A156" s="58"/>
      <c r="B156" s="105" t="s">
        <v>168</v>
      </c>
      <c r="C156" s="32" t="s">
        <v>74</v>
      </c>
      <c r="D156" s="40">
        <v>3027</v>
      </c>
      <c r="E156" s="54">
        <v>0</v>
      </c>
      <c r="F156" s="40">
        <v>4</v>
      </c>
      <c r="G156" s="54">
        <v>0</v>
      </c>
      <c r="H156" s="40">
        <v>4</v>
      </c>
      <c r="I156" s="54">
        <v>0</v>
      </c>
      <c r="J156" s="40">
        <v>4</v>
      </c>
      <c r="K156" s="54">
        <v>0</v>
      </c>
      <c r="L156" s="42">
        <f t="shared" si="46"/>
        <v>4</v>
      </c>
    </row>
    <row r="157" spans="1:12" s="59" customFormat="1" ht="55.15" customHeight="1">
      <c r="A157" s="58"/>
      <c r="B157" s="105" t="s">
        <v>169</v>
      </c>
      <c r="C157" s="32" t="s">
        <v>75</v>
      </c>
      <c r="D157" s="40">
        <v>375</v>
      </c>
      <c r="E157" s="54">
        <v>0</v>
      </c>
      <c r="F157" s="40">
        <v>822</v>
      </c>
      <c r="G157" s="54">
        <v>0</v>
      </c>
      <c r="H157" s="40">
        <v>822</v>
      </c>
      <c r="I157" s="54">
        <v>0</v>
      </c>
      <c r="J157" s="54">
        <v>0</v>
      </c>
      <c r="K157" s="54">
        <v>0</v>
      </c>
      <c r="L157" s="55">
        <f t="shared" si="46"/>
        <v>0</v>
      </c>
    </row>
    <row r="158" spans="1:12" s="59" customFormat="1" ht="42" customHeight="1">
      <c r="A158" s="58"/>
      <c r="B158" s="105" t="s">
        <v>170</v>
      </c>
      <c r="C158" s="32" t="s">
        <v>91</v>
      </c>
      <c r="D158" s="40">
        <v>28</v>
      </c>
      <c r="E158" s="54">
        <v>0</v>
      </c>
      <c r="F158" s="40">
        <v>5</v>
      </c>
      <c r="G158" s="54">
        <v>0</v>
      </c>
      <c r="H158" s="40">
        <v>5</v>
      </c>
      <c r="I158" s="54">
        <v>0</v>
      </c>
      <c r="J158" s="54">
        <v>0</v>
      </c>
      <c r="K158" s="54">
        <v>0</v>
      </c>
      <c r="L158" s="55">
        <f t="shared" si="46"/>
        <v>0</v>
      </c>
    </row>
    <row r="159" spans="1:12" s="59" customFormat="1" ht="29.45" customHeight="1">
      <c r="A159" s="58"/>
      <c r="B159" s="105" t="s">
        <v>171</v>
      </c>
      <c r="C159" s="97" t="s">
        <v>144</v>
      </c>
      <c r="D159" s="40">
        <v>10752</v>
      </c>
      <c r="E159" s="54">
        <v>0</v>
      </c>
      <c r="F159" s="40">
        <v>2798</v>
      </c>
      <c r="G159" s="54">
        <v>0</v>
      </c>
      <c r="H159" s="40">
        <v>2798</v>
      </c>
      <c r="I159" s="54">
        <v>0</v>
      </c>
      <c r="J159" s="40">
        <v>1</v>
      </c>
      <c r="K159" s="54">
        <v>0</v>
      </c>
      <c r="L159" s="73">
        <f t="shared" si="46"/>
        <v>1</v>
      </c>
    </row>
    <row r="160" spans="1:12" s="59" customFormat="1" ht="31.9" customHeight="1">
      <c r="A160" s="58"/>
      <c r="B160" s="105" t="s">
        <v>172</v>
      </c>
      <c r="C160" s="63" t="s">
        <v>145</v>
      </c>
      <c r="D160" s="40">
        <v>8958</v>
      </c>
      <c r="E160" s="54">
        <v>0</v>
      </c>
      <c r="F160" s="40">
        <v>5401</v>
      </c>
      <c r="G160" s="54">
        <v>0</v>
      </c>
      <c r="H160" s="40">
        <v>5401</v>
      </c>
      <c r="I160" s="54">
        <v>0</v>
      </c>
      <c r="J160" s="40">
        <v>1</v>
      </c>
      <c r="K160" s="54">
        <v>0</v>
      </c>
      <c r="L160" s="73">
        <f t="shared" si="46"/>
        <v>1</v>
      </c>
    </row>
    <row r="161" spans="1:12" s="59" customFormat="1" ht="54" customHeight="1">
      <c r="A161" s="58"/>
      <c r="B161" s="105" t="s">
        <v>173</v>
      </c>
      <c r="C161" s="63" t="s">
        <v>280</v>
      </c>
      <c r="D161" s="40">
        <v>2575</v>
      </c>
      <c r="E161" s="54">
        <v>0</v>
      </c>
      <c r="F161" s="40">
        <v>11925</v>
      </c>
      <c r="G161" s="54">
        <v>0</v>
      </c>
      <c r="H161" s="40">
        <v>11925</v>
      </c>
      <c r="I161" s="54">
        <v>0</v>
      </c>
      <c r="J161" s="40">
        <v>1</v>
      </c>
      <c r="K161" s="54">
        <v>0</v>
      </c>
      <c r="L161" s="73">
        <f t="shared" si="46"/>
        <v>1</v>
      </c>
    </row>
    <row r="162" spans="1:12" s="59" customFormat="1" ht="40.5" customHeight="1">
      <c r="A162" s="58"/>
      <c r="B162" s="105" t="s">
        <v>174</v>
      </c>
      <c r="C162" s="63" t="s">
        <v>240</v>
      </c>
      <c r="D162" s="40">
        <v>4037</v>
      </c>
      <c r="E162" s="54">
        <v>0</v>
      </c>
      <c r="F162" s="54">
        <v>0</v>
      </c>
      <c r="G162" s="54">
        <v>0</v>
      </c>
      <c r="H162" s="54">
        <v>0</v>
      </c>
      <c r="I162" s="54">
        <v>0</v>
      </c>
      <c r="J162" s="54">
        <v>0</v>
      </c>
      <c r="K162" s="54">
        <v>0</v>
      </c>
      <c r="L162" s="55">
        <f t="shared" si="46"/>
        <v>0</v>
      </c>
    </row>
    <row r="163" spans="1:12" s="59" customFormat="1" ht="40.9" customHeight="1">
      <c r="A163" s="60"/>
      <c r="B163" s="106" t="s">
        <v>175</v>
      </c>
      <c r="C163" s="86" t="s">
        <v>146</v>
      </c>
      <c r="D163" s="85">
        <v>3412</v>
      </c>
      <c r="E163" s="70">
        <v>0</v>
      </c>
      <c r="F163" s="70">
        <v>0</v>
      </c>
      <c r="G163" s="70">
        <v>0</v>
      </c>
      <c r="H163" s="70">
        <v>0</v>
      </c>
      <c r="I163" s="70">
        <v>0</v>
      </c>
      <c r="J163" s="70">
        <v>0</v>
      </c>
      <c r="K163" s="70">
        <v>0</v>
      </c>
      <c r="L163" s="49">
        <f t="shared" si="46"/>
        <v>0</v>
      </c>
    </row>
    <row r="164" spans="1:12" s="59" customFormat="1" ht="66.599999999999994" customHeight="1">
      <c r="A164" s="58"/>
      <c r="B164" s="105" t="s">
        <v>176</v>
      </c>
      <c r="C164" s="63" t="s">
        <v>285</v>
      </c>
      <c r="D164" s="40">
        <v>49573</v>
      </c>
      <c r="E164" s="54">
        <v>0</v>
      </c>
      <c r="F164" s="40">
        <v>46943</v>
      </c>
      <c r="G164" s="54">
        <v>0</v>
      </c>
      <c r="H164" s="40">
        <v>46943</v>
      </c>
      <c r="I164" s="54">
        <v>0</v>
      </c>
      <c r="J164" s="40">
        <v>1</v>
      </c>
      <c r="K164" s="54">
        <v>0</v>
      </c>
      <c r="L164" s="73">
        <f t="shared" si="46"/>
        <v>1</v>
      </c>
    </row>
    <row r="165" spans="1:12" s="59" customFormat="1" ht="40.15" customHeight="1">
      <c r="A165" s="58"/>
      <c r="B165" s="105" t="s">
        <v>177</v>
      </c>
      <c r="C165" s="63" t="s">
        <v>143</v>
      </c>
      <c r="D165" s="35">
        <v>13698</v>
      </c>
      <c r="E165" s="69">
        <v>0</v>
      </c>
      <c r="F165" s="35">
        <v>2302</v>
      </c>
      <c r="G165" s="69">
        <v>0</v>
      </c>
      <c r="H165" s="35">
        <v>2302</v>
      </c>
      <c r="I165" s="69">
        <v>0</v>
      </c>
      <c r="J165" s="35">
        <v>1</v>
      </c>
      <c r="K165" s="69">
        <v>0</v>
      </c>
      <c r="L165" s="42">
        <f t="shared" si="46"/>
        <v>1</v>
      </c>
    </row>
    <row r="166" spans="1:12" s="59" customFormat="1" ht="40.15" customHeight="1">
      <c r="A166" s="58"/>
      <c r="B166" s="105" t="s">
        <v>178</v>
      </c>
      <c r="C166" s="63" t="s">
        <v>142</v>
      </c>
      <c r="D166" s="35">
        <v>2064</v>
      </c>
      <c r="E166" s="69">
        <v>0</v>
      </c>
      <c r="F166" s="35">
        <v>11936</v>
      </c>
      <c r="G166" s="69">
        <v>0</v>
      </c>
      <c r="H166" s="35">
        <v>11936</v>
      </c>
      <c r="I166" s="69">
        <v>0</v>
      </c>
      <c r="J166" s="35">
        <v>1</v>
      </c>
      <c r="K166" s="69">
        <v>0</v>
      </c>
      <c r="L166" s="42">
        <f t="shared" si="46"/>
        <v>1</v>
      </c>
    </row>
    <row r="167" spans="1:12" s="59" customFormat="1" ht="42" customHeight="1">
      <c r="A167" s="58"/>
      <c r="B167" s="105" t="s">
        <v>179</v>
      </c>
      <c r="C167" s="63" t="s">
        <v>141</v>
      </c>
      <c r="D167" s="35">
        <v>2447</v>
      </c>
      <c r="E167" s="69">
        <v>0</v>
      </c>
      <c r="F167" s="35">
        <v>12591</v>
      </c>
      <c r="G167" s="69">
        <v>0</v>
      </c>
      <c r="H167" s="35">
        <v>12591</v>
      </c>
      <c r="I167" s="69">
        <v>0</v>
      </c>
      <c r="J167" s="35">
        <v>1</v>
      </c>
      <c r="K167" s="69">
        <v>0</v>
      </c>
      <c r="L167" s="42">
        <f t="shared" si="46"/>
        <v>1</v>
      </c>
    </row>
    <row r="168" spans="1:12" s="59" customFormat="1" ht="40.9" customHeight="1">
      <c r="A168" s="58"/>
      <c r="B168" s="105" t="s">
        <v>180</v>
      </c>
      <c r="C168" s="63" t="s">
        <v>140</v>
      </c>
      <c r="D168" s="35">
        <v>574</v>
      </c>
      <c r="E168" s="69">
        <v>0</v>
      </c>
      <c r="F168" s="35">
        <v>8933</v>
      </c>
      <c r="G168" s="69">
        <v>0</v>
      </c>
      <c r="H168" s="35">
        <v>8933</v>
      </c>
      <c r="I168" s="69">
        <v>0</v>
      </c>
      <c r="J168" s="35">
        <v>7500</v>
      </c>
      <c r="K168" s="69">
        <v>0</v>
      </c>
      <c r="L168" s="42">
        <f t="shared" si="46"/>
        <v>7500</v>
      </c>
    </row>
    <row r="169" spans="1:12" s="59" customFormat="1" ht="40.15" customHeight="1">
      <c r="A169" s="58"/>
      <c r="B169" s="105" t="s">
        <v>181</v>
      </c>
      <c r="C169" s="32" t="s">
        <v>81</v>
      </c>
      <c r="D169" s="54">
        <v>0</v>
      </c>
      <c r="E169" s="54">
        <v>0</v>
      </c>
      <c r="F169" s="40">
        <v>188</v>
      </c>
      <c r="G169" s="54">
        <v>0</v>
      </c>
      <c r="H169" s="40">
        <v>188</v>
      </c>
      <c r="I169" s="54">
        <v>0</v>
      </c>
      <c r="J169" s="40">
        <v>188</v>
      </c>
      <c r="K169" s="54">
        <v>0</v>
      </c>
      <c r="L169" s="73">
        <f t="shared" si="46"/>
        <v>188</v>
      </c>
    </row>
    <row r="170" spans="1:12" s="59" customFormat="1" ht="41.45" customHeight="1">
      <c r="A170" s="58"/>
      <c r="B170" s="105" t="s">
        <v>182</v>
      </c>
      <c r="C170" s="63" t="s">
        <v>139</v>
      </c>
      <c r="D170" s="40">
        <v>1572</v>
      </c>
      <c r="E170" s="54">
        <v>0</v>
      </c>
      <c r="F170" s="40">
        <v>7928</v>
      </c>
      <c r="G170" s="54">
        <v>0</v>
      </c>
      <c r="H170" s="40">
        <v>7928</v>
      </c>
      <c r="I170" s="54">
        <v>0</v>
      </c>
      <c r="J170" s="40">
        <v>1</v>
      </c>
      <c r="K170" s="54">
        <v>0</v>
      </c>
      <c r="L170" s="73">
        <f t="shared" si="46"/>
        <v>1</v>
      </c>
    </row>
    <row r="171" spans="1:12" s="59" customFormat="1" ht="42" customHeight="1">
      <c r="A171" s="58"/>
      <c r="B171" s="105" t="s">
        <v>183</v>
      </c>
      <c r="C171" s="63" t="s">
        <v>138</v>
      </c>
      <c r="D171" s="40">
        <v>7377</v>
      </c>
      <c r="E171" s="54">
        <v>0</v>
      </c>
      <c r="F171" s="40">
        <v>2133</v>
      </c>
      <c r="G171" s="54">
        <v>0</v>
      </c>
      <c r="H171" s="40">
        <v>2133</v>
      </c>
      <c r="I171" s="54">
        <v>0</v>
      </c>
      <c r="J171" s="40">
        <v>1</v>
      </c>
      <c r="K171" s="54">
        <v>0</v>
      </c>
      <c r="L171" s="73">
        <f t="shared" si="46"/>
        <v>1</v>
      </c>
    </row>
    <row r="172" spans="1:12" s="59" customFormat="1" ht="28.5" customHeight="1">
      <c r="A172" s="58"/>
      <c r="B172" s="105" t="s">
        <v>184</v>
      </c>
      <c r="C172" s="32" t="s">
        <v>61</v>
      </c>
      <c r="D172" s="54">
        <v>0</v>
      </c>
      <c r="E172" s="54">
        <v>0</v>
      </c>
      <c r="F172" s="40">
        <v>10</v>
      </c>
      <c r="G172" s="54">
        <v>0</v>
      </c>
      <c r="H172" s="40">
        <v>10</v>
      </c>
      <c r="I172" s="54">
        <v>0</v>
      </c>
      <c r="J172" s="54">
        <v>0</v>
      </c>
      <c r="K172" s="54">
        <v>0</v>
      </c>
      <c r="L172" s="55">
        <f t="shared" si="46"/>
        <v>0</v>
      </c>
    </row>
    <row r="173" spans="1:12" s="59" customFormat="1" ht="30.6" customHeight="1">
      <c r="A173" s="60"/>
      <c r="B173" s="106" t="s">
        <v>185</v>
      </c>
      <c r="C173" s="86" t="s">
        <v>137</v>
      </c>
      <c r="D173" s="85">
        <v>6560</v>
      </c>
      <c r="E173" s="70">
        <v>0</v>
      </c>
      <c r="F173" s="85">
        <v>28</v>
      </c>
      <c r="G173" s="70">
        <v>0</v>
      </c>
      <c r="H173" s="85">
        <v>28</v>
      </c>
      <c r="I173" s="70">
        <v>0</v>
      </c>
      <c r="J173" s="85">
        <v>1</v>
      </c>
      <c r="K173" s="70">
        <v>0</v>
      </c>
      <c r="L173" s="84">
        <f t="shared" si="46"/>
        <v>1</v>
      </c>
    </row>
    <row r="174" spans="1:12" s="59" customFormat="1" ht="54.75" customHeight="1">
      <c r="A174" s="58"/>
      <c r="B174" s="105" t="s">
        <v>186</v>
      </c>
      <c r="C174" s="32" t="s">
        <v>278</v>
      </c>
      <c r="D174" s="40">
        <v>294</v>
      </c>
      <c r="E174" s="54">
        <v>0</v>
      </c>
      <c r="F174" s="40">
        <v>8</v>
      </c>
      <c r="G174" s="54">
        <v>0</v>
      </c>
      <c r="H174" s="40">
        <v>8</v>
      </c>
      <c r="I174" s="54">
        <v>0</v>
      </c>
      <c r="J174" s="54">
        <v>0</v>
      </c>
      <c r="K174" s="54">
        <v>0</v>
      </c>
      <c r="L174" s="55">
        <f t="shared" si="46"/>
        <v>0</v>
      </c>
    </row>
    <row r="175" spans="1:12" s="59" customFormat="1" ht="42.6" customHeight="1">
      <c r="A175" s="58"/>
      <c r="B175" s="105" t="s">
        <v>187</v>
      </c>
      <c r="C175" s="61" t="s">
        <v>215</v>
      </c>
      <c r="D175" s="73">
        <v>76</v>
      </c>
      <c r="E175" s="55">
        <v>0</v>
      </c>
      <c r="F175" s="73">
        <v>1324</v>
      </c>
      <c r="G175" s="55">
        <v>0</v>
      </c>
      <c r="H175" s="73">
        <v>1324</v>
      </c>
      <c r="I175" s="55">
        <v>0</v>
      </c>
      <c r="J175" s="73">
        <v>734</v>
      </c>
      <c r="K175" s="55">
        <v>0</v>
      </c>
      <c r="L175" s="73">
        <f t="shared" si="46"/>
        <v>734</v>
      </c>
    </row>
    <row r="176" spans="1:12" s="59" customFormat="1" ht="28.15" customHeight="1">
      <c r="A176" s="58"/>
      <c r="B176" s="105" t="s">
        <v>188</v>
      </c>
      <c r="C176" s="63" t="s">
        <v>136</v>
      </c>
      <c r="D176" s="73">
        <v>3604</v>
      </c>
      <c r="E176" s="55">
        <v>0</v>
      </c>
      <c r="F176" s="73">
        <v>6396</v>
      </c>
      <c r="G176" s="55">
        <v>0</v>
      </c>
      <c r="H176" s="73">
        <v>6396</v>
      </c>
      <c r="I176" s="55">
        <v>0</v>
      </c>
      <c r="J176" s="73">
        <v>1</v>
      </c>
      <c r="K176" s="55">
        <v>0</v>
      </c>
      <c r="L176" s="73">
        <f t="shared" si="46"/>
        <v>1</v>
      </c>
    </row>
    <row r="177" spans="1:12" s="59" customFormat="1" ht="54.6" customHeight="1">
      <c r="A177" s="58"/>
      <c r="B177" s="105" t="s">
        <v>189</v>
      </c>
      <c r="C177" s="61" t="s">
        <v>246</v>
      </c>
      <c r="D177" s="55">
        <v>0</v>
      </c>
      <c r="E177" s="55">
        <v>0</v>
      </c>
      <c r="F177" s="73">
        <v>2010</v>
      </c>
      <c r="G177" s="55">
        <v>0</v>
      </c>
      <c r="H177" s="73">
        <v>2010</v>
      </c>
      <c r="I177" s="55">
        <v>0</v>
      </c>
      <c r="J177" s="73">
        <v>210</v>
      </c>
      <c r="K177" s="55">
        <v>0</v>
      </c>
      <c r="L177" s="73">
        <f t="shared" si="46"/>
        <v>210</v>
      </c>
    </row>
    <row r="178" spans="1:12" s="59" customFormat="1" ht="28.9" customHeight="1">
      <c r="A178" s="58"/>
      <c r="B178" s="105" t="s">
        <v>190</v>
      </c>
      <c r="C178" s="63" t="s">
        <v>135</v>
      </c>
      <c r="D178" s="42">
        <v>1547</v>
      </c>
      <c r="E178" s="47">
        <v>0</v>
      </c>
      <c r="F178" s="42">
        <v>8453</v>
      </c>
      <c r="G178" s="47">
        <v>0</v>
      </c>
      <c r="H178" s="42">
        <v>8453</v>
      </c>
      <c r="I178" s="47">
        <v>0</v>
      </c>
      <c r="J178" s="42">
        <v>1</v>
      </c>
      <c r="K178" s="47">
        <v>0</v>
      </c>
      <c r="L178" s="42">
        <f t="shared" si="46"/>
        <v>1</v>
      </c>
    </row>
    <row r="179" spans="1:12" s="59" customFormat="1" ht="42" customHeight="1">
      <c r="A179" s="58"/>
      <c r="B179" s="105" t="s">
        <v>191</v>
      </c>
      <c r="C179" s="61" t="s">
        <v>71</v>
      </c>
      <c r="D179" s="55">
        <v>0</v>
      </c>
      <c r="E179" s="55">
        <v>0</v>
      </c>
      <c r="F179" s="73">
        <v>362</v>
      </c>
      <c r="G179" s="55">
        <v>0</v>
      </c>
      <c r="H179" s="73">
        <v>362</v>
      </c>
      <c r="I179" s="55">
        <v>0</v>
      </c>
      <c r="J179" s="55">
        <v>0</v>
      </c>
      <c r="K179" s="55">
        <v>0</v>
      </c>
      <c r="L179" s="55">
        <f t="shared" si="46"/>
        <v>0</v>
      </c>
    </row>
    <row r="180" spans="1:12" s="59" customFormat="1" ht="43.9" customHeight="1">
      <c r="A180" s="58"/>
      <c r="B180" s="108" t="s">
        <v>248</v>
      </c>
      <c r="C180" s="104" t="s">
        <v>249</v>
      </c>
      <c r="D180" s="73">
        <v>164605</v>
      </c>
      <c r="E180" s="55">
        <v>0</v>
      </c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55">
        <v>0</v>
      </c>
      <c r="L180" s="55">
        <f t="shared" si="46"/>
        <v>0</v>
      </c>
    </row>
    <row r="181" spans="1:12" s="59" customFormat="1" ht="95.45" customHeight="1">
      <c r="A181" s="58"/>
      <c r="B181" s="108" t="s">
        <v>269</v>
      </c>
      <c r="C181" s="104" t="s">
        <v>286</v>
      </c>
      <c r="D181" s="49">
        <v>0</v>
      </c>
      <c r="E181" s="49">
        <v>0</v>
      </c>
      <c r="F181" s="84">
        <v>210000</v>
      </c>
      <c r="G181" s="49">
        <v>0</v>
      </c>
      <c r="H181" s="84">
        <v>210000</v>
      </c>
      <c r="I181" s="49">
        <v>0</v>
      </c>
      <c r="J181" s="84">
        <f>130000+301</f>
        <v>130301</v>
      </c>
      <c r="K181" s="49">
        <v>0</v>
      </c>
      <c r="L181" s="84">
        <f t="shared" si="46"/>
        <v>130301</v>
      </c>
    </row>
    <row r="182" spans="1:12" s="59" customFormat="1" ht="13.9" customHeight="1">
      <c r="A182" s="60" t="s">
        <v>9</v>
      </c>
      <c r="B182" s="87">
        <v>81</v>
      </c>
      <c r="C182" s="38" t="s">
        <v>55</v>
      </c>
      <c r="D182" s="82">
        <f t="shared" ref="D182:I182" si="47">SUM(D140:D181)</f>
        <v>317724</v>
      </c>
      <c r="E182" s="43">
        <f t="shared" si="47"/>
        <v>0</v>
      </c>
      <c r="F182" s="82">
        <f t="shared" si="47"/>
        <v>358411</v>
      </c>
      <c r="G182" s="43">
        <f t="shared" si="47"/>
        <v>0</v>
      </c>
      <c r="H182" s="82">
        <f t="shared" si="47"/>
        <v>358411</v>
      </c>
      <c r="I182" s="43">
        <f t="shared" si="47"/>
        <v>0</v>
      </c>
      <c r="J182" s="82">
        <f>SUM(J140:J181)</f>
        <v>146802</v>
      </c>
      <c r="K182" s="43">
        <f t="shared" ref="K182:L182" si="48">SUM(K140:K181)</f>
        <v>0</v>
      </c>
      <c r="L182" s="82">
        <f t="shared" si="48"/>
        <v>146802</v>
      </c>
    </row>
    <row r="183" spans="1:12" s="59" customFormat="1" ht="4.1500000000000004" customHeight="1">
      <c r="A183" s="58"/>
      <c r="B183" s="29"/>
      <c r="C183" s="32"/>
      <c r="D183" s="40"/>
      <c r="E183" s="54"/>
      <c r="F183" s="39"/>
      <c r="G183" s="54"/>
      <c r="H183" s="40"/>
      <c r="I183" s="54"/>
      <c r="J183" s="39"/>
      <c r="K183" s="54"/>
      <c r="L183" s="39"/>
    </row>
    <row r="184" spans="1:12" s="59" customFormat="1" ht="15.6" customHeight="1">
      <c r="A184" s="58"/>
      <c r="B184" s="29">
        <v>82</v>
      </c>
      <c r="C184" s="32" t="s">
        <v>99</v>
      </c>
      <c r="D184" s="40"/>
      <c r="E184" s="54"/>
      <c r="F184" s="39"/>
      <c r="G184" s="54"/>
      <c r="H184" s="40"/>
      <c r="I184" s="54"/>
      <c r="J184" s="39"/>
      <c r="K184" s="54"/>
      <c r="L184" s="39"/>
    </row>
    <row r="185" spans="1:12" s="59" customFormat="1" ht="39.6" customHeight="1">
      <c r="A185" s="58"/>
      <c r="B185" s="105" t="s">
        <v>209</v>
      </c>
      <c r="C185" s="63" t="s">
        <v>95</v>
      </c>
      <c r="D185" s="40">
        <v>1127</v>
      </c>
      <c r="E185" s="54">
        <v>0</v>
      </c>
      <c r="F185" s="40">
        <v>1533</v>
      </c>
      <c r="G185" s="54">
        <v>0</v>
      </c>
      <c r="H185" s="40">
        <v>1533</v>
      </c>
      <c r="I185" s="54">
        <v>0</v>
      </c>
      <c r="J185" s="40">
        <v>565</v>
      </c>
      <c r="K185" s="54">
        <v>0</v>
      </c>
      <c r="L185" s="73">
        <f t="shared" ref="L185:L226" si="49">SUM(J185:K185)</f>
        <v>565</v>
      </c>
    </row>
    <row r="186" spans="1:12" s="59" customFormat="1" ht="26.45" customHeight="1">
      <c r="A186" s="58"/>
      <c r="B186" s="105" t="s">
        <v>192</v>
      </c>
      <c r="C186" s="63" t="s">
        <v>97</v>
      </c>
      <c r="D186" s="40">
        <v>9040</v>
      </c>
      <c r="E186" s="54">
        <v>0</v>
      </c>
      <c r="F186" s="40">
        <v>9893</v>
      </c>
      <c r="G186" s="54">
        <v>0</v>
      </c>
      <c r="H186" s="40">
        <v>9893</v>
      </c>
      <c r="I186" s="54">
        <v>0</v>
      </c>
      <c r="J186" s="40">
        <v>5000</v>
      </c>
      <c r="K186" s="54">
        <v>0</v>
      </c>
      <c r="L186" s="73">
        <f t="shared" si="49"/>
        <v>5000</v>
      </c>
    </row>
    <row r="187" spans="1:12" s="59" customFormat="1" ht="39.6" customHeight="1">
      <c r="A187" s="58"/>
      <c r="B187" s="105" t="s">
        <v>193</v>
      </c>
      <c r="C187" s="63" t="s">
        <v>98</v>
      </c>
      <c r="D187" s="40">
        <v>1729</v>
      </c>
      <c r="E187" s="54">
        <v>0</v>
      </c>
      <c r="F187" s="40">
        <v>3816</v>
      </c>
      <c r="G187" s="54">
        <v>0</v>
      </c>
      <c r="H187" s="40">
        <v>3816</v>
      </c>
      <c r="I187" s="54">
        <v>0</v>
      </c>
      <c r="J187" s="40">
        <v>1716</v>
      </c>
      <c r="K187" s="54">
        <v>0</v>
      </c>
      <c r="L187" s="73">
        <f t="shared" si="49"/>
        <v>1716</v>
      </c>
    </row>
    <row r="188" spans="1:12" s="59" customFormat="1" ht="28.9" customHeight="1">
      <c r="A188" s="58"/>
      <c r="B188" s="105" t="s">
        <v>194</v>
      </c>
      <c r="C188" s="63" t="s">
        <v>96</v>
      </c>
      <c r="D188" s="40">
        <v>6821</v>
      </c>
      <c r="E188" s="54">
        <v>0</v>
      </c>
      <c r="F188" s="40">
        <v>5549</v>
      </c>
      <c r="G188" s="54">
        <v>0</v>
      </c>
      <c r="H188" s="40">
        <v>5549</v>
      </c>
      <c r="I188" s="54">
        <v>0</v>
      </c>
      <c r="J188" s="40">
        <v>5000</v>
      </c>
      <c r="K188" s="54">
        <v>0</v>
      </c>
      <c r="L188" s="73">
        <f t="shared" si="49"/>
        <v>5000</v>
      </c>
    </row>
    <row r="189" spans="1:12" s="59" customFormat="1" ht="39.6" customHeight="1">
      <c r="A189" s="58"/>
      <c r="B189" s="105" t="s">
        <v>195</v>
      </c>
      <c r="C189" s="63" t="s">
        <v>110</v>
      </c>
      <c r="D189" s="40">
        <v>7591</v>
      </c>
      <c r="E189" s="54">
        <v>0</v>
      </c>
      <c r="F189" s="40">
        <v>44</v>
      </c>
      <c r="G189" s="54">
        <v>0</v>
      </c>
      <c r="H189" s="40">
        <v>44</v>
      </c>
      <c r="I189" s="54">
        <v>0</v>
      </c>
      <c r="J189" s="40">
        <f>44+463</f>
        <v>507</v>
      </c>
      <c r="K189" s="54">
        <v>0</v>
      </c>
      <c r="L189" s="73">
        <f t="shared" si="49"/>
        <v>507</v>
      </c>
    </row>
    <row r="190" spans="1:12" s="59" customFormat="1" ht="39.6" customHeight="1">
      <c r="A190" s="58"/>
      <c r="B190" s="105" t="s">
        <v>196</v>
      </c>
      <c r="C190" s="63" t="s">
        <v>111</v>
      </c>
      <c r="D190" s="40">
        <v>3324</v>
      </c>
      <c r="E190" s="54">
        <v>0</v>
      </c>
      <c r="F190" s="40">
        <v>5108</v>
      </c>
      <c r="G190" s="54">
        <v>0</v>
      </c>
      <c r="H190" s="40">
        <v>5108</v>
      </c>
      <c r="I190" s="54">
        <v>0</v>
      </c>
      <c r="J190" s="40">
        <v>2785</v>
      </c>
      <c r="K190" s="54">
        <v>0</v>
      </c>
      <c r="L190" s="73">
        <f t="shared" si="49"/>
        <v>2785</v>
      </c>
    </row>
    <row r="191" spans="1:12" s="59" customFormat="1" ht="39.6" customHeight="1">
      <c r="A191" s="58"/>
      <c r="B191" s="105" t="s">
        <v>197</v>
      </c>
      <c r="C191" s="63" t="s">
        <v>101</v>
      </c>
      <c r="D191" s="54">
        <v>0</v>
      </c>
      <c r="E191" s="54">
        <v>0</v>
      </c>
      <c r="F191" s="40">
        <v>4682</v>
      </c>
      <c r="G191" s="54">
        <v>0</v>
      </c>
      <c r="H191" s="40">
        <v>4682</v>
      </c>
      <c r="I191" s="54">
        <v>0</v>
      </c>
      <c r="J191" s="40">
        <v>1</v>
      </c>
      <c r="K191" s="54">
        <v>0</v>
      </c>
      <c r="L191" s="73">
        <f t="shared" si="49"/>
        <v>1</v>
      </c>
    </row>
    <row r="192" spans="1:12" s="59" customFormat="1" ht="39.6" customHeight="1">
      <c r="A192" s="58"/>
      <c r="B192" s="105" t="s">
        <v>198</v>
      </c>
      <c r="C192" s="63" t="s">
        <v>102</v>
      </c>
      <c r="D192" s="40">
        <v>3262</v>
      </c>
      <c r="E192" s="54">
        <v>0</v>
      </c>
      <c r="F192" s="40">
        <v>5440</v>
      </c>
      <c r="G192" s="54">
        <v>0</v>
      </c>
      <c r="H192" s="40">
        <v>5440</v>
      </c>
      <c r="I192" s="54">
        <v>0</v>
      </c>
      <c r="J192" s="40">
        <v>1</v>
      </c>
      <c r="K192" s="54">
        <v>0</v>
      </c>
      <c r="L192" s="73">
        <f t="shared" si="49"/>
        <v>1</v>
      </c>
    </row>
    <row r="193" spans="1:12" s="59" customFormat="1" ht="28.9" customHeight="1">
      <c r="A193" s="58"/>
      <c r="B193" s="105" t="s">
        <v>199</v>
      </c>
      <c r="C193" s="63" t="s">
        <v>112</v>
      </c>
      <c r="D193" s="40">
        <v>1800</v>
      </c>
      <c r="E193" s="54">
        <v>0</v>
      </c>
      <c r="F193" s="54">
        <v>0</v>
      </c>
      <c r="G193" s="54">
        <v>0</v>
      </c>
      <c r="H193" s="54">
        <v>0</v>
      </c>
      <c r="I193" s="54">
        <v>0</v>
      </c>
      <c r="J193" s="54">
        <v>0</v>
      </c>
      <c r="K193" s="54">
        <v>0</v>
      </c>
      <c r="L193" s="55">
        <f t="shared" si="49"/>
        <v>0</v>
      </c>
    </row>
    <row r="194" spans="1:12" s="59" customFormat="1" ht="39.6" customHeight="1">
      <c r="A194" s="58"/>
      <c r="B194" s="105" t="s">
        <v>200</v>
      </c>
      <c r="C194" s="63" t="s">
        <v>287</v>
      </c>
      <c r="D194" s="40">
        <v>8394</v>
      </c>
      <c r="E194" s="54">
        <v>0</v>
      </c>
      <c r="F194" s="40">
        <v>11986</v>
      </c>
      <c r="G194" s="54">
        <v>0</v>
      </c>
      <c r="H194" s="40">
        <v>11986</v>
      </c>
      <c r="I194" s="54">
        <v>0</v>
      </c>
      <c r="J194" s="40">
        <v>1</v>
      </c>
      <c r="K194" s="54">
        <v>0</v>
      </c>
      <c r="L194" s="73">
        <f t="shared" si="49"/>
        <v>1</v>
      </c>
    </row>
    <row r="195" spans="1:12" s="59" customFormat="1" ht="39.6" customHeight="1">
      <c r="A195" s="60"/>
      <c r="B195" s="106" t="s">
        <v>201</v>
      </c>
      <c r="C195" s="86" t="s">
        <v>288</v>
      </c>
      <c r="D195" s="85">
        <v>7247</v>
      </c>
      <c r="E195" s="70">
        <v>0</v>
      </c>
      <c r="F195" s="85">
        <v>2437</v>
      </c>
      <c r="G195" s="70">
        <v>0</v>
      </c>
      <c r="H195" s="85">
        <v>2437</v>
      </c>
      <c r="I195" s="70">
        <v>0</v>
      </c>
      <c r="J195" s="85">
        <v>1454</v>
      </c>
      <c r="K195" s="70">
        <v>0</v>
      </c>
      <c r="L195" s="84">
        <f t="shared" si="49"/>
        <v>1454</v>
      </c>
    </row>
    <row r="196" spans="1:12" s="59" customFormat="1" ht="30" customHeight="1">
      <c r="A196" s="58"/>
      <c r="B196" s="105" t="s">
        <v>202</v>
      </c>
      <c r="C196" s="97" t="s">
        <v>281</v>
      </c>
      <c r="D196" s="40">
        <v>364</v>
      </c>
      <c r="E196" s="54">
        <v>0</v>
      </c>
      <c r="F196" s="40">
        <v>598</v>
      </c>
      <c r="G196" s="54">
        <v>0</v>
      </c>
      <c r="H196" s="40">
        <v>598</v>
      </c>
      <c r="I196" s="54">
        <v>0</v>
      </c>
      <c r="J196" s="40">
        <v>271</v>
      </c>
      <c r="K196" s="54">
        <v>0</v>
      </c>
      <c r="L196" s="73">
        <f t="shared" si="49"/>
        <v>271</v>
      </c>
    </row>
    <row r="197" spans="1:12" s="59" customFormat="1" ht="27.6" customHeight="1">
      <c r="A197" s="58"/>
      <c r="B197" s="105" t="s">
        <v>203</v>
      </c>
      <c r="C197" s="97" t="s">
        <v>282</v>
      </c>
      <c r="D197" s="54">
        <v>0</v>
      </c>
      <c r="E197" s="54">
        <v>0</v>
      </c>
      <c r="F197" s="40">
        <v>15</v>
      </c>
      <c r="G197" s="54">
        <v>0</v>
      </c>
      <c r="H197" s="40">
        <v>15</v>
      </c>
      <c r="I197" s="54">
        <v>0</v>
      </c>
      <c r="J197" s="54">
        <v>0</v>
      </c>
      <c r="K197" s="54">
        <v>0</v>
      </c>
      <c r="L197" s="55">
        <f t="shared" si="49"/>
        <v>0</v>
      </c>
    </row>
    <row r="198" spans="1:12" s="59" customFormat="1" ht="41.45" customHeight="1">
      <c r="A198" s="58"/>
      <c r="B198" s="105" t="s">
        <v>204</v>
      </c>
      <c r="C198" s="63" t="s">
        <v>289</v>
      </c>
      <c r="D198" s="40">
        <v>237</v>
      </c>
      <c r="E198" s="54">
        <v>0</v>
      </c>
      <c r="F198" s="40">
        <v>354</v>
      </c>
      <c r="G198" s="54">
        <v>0</v>
      </c>
      <c r="H198" s="40">
        <v>354</v>
      </c>
      <c r="I198" s="54">
        <v>0</v>
      </c>
      <c r="J198" s="40">
        <v>354</v>
      </c>
      <c r="K198" s="54">
        <v>0</v>
      </c>
      <c r="L198" s="73">
        <f t="shared" si="49"/>
        <v>354</v>
      </c>
    </row>
    <row r="199" spans="1:12" s="59" customFormat="1" ht="53.45" customHeight="1">
      <c r="A199" s="58"/>
      <c r="B199" s="105" t="s">
        <v>205</v>
      </c>
      <c r="C199" s="63" t="s">
        <v>290</v>
      </c>
      <c r="D199" s="54">
        <v>0</v>
      </c>
      <c r="E199" s="54">
        <v>0</v>
      </c>
      <c r="F199" s="40">
        <v>487</v>
      </c>
      <c r="G199" s="54">
        <v>0</v>
      </c>
      <c r="H199" s="40">
        <v>487</v>
      </c>
      <c r="I199" s="54">
        <v>0</v>
      </c>
      <c r="J199" s="40">
        <v>347</v>
      </c>
      <c r="K199" s="54">
        <v>0</v>
      </c>
      <c r="L199" s="73">
        <f t="shared" si="49"/>
        <v>347</v>
      </c>
    </row>
    <row r="200" spans="1:12" s="59" customFormat="1" ht="27.95" customHeight="1">
      <c r="A200" s="58"/>
      <c r="B200" s="105" t="s">
        <v>206</v>
      </c>
      <c r="C200" s="63" t="s">
        <v>291</v>
      </c>
      <c r="D200" s="54">
        <v>0</v>
      </c>
      <c r="E200" s="54">
        <v>0</v>
      </c>
      <c r="F200" s="40">
        <v>3</v>
      </c>
      <c r="G200" s="54">
        <v>0</v>
      </c>
      <c r="H200" s="40">
        <v>3</v>
      </c>
      <c r="I200" s="54">
        <v>0</v>
      </c>
      <c r="J200" s="40">
        <v>3</v>
      </c>
      <c r="K200" s="54">
        <v>0</v>
      </c>
      <c r="L200" s="73">
        <f t="shared" si="49"/>
        <v>3</v>
      </c>
    </row>
    <row r="201" spans="1:12" s="59" customFormat="1" ht="42" customHeight="1">
      <c r="A201" s="58"/>
      <c r="B201" s="105" t="s">
        <v>207</v>
      </c>
      <c r="C201" s="63" t="s">
        <v>292</v>
      </c>
      <c r="D201" s="40">
        <v>624</v>
      </c>
      <c r="E201" s="54">
        <v>0</v>
      </c>
      <c r="F201" s="54">
        <v>0</v>
      </c>
      <c r="G201" s="54">
        <v>0</v>
      </c>
      <c r="H201" s="54">
        <v>0</v>
      </c>
      <c r="I201" s="54">
        <v>0</v>
      </c>
      <c r="J201" s="54">
        <v>0</v>
      </c>
      <c r="K201" s="54">
        <v>0</v>
      </c>
      <c r="L201" s="55">
        <f t="shared" si="49"/>
        <v>0</v>
      </c>
    </row>
    <row r="202" spans="1:12" s="59" customFormat="1" ht="41.45" customHeight="1">
      <c r="A202" s="58"/>
      <c r="B202" s="105" t="s">
        <v>216</v>
      </c>
      <c r="C202" s="63" t="s">
        <v>293</v>
      </c>
      <c r="D202" s="54">
        <v>0</v>
      </c>
      <c r="E202" s="54">
        <v>0</v>
      </c>
      <c r="F202" s="40">
        <v>7743</v>
      </c>
      <c r="G202" s="54">
        <v>0</v>
      </c>
      <c r="H202" s="40">
        <v>7743</v>
      </c>
      <c r="I202" s="54">
        <v>0</v>
      </c>
      <c r="J202" s="40">
        <v>4810</v>
      </c>
      <c r="K202" s="54">
        <v>0</v>
      </c>
      <c r="L202" s="73">
        <f t="shared" si="49"/>
        <v>4810</v>
      </c>
    </row>
    <row r="203" spans="1:12" s="59" customFormat="1" ht="28.15" customHeight="1">
      <c r="A203" s="58"/>
      <c r="B203" s="105" t="s">
        <v>217</v>
      </c>
      <c r="C203" s="63" t="s">
        <v>294</v>
      </c>
      <c r="D203" s="40">
        <v>9433</v>
      </c>
      <c r="E203" s="54">
        <v>0</v>
      </c>
      <c r="F203" s="40">
        <v>1</v>
      </c>
      <c r="G203" s="54">
        <v>0</v>
      </c>
      <c r="H203" s="40">
        <v>1</v>
      </c>
      <c r="I203" s="54">
        <v>0</v>
      </c>
      <c r="J203" s="40">
        <v>942</v>
      </c>
      <c r="K203" s="54">
        <v>0</v>
      </c>
      <c r="L203" s="73">
        <f t="shared" si="49"/>
        <v>942</v>
      </c>
    </row>
    <row r="204" spans="1:12" s="59" customFormat="1" ht="26.45" customHeight="1">
      <c r="A204" s="58"/>
      <c r="B204" s="105" t="s">
        <v>218</v>
      </c>
      <c r="C204" s="63" t="s">
        <v>295</v>
      </c>
      <c r="D204" s="40">
        <v>2083</v>
      </c>
      <c r="E204" s="54">
        <v>0</v>
      </c>
      <c r="F204" s="40">
        <v>5353</v>
      </c>
      <c r="G204" s="54">
        <v>0</v>
      </c>
      <c r="H204" s="40">
        <v>5353</v>
      </c>
      <c r="I204" s="54">
        <v>0</v>
      </c>
      <c r="J204" s="40">
        <v>5353</v>
      </c>
      <c r="K204" s="54">
        <v>0</v>
      </c>
      <c r="L204" s="73">
        <f t="shared" si="49"/>
        <v>5353</v>
      </c>
    </row>
    <row r="205" spans="1:12" s="59" customFormat="1" ht="39" customHeight="1">
      <c r="A205" s="58"/>
      <c r="B205" s="105" t="s">
        <v>219</v>
      </c>
      <c r="C205" s="63" t="s">
        <v>296</v>
      </c>
      <c r="D205" s="54">
        <v>0</v>
      </c>
      <c r="E205" s="54">
        <v>0</v>
      </c>
      <c r="F205" s="40">
        <v>11090</v>
      </c>
      <c r="G205" s="54">
        <v>0</v>
      </c>
      <c r="H205" s="40">
        <v>11090</v>
      </c>
      <c r="I205" s="54">
        <v>0</v>
      </c>
      <c r="J205" s="40">
        <v>4900</v>
      </c>
      <c r="K205" s="54">
        <v>0</v>
      </c>
      <c r="L205" s="73">
        <f t="shared" si="49"/>
        <v>4900</v>
      </c>
    </row>
    <row r="206" spans="1:12" s="59" customFormat="1" ht="27" customHeight="1">
      <c r="A206" s="58"/>
      <c r="B206" s="105" t="s">
        <v>220</v>
      </c>
      <c r="C206" s="63" t="s">
        <v>297</v>
      </c>
      <c r="D206" s="40">
        <v>4316</v>
      </c>
      <c r="E206" s="54">
        <v>0</v>
      </c>
      <c r="F206" s="40">
        <v>1823</v>
      </c>
      <c r="G206" s="54">
        <v>0</v>
      </c>
      <c r="H206" s="40">
        <v>1823</v>
      </c>
      <c r="I206" s="54">
        <v>0</v>
      </c>
      <c r="J206" s="54">
        <v>0</v>
      </c>
      <c r="K206" s="54">
        <v>0</v>
      </c>
      <c r="L206" s="55">
        <f t="shared" si="49"/>
        <v>0</v>
      </c>
    </row>
    <row r="207" spans="1:12" s="59" customFormat="1" ht="40.9" customHeight="1">
      <c r="A207" s="60"/>
      <c r="B207" s="106" t="s">
        <v>221</v>
      </c>
      <c r="C207" s="86" t="s">
        <v>298</v>
      </c>
      <c r="D207" s="85">
        <v>4787</v>
      </c>
      <c r="E207" s="70">
        <v>0</v>
      </c>
      <c r="F207" s="85">
        <v>3398</v>
      </c>
      <c r="G207" s="70">
        <v>0</v>
      </c>
      <c r="H207" s="85">
        <v>3398</v>
      </c>
      <c r="I207" s="70">
        <v>0</v>
      </c>
      <c r="J207" s="85">
        <v>1</v>
      </c>
      <c r="K207" s="70">
        <v>0</v>
      </c>
      <c r="L207" s="84">
        <f t="shared" si="49"/>
        <v>1</v>
      </c>
    </row>
    <row r="208" spans="1:12" s="59" customFormat="1" ht="40.15" customHeight="1">
      <c r="A208" s="58"/>
      <c r="B208" s="105" t="s">
        <v>222</v>
      </c>
      <c r="C208" s="63" t="s">
        <v>299</v>
      </c>
      <c r="D208" s="40">
        <v>7</v>
      </c>
      <c r="E208" s="54">
        <v>0</v>
      </c>
      <c r="F208" s="54">
        <v>0</v>
      </c>
      <c r="G208" s="54">
        <v>0</v>
      </c>
      <c r="H208" s="54">
        <v>0</v>
      </c>
      <c r="I208" s="54">
        <v>0</v>
      </c>
      <c r="J208" s="54">
        <v>0</v>
      </c>
      <c r="K208" s="54">
        <v>0</v>
      </c>
      <c r="L208" s="55">
        <f t="shared" si="49"/>
        <v>0</v>
      </c>
    </row>
    <row r="209" spans="1:12" s="59" customFormat="1" ht="25.15" customHeight="1">
      <c r="A209" s="58"/>
      <c r="B209" s="105" t="s">
        <v>223</v>
      </c>
      <c r="C209" s="63" t="s">
        <v>300</v>
      </c>
      <c r="D209" s="54">
        <v>0</v>
      </c>
      <c r="E209" s="54">
        <v>0</v>
      </c>
      <c r="F209" s="40">
        <v>557</v>
      </c>
      <c r="G209" s="54">
        <v>0</v>
      </c>
      <c r="H209" s="40">
        <v>557</v>
      </c>
      <c r="I209" s="54">
        <v>0</v>
      </c>
      <c r="J209" s="40">
        <v>1</v>
      </c>
      <c r="K209" s="54">
        <v>0</v>
      </c>
      <c r="L209" s="73">
        <f t="shared" si="49"/>
        <v>1</v>
      </c>
    </row>
    <row r="210" spans="1:12" s="59" customFormat="1" ht="40.9" customHeight="1">
      <c r="A210" s="58"/>
      <c r="B210" s="105" t="s">
        <v>224</v>
      </c>
      <c r="C210" s="63" t="s">
        <v>301</v>
      </c>
      <c r="D210" s="40">
        <v>7489</v>
      </c>
      <c r="E210" s="54">
        <v>0</v>
      </c>
      <c r="F210" s="40">
        <v>11416</v>
      </c>
      <c r="G210" s="54">
        <v>0</v>
      </c>
      <c r="H210" s="40">
        <v>11416</v>
      </c>
      <c r="I210" s="54">
        <v>0</v>
      </c>
      <c r="J210" s="40">
        <v>5100</v>
      </c>
      <c r="K210" s="54">
        <v>0</v>
      </c>
      <c r="L210" s="73">
        <f t="shared" si="49"/>
        <v>5100</v>
      </c>
    </row>
    <row r="211" spans="1:12" s="59" customFormat="1" ht="52.15" customHeight="1">
      <c r="A211" s="58"/>
      <c r="B211" s="105" t="s">
        <v>225</v>
      </c>
      <c r="C211" s="63" t="s">
        <v>302</v>
      </c>
      <c r="D211" s="40">
        <v>3958</v>
      </c>
      <c r="E211" s="54">
        <v>0</v>
      </c>
      <c r="F211" s="40">
        <v>17847</v>
      </c>
      <c r="G211" s="54">
        <v>0</v>
      </c>
      <c r="H211" s="40">
        <v>17847</v>
      </c>
      <c r="I211" s="54">
        <v>0</v>
      </c>
      <c r="J211" s="40">
        <v>7500</v>
      </c>
      <c r="K211" s="54">
        <v>0</v>
      </c>
      <c r="L211" s="73">
        <f t="shared" si="49"/>
        <v>7500</v>
      </c>
    </row>
    <row r="212" spans="1:12" s="59" customFormat="1" ht="39.6" customHeight="1">
      <c r="A212" s="103"/>
      <c r="B212" s="105" t="s">
        <v>226</v>
      </c>
      <c r="C212" s="88" t="s">
        <v>122</v>
      </c>
      <c r="D212" s="40">
        <v>18557</v>
      </c>
      <c r="E212" s="54">
        <v>0</v>
      </c>
      <c r="F212" s="40">
        <v>1258</v>
      </c>
      <c r="G212" s="54">
        <v>0</v>
      </c>
      <c r="H212" s="40">
        <v>1258</v>
      </c>
      <c r="I212" s="54">
        <v>0</v>
      </c>
      <c r="J212" s="40">
        <v>1</v>
      </c>
      <c r="K212" s="54">
        <v>0</v>
      </c>
      <c r="L212" s="73">
        <f t="shared" si="49"/>
        <v>1</v>
      </c>
    </row>
    <row r="213" spans="1:12" s="59" customFormat="1" ht="41.25" customHeight="1">
      <c r="A213" s="58"/>
      <c r="B213" s="105" t="s">
        <v>227</v>
      </c>
      <c r="C213" s="88" t="s">
        <v>123</v>
      </c>
      <c r="D213" s="40">
        <v>6960</v>
      </c>
      <c r="E213" s="54">
        <v>0</v>
      </c>
      <c r="F213" s="40">
        <v>13650</v>
      </c>
      <c r="G213" s="54">
        <v>0</v>
      </c>
      <c r="H213" s="40">
        <v>13650</v>
      </c>
      <c r="I213" s="54">
        <v>0</v>
      </c>
      <c r="J213" s="40">
        <v>4500</v>
      </c>
      <c r="K213" s="54">
        <v>0</v>
      </c>
      <c r="L213" s="73">
        <f t="shared" si="49"/>
        <v>4500</v>
      </c>
    </row>
    <row r="214" spans="1:12" s="59" customFormat="1" ht="41.45" customHeight="1">
      <c r="A214" s="58"/>
      <c r="B214" s="105" t="s">
        <v>228</v>
      </c>
      <c r="C214" s="88" t="s">
        <v>124</v>
      </c>
      <c r="D214" s="54">
        <v>0</v>
      </c>
      <c r="E214" s="54">
        <v>0</v>
      </c>
      <c r="F214" s="40">
        <v>31548</v>
      </c>
      <c r="G214" s="54">
        <v>0</v>
      </c>
      <c r="H214" s="40">
        <v>31548</v>
      </c>
      <c r="I214" s="54">
        <v>0</v>
      </c>
      <c r="J214" s="40">
        <v>5000</v>
      </c>
      <c r="K214" s="54">
        <v>0</v>
      </c>
      <c r="L214" s="73">
        <f t="shared" si="49"/>
        <v>5000</v>
      </c>
    </row>
    <row r="215" spans="1:12" s="59" customFormat="1" ht="39.6" customHeight="1">
      <c r="A215" s="58"/>
      <c r="B215" s="105" t="s">
        <v>229</v>
      </c>
      <c r="C215" s="88" t="s">
        <v>125</v>
      </c>
      <c r="D215" s="40">
        <v>9395</v>
      </c>
      <c r="E215" s="54">
        <v>0</v>
      </c>
      <c r="F215" s="40">
        <v>10140</v>
      </c>
      <c r="G215" s="54">
        <v>0</v>
      </c>
      <c r="H215" s="40">
        <v>10140</v>
      </c>
      <c r="I215" s="54">
        <v>0</v>
      </c>
      <c r="J215" s="40">
        <v>6812</v>
      </c>
      <c r="K215" s="54">
        <v>0</v>
      </c>
      <c r="L215" s="73">
        <f t="shared" si="49"/>
        <v>6812</v>
      </c>
    </row>
    <row r="216" spans="1:12" s="59" customFormat="1" ht="39" customHeight="1">
      <c r="A216" s="58"/>
      <c r="B216" s="105" t="s">
        <v>230</v>
      </c>
      <c r="C216" s="88" t="s">
        <v>279</v>
      </c>
      <c r="D216" s="40">
        <v>945</v>
      </c>
      <c r="E216" s="54">
        <v>0</v>
      </c>
      <c r="F216" s="40">
        <v>25546</v>
      </c>
      <c r="G216" s="54">
        <v>0</v>
      </c>
      <c r="H216" s="40">
        <v>25546</v>
      </c>
      <c r="I216" s="54">
        <v>0</v>
      </c>
      <c r="J216" s="40">
        <v>8500</v>
      </c>
      <c r="K216" s="54">
        <v>0</v>
      </c>
      <c r="L216" s="73">
        <f t="shared" si="49"/>
        <v>8500</v>
      </c>
    </row>
    <row r="217" spans="1:12" s="59" customFormat="1" ht="25.9" customHeight="1">
      <c r="A217" s="58"/>
      <c r="B217" s="105" t="s">
        <v>231</v>
      </c>
      <c r="C217" s="89" t="s">
        <v>130</v>
      </c>
      <c r="D217" s="40">
        <v>7648</v>
      </c>
      <c r="E217" s="54">
        <v>0</v>
      </c>
      <c r="F217" s="40">
        <v>35326</v>
      </c>
      <c r="G217" s="54">
        <v>0</v>
      </c>
      <c r="H217" s="40">
        <v>35326</v>
      </c>
      <c r="I217" s="54">
        <v>0</v>
      </c>
      <c r="J217" s="40">
        <v>7100</v>
      </c>
      <c r="K217" s="54">
        <v>0</v>
      </c>
      <c r="L217" s="73">
        <f t="shared" si="49"/>
        <v>7100</v>
      </c>
    </row>
    <row r="218" spans="1:12" s="59" customFormat="1" ht="42" customHeight="1">
      <c r="A218" s="60"/>
      <c r="B218" s="110" t="s">
        <v>250</v>
      </c>
      <c r="C218" s="120" t="s">
        <v>251</v>
      </c>
      <c r="D218" s="85">
        <v>225700</v>
      </c>
      <c r="E218" s="70">
        <v>0</v>
      </c>
      <c r="F218" s="85">
        <v>420700</v>
      </c>
      <c r="G218" s="70">
        <v>0</v>
      </c>
      <c r="H218" s="85">
        <v>420700</v>
      </c>
      <c r="I218" s="70">
        <v>0</v>
      </c>
      <c r="J218" s="70">
        <v>0</v>
      </c>
      <c r="K218" s="70">
        <v>0</v>
      </c>
      <c r="L218" s="49">
        <f t="shared" si="49"/>
        <v>0</v>
      </c>
    </row>
    <row r="219" spans="1:12" s="59" customFormat="1" ht="68.45" customHeight="1">
      <c r="A219" s="58"/>
      <c r="B219" s="108" t="s">
        <v>252</v>
      </c>
      <c r="C219" s="89" t="s">
        <v>303</v>
      </c>
      <c r="D219" s="40">
        <v>942</v>
      </c>
      <c r="E219" s="54">
        <v>0</v>
      </c>
      <c r="F219" s="40">
        <v>15058</v>
      </c>
      <c r="G219" s="54">
        <v>0</v>
      </c>
      <c r="H219" s="40">
        <v>15058</v>
      </c>
      <c r="I219" s="54">
        <v>0</v>
      </c>
      <c r="J219" s="40">
        <f>1+1600</f>
        <v>1601</v>
      </c>
      <c r="K219" s="54">
        <v>0</v>
      </c>
      <c r="L219" s="73">
        <f t="shared" si="49"/>
        <v>1601</v>
      </c>
    </row>
    <row r="220" spans="1:12" s="59" customFormat="1" ht="29.45" customHeight="1">
      <c r="A220" s="58"/>
      <c r="B220" s="108" t="s">
        <v>253</v>
      </c>
      <c r="C220" s="89" t="s">
        <v>304</v>
      </c>
      <c r="D220" s="40">
        <v>625</v>
      </c>
      <c r="E220" s="54">
        <v>0</v>
      </c>
      <c r="F220" s="40">
        <v>9375</v>
      </c>
      <c r="G220" s="54">
        <v>0</v>
      </c>
      <c r="H220" s="40">
        <v>9375</v>
      </c>
      <c r="I220" s="54">
        <v>0</v>
      </c>
      <c r="J220" s="40">
        <f>7375+1000</f>
        <v>8375</v>
      </c>
      <c r="K220" s="54">
        <v>0</v>
      </c>
      <c r="L220" s="73">
        <f t="shared" si="49"/>
        <v>8375</v>
      </c>
    </row>
    <row r="221" spans="1:12" s="59" customFormat="1" ht="28.15" customHeight="1">
      <c r="A221" s="58"/>
      <c r="B221" s="108" t="s">
        <v>254</v>
      </c>
      <c r="C221" s="89" t="s">
        <v>305</v>
      </c>
      <c r="D221" s="40">
        <v>741</v>
      </c>
      <c r="E221" s="54">
        <v>0</v>
      </c>
      <c r="F221" s="40">
        <v>9259</v>
      </c>
      <c r="G221" s="54">
        <v>0</v>
      </c>
      <c r="H221" s="40">
        <v>9259</v>
      </c>
      <c r="I221" s="54">
        <v>0</v>
      </c>
      <c r="J221" s="40">
        <f>6000+1000</f>
        <v>7000</v>
      </c>
      <c r="K221" s="54">
        <v>0</v>
      </c>
      <c r="L221" s="73">
        <f t="shared" si="49"/>
        <v>7000</v>
      </c>
    </row>
    <row r="222" spans="1:12" s="59" customFormat="1" ht="42" customHeight="1">
      <c r="A222" s="58"/>
      <c r="B222" s="108" t="s">
        <v>255</v>
      </c>
      <c r="C222" s="101" t="s">
        <v>306</v>
      </c>
      <c r="D222" s="54">
        <v>0</v>
      </c>
      <c r="E222" s="54">
        <v>0</v>
      </c>
      <c r="F222" s="40">
        <v>10000</v>
      </c>
      <c r="G222" s="54">
        <v>0</v>
      </c>
      <c r="H222" s="40">
        <v>10000</v>
      </c>
      <c r="I222" s="54">
        <v>0</v>
      </c>
      <c r="J222" s="40">
        <f>5500+1000</f>
        <v>6500</v>
      </c>
      <c r="K222" s="54">
        <v>0</v>
      </c>
      <c r="L222" s="73">
        <f t="shared" si="49"/>
        <v>6500</v>
      </c>
    </row>
    <row r="223" spans="1:12" s="59" customFormat="1" ht="28.9" customHeight="1">
      <c r="A223" s="58"/>
      <c r="B223" s="108" t="s">
        <v>256</v>
      </c>
      <c r="C223" s="89" t="s">
        <v>307</v>
      </c>
      <c r="D223" s="40">
        <v>1000</v>
      </c>
      <c r="E223" s="54">
        <v>0</v>
      </c>
      <c r="F223" s="40">
        <v>9000</v>
      </c>
      <c r="G223" s="54">
        <v>0</v>
      </c>
      <c r="H223" s="40">
        <v>9000</v>
      </c>
      <c r="I223" s="54">
        <v>0</v>
      </c>
      <c r="J223" s="40">
        <f>4000+1000</f>
        <v>5000</v>
      </c>
      <c r="K223" s="54">
        <v>0</v>
      </c>
      <c r="L223" s="73">
        <f t="shared" si="49"/>
        <v>5000</v>
      </c>
    </row>
    <row r="224" spans="1:12" s="59" customFormat="1" ht="42" customHeight="1">
      <c r="A224" s="58"/>
      <c r="B224" s="108" t="s">
        <v>257</v>
      </c>
      <c r="C224" s="89" t="s">
        <v>308</v>
      </c>
      <c r="D224" s="40">
        <v>1254</v>
      </c>
      <c r="E224" s="54">
        <v>0</v>
      </c>
      <c r="F224" s="40">
        <v>14746</v>
      </c>
      <c r="G224" s="54">
        <v>0</v>
      </c>
      <c r="H224" s="40">
        <v>14746</v>
      </c>
      <c r="I224" s="54">
        <v>0</v>
      </c>
      <c r="J224" s="40">
        <f>5000+1600</f>
        <v>6600</v>
      </c>
      <c r="K224" s="54">
        <v>0</v>
      </c>
      <c r="L224" s="73">
        <f t="shared" si="49"/>
        <v>6600</v>
      </c>
    </row>
    <row r="225" spans="1:12" s="59" customFormat="1" ht="43.15" customHeight="1">
      <c r="A225" s="58"/>
      <c r="B225" s="108" t="s">
        <v>258</v>
      </c>
      <c r="C225" s="89" t="s">
        <v>309</v>
      </c>
      <c r="D225" s="40">
        <v>1120</v>
      </c>
      <c r="E225" s="54">
        <v>0</v>
      </c>
      <c r="F225" s="40">
        <v>14880</v>
      </c>
      <c r="G225" s="54">
        <v>0</v>
      </c>
      <c r="H225" s="40">
        <v>14880</v>
      </c>
      <c r="I225" s="54">
        <v>0</v>
      </c>
      <c r="J225" s="40">
        <f>6000+1600</f>
        <v>7600</v>
      </c>
      <c r="K225" s="54">
        <v>0</v>
      </c>
      <c r="L225" s="73">
        <f t="shared" si="49"/>
        <v>7600</v>
      </c>
    </row>
    <row r="226" spans="1:12" s="59" customFormat="1" ht="40.9" customHeight="1">
      <c r="A226" s="58"/>
      <c r="B226" s="108" t="s">
        <v>259</v>
      </c>
      <c r="C226" s="89" t="s">
        <v>310</v>
      </c>
      <c r="D226" s="40">
        <v>1344</v>
      </c>
      <c r="E226" s="54">
        <v>0</v>
      </c>
      <c r="F226" s="40">
        <v>14656</v>
      </c>
      <c r="G226" s="54">
        <v>0</v>
      </c>
      <c r="H226" s="40">
        <v>14656</v>
      </c>
      <c r="I226" s="54">
        <v>0</v>
      </c>
      <c r="J226" s="40">
        <f>5100+1600</f>
        <v>6700</v>
      </c>
      <c r="K226" s="54">
        <v>0</v>
      </c>
      <c r="L226" s="73">
        <f t="shared" si="49"/>
        <v>6700</v>
      </c>
    </row>
    <row r="227" spans="1:12" s="59" customFormat="1" ht="15" customHeight="1">
      <c r="A227" s="58" t="s">
        <v>9</v>
      </c>
      <c r="B227" s="29">
        <v>82</v>
      </c>
      <c r="C227" s="32" t="s">
        <v>99</v>
      </c>
      <c r="D227" s="82">
        <f t="shared" ref="D227:I227" si="50">SUM(D185:D226)</f>
        <v>359864</v>
      </c>
      <c r="E227" s="43">
        <f t="shared" si="50"/>
        <v>0</v>
      </c>
      <c r="F227" s="82">
        <f t="shared" si="50"/>
        <v>746315</v>
      </c>
      <c r="G227" s="43">
        <f t="shared" si="50"/>
        <v>0</v>
      </c>
      <c r="H227" s="82">
        <f t="shared" si="50"/>
        <v>746315</v>
      </c>
      <c r="I227" s="43">
        <f t="shared" si="50"/>
        <v>0</v>
      </c>
      <c r="J227" s="82">
        <f>SUM(J185:J226)</f>
        <v>127901</v>
      </c>
      <c r="K227" s="43">
        <f t="shared" ref="K227:L227" si="51">SUM(K185:K226)</f>
        <v>0</v>
      </c>
      <c r="L227" s="82">
        <f t="shared" si="51"/>
        <v>127901</v>
      </c>
    </row>
    <row r="228" spans="1:12" s="59" customFormat="1">
      <c r="A228" s="58"/>
      <c r="B228" s="29"/>
      <c r="C228" s="32"/>
      <c r="D228" s="40"/>
      <c r="E228" s="54"/>
      <c r="F228" s="39"/>
      <c r="G228" s="54"/>
      <c r="H228" s="40"/>
      <c r="I228" s="54"/>
      <c r="J228" s="39"/>
      <c r="K228" s="54"/>
      <c r="L228" s="39"/>
    </row>
    <row r="229" spans="1:12" s="59" customFormat="1" ht="15.6" customHeight="1">
      <c r="A229" s="58"/>
      <c r="B229" s="29">
        <v>83</v>
      </c>
      <c r="C229" s="32" t="s">
        <v>103</v>
      </c>
      <c r="D229" s="40"/>
      <c r="E229" s="54"/>
      <c r="F229" s="39"/>
      <c r="G229" s="54"/>
      <c r="H229" s="40"/>
      <c r="I229" s="54"/>
      <c r="J229" s="39"/>
      <c r="K229" s="54"/>
      <c r="L229" s="39"/>
    </row>
    <row r="230" spans="1:12" s="59" customFormat="1" ht="38.25">
      <c r="A230" s="58"/>
      <c r="B230" s="105" t="s">
        <v>208</v>
      </c>
      <c r="C230" s="63" t="s">
        <v>113</v>
      </c>
      <c r="D230" s="40">
        <v>3725</v>
      </c>
      <c r="E230" s="54">
        <v>0</v>
      </c>
      <c r="F230" s="40">
        <v>1950</v>
      </c>
      <c r="G230" s="54">
        <v>0</v>
      </c>
      <c r="H230" s="40">
        <v>1950</v>
      </c>
      <c r="I230" s="54">
        <v>0</v>
      </c>
      <c r="J230" s="40">
        <v>1950</v>
      </c>
      <c r="K230" s="54">
        <v>0</v>
      </c>
      <c r="L230" s="73">
        <f>SUM(J230:K230)</f>
        <v>1950</v>
      </c>
    </row>
    <row r="231" spans="1:12" s="59" customFormat="1">
      <c r="A231" s="60" t="s">
        <v>9</v>
      </c>
      <c r="B231" s="87">
        <v>83</v>
      </c>
      <c r="C231" s="38" t="s">
        <v>103</v>
      </c>
      <c r="D231" s="82">
        <f t="shared" ref="D231:L231" si="52">D230</f>
        <v>3725</v>
      </c>
      <c r="E231" s="43">
        <f t="shared" si="52"/>
        <v>0</v>
      </c>
      <c r="F231" s="82">
        <f t="shared" si="52"/>
        <v>1950</v>
      </c>
      <c r="G231" s="43">
        <f t="shared" si="52"/>
        <v>0</v>
      </c>
      <c r="H231" s="82">
        <f t="shared" si="52"/>
        <v>1950</v>
      </c>
      <c r="I231" s="43">
        <f t="shared" si="52"/>
        <v>0</v>
      </c>
      <c r="J231" s="82">
        <f t="shared" si="52"/>
        <v>1950</v>
      </c>
      <c r="K231" s="43">
        <f t="shared" ref="K231" si="53">K230</f>
        <v>0</v>
      </c>
      <c r="L231" s="82">
        <f t="shared" si="52"/>
        <v>1950</v>
      </c>
    </row>
    <row r="232" spans="1:12" s="59" customFormat="1" ht="13.15" customHeight="1">
      <c r="A232" s="58"/>
      <c r="B232" s="29"/>
      <c r="C232" s="32"/>
      <c r="D232" s="54"/>
      <c r="E232" s="54"/>
      <c r="F232" s="54"/>
      <c r="G232" s="54"/>
      <c r="H232" s="54"/>
      <c r="I232" s="54"/>
      <c r="J232" s="40"/>
      <c r="K232" s="54"/>
      <c r="L232" s="40"/>
    </row>
    <row r="233" spans="1:12" s="59" customFormat="1" ht="13.9" customHeight="1">
      <c r="A233" s="58"/>
      <c r="B233" s="29">
        <v>84</v>
      </c>
      <c r="C233" s="32" t="s">
        <v>100</v>
      </c>
      <c r="D233" s="40"/>
      <c r="E233" s="40"/>
      <c r="F233" s="39"/>
      <c r="G233" s="39"/>
      <c r="H233" s="39"/>
      <c r="I233" s="39"/>
      <c r="J233" s="39"/>
      <c r="K233" s="39"/>
      <c r="L233" s="39"/>
    </row>
    <row r="234" spans="1:12" s="59" customFormat="1" ht="27.6" customHeight="1">
      <c r="A234" s="58"/>
      <c r="B234" s="105" t="s">
        <v>232</v>
      </c>
      <c r="C234" s="63" t="s">
        <v>104</v>
      </c>
      <c r="D234" s="54">
        <v>0</v>
      </c>
      <c r="E234" s="54">
        <v>0</v>
      </c>
      <c r="F234" s="40">
        <v>160</v>
      </c>
      <c r="G234" s="54">
        <v>0</v>
      </c>
      <c r="H234" s="40">
        <v>160</v>
      </c>
      <c r="I234" s="54">
        <v>0</v>
      </c>
      <c r="J234" s="40">
        <v>160</v>
      </c>
      <c r="K234" s="54">
        <v>0</v>
      </c>
      <c r="L234" s="73">
        <f t="shared" ref="L234:L241" si="54">SUM(J234:K234)</f>
        <v>160</v>
      </c>
    </row>
    <row r="235" spans="1:12" s="59" customFormat="1" ht="67.5" customHeight="1">
      <c r="A235" s="58"/>
      <c r="B235" s="105" t="s">
        <v>233</v>
      </c>
      <c r="C235" s="63" t="s">
        <v>245</v>
      </c>
      <c r="D235" s="40">
        <v>296</v>
      </c>
      <c r="E235" s="54">
        <v>0</v>
      </c>
      <c r="F235" s="40">
        <v>121</v>
      </c>
      <c r="G235" s="54">
        <v>0</v>
      </c>
      <c r="H235" s="40">
        <v>121</v>
      </c>
      <c r="I235" s="54">
        <v>0</v>
      </c>
      <c r="J235" s="40">
        <v>121</v>
      </c>
      <c r="K235" s="54">
        <v>0</v>
      </c>
      <c r="L235" s="73">
        <f t="shared" si="54"/>
        <v>121</v>
      </c>
    </row>
    <row r="236" spans="1:12" s="59" customFormat="1" ht="67.900000000000006" customHeight="1">
      <c r="A236" s="58"/>
      <c r="B236" s="105" t="s">
        <v>234</v>
      </c>
      <c r="C236" s="63" t="s">
        <v>244</v>
      </c>
      <c r="D236" s="54">
        <v>0</v>
      </c>
      <c r="E236" s="54">
        <v>0</v>
      </c>
      <c r="F236" s="40">
        <v>6</v>
      </c>
      <c r="G236" s="54">
        <v>0</v>
      </c>
      <c r="H236" s="40">
        <v>6</v>
      </c>
      <c r="I236" s="54">
        <v>0</v>
      </c>
      <c r="J236" s="40">
        <v>6</v>
      </c>
      <c r="K236" s="54">
        <v>0</v>
      </c>
      <c r="L236" s="73">
        <f t="shared" si="54"/>
        <v>6</v>
      </c>
    </row>
    <row r="237" spans="1:12" s="59" customFormat="1" ht="55.15" customHeight="1">
      <c r="A237" s="58"/>
      <c r="B237" s="105" t="s">
        <v>235</v>
      </c>
      <c r="C237" s="32" t="s">
        <v>114</v>
      </c>
      <c r="D237" s="54">
        <v>0</v>
      </c>
      <c r="E237" s="54">
        <v>0</v>
      </c>
      <c r="F237" s="40">
        <v>39</v>
      </c>
      <c r="G237" s="54">
        <v>0</v>
      </c>
      <c r="H237" s="40">
        <v>39</v>
      </c>
      <c r="I237" s="54">
        <v>0</v>
      </c>
      <c r="J237" s="40">
        <v>39</v>
      </c>
      <c r="K237" s="54">
        <v>0</v>
      </c>
      <c r="L237" s="73">
        <f t="shared" si="54"/>
        <v>39</v>
      </c>
    </row>
    <row r="238" spans="1:12" s="59" customFormat="1" ht="29.45" customHeight="1">
      <c r="A238" s="58"/>
      <c r="B238" s="105" t="s">
        <v>236</v>
      </c>
      <c r="C238" s="32" t="s">
        <v>243</v>
      </c>
      <c r="D238" s="40">
        <v>698</v>
      </c>
      <c r="E238" s="54">
        <v>0</v>
      </c>
      <c r="F238" s="40">
        <v>1079</v>
      </c>
      <c r="G238" s="54">
        <v>0</v>
      </c>
      <c r="H238" s="40">
        <v>1079</v>
      </c>
      <c r="I238" s="54">
        <v>0</v>
      </c>
      <c r="J238" s="40">
        <v>1</v>
      </c>
      <c r="K238" s="54">
        <v>0</v>
      </c>
      <c r="L238" s="73">
        <f t="shared" si="54"/>
        <v>1</v>
      </c>
    </row>
    <row r="239" spans="1:12" s="59" customFormat="1" ht="30" customHeight="1">
      <c r="A239" s="58"/>
      <c r="B239" s="105" t="s">
        <v>237</v>
      </c>
      <c r="C239" s="63" t="s">
        <v>115</v>
      </c>
      <c r="D239" s="54">
        <v>0</v>
      </c>
      <c r="E239" s="54">
        <v>0</v>
      </c>
      <c r="F239" s="40">
        <v>629</v>
      </c>
      <c r="G239" s="54">
        <v>0</v>
      </c>
      <c r="H239" s="40">
        <v>629</v>
      </c>
      <c r="I239" s="54">
        <v>0</v>
      </c>
      <c r="J239" s="40">
        <v>1</v>
      </c>
      <c r="K239" s="54">
        <v>0</v>
      </c>
      <c r="L239" s="73">
        <f t="shared" si="54"/>
        <v>1</v>
      </c>
    </row>
    <row r="240" spans="1:12" s="59" customFormat="1" ht="41.45" customHeight="1">
      <c r="A240" s="58"/>
      <c r="B240" s="105" t="s">
        <v>238</v>
      </c>
      <c r="C240" s="63" t="s">
        <v>116</v>
      </c>
      <c r="D240" s="54">
        <v>0</v>
      </c>
      <c r="E240" s="54">
        <v>0</v>
      </c>
      <c r="F240" s="40">
        <v>260</v>
      </c>
      <c r="G240" s="54">
        <v>0</v>
      </c>
      <c r="H240" s="40">
        <v>260</v>
      </c>
      <c r="I240" s="54">
        <v>0</v>
      </c>
      <c r="J240" s="40">
        <v>1</v>
      </c>
      <c r="K240" s="54">
        <v>0</v>
      </c>
      <c r="L240" s="73">
        <f t="shared" si="54"/>
        <v>1</v>
      </c>
    </row>
    <row r="241" spans="1:12" s="59" customFormat="1" ht="53.45" customHeight="1">
      <c r="A241" s="58"/>
      <c r="B241" s="105" t="s">
        <v>239</v>
      </c>
      <c r="C241" s="63" t="s">
        <v>242</v>
      </c>
      <c r="D241" s="54">
        <v>0</v>
      </c>
      <c r="E241" s="54">
        <v>0</v>
      </c>
      <c r="F241" s="40">
        <v>1</v>
      </c>
      <c r="G241" s="54">
        <v>0</v>
      </c>
      <c r="H241" s="40">
        <v>1</v>
      </c>
      <c r="I241" s="54">
        <v>0</v>
      </c>
      <c r="J241" s="40">
        <v>1</v>
      </c>
      <c r="K241" s="54">
        <v>0</v>
      </c>
      <c r="L241" s="73">
        <f t="shared" si="54"/>
        <v>1</v>
      </c>
    </row>
    <row r="242" spans="1:12" s="59" customFormat="1" ht="14.45" customHeight="1">
      <c r="A242" s="58" t="s">
        <v>9</v>
      </c>
      <c r="B242" s="29">
        <v>84</v>
      </c>
      <c r="C242" s="32" t="s">
        <v>100</v>
      </c>
      <c r="D242" s="40">
        <v>995</v>
      </c>
      <c r="E242" s="54">
        <f t="shared" ref="E242:L242" si="55">SUM(E234:E241)</f>
        <v>0</v>
      </c>
      <c r="F242" s="40">
        <f t="shared" si="55"/>
        <v>2295</v>
      </c>
      <c r="G242" s="54">
        <f t="shared" si="55"/>
        <v>0</v>
      </c>
      <c r="H242" s="40">
        <f t="shared" si="55"/>
        <v>2295</v>
      </c>
      <c r="I242" s="54">
        <f t="shared" si="55"/>
        <v>0</v>
      </c>
      <c r="J242" s="40">
        <f t="shared" si="55"/>
        <v>330</v>
      </c>
      <c r="K242" s="54">
        <f t="shared" ref="K242" si="56">SUM(K234:K241)</f>
        <v>0</v>
      </c>
      <c r="L242" s="40">
        <f t="shared" si="55"/>
        <v>330</v>
      </c>
    </row>
    <row r="243" spans="1:12" s="59" customFormat="1" ht="30" customHeight="1">
      <c r="A243" s="58" t="s">
        <v>9</v>
      </c>
      <c r="B243" s="29">
        <v>50</v>
      </c>
      <c r="C243" s="32" t="s">
        <v>151</v>
      </c>
      <c r="D243" s="85">
        <f t="shared" ref="D243:L243" si="57">D231+D227+D182+D242</f>
        <v>682308</v>
      </c>
      <c r="E243" s="70">
        <f t="shared" si="57"/>
        <v>0</v>
      </c>
      <c r="F243" s="85">
        <f t="shared" si="57"/>
        <v>1108971</v>
      </c>
      <c r="G243" s="70">
        <f t="shared" si="57"/>
        <v>0</v>
      </c>
      <c r="H243" s="85">
        <f t="shared" si="57"/>
        <v>1108971</v>
      </c>
      <c r="I243" s="70">
        <f t="shared" si="57"/>
        <v>0</v>
      </c>
      <c r="J243" s="85">
        <f t="shared" si="57"/>
        <v>276983</v>
      </c>
      <c r="K243" s="70">
        <f t="shared" si="57"/>
        <v>0</v>
      </c>
      <c r="L243" s="85">
        <f t="shared" si="57"/>
        <v>276983</v>
      </c>
    </row>
    <row r="244" spans="1:12" s="59" customFormat="1">
      <c r="A244" s="60" t="s">
        <v>9</v>
      </c>
      <c r="B244" s="118">
        <v>1.101</v>
      </c>
      <c r="C244" s="119" t="s">
        <v>13</v>
      </c>
      <c r="D244" s="107">
        <f t="shared" ref="D244:L244" si="58">SUM(D243,D136,D132,D127,D122)</f>
        <v>2602560</v>
      </c>
      <c r="E244" s="70">
        <f t="shared" si="58"/>
        <v>0</v>
      </c>
      <c r="F244" s="107">
        <f t="shared" si="58"/>
        <v>1269426</v>
      </c>
      <c r="G244" s="70">
        <f t="shared" si="58"/>
        <v>0</v>
      </c>
      <c r="H244" s="107">
        <f t="shared" si="58"/>
        <v>1274426</v>
      </c>
      <c r="I244" s="70">
        <f t="shared" si="58"/>
        <v>0</v>
      </c>
      <c r="J244" s="107">
        <f t="shared" si="58"/>
        <v>328633</v>
      </c>
      <c r="K244" s="70">
        <f t="shared" si="58"/>
        <v>0</v>
      </c>
      <c r="L244" s="107">
        <f t="shared" si="58"/>
        <v>328633</v>
      </c>
    </row>
    <row r="245" spans="1:12" s="59" customFormat="1" ht="9.75" customHeight="1">
      <c r="A245" s="58"/>
      <c r="B245" s="64"/>
      <c r="C245" s="45"/>
      <c r="D245" s="39"/>
      <c r="E245" s="39"/>
      <c r="F245" s="39"/>
      <c r="G245" s="39"/>
      <c r="H245" s="39"/>
      <c r="I245" s="39"/>
      <c r="J245" s="39"/>
      <c r="K245" s="39"/>
      <c r="L245" s="41"/>
    </row>
    <row r="246" spans="1:12" s="59" customFormat="1" ht="15.6" customHeight="1">
      <c r="A246" s="58"/>
      <c r="B246" s="31">
        <v>1.1020000000000001</v>
      </c>
      <c r="C246" s="90" t="s">
        <v>38</v>
      </c>
      <c r="D246" s="91"/>
      <c r="E246" s="91"/>
      <c r="F246" s="91"/>
      <c r="G246" s="91"/>
      <c r="H246" s="91"/>
      <c r="I246" s="91"/>
      <c r="J246" s="91"/>
      <c r="K246" s="91"/>
      <c r="L246" s="91"/>
    </row>
    <row r="247" spans="1:12" s="59" customFormat="1" ht="25.5">
      <c r="A247" s="58"/>
      <c r="B247" s="29">
        <v>50</v>
      </c>
      <c r="C247" s="32" t="s">
        <v>151</v>
      </c>
      <c r="D247" s="91"/>
      <c r="E247" s="91"/>
      <c r="F247" s="91"/>
      <c r="G247" s="91"/>
      <c r="H247" s="91"/>
      <c r="I247" s="91"/>
      <c r="J247" s="91"/>
      <c r="K247" s="91"/>
      <c r="L247" s="91"/>
    </row>
    <row r="248" spans="1:12" s="59" customFormat="1" ht="29.45" customHeight="1">
      <c r="A248" s="58"/>
      <c r="B248" s="105" t="s">
        <v>210</v>
      </c>
      <c r="C248" s="32" t="s">
        <v>78</v>
      </c>
      <c r="D248" s="55">
        <v>0</v>
      </c>
      <c r="E248" s="55">
        <v>0</v>
      </c>
      <c r="F248" s="73">
        <v>7</v>
      </c>
      <c r="G248" s="55">
        <v>0</v>
      </c>
      <c r="H248" s="73">
        <v>7</v>
      </c>
      <c r="I248" s="55">
        <v>0</v>
      </c>
      <c r="J248" s="55">
        <v>0</v>
      </c>
      <c r="K248" s="55">
        <v>0</v>
      </c>
      <c r="L248" s="55">
        <f>SUM(J248:K248)</f>
        <v>0</v>
      </c>
    </row>
    <row r="249" spans="1:12" s="59" customFormat="1" ht="29.45" customHeight="1">
      <c r="A249" s="58"/>
      <c r="B249" s="105" t="s">
        <v>211</v>
      </c>
      <c r="C249" s="61" t="s">
        <v>92</v>
      </c>
      <c r="D249" s="55">
        <v>0</v>
      </c>
      <c r="E249" s="55">
        <v>0</v>
      </c>
      <c r="F249" s="73">
        <v>3291</v>
      </c>
      <c r="G249" s="55">
        <v>0</v>
      </c>
      <c r="H249" s="73">
        <v>3291</v>
      </c>
      <c r="I249" s="55">
        <v>0</v>
      </c>
      <c r="J249" s="73">
        <v>2057</v>
      </c>
      <c r="K249" s="55">
        <v>0</v>
      </c>
      <c r="L249" s="73">
        <f>SUM(J249:K249)</f>
        <v>2057</v>
      </c>
    </row>
    <row r="250" spans="1:12" s="59" customFormat="1" ht="40.5" customHeight="1">
      <c r="A250" s="58"/>
      <c r="B250" s="105" t="s">
        <v>212</v>
      </c>
      <c r="C250" s="32" t="s">
        <v>118</v>
      </c>
      <c r="D250" s="73">
        <v>1990</v>
      </c>
      <c r="E250" s="55">
        <v>0</v>
      </c>
      <c r="F250" s="73">
        <v>6091</v>
      </c>
      <c r="G250" s="55">
        <v>0</v>
      </c>
      <c r="H250" s="73">
        <v>6091</v>
      </c>
      <c r="I250" s="55">
        <v>0</v>
      </c>
      <c r="J250" s="73">
        <v>6091</v>
      </c>
      <c r="K250" s="55">
        <v>0</v>
      </c>
      <c r="L250" s="73">
        <f>SUM(J250:K250)</f>
        <v>6091</v>
      </c>
    </row>
    <row r="251" spans="1:12" s="59" customFormat="1" ht="27" customHeight="1">
      <c r="A251" s="58"/>
      <c r="B251" s="105" t="s">
        <v>213</v>
      </c>
      <c r="C251" s="98" t="s">
        <v>311</v>
      </c>
      <c r="D251" s="73">
        <v>10657</v>
      </c>
      <c r="E251" s="55">
        <v>0</v>
      </c>
      <c r="F251" s="73">
        <v>14274</v>
      </c>
      <c r="G251" s="55">
        <v>0</v>
      </c>
      <c r="H251" s="73">
        <v>14274</v>
      </c>
      <c r="I251" s="55">
        <v>0</v>
      </c>
      <c r="J251" s="73">
        <v>1451</v>
      </c>
      <c r="K251" s="55">
        <v>0</v>
      </c>
      <c r="L251" s="73">
        <f>SUM(J251:K251)</f>
        <v>1451</v>
      </c>
    </row>
    <row r="252" spans="1:12" s="59" customFormat="1" ht="42" customHeight="1">
      <c r="A252" s="58"/>
      <c r="B252" s="105" t="s">
        <v>214</v>
      </c>
      <c r="C252" s="98" t="s">
        <v>312</v>
      </c>
      <c r="D252" s="73">
        <v>4861</v>
      </c>
      <c r="E252" s="55">
        <v>0</v>
      </c>
      <c r="F252" s="73">
        <v>14771</v>
      </c>
      <c r="G252" s="55">
        <v>0</v>
      </c>
      <c r="H252" s="73">
        <v>14771</v>
      </c>
      <c r="I252" s="55">
        <v>0</v>
      </c>
      <c r="J252" s="73">
        <v>11767</v>
      </c>
      <c r="K252" s="55">
        <v>0</v>
      </c>
      <c r="L252" s="73">
        <f>SUM(J252:K252)</f>
        <v>11767</v>
      </c>
    </row>
    <row r="253" spans="1:12" s="59" customFormat="1" ht="25.5">
      <c r="A253" s="58" t="s">
        <v>9</v>
      </c>
      <c r="B253" s="29">
        <v>50</v>
      </c>
      <c r="C253" s="32" t="s">
        <v>151</v>
      </c>
      <c r="D253" s="83">
        <f t="shared" ref="D253:L253" si="59">SUM(D248:D252)</f>
        <v>17508</v>
      </c>
      <c r="E253" s="50">
        <f t="shared" si="59"/>
        <v>0</v>
      </c>
      <c r="F253" s="83">
        <f t="shared" si="59"/>
        <v>38434</v>
      </c>
      <c r="G253" s="50">
        <f t="shared" si="59"/>
        <v>0</v>
      </c>
      <c r="H253" s="83">
        <f t="shared" si="59"/>
        <v>38434</v>
      </c>
      <c r="I253" s="50">
        <f t="shared" si="59"/>
        <v>0</v>
      </c>
      <c r="J253" s="83">
        <f>SUM(J248:J252)</f>
        <v>21366</v>
      </c>
      <c r="K253" s="50">
        <f t="shared" ref="K253" si="60">SUM(K248:K252)</f>
        <v>0</v>
      </c>
      <c r="L253" s="83">
        <f t="shared" si="59"/>
        <v>21366</v>
      </c>
    </row>
    <row r="254" spans="1:12" s="59" customFormat="1" ht="13.9" customHeight="1">
      <c r="A254" s="58"/>
      <c r="B254" s="31"/>
      <c r="C254" s="90"/>
      <c r="D254" s="91"/>
      <c r="E254" s="91"/>
      <c r="F254" s="91"/>
      <c r="G254" s="91"/>
      <c r="H254" s="91"/>
      <c r="I254" s="91"/>
      <c r="J254" s="91"/>
      <c r="K254" s="91"/>
      <c r="L254" s="91"/>
    </row>
    <row r="255" spans="1:12" s="59" customFormat="1" ht="13.9" customHeight="1">
      <c r="A255" s="58"/>
      <c r="B255" s="29">
        <v>61</v>
      </c>
      <c r="C255" s="61" t="s">
        <v>59</v>
      </c>
      <c r="D255" s="91"/>
      <c r="E255" s="91"/>
      <c r="F255" s="91"/>
      <c r="G255" s="91"/>
      <c r="H255" s="91"/>
      <c r="I255" s="91"/>
      <c r="J255" s="91"/>
      <c r="K255" s="91"/>
      <c r="L255" s="91"/>
    </row>
    <row r="256" spans="1:12" s="59" customFormat="1" ht="26.25" customHeight="1">
      <c r="A256" s="58"/>
      <c r="B256" s="105" t="s">
        <v>62</v>
      </c>
      <c r="C256" s="61" t="s">
        <v>241</v>
      </c>
      <c r="D256" s="73">
        <v>36750</v>
      </c>
      <c r="E256" s="55">
        <v>0</v>
      </c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55">
        <v>0</v>
      </c>
      <c r="L256" s="55">
        <f>SUM(J256:K256)</f>
        <v>0</v>
      </c>
    </row>
    <row r="257" spans="1:12" s="59" customFormat="1" ht="13.9" customHeight="1">
      <c r="A257" s="58"/>
      <c r="B257" s="105" t="s">
        <v>63</v>
      </c>
      <c r="C257" s="61" t="s">
        <v>128</v>
      </c>
      <c r="D257" s="73">
        <v>3000</v>
      </c>
      <c r="E257" s="55">
        <v>0</v>
      </c>
      <c r="F257" s="55">
        <v>0</v>
      </c>
      <c r="G257" s="55">
        <v>0</v>
      </c>
      <c r="H257" s="55">
        <v>0</v>
      </c>
      <c r="I257" s="55">
        <v>0</v>
      </c>
      <c r="J257" s="73">
        <v>1000</v>
      </c>
      <c r="K257" s="55">
        <v>0</v>
      </c>
      <c r="L257" s="73">
        <f>SUM(J257:K257)</f>
        <v>1000</v>
      </c>
    </row>
    <row r="258" spans="1:12" s="59" customFormat="1" ht="27.95" customHeight="1">
      <c r="A258" s="58"/>
      <c r="B258" s="105" t="s">
        <v>66</v>
      </c>
      <c r="C258" s="61" t="s">
        <v>67</v>
      </c>
      <c r="D258" s="73">
        <v>3750</v>
      </c>
      <c r="E258" s="55">
        <v>0</v>
      </c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55">
        <v>0</v>
      </c>
      <c r="L258" s="55">
        <f>SUM(J258:K258)</f>
        <v>0</v>
      </c>
    </row>
    <row r="259" spans="1:12" s="59" customFormat="1" ht="30.75" customHeight="1">
      <c r="A259" s="58"/>
      <c r="B259" s="105" t="s">
        <v>83</v>
      </c>
      <c r="C259" s="32" t="s">
        <v>82</v>
      </c>
      <c r="D259" s="49">
        <v>0</v>
      </c>
      <c r="E259" s="49">
        <v>0</v>
      </c>
      <c r="F259" s="49">
        <v>0</v>
      </c>
      <c r="G259" s="49">
        <v>0</v>
      </c>
      <c r="H259" s="49">
        <v>0</v>
      </c>
      <c r="I259" s="49">
        <v>0</v>
      </c>
      <c r="J259" s="84">
        <v>1</v>
      </c>
      <c r="K259" s="49">
        <v>0</v>
      </c>
      <c r="L259" s="84">
        <f>SUM(J259:K259)</f>
        <v>1</v>
      </c>
    </row>
    <row r="260" spans="1:12" s="59" customFormat="1" ht="14.1" customHeight="1">
      <c r="A260" s="58" t="s">
        <v>9</v>
      </c>
      <c r="B260" s="29">
        <v>61</v>
      </c>
      <c r="C260" s="61" t="s">
        <v>59</v>
      </c>
      <c r="D260" s="111">
        <f t="shared" ref="D260:L260" si="61">SUM(D256:D259)</f>
        <v>43500</v>
      </c>
      <c r="E260" s="50">
        <f t="shared" si="61"/>
        <v>0</v>
      </c>
      <c r="F260" s="50">
        <f t="shared" si="61"/>
        <v>0</v>
      </c>
      <c r="G260" s="50">
        <f t="shared" si="61"/>
        <v>0</v>
      </c>
      <c r="H260" s="50">
        <f t="shared" si="61"/>
        <v>0</v>
      </c>
      <c r="I260" s="50">
        <f t="shared" si="61"/>
        <v>0</v>
      </c>
      <c r="J260" s="83">
        <f t="shared" si="61"/>
        <v>1001</v>
      </c>
      <c r="K260" s="50">
        <f t="shared" si="61"/>
        <v>0</v>
      </c>
      <c r="L260" s="83">
        <f t="shared" si="61"/>
        <v>1001</v>
      </c>
    </row>
    <row r="261" spans="1:12" s="59" customFormat="1" ht="14.1" customHeight="1">
      <c r="A261" s="58" t="s">
        <v>9</v>
      </c>
      <c r="B261" s="31">
        <v>1.1020000000000001</v>
      </c>
      <c r="C261" s="90" t="s">
        <v>38</v>
      </c>
      <c r="D261" s="111">
        <f t="shared" ref="D261:L261" si="62">D260+D253</f>
        <v>61008</v>
      </c>
      <c r="E261" s="50">
        <f t="shared" si="62"/>
        <v>0</v>
      </c>
      <c r="F261" s="111">
        <f t="shared" si="62"/>
        <v>38434</v>
      </c>
      <c r="G261" s="50">
        <f t="shared" si="62"/>
        <v>0</v>
      </c>
      <c r="H261" s="111">
        <f t="shared" si="62"/>
        <v>38434</v>
      </c>
      <c r="I261" s="50">
        <f t="shared" si="62"/>
        <v>0</v>
      </c>
      <c r="J261" s="83">
        <f t="shared" si="62"/>
        <v>22367</v>
      </c>
      <c r="K261" s="50">
        <f t="shared" si="62"/>
        <v>0</v>
      </c>
      <c r="L261" s="83">
        <f t="shared" si="62"/>
        <v>22367</v>
      </c>
    </row>
    <row r="262" spans="1:12">
      <c r="A262" s="17" t="s">
        <v>9</v>
      </c>
      <c r="B262" s="65">
        <v>1</v>
      </c>
      <c r="C262" s="66" t="s">
        <v>12</v>
      </c>
      <c r="D262" s="112">
        <f t="shared" ref="D262:L262" si="63">D261+D244</f>
        <v>2663568</v>
      </c>
      <c r="E262" s="47">
        <f t="shared" si="63"/>
        <v>0</v>
      </c>
      <c r="F262" s="112">
        <f t="shared" si="63"/>
        <v>1307860</v>
      </c>
      <c r="G262" s="47">
        <f t="shared" si="63"/>
        <v>0</v>
      </c>
      <c r="H262" s="112">
        <f t="shared" si="63"/>
        <v>1312860</v>
      </c>
      <c r="I262" s="47">
        <f t="shared" si="63"/>
        <v>0</v>
      </c>
      <c r="J262" s="42">
        <f t="shared" si="63"/>
        <v>351000</v>
      </c>
      <c r="K262" s="47">
        <f t="shared" si="63"/>
        <v>0</v>
      </c>
      <c r="L262" s="42">
        <f t="shared" si="63"/>
        <v>351000</v>
      </c>
    </row>
    <row r="263" spans="1:12" s="59" customFormat="1">
      <c r="A263" s="67" t="s">
        <v>9</v>
      </c>
      <c r="B263" s="68">
        <v>5452</v>
      </c>
      <c r="C263" s="25" t="s">
        <v>1</v>
      </c>
      <c r="D263" s="111">
        <f t="shared" ref="D263:I264" si="64">D262</f>
        <v>2663568</v>
      </c>
      <c r="E263" s="50">
        <f t="shared" si="64"/>
        <v>0</v>
      </c>
      <c r="F263" s="111">
        <f t="shared" si="64"/>
        <v>1307860</v>
      </c>
      <c r="G263" s="50">
        <f t="shared" si="64"/>
        <v>0</v>
      </c>
      <c r="H263" s="111">
        <f t="shared" si="64"/>
        <v>1312860</v>
      </c>
      <c r="I263" s="50">
        <f t="shared" si="64"/>
        <v>0</v>
      </c>
      <c r="J263" s="83">
        <f>J262</f>
        <v>351000</v>
      </c>
      <c r="K263" s="50">
        <f t="shared" ref="K263:L264" si="65">K262</f>
        <v>0</v>
      </c>
      <c r="L263" s="83">
        <f t="shared" si="65"/>
        <v>351000</v>
      </c>
    </row>
    <row r="264" spans="1:12" s="59" customFormat="1">
      <c r="A264" s="56" t="s">
        <v>9</v>
      </c>
      <c r="B264" s="56"/>
      <c r="C264" s="57" t="s">
        <v>54</v>
      </c>
      <c r="D264" s="41">
        <f t="shared" si="64"/>
        <v>2663568</v>
      </c>
      <c r="E264" s="55">
        <f t="shared" si="64"/>
        <v>0</v>
      </c>
      <c r="F264" s="41">
        <f t="shared" si="64"/>
        <v>1307860</v>
      </c>
      <c r="G264" s="55">
        <f t="shared" si="64"/>
        <v>0</v>
      </c>
      <c r="H264" s="41">
        <f t="shared" si="64"/>
        <v>1312860</v>
      </c>
      <c r="I264" s="55">
        <f t="shared" si="64"/>
        <v>0</v>
      </c>
      <c r="J264" s="73">
        <f>J263</f>
        <v>351000</v>
      </c>
      <c r="K264" s="55">
        <f t="shared" si="65"/>
        <v>0</v>
      </c>
      <c r="L264" s="73">
        <f t="shared" si="65"/>
        <v>351000</v>
      </c>
    </row>
    <row r="265" spans="1:12">
      <c r="A265" s="56" t="s">
        <v>9</v>
      </c>
      <c r="B265" s="56"/>
      <c r="C265" s="57" t="s">
        <v>2</v>
      </c>
      <c r="D265" s="44">
        <f t="shared" ref="D265:L265" si="66">D264+D112</f>
        <v>2794989</v>
      </c>
      <c r="E265" s="44">
        <f t="shared" si="66"/>
        <v>55490</v>
      </c>
      <c r="F265" s="44">
        <f t="shared" si="66"/>
        <v>1462644</v>
      </c>
      <c r="G265" s="44">
        <f t="shared" si="66"/>
        <v>69600</v>
      </c>
      <c r="H265" s="44">
        <f t="shared" si="66"/>
        <v>1499544</v>
      </c>
      <c r="I265" s="44">
        <f t="shared" si="66"/>
        <v>69600</v>
      </c>
      <c r="J265" s="83">
        <f t="shared" si="66"/>
        <v>450279</v>
      </c>
      <c r="K265" s="44">
        <f t="shared" si="66"/>
        <v>68611</v>
      </c>
      <c r="L265" s="44">
        <f t="shared" si="66"/>
        <v>518890</v>
      </c>
    </row>
  </sheetData>
  <autoFilter ref="A15:L265">
    <filterColumn colId="1"/>
  </autoFilter>
  <mergeCells count="9">
    <mergeCell ref="H13:I13"/>
    <mergeCell ref="J13:L13"/>
    <mergeCell ref="D13:E13"/>
    <mergeCell ref="F13:G13"/>
    <mergeCell ref="H14:I14"/>
    <mergeCell ref="J14:L14"/>
    <mergeCell ref="D14:E14"/>
    <mergeCell ref="F14:G14"/>
    <mergeCell ref="B14:C14"/>
  </mergeCells>
  <phoneticPr fontId="2" type="noConversion"/>
  <printOptions horizontalCentered="1"/>
  <pageMargins left="0.74803149606299213" right="0.39370078740157483" top="0.74803149606299213" bottom="0.9055118110236221" header="0.51181102362204722" footer="0.59055118110236227"/>
  <pageSetup paperSize="9" firstPageNumber="29" orientation="landscape" blackAndWhite="1" useFirstPageNumber="1" r:id="rId1"/>
  <headerFooter alignWithMargins="0">
    <oddHeader xml:space="preserve">&amp;C   </oddHeader>
    <oddFooter>&amp;C&amp;"Times New Roman,Bold"   Vol-IV     -    &amp;P</oddFooter>
  </headerFooter>
  <rowBreaks count="6" manualBreakCount="6">
    <brk id="70" max="11" man="1"/>
    <brk id="97" max="11" man="1"/>
    <brk id="183" max="11" man="1"/>
    <brk id="195" max="11" man="1"/>
    <brk id="218" max="11" man="1"/>
    <brk id="23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dem40</vt:lpstr>
      <vt:lpstr>'dem40'!np</vt:lpstr>
      <vt:lpstr>'dem40'!Print_Area</vt:lpstr>
      <vt:lpstr>'dem40'!Print_Titles</vt:lpstr>
      <vt:lpstr>'dem40'!Tourism</vt:lpstr>
      <vt:lpstr>'dem40'!tourismcap</vt:lpstr>
      <vt:lpstr>'dem40'!tourismRevenue</vt:lpstr>
      <vt:lpstr>'dem40'!Voted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Lenovo</cp:lastModifiedBy>
  <cp:lastPrinted>2016-03-15T11:13:31Z</cp:lastPrinted>
  <dcterms:created xsi:type="dcterms:W3CDTF">2004-06-02T16:27:26Z</dcterms:created>
  <dcterms:modified xsi:type="dcterms:W3CDTF">2016-03-18T08:39:26Z</dcterms:modified>
</cp:coreProperties>
</file>