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6"/>
  </bookViews>
  <sheets>
    <sheet name="dem13" sheetId="4" r:id="rId1"/>
    <sheet name="Sheet1" sheetId="5" r:id="rId2"/>
  </sheets>
  <definedNames>
    <definedName name="__123Graph_D" hidden="1">#REF!</definedName>
    <definedName name="_xlnm._FilterDatabase" localSheetId="0" hidden="1">'dem13'!$A$19:$AK$584</definedName>
    <definedName name="_Regression_Int" localSheetId="0" hidden="1">1</definedName>
    <definedName name="css" localSheetId="0">'dem13'!$D$513:$L$513</definedName>
    <definedName name="cssrec" localSheetId="0">'dem13'!#REF!</definedName>
    <definedName name="fw" localSheetId="0">'dem13'!$D$483:$L$483</definedName>
    <definedName name="health" localSheetId="0">'dem13'!$D$413:$L$413</definedName>
    <definedName name="healthcap" localSheetId="0">'dem13'!$D$570:$L$570</definedName>
    <definedName name="healthrec" localSheetId="0">'dem13'!$D$583:$L$583</definedName>
    <definedName name="healthrec2" localSheetId="0">'dem13'!#REF!</definedName>
    <definedName name="healthrec3" localSheetId="0">'dem13'!#REF!</definedName>
    <definedName name="healthrevenue">'dem13'!$E$14:$G$14</definedName>
    <definedName name="housing" localSheetId="0">'dem13'!$D$499:$L$499</definedName>
    <definedName name="loan" localSheetId="0">'dem13'!#REF!</definedName>
    <definedName name="np" localSheetId="0">'dem13'!#REF!</definedName>
    <definedName name="_xlnm.Print_Area" localSheetId="0">'dem13'!$A$1:$L$584</definedName>
    <definedName name="_xlnm.Print_Titles" localSheetId="0">'dem13'!$16:$19</definedName>
    <definedName name="pw" localSheetId="0">'dem13'!$D$40:$L$40</definedName>
    <definedName name="pwrec" localSheetId="0">'dem13'!#REF!</definedName>
    <definedName name="rec" localSheetId="0">'dem13'!#REF!</definedName>
    <definedName name="revise" localSheetId="0">'dem13'!$D$601:$I$601</definedName>
    <definedName name="summary" localSheetId="0">'dem13'!$D$591:$I$591</definedName>
    <definedName name="Z_239EE218_578E_4317_BEED_14D5D7089E27_.wvu.Cols" localSheetId="0" hidden="1">'dem13'!#REF!</definedName>
    <definedName name="Z_239EE218_578E_4317_BEED_14D5D7089E27_.wvu.FilterData" localSheetId="0" hidden="1">'dem13'!$A$1:$L$541</definedName>
    <definedName name="Z_239EE218_578E_4317_BEED_14D5D7089E27_.wvu.PrintArea" localSheetId="0" hidden="1">'dem13'!$A$1:$L$541</definedName>
    <definedName name="Z_239EE218_578E_4317_BEED_14D5D7089E27_.wvu.PrintTitles" localSheetId="0" hidden="1">'dem13'!$16:$19</definedName>
    <definedName name="Z_302A3EA3_AE96_11D5_A646_0050BA3D7AFD_.wvu.Cols" localSheetId="0" hidden="1">'dem13'!#REF!</definedName>
    <definedName name="Z_302A3EA3_AE96_11D5_A646_0050BA3D7AFD_.wvu.FilterData" localSheetId="0" hidden="1">'dem13'!$A$1:$L$541</definedName>
    <definedName name="Z_302A3EA3_AE96_11D5_A646_0050BA3D7AFD_.wvu.PrintArea" localSheetId="0" hidden="1">'dem13'!$A$1:$L$541</definedName>
    <definedName name="Z_302A3EA3_AE96_11D5_A646_0050BA3D7AFD_.wvu.PrintTitles" localSheetId="0" hidden="1">'dem13'!$16:$19</definedName>
    <definedName name="Z_36DBA021_0ECB_11D4_8064_004005726899_.wvu.Cols" localSheetId="0" hidden="1">'dem13'!#REF!</definedName>
    <definedName name="Z_36DBA021_0ECB_11D4_8064_004005726899_.wvu.FilterData" localSheetId="0" hidden="1">'dem13'!$C$20:$C$501</definedName>
    <definedName name="Z_36DBA021_0ECB_11D4_8064_004005726899_.wvu.PrintArea" localSheetId="0" hidden="1">'dem13'!$A$1:$L$541</definedName>
    <definedName name="Z_36DBA021_0ECB_11D4_8064_004005726899_.wvu.PrintTitles" localSheetId="0" hidden="1">'dem13'!$16:$19</definedName>
    <definedName name="Z_93EBE921_AE91_11D5_8685_004005726899_.wvu.Cols" localSheetId="0" hidden="1">'dem13'!#REF!</definedName>
    <definedName name="Z_93EBE921_AE91_11D5_8685_004005726899_.wvu.FilterData" localSheetId="0" hidden="1">'dem13'!$C$20:$C$501</definedName>
    <definedName name="Z_93EBE921_AE91_11D5_8685_004005726899_.wvu.PrintArea" localSheetId="0" hidden="1">'dem13'!$A$1:$L$541</definedName>
    <definedName name="Z_93EBE921_AE91_11D5_8685_004005726899_.wvu.PrintTitles" localSheetId="0" hidden="1">'dem13'!$16:$19</definedName>
    <definedName name="Z_94DA79C1_0FDE_11D5_9579_000021DAEEA2_.wvu.Cols" localSheetId="0" hidden="1">'dem13'!#REF!</definedName>
    <definedName name="Z_94DA79C1_0FDE_11D5_9579_000021DAEEA2_.wvu.FilterData" localSheetId="0" hidden="1">'dem13'!$C$20:$C$501</definedName>
    <definedName name="Z_94DA79C1_0FDE_11D5_9579_000021DAEEA2_.wvu.PrintArea" localSheetId="0" hidden="1">'dem13'!$A$1:$L$541</definedName>
    <definedName name="Z_94DA79C1_0FDE_11D5_9579_000021DAEEA2_.wvu.PrintTitles" localSheetId="0" hidden="1">'dem13'!$16:$19</definedName>
    <definedName name="Z_ABD99FA4_164C_11D6_A646_0050BA3D7AFD_.wvu.FilterData" localSheetId="0" hidden="1">'dem13'!$C$20:$C$501</definedName>
    <definedName name="Z_ABD99FA5_164C_11D6_A646_0050BA3D7AFD_.wvu.FilterData" localSheetId="0" hidden="1">'dem13'!$C$20:$C$501</definedName>
    <definedName name="Z_B4CB0972_161F_11D5_8064_004005726899_.wvu.FilterData" localSheetId="0" hidden="1">'dem13'!$C$20:$C$501</definedName>
    <definedName name="Z_B4CB098C_161F_11D5_8064_004005726899_.wvu.FilterData" localSheetId="0" hidden="1">'dem13'!$C$20:$C$501</definedName>
    <definedName name="Z_B4CB0999_161F_11D5_8064_004005726899_.wvu.FilterData" localSheetId="0" hidden="1">'dem13'!$C$20:$C$501</definedName>
    <definedName name="Z_C868F8C3_16D7_11D5_A68D_81D6213F5331_.wvu.Cols" localSheetId="0" hidden="1">'dem13'!#REF!</definedName>
    <definedName name="Z_C868F8C3_16D7_11D5_A68D_81D6213F5331_.wvu.FilterData" localSheetId="0" hidden="1">'dem13'!$C$20:$C$501</definedName>
    <definedName name="Z_C868F8C3_16D7_11D5_A68D_81D6213F5331_.wvu.PrintArea" localSheetId="0" hidden="1">'dem13'!$A$1:$L$541</definedName>
    <definedName name="Z_C868F8C3_16D7_11D5_A68D_81D6213F5331_.wvu.PrintTitles" localSheetId="0" hidden="1">'dem13'!$16:$19</definedName>
    <definedName name="Z_E5DF37BD_125C_11D5_8DC4_D0F5D88B3549_.wvu.Cols" localSheetId="0" hidden="1">'dem13'!#REF!</definedName>
    <definedName name="Z_E5DF37BD_125C_11D5_8DC4_D0F5D88B3549_.wvu.FilterData" localSheetId="0" hidden="1">'dem13'!$C$20:$C$501</definedName>
    <definedName name="Z_E5DF37BD_125C_11D5_8DC4_D0F5D88B3549_.wvu.PrintArea" localSheetId="0" hidden="1">'dem13'!$A$1:$L$541</definedName>
    <definedName name="Z_E5DF37BD_125C_11D5_8DC4_D0F5D88B3549_.wvu.PrintTitles" localSheetId="0" hidden="1">'dem13'!$16:$19</definedName>
    <definedName name="Z_F8ADACC1_164E_11D6_B603_000021DAEEA2_.wvu.Cols" localSheetId="0" hidden="1">'dem13'!#REF!</definedName>
    <definedName name="Z_F8ADACC1_164E_11D6_B603_000021DAEEA2_.wvu.FilterData" localSheetId="0" hidden="1">'dem13'!$C$20:$C$501</definedName>
    <definedName name="Z_F8ADACC1_164E_11D6_B603_000021DAEEA2_.wvu.PrintArea" localSheetId="0" hidden="1">'dem13'!$A$1:$L$541</definedName>
    <definedName name="Z_F8ADACC1_164E_11D6_B603_000021DAEEA2_.wvu.PrintTitles" localSheetId="0" hidden="1">'dem13'!$16:$19</definedName>
  </definedNames>
  <calcPr calcId="124519"/>
</workbook>
</file>

<file path=xl/calcChain.xml><?xml version="1.0" encoding="utf-8"?>
<calcChain xmlns="http://schemas.openxmlformats.org/spreadsheetml/2006/main">
  <c r="J89" i="4"/>
  <c r="H511"/>
  <c r="J27"/>
  <c r="J28" s="1"/>
  <c r="H27"/>
  <c r="H28" s="1"/>
  <c r="F27"/>
  <c r="F28" s="1"/>
  <c r="D27"/>
  <c r="D28" s="1"/>
  <c r="P53"/>
  <c r="L575" l="1"/>
  <c r="L566"/>
  <c r="L565"/>
  <c r="L557"/>
  <c r="L553"/>
  <c r="L545"/>
  <c r="L544"/>
  <c r="L538"/>
  <c r="L530"/>
  <c r="L529"/>
  <c r="L528"/>
  <c r="L527"/>
  <c r="L526"/>
  <c r="L525"/>
  <c r="L524"/>
  <c r="L523"/>
  <c r="L522"/>
  <c r="L521"/>
  <c r="L509"/>
  <c r="L505"/>
  <c r="L490"/>
  <c r="L479"/>
  <c r="L478"/>
  <c r="L470"/>
  <c r="L469"/>
  <c r="L465"/>
  <c r="L464"/>
  <c r="L460"/>
  <c r="L459"/>
  <c r="L455"/>
  <c r="L454"/>
  <c r="L447"/>
  <c r="L440"/>
  <c r="L439"/>
  <c r="L435"/>
  <c r="L434"/>
  <c r="L430"/>
  <c r="L429"/>
  <c r="L425"/>
  <c r="L424"/>
  <c r="L420"/>
  <c r="L419"/>
  <c r="L406"/>
  <c r="L402"/>
  <c r="L398"/>
  <c r="L394"/>
  <c r="L385"/>
  <c r="L378"/>
  <c r="L377"/>
  <c r="L372"/>
  <c r="L367"/>
  <c r="L361"/>
  <c r="L353"/>
  <c r="L348"/>
  <c r="L344"/>
  <c r="L340"/>
  <c r="L336"/>
  <c r="L330"/>
  <c r="L326"/>
  <c r="L322"/>
  <c r="L318"/>
  <c r="L312"/>
  <c r="L309"/>
  <c r="L308"/>
  <c r="L300"/>
  <c r="L299"/>
  <c r="L295"/>
  <c r="L291"/>
  <c r="L283"/>
  <c r="L276"/>
  <c r="L274"/>
  <c r="L268"/>
  <c r="L264"/>
  <c r="L262"/>
  <c r="L261"/>
  <c r="L255"/>
  <c r="L247"/>
  <c r="L241"/>
  <c r="L235"/>
  <c r="L234"/>
  <c r="L228"/>
  <c r="L220"/>
  <c r="L216"/>
  <c r="L212"/>
  <c r="L208"/>
  <c r="L204"/>
  <c r="L199"/>
  <c r="L195"/>
  <c r="L190"/>
  <c r="L185"/>
  <c r="L161"/>
  <c r="L160"/>
  <c r="L159"/>
  <c r="L158"/>
  <c r="L157"/>
  <c r="L156"/>
  <c r="L155"/>
  <c r="L154"/>
  <c r="L153"/>
  <c r="L152"/>
  <c r="L151"/>
  <c r="L145"/>
  <c r="L136"/>
  <c r="L130"/>
  <c r="L128"/>
  <c r="L127"/>
  <c r="L119"/>
  <c r="L118"/>
  <c r="L113"/>
  <c r="L111"/>
  <c r="L109"/>
  <c r="L108"/>
  <c r="L102"/>
  <c r="L100"/>
  <c r="L99"/>
  <c r="L90"/>
  <c r="L89"/>
  <c r="L85"/>
  <c r="L84"/>
  <c r="L83"/>
  <c r="L80"/>
  <c r="L73"/>
  <c r="L67"/>
  <c r="L58"/>
  <c r="L57"/>
  <c r="L51"/>
  <c r="L50"/>
  <c r="L47"/>
  <c r="L46"/>
  <c r="L26"/>
  <c r="L27" s="1"/>
  <c r="L28" s="1"/>
  <c r="K531" l="1"/>
  <c r="J531"/>
  <c r="H531"/>
  <c r="F531"/>
  <c r="D531"/>
  <c r="F221"/>
  <c r="H221"/>
  <c r="J221"/>
  <c r="K221"/>
  <c r="D221"/>
  <c r="L221"/>
  <c r="J92"/>
  <c r="L92" s="1"/>
  <c r="J249"/>
  <c r="L249" s="1"/>
  <c r="J237"/>
  <c r="L237" s="1"/>
  <c r="J121"/>
  <c r="L121" s="1"/>
  <c r="J53"/>
  <c r="L53" s="1"/>
  <c r="J495"/>
  <c r="L495" s="1"/>
  <c r="J408"/>
  <c r="L408" s="1"/>
  <c r="J407"/>
  <c r="L407" s="1"/>
  <c r="J390"/>
  <c r="L390" s="1"/>
  <c r="J389"/>
  <c r="L389" s="1"/>
  <c r="J388"/>
  <c r="L388" s="1"/>
  <c r="J387"/>
  <c r="L387" s="1"/>
  <c r="J386"/>
  <c r="L386" s="1"/>
  <c r="J355"/>
  <c r="L355" s="1"/>
  <c r="J354"/>
  <c r="L354" s="1"/>
  <c r="J275"/>
  <c r="L275" s="1"/>
  <c r="J270"/>
  <c r="L270" s="1"/>
  <c r="J269"/>
  <c r="L269" s="1"/>
  <c r="J263"/>
  <c r="L263" s="1"/>
  <c r="J257"/>
  <c r="L257" s="1"/>
  <c r="J256"/>
  <c r="L256" s="1"/>
  <c r="J248"/>
  <c r="L248" s="1"/>
  <c r="J243"/>
  <c r="L243" s="1"/>
  <c r="J242"/>
  <c r="L242" s="1"/>
  <c r="J236"/>
  <c r="L236" s="1"/>
  <c r="J230"/>
  <c r="L230" s="1"/>
  <c r="J229"/>
  <c r="L229" s="1"/>
  <c r="J181"/>
  <c r="L181" s="1"/>
  <c r="J177"/>
  <c r="L177" s="1"/>
  <c r="J173"/>
  <c r="L173" s="1"/>
  <c r="J169"/>
  <c r="L169" s="1"/>
  <c r="J165"/>
  <c r="L165" s="1"/>
  <c r="J138"/>
  <c r="L138" s="1"/>
  <c r="J137"/>
  <c r="L137" s="1"/>
  <c r="J132"/>
  <c r="L132" s="1"/>
  <c r="J131"/>
  <c r="L131" s="1"/>
  <c r="J129"/>
  <c r="L129" s="1"/>
  <c r="J123"/>
  <c r="L123" s="1"/>
  <c r="J122"/>
  <c r="L122" s="1"/>
  <c r="J120"/>
  <c r="L120" s="1"/>
  <c r="J114"/>
  <c r="L114" s="1"/>
  <c r="J112"/>
  <c r="L112" s="1"/>
  <c r="J110"/>
  <c r="L110" s="1"/>
  <c r="J104"/>
  <c r="L104" s="1"/>
  <c r="J103"/>
  <c r="L103" s="1"/>
  <c r="J101"/>
  <c r="L101" s="1"/>
  <c r="J94"/>
  <c r="L94" s="1"/>
  <c r="J93"/>
  <c r="L93" s="1"/>
  <c r="J91"/>
  <c r="L91" s="1"/>
  <c r="J82"/>
  <c r="L82" s="1"/>
  <c r="J81"/>
  <c r="L81" s="1"/>
  <c r="J79"/>
  <c r="L79" s="1"/>
  <c r="J78"/>
  <c r="L78" s="1"/>
  <c r="J77"/>
  <c r="L77" s="1"/>
  <c r="J76"/>
  <c r="L76" s="1"/>
  <c r="J75"/>
  <c r="L75" s="1"/>
  <c r="J74"/>
  <c r="L74" s="1"/>
  <c r="J61"/>
  <c r="L61" s="1"/>
  <c r="J60"/>
  <c r="L60" s="1"/>
  <c r="J59"/>
  <c r="L59" s="1"/>
  <c r="J52"/>
  <c r="L52" s="1"/>
  <c r="J49"/>
  <c r="L49" s="1"/>
  <c r="J48"/>
  <c r="L48" s="1"/>
  <c r="J36"/>
  <c r="L36" s="1"/>
  <c r="J33"/>
  <c r="L33" s="1"/>
  <c r="F162"/>
  <c r="H162"/>
  <c r="J162"/>
  <c r="K162"/>
  <c r="D162"/>
  <c r="AJ161"/>
  <c r="L554" l="1"/>
  <c r="I598"/>
  <c r="D46" l="1"/>
  <c r="AH582"/>
  <c r="AJ575"/>
  <c r="AK575" s="1"/>
  <c r="AJ557"/>
  <c r="AK557" s="1"/>
  <c r="AJ553"/>
  <c r="AK553" s="1"/>
  <c r="AJ509"/>
  <c r="AK509" s="1"/>
  <c r="AJ309"/>
  <c r="AK309" s="1"/>
  <c r="AJ300"/>
  <c r="AK300" s="1"/>
  <c r="AJ295"/>
  <c r="AK295" s="1"/>
  <c r="AJ160"/>
  <c r="AK160" s="1"/>
  <c r="AJ159"/>
  <c r="AK159" s="1"/>
  <c r="AJ113"/>
  <c r="AK113" s="1"/>
  <c r="F576"/>
  <c r="F577" s="1"/>
  <c r="F578" s="1"/>
  <c r="H576"/>
  <c r="H577" s="1"/>
  <c r="H578" s="1"/>
  <c r="J576"/>
  <c r="J577" s="1"/>
  <c r="J578" s="1"/>
  <c r="K576"/>
  <c r="K577" s="1"/>
  <c r="K578" s="1"/>
  <c r="L576"/>
  <c r="L577" s="1"/>
  <c r="L578" s="1"/>
  <c r="D576"/>
  <c r="D577" s="1"/>
  <c r="D578" s="1"/>
  <c r="F558"/>
  <c r="H558"/>
  <c r="J558"/>
  <c r="K558"/>
  <c r="L558"/>
  <c r="L559" s="1"/>
  <c r="D558"/>
  <c r="F554"/>
  <c r="H554"/>
  <c r="J554"/>
  <c r="K554"/>
  <c r="D554"/>
  <c r="F510"/>
  <c r="F511" s="1"/>
  <c r="J510"/>
  <c r="J511" s="1"/>
  <c r="K510"/>
  <c r="K511" s="1"/>
  <c r="L510"/>
  <c r="D510"/>
  <c r="D511" s="1"/>
  <c r="F301"/>
  <c r="H301"/>
  <c r="J301"/>
  <c r="K301"/>
  <c r="D301"/>
  <c r="F296"/>
  <c r="H296"/>
  <c r="J296"/>
  <c r="K296"/>
  <c r="L296"/>
  <c r="D296"/>
  <c r="J115"/>
  <c r="K115"/>
  <c r="D115"/>
  <c r="F115"/>
  <c r="D559" l="1"/>
  <c r="H559"/>
  <c r="J559"/>
  <c r="F559"/>
  <c r="K559"/>
  <c r="J512"/>
  <c r="J513" s="1"/>
  <c r="J506"/>
  <c r="J496"/>
  <c r="J491"/>
  <c r="J480"/>
  <c r="J481" s="1"/>
  <c r="J482" s="1"/>
  <c r="J471"/>
  <c r="J466"/>
  <c r="J461"/>
  <c r="J456"/>
  <c r="J448"/>
  <c r="J449" s="1"/>
  <c r="J441"/>
  <c r="J436"/>
  <c r="J431"/>
  <c r="J426"/>
  <c r="J421"/>
  <c r="J409"/>
  <c r="J403"/>
  <c r="J399"/>
  <c r="J395"/>
  <c r="J391"/>
  <c r="J379"/>
  <c r="J380" s="1"/>
  <c r="J368"/>
  <c r="J373" s="1"/>
  <c r="J362"/>
  <c r="J363" s="1"/>
  <c r="J356"/>
  <c r="J349"/>
  <c r="J345"/>
  <c r="J341"/>
  <c r="J337"/>
  <c r="J331"/>
  <c r="J327"/>
  <c r="J323"/>
  <c r="J319"/>
  <c r="J313"/>
  <c r="J314" s="1"/>
  <c r="J292"/>
  <c r="J285"/>
  <c r="J284"/>
  <c r="J277"/>
  <c r="J271"/>
  <c r="J265"/>
  <c r="J258"/>
  <c r="J250"/>
  <c r="J244"/>
  <c r="J238"/>
  <c r="J231"/>
  <c r="J217"/>
  <c r="J213"/>
  <c r="J209"/>
  <c r="J205"/>
  <c r="J200"/>
  <c r="J196"/>
  <c r="J191"/>
  <c r="J186"/>
  <c r="J182"/>
  <c r="J178"/>
  <c r="J174"/>
  <c r="J170"/>
  <c r="J166"/>
  <c r="J146"/>
  <c r="J147" s="1"/>
  <c r="J139"/>
  <c r="J133"/>
  <c r="J124"/>
  <c r="J105"/>
  <c r="J95"/>
  <c r="J86"/>
  <c r="J68"/>
  <c r="J69" s="1"/>
  <c r="J62"/>
  <c r="J54"/>
  <c r="J37"/>
  <c r="AJ566"/>
  <c r="AK566" s="1"/>
  <c r="AJ565"/>
  <c r="AK565" s="1"/>
  <c r="AJ544"/>
  <c r="AK544" s="1"/>
  <c r="AJ538"/>
  <c r="AK538" s="1"/>
  <c r="AJ526"/>
  <c r="AK526" s="1"/>
  <c r="AJ525"/>
  <c r="AK525" s="1"/>
  <c r="AJ524"/>
  <c r="AK524" s="1"/>
  <c r="AJ523"/>
  <c r="AK523" s="1"/>
  <c r="AH583"/>
  <c r="AH581"/>
  <c r="AH564"/>
  <c r="AH563"/>
  <c r="AH562"/>
  <c r="AH561"/>
  <c r="AH551"/>
  <c r="AH550"/>
  <c r="AH549"/>
  <c r="AJ545"/>
  <c r="AK545" s="1"/>
  <c r="AJ527"/>
  <c r="AK527" s="1"/>
  <c r="AJ522"/>
  <c r="AK522" s="1"/>
  <c r="AJ521"/>
  <c r="AK521" s="1"/>
  <c r="AH520"/>
  <c r="AH519"/>
  <c r="AH518"/>
  <c r="AH517"/>
  <c r="AH516"/>
  <c r="AH515"/>
  <c r="AJ505"/>
  <c r="AK505" s="1"/>
  <c r="AH503"/>
  <c r="AH502"/>
  <c r="AH501"/>
  <c r="AH500"/>
  <c r="AJ495"/>
  <c r="AK495" s="1"/>
  <c r="AH494"/>
  <c r="AJ490"/>
  <c r="AK490" s="1"/>
  <c r="AH489"/>
  <c r="AH488"/>
  <c r="AH487"/>
  <c r="AH486"/>
  <c r="AH485"/>
  <c r="AH484"/>
  <c r="AJ479"/>
  <c r="AK479" s="1"/>
  <c r="AJ478"/>
  <c r="AK478" s="1"/>
  <c r="AH477"/>
  <c r="AH476"/>
  <c r="AH475"/>
  <c r="AJ470"/>
  <c r="AK470" s="1"/>
  <c r="AJ469"/>
  <c r="AK469" s="1"/>
  <c r="AH467"/>
  <c r="AJ465"/>
  <c r="AK465" s="1"/>
  <c r="AJ464"/>
  <c r="AK464" s="1"/>
  <c r="AH463"/>
  <c r="AH462"/>
  <c r="AJ460"/>
  <c r="AK460" s="1"/>
  <c r="AJ459"/>
  <c r="AK459" s="1"/>
  <c r="AH458"/>
  <c r="AH457"/>
  <c r="AJ455"/>
  <c r="AK455" s="1"/>
  <c r="AJ454"/>
  <c r="AK454" s="1"/>
  <c r="AH452"/>
  <c r="AH451"/>
  <c r="AH450"/>
  <c r="AJ447"/>
  <c r="AK447" s="1"/>
  <c r="AH446"/>
  <c r="AH445"/>
  <c r="AJ440"/>
  <c r="AK440" s="1"/>
  <c r="AJ439"/>
  <c r="AK439" s="1"/>
  <c r="AH437"/>
  <c r="AJ435"/>
  <c r="AK435" s="1"/>
  <c r="AJ434"/>
  <c r="AK434" s="1"/>
  <c r="AH432"/>
  <c r="AJ430"/>
  <c r="AK430" s="1"/>
  <c r="AJ429"/>
  <c r="AK429" s="1"/>
  <c r="AH428"/>
  <c r="AH427"/>
  <c r="AJ425"/>
  <c r="AK425" s="1"/>
  <c r="AJ424"/>
  <c r="AK424" s="1"/>
  <c r="AH423"/>
  <c r="AH422"/>
  <c r="AJ420"/>
  <c r="AK420" s="1"/>
  <c r="AJ419"/>
  <c r="AK419" s="1"/>
  <c r="AH588"/>
  <c r="AH587"/>
  <c r="AH586"/>
  <c r="AH585"/>
  <c r="AH418"/>
  <c r="AH414"/>
  <c r="AJ408"/>
  <c r="AK408" s="1"/>
  <c r="AJ407"/>
  <c r="AK407" s="1"/>
  <c r="AJ406"/>
  <c r="AK406" s="1"/>
  <c r="AH405"/>
  <c r="AH404"/>
  <c r="AJ402"/>
  <c r="AK402" s="1"/>
  <c r="AH400"/>
  <c r="AJ398"/>
  <c r="AK398" s="1"/>
  <c r="AJ394"/>
  <c r="AK394" s="1"/>
  <c r="AH392"/>
  <c r="AJ390"/>
  <c r="AK390" s="1"/>
  <c r="AJ389"/>
  <c r="AK389" s="1"/>
  <c r="AJ388"/>
  <c r="AK388" s="1"/>
  <c r="AJ387"/>
  <c r="AK387" s="1"/>
  <c r="AJ386"/>
  <c r="AK386" s="1"/>
  <c r="AJ385"/>
  <c r="AK385" s="1"/>
  <c r="AJ378"/>
  <c r="AK378" s="1"/>
  <c r="AJ377"/>
  <c r="AK377" s="1"/>
  <c r="AJ372"/>
  <c r="AK372" s="1"/>
  <c r="AJ367"/>
  <c r="AK367" s="1"/>
  <c r="AJ361"/>
  <c r="AK361" s="1"/>
  <c r="AJ355"/>
  <c r="AK355" s="1"/>
  <c r="AJ354"/>
  <c r="AK354" s="1"/>
  <c r="AJ353"/>
  <c r="AK353" s="1"/>
  <c r="AJ348"/>
  <c r="AK348" s="1"/>
  <c r="AJ344"/>
  <c r="AK344" s="1"/>
  <c r="AJ340"/>
  <c r="AK340" s="1"/>
  <c r="AJ336"/>
  <c r="AK336" s="1"/>
  <c r="AJ330"/>
  <c r="AK330" s="1"/>
  <c r="AJ326"/>
  <c r="AK326" s="1"/>
  <c r="AJ322"/>
  <c r="AK322" s="1"/>
  <c r="AJ318"/>
  <c r="AK318" s="1"/>
  <c r="AJ312"/>
  <c r="AK312" s="1"/>
  <c r="AJ308"/>
  <c r="AK308" s="1"/>
  <c r="AJ299"/>
  <c r="AK299" s="1"/>
  <c r="AJ291"/>
  <c r="AK291" s="1"/>
  <c r="AK283"/>
  <c r="AJ276"/>
  <c r="AK276" s="1"/>
  <c r="AJ275"/>
  <c r="AK275" s="1"/>
  <c r="AJ274"/>
  <c r="AK274" s="1"/>
  <c r="AJ270"/>
  <c r="AK270" s="1"/>
  <c r="AJ269"/>
  <c r="AK269" s="1"/>
  <c r="AJ268"/>
  <c r="AK268" s="1"/>
  <c r="AJ261"/>
  <c r="AK261" s="1"/>
  <c r="AJ208"/>
  <c r="AK208" s="1"/>
  <c r="AJ264"/>
  <c r="AK264" s="1"/>
  <c r="AJ263"/>
  <c r="AK263" s="1"/>
  <c r="AJ257"/>
  <c r="AK257" s="1"/>
  <c r="AJ256"/>
  <c r="AK256" s="1"/>
  <c r="AJ255"/>
  <c r="AK255" s="1"/>
  <c r="AJ249"/>
  <c r="AK249" s="1"/>
  <c r="AJ248"/>
  <c r="AK248" s="1"/>
  <c r="AJ247"/>
  <c r="AK247" s="1"/>
  <c r="AJ243"/>
  <c r="AK243" s="1"/>
  <c r="AJ242"/>
  <c r="AK242" s="1"/>
  <c r="AJ241"/>
  <c r="AK241" s="1"/>
  <c r="AJ237"/>
  <c r="AK237" s="1"/>
  <c r="AJ236"/>
  <c r="AK236" s="1"/>
  <c r="AJ234"/>
  <c r="AK234" s="1"/>
  <c r="AJ230"/>
  <c r="AK230" s="1"/>
  <c r="AJ229"/>
  <c r="AK229" s="1"/>
  <c r="AJ228"/>
  <c r="AK228" s="1"/>
  <c r="AK216"/>
  <c r="AK212"/>
  <c r="AK204"/>
  <c r="AJ199"/>
  <c r="AK199" s="1"/>
  <c r="AK195"/>
  <c r="AK190"/>
  <c r="AK185"/>
  <c r="AK181"/>
  <c r="AJ177"/>
  <c r="AK177" s="1"/>
  <c r="AK173"/>
  <c r="AJ169"/>
  <c r="AK169" s="1"/>
  <c r="AJ158"/>
  <c r="AK158" s="1"/>
  <c r="AJ165"/>
  <c r="AK165" s="1"/>
  <c r="AJ157"/>
  <c r="AK157" s="1"/>
  <c r="AJ156"/>
  <c r="AK156" s="1"/>
  <c r="AJ155"/>
  <c r="AK155" s="1"/>
  <c r="AJ154"/>
  <c r="AK154" s="1"/>
  <c r="AJ153"/>
  <c r="AK153" s="1"/>
  <c r="AJ152"/>
  <c r="AK152" s="1"/>
  <c r="AJ151"/>
  <c r="AK151" s="1"/>
  <c r="AJ145"/>
  <c r="AK145" s="1"/>
  <c r="AJ138"/>
  <c r="AK138" s="1"/>
  <c r="AJ137"/>
  <c r="AK137" s="1"/>
  <c r="AJ136"/>
  <c r="AK136" s="1"/>
  <c r="AJ132"/>
  <c r="AK132" s="1"/>
  <c r="AJ131"/>
  <c r="AK131" s="1"/>
  <c r="AJ130"/>
  <c r="AK130" s="1"/>
  <c r="AJ129"/>
  <c r="AK129" s="1"/>
  <c r="AJ127"/>
  <c r="AK127" s="1"/>
  <c r="AJ123"/>
  <c r="AK123" s="1"/>
  <c r="AJ122"/>
  <c r="AK122" s="1"/>
  <c r="AJ121"/>
  <c r="AK121" s="1"/>
  <c r="AJ120"/>
  <c r="AK120" s="1"/>
  <c r="AJ118"/>
  <c r="AK118" s="1"/>
  <c r="AJ114"/>
  <c r="AK114" s="1"/>
  <c r="AJ112"/>
  <c r="AK112" s="1"/>
  <c r="AJ111"/>
  <c r="AK111" s="1"/>
  <c r="AJ110"/>
  <c r="AK110" s="1"/>
  <c r="AJ108"/>
  <c r="AK108" s="1"/>
  <c r="AJ104"/>
  <c r="AK104" s="1"/>
  <c r="AJ103"/>
  <c r="AK103" s="1"/>
  <c r="AJ102"/>
  <c r="AK102" s="1"/>
  <c r="AJ101"/>
  <c r="AK101" s="1"/>
  <c r="AJ99"/>
  <c r="AK99" s="1"/>
  <c r="AJ94"/>
  <c r="AK94" s="1"/>
  <c r="AJ93"/>
  <c r="AK93" s="1"/>
  <c r="AJ92"/>
  <c r="AK92" s="1"/>
  <c r="AJ91"/>
  <c r="AK91" s="1"/>
  <c r="AJ90"/>
  <c r="AK90" s="1"/>
  <c r="AJ89"/>
  <c r="AK89" s="1"/>
  <c r="AJ85"/>
  <c r="AK85" s="1"/>
  <c r="AJ84"/>
  <c r="AK84" s="1"/>
  <c r="AJ83"/>
  <c r="AK83" s="1"/>
  <c r="AJ82"/>
  <c r="AK82" s="1"/>
  <c r="AJ81"/>
  <c r="AK81" s="1"/>
  <c r="AJ80"/>
  <c r="AK80" s="1"/>
  <c r="AJ79"/>
  <c r="AK79" s="1"/>
  <c r="AJ78"/>
  <c r="AK78" s="1"/>
  <c r="AJ77"/>
  <c r="AK77" s="1"/>
  <c r="AJ76"/>
  <c r="AK76" s="1"/>
  <c r="AJ75"/>
  <c r="AK75" s="1"/>
  <c r="AJ74"/>
  <c r="AK74" s="1"/>
  <c r="AJ73"/>
  <c r="AK73" s="1"/>
  <c r="AJ67"/>
  <c r="AK67" s="1"/>
  <c r="AJ61"/>
  <c r="AK61" s="1"/>
  <c r="AJ60"/>
  <c r="AK60" s="1"/>
  <c r="AJ59"/>
  <c r="AK59" s="1"/>
  <c r="AJ58"/>
  <c r="AK58" s="1"/>
  <c r="AJ57"/>
  <c r="AK57" s="1"/>
  <c r="AJ52"/>
  <c r="AK52" s="1"/>
  <c r="AJ53"/>
  <c r="AK53" s="1"/>
  <c r="AJ50"/>
  <c r="AK50" s="1"/>
  <c r="AJ49"/>
  <c r="AK49" s="1"/>
  <c r="AJ48"/>
  <c r="AK48" s="1"/>
  <c r="AJ47"/>
  <c r="AK47" s="1"/>
  <c r="AJ46"/>
  <c r="AK46" s="1"/>
  <c r="AJ36"/>
  <c r="AK36" s="1"/>
  <c r="AJ33"/>
  <c r="AK33" s="1"/>
  <c r="AJ26"/>
  <c r="AK26" s="1"/>
  <c r="J332" l="1"/>
  <c r="J302"/>
  <c r="J303" s="1"/>
  <c r="J201"/>
  <c r="J222" s="1"/>
  <c r="J251"/>
  <c r="J442"/>
  <c r="J443" s="1"/>
  <c r="J38"/>
  <c r="J39" s="1"/>
  <c r="J40" s="1"/>
  <c r="J278"/>
  <c r="J350"/>
  <c r="J63"/>
  <c r="J472"/>
  <c r="J473" s="1"/>
  <c r="J140"/>
  <c r="J141" s="1"/>
  <c r="J410"/>
  <c r="J411" s="1"/>
  <c r="J497"/>
  <c r="J498" s="1"/>
  <c r="J499" s="1"/>
  <c r="H567"/>
  <c r="H568" s="1"/>
  <c r="H569" s="1"/>
  <c r="F567"/>
  <c r="F568" s="1"/>
  <c r="F569" s="1"/>
  <c r="D567"/>
  <c r="D568" s="1"/>
  <c r="D569" s="1"/>
  <c r="D560"/>
  <c r="H560"/>
  <c r="F560"/>
  <c r="H546"/>
  <c r="H547" s="1"/>
  <c r="F546"/>
  <c r="F547" s="1"/>
  <c r="D546"/>
  <c r="D547" s="1"/>
  <c r="H539"/>
  <c r="H540" s="1"/>
  <c r="F539"/>
  <c r="F540" s="1"/>
  <c r="D539"/>
  <c r="D540" s="1"/>
  <c r="H532"/>
  <c r="H533" s="1"/>
  <c r="F532"/>
  <c r="F533" s="1"/>
  <c r="D532"/>
  <c r="D533" s="1"/>
  <c r="H512"/>
  <c r="H513" s="1"/>
  <c r="F512"/>
  <c r="F513" s="1"/>
  <c r="D512"/>
  <c r="D513" s="1"/>
  <c r="H506"/>
  <c r="F506"/>
  <c r="D506"/>
  <c r="H496"/>
  <c r="F496"/>
  <c r="D496"/>
  <c r="H491"/>
  <c r="F491"/>
  <c r="D491"/>
  <c r="H480"/>
  <c r="H481" s="1"/>
  <c r="H482" s="1"/>
  <c r="F480"/>
  <c r="F481" s="1"/>
  <c r="F482" s="1"/>
  <c r="D480"/>
  <c r="D481" s="1"/>
  <c r="D482" s="1"/>
  <c r="H471"/>
  <c r="F471"/>
  <c r="D471"/>
  <c r="H466"/>
  <c r="F466"/>
  <c r="D466"/>
  <c r="H461"/>
  <c r="F461"/>
  <c r="D461"/>
  <c r="H456"/>
  <c r="F456"/>
  <c r="D456"/>
  <c r="H448"/>
  <c r="H449" s="1"/>
  <c r="F448"/>
  <c r="F449" s="1"/>
  <c r="D448"/>
  <c r="D449" s="1"/>
  <c r="H441"/>
  <c r="F441"/>
  <c r="D441"/>
  <c r="H436"/>
  <c r="F436"/>
  <c r="D436"/>
  <c r="H431"/>
  <c r="F431"/>
  <c r="D431"/>
  <c r="H426"/>
  <c r="F426"/>
  <c r="D426"/>
  <c r="H421"/>
  <c r="F421"/>
  <c r="D421"/>
  <c r="H409"/>
  <c r="F409"/>
  <c r="D409"/>
  <c r="H403"/>
  <c r="F403"/>
  <c r="D403"/>
  <c r="H399"/>
  <c r="F399"/>
  <c r="D399"/>
  <c r="H395"/>
  <c r="F395"/>
  <c r="D395"/>
  <c r="H391"/>
  <c r="F391"/>
  <c r="D391"/>
  <c r="H379"/>
  <c r="H380" s="1"/>
  <c r="F379"/>
  <c r="F380" s="1"/>
  <c r="D379"/>
  <c r="D380" s="1"/>
  <c r="H368"/>
  <c r="H373" s="1"/>
  <c r="F368"/>
  <c r="F373" s="1"/>
  <c r="D368"/>
  <c r="D373" s="1"/>
  <c r="H362"/>
  <c r="H363" s="1"/>
  <c r="F362"/>
  <c r="F363" s="1"/>
  <c r="D362"/>
  <c r="D363" s="1"/>
  <c r="H356"/>
  <c r="F356"/>
  <c r="D356"/>
  <c r="H349"/>
  <c r="F349"/>
  <c r="D349"/>
  <c r="H345"/>
  <c r="F345"/>
  <c r="D345"/>
  <c r="H341"/>
  <c r="F341"/>
  <c r="D341"/>
  <c r="H337"/>
  <c r="F337"/>
  <c r="D337"/>
  <c r="H331"/>
  <c r="F331"/>
  <c r="D331"/>
  <c r="H327"/>
  <c r="F327"/>
  <c r="D327"/>
  <c r="H323"/>
  <c r="F323"/>
  <c r="D323"/>
  <c r="H319"/>
  <c r="F319"/>
  <c r="D319"/>
  <c r="H313"/>
  <c r="H314" s="1"/>
  <c r="F313"/>
  <c r="F314" s="1"/>
  <c r="D313"/>
  <c r="D314" s="1"/>
  <c r="H292"/>
  <c r="H302" s="1"/>
  <c r="F292"/>
  <c r="D292"/>
  <c r="D302" s="1"/>
  <c r="H285"/>
  <c r="F285"/>
  <c r="D285"/>
  <c r="H284"/>
  <c r="F284"/>
  <c r="D284"/>
  <c r="H277"/>
  <c r="F277"/>
  <c r="D277"/>
  <c r="H271"/>
  <c r="F271"/>
  <c r="D271"/>
  <c r="H265"/>
  <c r="F265"/>
  <c r="D265"/>
  <c r="H258"/>
  <c r="F258"/>
  <c r="D258"/>
  <c r="H250"/>
  <c r="F250"/>
  <c r="D250"/>
  <c r="H244"/>
  <c r="F244"/>
  <c r="D244"/>
  <c r="H238"/>
  <c r="F238"/>
  <c r="D238"/>
  <c r="H231"/>
  <c r="F231"/>
  <c r="D231"/>
  <c r="H217"/>
  <c r="F217"/>
  <c r="D217"/>
  <c r="H213"/>
  <c r="F213"/>
  <c r="D213"/>
  <c r="H209"/>
  <c r="F209"/>
  <c r="D209"/>
  <c r="H205"/>
  <c r="F205"/>
  <c r="D205"/>
  <c r="H200"/>
  <c r="F200"/>
  <c r="D200"/>
  <c r="H196"/>
  <c r="F196"/>
  <c r="D196"/>
  <c r="H191"/>
  <c r="F191"/>
  <c r="D191"/>
  <c r="H186"/>
  <c r="F186"/>
  <c r="D186"/>
  <c r="H182"/>
  <c r="F182"/>
  <c r="D182"/>
  <c r="H178"/>
  <c r="F178"/>
  <c r="D178"/>
  <c r="H174"/>
  <c r="F174"/>
  <c r="D174"/>
  <c r="H170"/>
  <c r="F170"/>
  <c r="D170"/>
  <c r="H166"/>
  <c r="F166"/>
  <c r="D166"/>
  <c r="H146"/>
  <c r="H147" s="1"/>
  <c r="F146"/>
  <c r="F147" s="1"/>
  <c r="D146"/>
  <c r="D147" s="1"/>
  <c r="H139"/>
  <c r="F139"/>
  <c r="D139"/>
  <c r="H133"/>
  <c r="F133"/>
  <c r="D133"/>
  <c r="H124"/>
  <c r="F124"/>
  <c r="D124"/>
  <c r="H115"/>
  <c r="H105"/>
  <c r="F105"/>
  <c r="D105"/>
  <c r="H95"/>
  <c r="F95"/>
  <c r="D95"/>
  <c r="H86"/>
  <c r="F86"/>
  <c r="D86"/>
  <c r="H68"/>
  <c r="H69" s="1"/>
  <c r="F68"/>
  <c r="F69" s="1"/>
  <c r="D68"/>
  <c r="D69" s="1"/>
  <c r="H62"/>
  <c r="F62"/>
  <c r="D62"/>
  <c r="H54"/>
  <c r="F54"/>
  <c r="D54"/>
  <c r="H37"/>
  <c r="F37"/>
  <c r="D37"/>
  <c r="D591"/>
  <c r="L511"/>
  <c r="G591"/>
  <c r="L301"/>
  <c r="D332" l="1"/>
  <c r="H332"/>
  <c r="F332"/>
  <c r="L531"/>
  <c r="L162"/>
  <c r="L115"/>
  <c r="J357"/>
  <c r="J412" s="1"/>
  <c r="F302"/>
  <c r="F303" s="1"/>
  <c r="J483"/>
  <c r="J286"/>
  <c r="J223"/>
  <c r="F38"/>
  <c r="F39" s="1"/>
  <c r="F40" s="1"/>
  <c r="D38"/>
  <c r="D39" s="1"/>
  <c r="D40" s="1"/>
  <c r="H38"/>
  <c r="H39" s="1"/>
  <c r="H40" s="1"/>
  <c r="F63"/>
  <c r="F548"/>
  <c r="F570" s="1"/>
  <c r="F579" s="1"/>
  <c r="D63"/>
  <c r="H63"/>
  <c r="D140"/>
  <c r="D141" s="1"/>
  <c r="H140"/>
  <c r="H141" s="1"/>
  <c r="D201"/>
  <c r="D222" s="1"/>
  <c r="H201"/>
  <c r="H222" s="1"/>
  <c r="F201"/>
  <c r="F222" s="1"/>
  <c r="D278"/>
  <c r="H278"/>
  <c r="F278"/>
  <c r="D303"/>
  <c r="H303"/>
  <c r="D410"/>
  <c r="D411" s="1"/>
  <c r="H410"/>
  <c r="H411" s="1"/>
  <c r="F410"/>
  <c r="F411" s="1"/>
  <c r="F442"/>
  <c r="F443" s="1"/>
  <c r="D442"/>
  <c r="D443" s="1"/>
  <c r="H442"/>
  <c r="H443" s="1"/>
  <c r="F497"/>
  <c r="F498" s="1"/>
  <c r="F499" s="1"/>
  <c r="D497"/>
  <c r="D498" s="1"/>
  <c r="D499" s="1"/>
  <c r="H497"/>
  <c r="H498" s="1"/>
  <c r="H499" s="1"/>
  <c r="F140"/>
  <c r="F141" s="1"/>
  <c r="F251"/>
  <c r="D251"/>
  <c r="H251"/>
  <c r="D350"/>
  <c r="H350"/>
  <c r="F350"/>
  <c r="F472"/>
  <c r="F473" s="1"/>
  <c r="D472"/>
  <c r="D473" s="1"/>
  <c r="H472"/>
  <c r="H473" s="1"/>
  <c r="D548"/>
  <c r="D570" s="1"/>
  <c r="D579" s="1"/>
  <c r="H548"/>
  <c r="H570" s="1"/>
  <c r="H579" s="1"/>
  <c r="F483" l="1"/>
  <c r="H483"/>
  <c r="D483"/>
  <c r="D357"/>
  <c r="D412" s="1"/>
  <c r="J413"/>
  <c r="J514" s="1"/>
  <c r="D223"/>
  <c r="F357"/>
  <c r="F412" s="1"/>
  <c r="H223"/>
  <c r="H357"/>
  <c r="H412" s="1"/>
  <c r="F223"/>
  <c r="D286"/>
  <c r="H286"/>
  <c r="F286"/>
  <c r="K217"/>
  <c r="K213"/>
  <c r="K209"/>
  <c r="K205"/>
  <c r="K186"/>
  <c r="L186"/>
  <c r="K182"/>
  <c r="K178"/>
  <c r="K174"/>
  <c r="K170"/>
  <c r="K166"/>
  <c r="D413" l="1"/>
  <c r="D514" s="1"/>
  <c r="D580" s="1"/>
  <c r="F413"/>
  <c r="F514" s="1"/>
  <c r="F580" s="1"/>
  <c r="H413"/>
  <c r="H514" s="1"/>
  <c r="H580" s="1"/>
  <c r="L217"/>
  <c r="L213"/>
  <c r="L209"/>
  <c r="L205"/>
  <c r="L178"/>
  <c r="L174"/>
  <c r="L170"/>
  <c r="L166"/>
  <c r="L182" l="1"/>
  <c r="J567" l="1"/>
  <c r="K567"/>
  <c r="G601" l="1"/>
  <c r="H601"/>
  <c r="I597"/>
  <c r="I596" l="1"/>
  <c r="I601" s="1"/>
  <c r="L560"/>
  <c r="L539"/>
  <c r="L540" s="1"/>
  <c r="L512"/>
  <c r="L513" s="1"/>
  <c r="L496"/>
  <c r="L491"/>
  <c r="L448"/>
  <c r="L449" s="1"/>
  <c r="L403"/>
  <c r="L368"/>
  <c r="L362"/>
  <c r="L363" s="1"/>
  <c r="L349"/>
  <c r="L345"/>
  <c r="L341"/>
  <c r="L337"/>
  <c r="L331"/>
  <c r="L327"/>
  <c r="L323"/>
  <c r="L319"/>
  <c r="L292"/>
  <c r="L302" s="1"/>
  <c r="L284"/>
  <c r="L200"/>
  <c r="L191"/>
  <c r="L146"/>
  <c r="L147" s="1"/>
  <c r="L68"/>
  <c r="L69" s="1"/>
  <c r="K133"/>
  <c r="K124"/>
  <c r="K105"/>
  <c r="K379"/>
  <c r="K380" s="1"/>
  <c r="K532"/>
  <c r="J568"/>
  <c r="J569" s="1"/>
  <c r="K568"/>
  <c r="K146"/>
  <c r="K147" s="1"/>
  <c r="K546"/>
  <c r="K539"/>
  <c r="K540" s="1"/>
  <c r="AH511"/>
  <c r="K506"/>
  <c r="AH506" s="1"/>
  <c r="K496"/>
  <c r="AH496" s="1"/>
  <c r="K491"/>
  <c r="AH491" s="1"/>
  <c r="K480"/>
  <c r="K471"/>
  <c r="AH471" s="1"/>
  <c r="K466"/>
  <c r="AH466" s="1"/>
  <c r="K461"/>
  <c r="K456"/>
  <c r="AH456" s="1"/>
  <c r="K448"/>
  <c r="K441"/>
  <c r="AH441" s="1"/>
  <c r="K436"/>
  <c r="AH436" s="1"/>
  <c r="K431"/>
  <c r="AH431" s="1"/>
  <c r="K426"/>
  <c r="AH426" s="1"/>
  <c r="K421"/>
  <c r="AH421" s="1"/>
  <c r="K409"/>
  <c r="AH409" s="1"/>
  <c r="K403"/>
  <c r="AH403" s="1"/>
  <c r="K399"/>
  <c r="AH399" s="1"/>
  <c r="K395"/>
  <c r="K391"/>
  <c r="AH391" s="1"/>
  <c r="K368"/>
  <c r="K373" s="1"/>
  <c r="K362"/>
  <c r="K363" s="1"/>
  <c r="K356"/>
  <c r="K349"/>
  <c r="K345"/>
  <c r="K341"/>
  <c r="K337"/>
  <c r="K331"/>
  <c r="K327"/>
  <c r="K323"/>
  <c r="K319"/>
  <c r="K313"/>
  <c r="K314" s="1"/>
  <c r="K292"/>
  <c r="K302" s="1"/>
  <c r="K285"/>
  <c r="K284"/>
  <c r="K277"/>
  <c r="K271"/>
  <c r="K265"/>
  <c r="K258"/>
  <c r="K250"/>
  <c r="K244"/>
  <c r="K238"/>
  <c r="K231"/>
  <c r="K200"/>
  <c r="K196"/>
  <c r="L196" s="1"/>
  <c r="K191"/>
  <c r="K139"/>
  <c r="K95"/>
  <c r="K86"/>
  <c r="K68"/>
  <c r="K69" s="1"/>
  <c r="K62"/>
  <c r="K54"/>
  <c r="K37"/>
  <c r="K28"/>
  <c r="J539"/>
  <c r="F601"/>
  <c r="E601"/>
  <c r="D601"/>
  <c r="J546"/>
  <c r="K332" l="1"/>
  <c r="L332"/>
  <c r="K481"/>
  <c r="AH481" s="1"/>
  <c r="AH480"/>
  <c r="K533"/>
  <c r="AH533" s="1"/>
  <c r="AH532"/>
  <c r="K560"/>
  <c r="AH560" s="1"/>
  <c r="K442"/>
  <c r="AH442" s="1"/>
  <c r="L532"/>
  <c r="L533" s="1"/>
  <c r="L567"/>
  <c r="L568" s="1"/>
  <c r="L569" s="1"/>
  <c r="L285"/>
  <c r="L546"/>
  <c r="L547" s="1"/>
  <c r="L548" s="1"/>
  <c r="L461"/>
  <c r="L426"/>
  <c r="L436"/>
  <c r="L471"/>
  <c r="L356"/>
  <c r="J560"/>
  <c r="J540"/>
  <c r="J547"/>
  <c r="K449"/>
  <c r="L441"/>
  <c r="L62"/>
  <c r="L395"/>
  <c r="L238"/>
  <c r="L456"/>
  <c r="L466"/>
  <c r="L480"/>
  <c r="L481" s="1"/>
  <c r="L482" s="1"/>
  <c r="K140"/>
  <c r="K141" s="1"/>
  <c r="L421"/>
  <c r="K497"/>
  <c r="AH497" s="1"/>
  <c r="K38"/>
  <c r="K39" s="1"/>
  <c r="K40" s="1"/>
  <c r="L105"/>
  <c r="L139"/>
  <c r="L379"/>
  <c r="L380" s="1"/>
  <c r="L265"/>
  <c r="L271"/>
  <c r="L277"/>
  <c r="L431"/>
  <c r="K201"/>
  <c r="K222" s="1"/>
  <c r="L313"/>
  <c r="L314" s="1"/>
  <c r="L373"/>
  <c r="L350"/>
  <c r="L201"/>
  <c r="L222" s="1"/>
  <c r="L124"/>
  <c r="K303"/>
  <c r="K350"/>
  <c r="K410"/>
  <c r="AH410" s="1"/>
  <c r="K472"/>
  <c r="AH472" s="1"/>
  <c r="K63"/>
  <c r="K251"/>
  <c r="L86"/>
  <c r="L95"/>
  <c r="L250"/>
  <c r="L258"/>
  <c r="L497"/>
  <c r="L498" s="1"/>
  <c r="L499" s="1"/>
  <c r="K278"/>
  <c r="K512"/>
  <c r="AH512" s="1"/>
  <c r="L37"/>
  <c r="L38" s="1"/>
  <c r="L39" s="1"/>
  <c r="L40" s="1"/>
  <c r="L54"/>
  <c r="L133"/>
  <c r="L231"/>
  <c r="L244"/>
  <c r="L303"/>
  <c r="L391"/>
  <c r="L399"/>
  <c r="L409"/>
  <c r="K569"/>
  <c r="AH569" s="1"/>
  <c r="L506"/>
  <c r="J532"/>
  <c r="K547"/>
  <c r="AH547" s="1"/>
  <c r="K482" l="1"/>
  <c r="AH482" s="1"/>
  <c r="K498"/>
  <c r="AH498" s="1"/>
  <c r="K513"/>
  <c r="K473"/>
  <c r="K411"/>
  <c r="K357"/>
  <c r="L357"/>
  <c r="L570"/>
  <c r="L472"/>
  <c r="L473" s="1"/>
  <c r="J548"/>
  <c r="L278"/>
  <c r="L63"/>
  <c r="L442"/>
  <c r="L443" s="1"/>
  <c r="K443"/>
  <c r="K286"/>
  <c r="K223"/>
  <c r="L140"/>
  <c r="L141" s="1"/>
  <c r="L410"/>
  <c r="L411" s="1"/>
  <c r="L251"/>
  <c r="J533"/>
  <c r="K548"/>
  <c r="AH548" s="1"/>
  <c r="K499" l="1"/>
  <c r="AH499" s="1"/>
  <c r="L579"/>
  <c r="F14" s="1"/>
  <c r="K412"/>
  <c r="AH412" s="1"/>
  <c r="L412"/>
  <c r="L483"/>
  <c r="L223"/>
  <c r="L286"/>
  <c r="K483"/>
  <c r="K570"/>
  <c r="J570"/>
  <c r="J579" s="1"/>
  <c r="AH570" l="1"/>
  <c r="K579"/>
  <c r="AH579" s="1"/>
  <c r="K413"/>
  <c r="AH413" s="1"/>
  <c r="L413"/>
  <c r="L514" s="1"/>
  <c r="E14" s="1"/>
  <c r="K514" l="1"/>
  <c r="AH514" s="1"/>
  <c r="G14"/>
  <c r="L580"/>
  <c r="F591" s="1"/>
  <c r="J580"/>
  <c r="K580" l="1"/>
  <c r="AH580" s="1"/>
  <c r="I591"/>
</calcChain>
</file>

<file path=xl/comments1.xml><?xml version="1.0" encoding="utf-8"?>
<comments xmlns="http://schemas.openxmlformats.org/spreadsheetml/2006/main">
  <authors>
    <author>lenovo</author>
    <author>Siyon</author>
    <author>BUDGET SECTION</author>
    <author>Lenovo</author>
    <author>Secretary Finance</author>
  </authors>
  <commentList>
    <comment ref="J50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FOR MAINTENENCE OF New STNM Hospital
</t>
        </r>
      </text>
    </comment>
    <comment ref="J53" authorId="1">
      <text>
        <r>
          <rPr>
            <b/>
            <sz val="9"/>
            <color indexed="81"/>
            <rFont val="Tahoma"/>
            <family val="2"/>
          </rPr>
          <t>Siyon:</t>
        </r>
        <r>
          <rPr>
            <sz val="9"/>
            <color indexed="81"/>
            <rFont val="Tahoma"/>
            <family val="2"/>
          </rPr>
          <t xml:space="preserve">
Rs. 16 lakh for vehicle 
Scorpio of HM</t>
        </r>
      </text>
    </comment>
    <comment ref="G75" authorId="2">
      <text>
        <r>
          <rPr>
            <b/>
            <sz val="8"/>
            <color indexed="81"/>
            <rFont val="Tahoma"/>
            <family val="2"/>
          </rPr>
          <t>BUDGET SECTION:
70 % increase for MR</t>
        </r>
      </text>
    </comment>
    <comment ref="I75" authorId="2">
      <text>
        <r>
          <rPr>
            <b/>
            <sz val="8"/>
            <color indexed="81"/>
            <rFont val="Tahoma"/>
            <family val="2"/>
          </rPr>
          <t>BUDGET SECTION:
70 % increase for MR</t>
        </r>
      </text>
    </comment>
    <comment ref="K75" authorId="2">
      <text>
        <r>
          <rPr>
            <b/>
            <sz val="8"/>
            <color indexed="81"/>
            <rFont val="Tahoma"/>
            <family val="2"/>
          </rPr>
          <t>BUDGET SECTION:
70 % increase for MR</t>
        </r>
      </text>
    </comment>
    <comment ref="K78" authorId="3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 1 cr included as per direction of PFS on 13.2.17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Rs. 40.00 lkah for Dialysis Unit</t>
        </r>
      </text>
    </comment>
    <comment ref="J89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Rs.224.33 for wages was mistakenly entered in Salaries. Errata issued for Salary= Rs. 6761.47 lakh and Wages = Rs. 224.33 lakh</t>
        </r>
      </text>
    </comment>
    <comment ref="J9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Rs.224.33 for wages was mistakenly entered in Salaries. Errata issued for Salary= Rs. 6761.47 lakh and Wages = Rs. 224.33 lakh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Rs. 10. lk for diesel for insenerators and generators of New STNM Hospirtal
</t>
        </r>
      </text>
    </comment>
    <comment ref="K10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Rs. 14.62 all MR as per the requirement of the department
</t>
        </r>
      </text>
    </comment>
    <comment ref="I111" authorId="4">
      <text>
        <r>
          <rPr>
            <b/>
            <sz val="8"/>
            <color indexed="81"/>
            <rFont val="Tahoma"/>
            <family val="2"/>
          </rPr>
          <t>Secretary Finance: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593" authorId="2">
      <text>
        <r>
          <rPr>
            <b/>
            <sz val="8"/>
            <color indexed="81"/>
            <rFont val="Tahoma"/>
            <family val="2"/>
          </rPr>
          <t>BUDGET SECTION:
70 % increase for MR</t>
        </r>
      </text>
    </comment>
  </commentList>
</comments>
</file>

<file path=xl/sharedStrings.xml><?xml version="1.0" encoding="utf-8"?>
<sst xmlns="http://schemas.openxmlformats.org/spreadsheetml/2006/main" count="2093" uniqueCount="504">
  <si>
    <t>Public Works</t>
  </si>
  <si>
    <t>Medical and Public Health</t>
  </si>
  <si>
    <t>Family Welfare</t>
  </si>
  <si>
    <t>Housing</t>
  </si>
  <si>
    <t>Census Survey &amp; Statistics</t>
  </si>
  <si>
    <t>Capital Outlay on Medical &amp; Public Health</t>
  </si>
  <si>
    <t>Voted</t>
  </si>
  <si>
    <t>Major /Sub-Major/Minor/Sub/Detailed Heads</t>
  </si>
  <si>
    <t>Total</t>
  </si>
  <si>
    <t>REVENUE SECTION</t>
  </si>
  <si>
    <t>M.H.</t>
  </si>
  <si>
    <t>Other Buildings</t>
  </si>
  <si>
    <t>Maintenance and Repairs</t>
  </si>
  <si>
    <t>-</t>
  </si>
  <si>
    <t>Direction and  Administration</t>
  </si>
  <si>
    <t>Establishment</t>
  </si>
  <si>
    <t>60.00.01</t>
  </si>
  <si>
    <t>Salaries</t>
  </si>
  <si>
    <t>60.00.02</t>
  </si>
  <si>
    <t>60.00.11</t>
  </si>
  <si>
    <t>Travel Expenses</t>
  </si>
  <si>
    <t>60.00.13</t>
  </si>
  <si>
    <t>Office Expenses</t>
  </si>
  <si>
    <t>60.00.50</t>
  </si>
  <si>
    <t>Other Charges</t>
  </si>
  <si>
    <t>60.00.51</t>
  </si>
  <si>
    <t>Motor Vehicles</t>
  </si>
  <si>
    <t>Hospital and Dispensaries</t>
  </si>
  <si>
    <t>Central Health Stores</t>
  </si>
  <si>
    <t>61.00.01</t>
  </si>
  <si>
    <t>61.00.11</t>
  </si>
  <si>
    <t>61.00.13</t>
  </si>
  <si>
    <t>61.00.14</t>
  </si>
  <si>
    <t>Rent, Rates and Taxes</t>
  </si>
  <si>
    <t>61.00.16</t>
  </si>
  <si>
    <t>Publication</t>
  </si>
  <si>
    <t>61.00.21</t>
  </si>
  <si>
    <t>61.00.27</t>
  </si>
  <si>
    <t>Minor Works</t>
  </si>
  <si>
    <t>61.00.50</t>
  </si>
  <si>
    <t>61.00.51</t>
  </si>
  <si>
    <t>61.00.73</t>
  </si>
  <si>
    <t>Purchase of Hospital Equipments</t>
  </si>
  <si>
    <t>62.00.01</t>
  </si>
  <si>
    <t>62.00.02</t>
  </si>
  <si>
    <t>62.00.11</t>
  </si>
  <si>
    <t>62.00.13</t>
  </si>
  <si>
    <t>62.00.21</t>
  </si>
  <si>
    <t>62.00.51</t>
  </si>
  <si>
    <t>Gyalshing Hospital</t>
  </si>
  <si>
    <t>63.71.01</t>
  </si>
  <si>
    <t>63.71.11</t>
  </si>
  <si>
    <t>63.71.13</t>
  </si>
  <si>
    <t>63.71.21</t>
  </si>
  <si>
    <t>63.71.51</t>
  </si>
  <si>
    <t>Mangan Hospital</t>
  </si>
  <si>
    <t>63.72.01</t>
  </si>
  <si>
    <t>63.72.11</t>
  </si>
  <si>
    <t>63.72.13</t>
  </si>
  <si>
    <t>63.72.21</t>
  </si>
  <si>
    <t>63.72.51</t>
  </si>
  <si>
    <t>Namchi Hospital</t>
  </si>
  <si>
    <t>63.73.01</t>
  </si>
  <si>
    <t>63.73.11</t>
  </si>
  <si>
    <t>63.73.13</t>
  </si>
  <si>
    <t>63.73.21</t>
  </si>
  <si>
    <t>63.73.51</t>
  </si>
  <si>
    <t>Singtam Hospital</t>
  </si>
  <si>
    <t>63.74.01</t>
  </si>
  <si>
    <t>63.74.11</t>
  </si>
  <si>
    <t>63.74.13</t>
  </si>
  <si>
    <t>63.74.21</t>
  </si>
  <si>
    <t>63.74.51</t>
  </si>
  <si>
    <t>Other Expenditure</t>
  </si>
  <si>
    <t>Indigenous System of Medicines</t>
  </si>
  <si>
    <t>64.44.01</t>
  </si>
  <si>
    <t>Supplies and Materials</t>
  </si>
  <si>
    <t>S.T.N.M. Hospital, Gangtok</t>
  </si>
  <si>
    <t>64.59.01</t>
  </si>
  <si>
    <t>Head Office Establishment</t>
  </si>
  <si>
    <t>00.44.31</t>
  </si>
  <si>
    <t>Centralised Purchase of Dietary Materials</t>
  </si>
  <si>
    <t>East District</t>
  </si>
  <si>
    <t>00.45.78</t>
  </si>
  <si>
    <t>West District</t>
  </si>
  <si>
    <t>00.46.78</t>
  </si>
  <si>
    <t>North District</t>
  </si>
  <si>
    <t>00.47.78</t>
  </si>
  <si>
    <t>South District</t>
  </si>
  <si>
    <t>00.48.78</t>
  </si>
  <si>
    <t>00.59.78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</si>
  <si>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</si>
  <si>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</si>
  <si>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</si>
  <si>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</si>
  <si>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</si>
  <si>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</si>
  <si>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</si>
  <si>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</si>
  <si>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</si>
  <si>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</si>
  <si>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</si>
  <si>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</si>
  <si>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Allopathy</t>
  </si>
  <si>
    <t>Training</t>
  </si>
  <si>
    <t>65.00.20</t>
  </si>
  <si>
    <t>Prevention &amp; Control of Diseases</t>
  </si>
  <si>
    <t>66.44.01</t>
  </si>
  <si>
    <t>Machinery &amp; Equipment</t>
  </si>
  <si>
    <t>66.45.01</t>
  </si>
  <si>
    <t>66.46.01</t>
  </si>
  <si>
    <t>66.48.01</t>
  </si>
  <si>
    <t>67.44.01</t>
  </si>
  <si>
    <t>67.46.01</t>
  </si>
  <si>
    <t>67.47.01</t>
  </si>
  <si>
    <t>67.48.01</t>
  </si>
  <si>
    <t>69.00.01</t>
  </si>
  <si>
    <t>69.00.11</t>
  </si>
  <si>
    <t>69.00.13</t>
  </si>
  <si>
    <t>Prevention of Food Adulteration</t>
  </si>
  <si>
    <t>70.00.01</t>
  </si>
  <si>
    <t>Drug Control</t>
  </si>
  <si>
    <t>Drugs Cell</t>
  </si>
  <si>
    <t>71.00.01</t>
  </si>
  <si>
    <t>Public Health Education</t>
  </si>
  <si>
    <t>Health Campaign</t>
  </si>
  <si>
    <t>72.44.01</t>
  </si>
  <si>
    <t>72.44.11</t>
  </si>
  <si>
    <t>72.44.13</t>
  </si>
  <si>
    <t>72.44.21</t>
  </si>
  <si>
    <t>72.44.51</t>
  </si>
  <si>
    <t>72.44.52</t>
  </si>
  <si>
    <t>72.45.01</t>
  </si>
  <si>
    <t>72.46.01</t>
  </si>
  <si>
    <t>72.47.01</t>
  </si>
  <si>
    <t>72.48.01</t>
  </si>
  <si>
    <t>72.48.11</t>
  </si>
  <si>
    <t>72.48.13</t>
  </si>
  <si>
    <t>Rural Family Welfare Services</t>
  </si>
  <si>
    <t>Urban Family Welfare Services</t>
  </si>
  <si>
    <t>STNM Hospital</t>
  </si>
  <si>
    <t>Vital Statistics</t>
  </si>
  <si>
    <t>Registration of Birth &amp; Death</t>
  </si>
  <si>
    <t>CAPITAL SECTION</t>
  </si>
  <si>
    <t>Urban Health Services</t>
  </si>
  <si>
    <t>Hospitals and Dispensaries</t>
  </si>
  <si>
    <t>Construction</t>
  </si>
  <si>
    <t>Health Sub-Centres</t>
  </si>
  <si>
    <t>Primary Health Centres</t>
  </si>
  <si>
    <t>Community Health Centres</t>
  </si>
  <si>
    <t>Rural Health Services (PMGY)</t>
  </si>
  <si>
    <t>National Vector Borne Disease Control Programme</t>
  </si>
  <si>
    <t>State Health Mechanical Workshop</t>
  </si>
  <si>
    <t>61.00.02</t>
  </si>
  <si>
    <t>NEC</t>
  </si>
  <si>
    <t>NL</t>
  </si>
  <si>
    <t>SP</t>
  </si>
  <si>
    <t>C.S.S</t>
  </si>
  <si>
    <t>NP</t>
  </si>
  <si>
    <t>TOTAL</t>
  </si>
  <si>
    <t>00.44.80</t>
  </si>
  <si>
    <t>State Illness Assistance Fund</t>
  </si>
  <si>
    <t>Development of Nursing Services</t>
  </si>
  <si>
    <t>Other Hospitals</t>
  </si>
  <si>
    <t>T.B. Hospital Namchi</t>
  </si>
  <si>
    <t>63.77.01</t>
  </si>
  <si>
    <t>63.77.11</t>
  </si>
  <si>
    <t>63.77.13</t>
  </si>
  <si>
    <t>surremder</t>
  </si>
  <si>
    <t>2ns supple</t>
  </si>
  <si>
    <t>WorkCharged Establishment</t>
  </si>
  <si>
    <t>Wages</t>
  </si>
  <si>
    <t>Other Maintenance Expenditure</t>
  </si>
  <si>
    <t>60.79.02</t>
  </si>
  <si>
    <t>61.80.21</t>
  </si>
  <si>
    <t>61.79.21</t>
  </si>
  <si>
    <t>60.75.02</t>
  </si>
  <si>
    <t>61.76.21</t>
  </si>
  <si>
    <t>66</t>
  </si>
  <si>
    <t>66.00.31</t>
  </si>
  <si>
    <t>Grant-in-Aid</t>
  </si>
  <si>
    <t>II. Details of the estimates and the heads under which this grant will be accounted for:</t>
  </si>
  <si>
    <t>Revenue</t>
  </si>
  <si>
    <t>Capital</t>
  </si>
  <si>
    <t>61.00.84</t>
  </si>
  <si>
    <t>Other Charges (Uniforms)</t>
  </si>
  <si>
    <t>05.053</t>
  </si>
  <si>
    <t>A - General Services (d) Administrative Services</t>
  </si>
  <si>
    <t>B - Social Services (b) Health and Family Welfare</t>
  </si>
  <si>
    <t>C - Economic Services (j) General Economic Services</t>
  </si>
  <si>
    <t>B - Capital Account of General Services (b) Health and Family Welfare</t>
  </si>
  <si>
    <t>Urban Health Services - Allopathy</t>
  </si>
  <si>
    <t>Rural Health Services Allopathy</t>
  </si>
  <si>
    <t>Grants-in-aid to State Blood Transfusion 
Council</t>
  </si>
  <si>
    <t>Public Health</t>
  </si>
  <si>
    <t>National Rural Health Mission</t>
  </si>
  <si>
    <t>State Health Society, Sikkim</t>
  </si>
  <si>
    <t>Grants-in-Aid</t>
  </si>
  <si>
    <t>60</t>
  </si>
  <si>
    <t>61</t>
  </si>
  <si>
    <t>60.61.31</t>
  </si>
  <si>
    <t>Public Health Laboratories</t>
  </si>
  <si>
    <t>Supplies and Materials (Emergency Purchase of Medicine)</t>
  </si>
  <si>
    <t>Primary Health-Centres</t>
  </si>
  <si>
    <t>Medical Education, Training &amp; Research</t>
  </si>
  <si>
    <t>00.44</t>
  </si>
  <si>
    <t>61.00.71</t>
  </si>
  <si>
    <t>AMC for Hospital Equipment</t>
  </si>
  <si>
    <t>Sikkim Medical Council</t>
  </si>
  <si>
    <t>00.44.84</t>
  </si>
  <si>
    <t>Annual Health Check-up Programme</t>
  </si>
  <si>
    <t>Major Works</t>
  </si>
  <si>
    <t>00.45</t>
  </si>
  <si>
    <t>00.59</t>
  </si>
  <si>
    <t>00.47</t>
  </si>
  <si>
    <t>00.48</t>
  </si>
  <si>
    <t>64.00.50</t>
  </si>
  <si>
    <t>B - Social Services  (c) Water Supply, Sanitation, 
Housing &amp; Urban Development</t>
  </si>
  <si>
    <t>00.46</t>
  </si>
  <si>
    <t>Survey and Statistics</t>
  </si>
  <si>
    <t>Maintenance and Repairs of Quarters under Health Department</t>
  </si>
  <si>
    <t>PLAN</t>
  </si>
  <si>
    <t>NON-PLAN</t>
  </si>
  <si>
    <t>SCHEME 1</t>
  </si>
  <si>
    <t>SCHEME 2</t>
  </si>
  <si>
    <t>MS</t>
  </si>
  <si>
    <t>MSS</t>
  </si>
  <si>
    <t>DS</t>
  </si>
  <si>
    <t xml:space="preserve">% </t>
  </si>
  <si>
    <t>Disc %</t>
  </si>
  <si>
    <t>State Normal</t>
  </si>
  <si>
    <t>MR/WC</t>
  </si>
  <si>
    <t>Normal</t>
  </si>
  <si>
    <t>State Earmarked</t>
  </si>
  <si>
    <t>School Health Scheme</t>
  </si>
  <si>
    <t>44.00.01</t>
  </si>
  <si>
    <t>Maintenance &amp; Repairs of Hospitals &amp; Health Centres etc.</t>
  </si>
  <si>
    <t>00.44.85</t>
  </si>
  <si>
    <t>Accredited Social Health Activists</t>
  </si>
  <si>
    <t>00.44.82</t>
  </si>
  <si>
    <t>Mukhya Mantri Jeevan Raksha Kosh</t>
  </si>
  <si>
    <t>Mukhya Mantri Sishu Suraksha Yojana Avam Sutkeri Sahayog Yojana</t>
  </si>
  <si>
    <t>00.44.86</t>
  </si>
  <si>
    <t>State Illness Assistance Fund (Central Share)</t>
  </si>
  <si>
    <t>60.00.83</t>
  </si>
  <si>
    <t>Medical Education, Training and Research</t>
  </si>
  <si>
    <t>Accredited Social Health Activists (ASHA)</t>
  </si>
  <si>
    <t>Mukhya Mantri Sishu Suraksha Yojana Avam Sutkeri Sahayog Yojana (MMSSYASSY)</t>
  </si>
  <si>
    <t>General Pool Accommodation</t>
  </si>
  <si>
    <t>Rec</t>
  </si>
  <si>
    <t>67</t>
  </si>
  <si>
    <t>Sikkim Pharmacy Council</t>
  </si>
  <si>
    <t>68</t>
  </si>
  <si>
    <t>Sikkim Nursing Council</t>
  </si>
  <si>
    <t>67.00.31</t>
  </si>
  <si>
    <t>68.00.31</t>
  </si>
  <si>
    <t>69</t>
  </si>
  <si>
    <t>Sikkim Dental Council</t>
  </si>
  <si>
    <t>69.00.31</t>
  </si>
  <si>
    <t>60.00.86</t>
  </si>
  <si>
    <t>Construction of TB hospitals at Mangan and Gayzing (NEC)</t>
  </si>
  <si>
    <t>60.00.87</t>
  </si>
  <si>
    <t>Strengthening of Radiology Departments at Mangan, Singtam and Namchi CHC (NEC)</t>
  </si>
  <si>
    <t>Other Administrative Expenses (Training)</t>
  </si>
  <si>
    <t>Construction of T.B.Hospitals each at Mangan, North District and Gyalshing, West District, Sikkim</t>
  </si>
  <si>
    <t>Strengthening of Radiology Departments at Mangan CHC, Sintam CHC and Namchi CHC, Sikkim</t>
  </si>
  <si>
    <t>National Health Mission (NHM)</t>
  </si>
  <si>
    <t>Human Resource in Health and Medical Education</t>
  </si>
  <si>
    <t>National AIDS and STD Control Programme</t>
  </si>
  <si>
    <t>National Mission on Ayush including Mission on Medicinal Plants</t>
  </si>
  <si>
    <t>15.44.83</t>
  </si>
  <si>
    <t xml:space="preserve">National Health Mission including NRHM </t>
  </si>
  <si>
    <t>15.81.01</t>
  </si>
  <si>
    <t>15.00.82</t>
  </si>
  <si>
    <t>16.44.01</t>
  </si>
  <si>
    <t>16.44.13</t>
  </si>
  <si>
    <t>16.45.01</t>
  </si>
  <si>
    <t>16.45.13</t>
  </si>
  <si>
    <t>16.46.01</t>
  </si>
  <si>
    <t>16.46.13</t>
  </si>
  <si>
    <t>16.47.01</t>
  </si>
  <si>
    <t>16.47.13</t>
  </si>
  <si>
    <t>16.48.01</t>
  </si>
  <si>
    <t>16.48.13</t>
  </si>
  <si>
    <t>16.00.01</t>
  </si>
  <si>
    <t>16.59.01</t>
  </si>
  <si>
    <t>16.59.13</t>
  </si>
  <si>
    <t>Land Compensation for PHSC/PHC</t>
  </si>
  <si>
    <t>00.44.87</t>
  </si>
  <si>
    <t>State Share for Schemes under NEC</t>
  </si>
  <si>
    <t>44</t>
  </si>
  <si>
    <t>Purchase of Consumables for Incinerators</t>
  </si>
  <si>
    <t>CM's Comprehensive Annual Checkup for Healthy Sikkim (CATCH)</t>
  </si>
  <si>
    <t>Other Capital Expenditure</t>
  </si>
  <si>
    <t>60.00.27</t>
  </si>
  <si>
    <t>17.00.83</t>
  </si>
  <si>
    <t>Other Health Schemes</t>
  </si>
  <si>
    <t>Rashtriya Swasthya Bima Yojana</t>
  </si>
  <si>
    <t>17.00.84</t>
  </si>
  <si>
    <t>60.00.85</t>
  </si>
  <si>
    <t>National Rural Health Mission (Central Share)</t>
  </si>
  <si>
    <t>72.60.50</t>
  </si>
  <si>
    <t>Family Welfare (Central Share)</t>
  </si>
  <si>
    <t>National Tuberculosis Control Programme</t>
  </si>
  <si>
    <t>National Ayush Mission (State Share)</t>
  </si>
  <si>
    <t>National Ayush Mission (Central Share)</t>
  </si>
  <si>
    <t>Development of Trauma Care Facilities &amp; Emergency Medical Services at Namchi, Singtam &amp; Mangan District Hospitals (Central Share)</t>
  </si>
  <si>
    <t>Medical and Public Health, 01.911-Recoveries of over payments</t>
  </si>
  <si>
    <t>State Sector Schemes</t>
  </si>
  <si>
    <t>1360001001</t>
  </si>
  <si>
    <t>100</t>
  </si>
  <si>
    <t>1360001002</t>
  </si>
  <si>
    <t>1360001003</t>
  </si>
  <si>
    <t>Grants in Aid</t>
  </si>
  <si>
    <t>1360001007</t>
  </si>
  <si>
    <t>1360002021</t>
  </si>
  <si>
    <t>1360002022</t>
  </si>
  <si>
    <t>1360002023</t>
  </si>
  <si>
    <t>1360002024</t>
  </si>
  <si>
    <t>CMC/AMC/Repair of Hospital Equipment</t>
  </si>
  <si>
    <t>1360002026</t>
  </si>
  <si>
    <t>Purchase of Cervical Cancer Vaccination and Lapchole Machine</t>
  </si>
  <si>
    <t>1360002027</t>
  </si>
  <si>
    <t>Central Sector Schemes</t>
  </si>
  <si>
    <t>Other Charge (Central Share)</t>
  </si>
  <si>
    <t>1360002028</t>
  </si>
  <si>
    <t>State Share of NEC</t>
  </si>
  <si>
    <t>1360002029</t>
  </si>
  <si>
    <t>1360002030</t>
  </si>
  <si>
    <t>State Share of NRHM</t>
  </si>
  <si>
    <t>1360002032</t>
  </si>
  <si>
    <t>Construction of Hospital and Purchase of Equipment for New Hospital</t>
  </si>
  <si>
    <t>1360002033</t>
  </si>
  <si>
    <t xml:space="preserve">Land Compensation </t>
  </si>
  <si>
    <t>1360002034</t>
  </si>
  <si>
    <t>1360002035</t>
  </si>
  <si>
    <t>CSS- Core Schemes</t>
  </si>
  <si>
    <t xml:space="preserve">National Health Mission (NHM) </t>
  </si>
  <si>
    <t>1332146021</t>
  </si>
  <si>
    <t>1332146022</t>
  </si>
  <si>
    <t>National Iodine Deficiency Disorders Programme (under National Rural Health Mission)</t>
  </si>
  <si>
    <t>1332146024</t>
  </si>
  <si>
    <t>National Ayush Mission</t>
  </si>
  <si>
    <t>1332146025</t>
  </si>
  <si>
    <t>Family Welfare (under Human Resource in Health and Medical Education)</t>
  </si>
  <si>
    <t>1332146026</t>
  </si>
  <si>
    <t>1333053022</t>
  </si>
  <si>
    <t>1333053023</t>
  </si>
  <si>
    <t>National Health Protection Scheme erstwhile RSSY</t>
  </si>
  <si>
    <t>1332147021</t>
  </si>
  <si>
    <t>Training of Doctors and Nurses</t>
  </si>
  <si>
    <t>1360002040</t>
  </si>
  <si>
    <t>Anti Drug Programme Unit</t>
  </si>
  <si>
    <t>1360002041</t>
  </si>
  <si>
    <t>1332146027</t>
  </si>
  <si>
    <t>(In Thousands of Rupees)</t>
  </si>
  <si>
    <t>Budget Estimate</t>
  </si>
  <si>
    <t>Construction of PHSC Buildings</t>
  </si>
  <si>
    <t>Construction of Pharmacy College</t>
  </si>
  <si>
    <t>60.00.88</t>
  </si>
  <si>
    <t>Reconstruction of Mangan Hospital</t>
  </si>
  <si>
    <t>60.00.89</t>
  </si>
  <si>
    <t>Extension of PHC Building at Yangang</t>
  </si>
  <si>
    <t>1st supple</t>
  </si>
  <si>
    <t>3rd Supple</t>
  </si>
  <si>
    <t>salary of STNM and related heads entered on13.9.17</t>
  </si>
  <si>
    <t xml:space="preserve"> </t>
  </si>
  <si>
    <t>Work Charged Establishment</t>
  </si>
  <si>
    <t>00.65</t>
  </si>
  <si>
    <t>Central Referral Hospital, Tadong</t>
  </si>
  <si>
    <t>00.65.31</t>
  </si>
  <si>
    <t>Grants-in-aid</t>
  </si>
  <si>
    <t>17.00.86</t>
  </si>
  <si>
    <t>00.44.88</t>
  </si>
  <si>
    <t xml:space="preserve">TB Free Sikkim </t>
  </si>
  <si>
    <t>17.00.87</t>
  </si>
  <si>
    <t>60.00.90</t>
  </si>
  <si>
    <t>Upgradation of Soreng PHC to CHC</t>
  </si>
  <si>
    <t xml:space="preserve">Lump sum provision for revision of Pay &amp; Allowances </t>
  </si>
  <si>
    <t>61.00.42</t>
  </si>
  <si>
    <t>Maintenance &amp; Repairs of Health Secretariat</t>
  </si>
  <si>
    <t>National Iodine Deficiency Disorders Programme 
(Central Share)</t>
  </si>
  <si>
    <t>Capital Outlay on Medical and Public Health</t>
  </si>
  <si>
    <t>Family Welfare,00.911-Recoveries of over payments</t>
  </si>
  <si>
    <t>Drug Testing Laboratory (Central Share)</t>
  </si>
  <si>
    <t>Rural Health Services- Allopathy</t>
  </si>
  <si>
    <t>Drug Abuse and Anti Drugs Enforcement Cell</t>
  </si>
  <si>
    <t>TB Free Sikkim</t>
  </si>
  <si>
    <t>1360002050</t>
  </si>
  <si>
    <t>1360002044</t>
  </si>
  <si>
    <t>1360002045</t>
  </si>
  <si>
    <t>1360002046</t>
  </si>
  <si>
    <t>Upgradation of PHC to CHC</t>
  </si>
  <si>
    <t>1360002051</t>
  </si>
  <si>
    <t>Drug Tesing Laboratory</t>
  </si>
  <si>
    <t>1360002052</t>
  </si>
  <si>
    <t xml:space="preserve">   </t>
  </si>
  <si>
    <t>1360001004</t>
  </si>
  <si>
    <t>I.  Estimate of the amount required in the year ending 31st March, 2020 to defray the charges in respect of Health Care, Human Services and Family Welfare</t>
  </si>
  <si>
    <t>2019-20</t>
  </si>
  <si>
    <t>2018-19(BE)</t>
  </si>
  <si>
    <t>2018-19(RE)</t>
  </si>
  <si>
    <t>2059</t>
  </si>
  <si>
    <t>60.053</t>
  </si>
  <si>
    <t>2210</t>
  </si>
  <si>
    <t>01.001</t>
  </si>
  <si>
    <t>01.109</t>
  </si>
  <si>
    <t>01.110</t>
  </si>
  <si>
    <t>01.200</t>
  </si>
  <si>
    <t>01.800</t>
  </si>
  <si>
    <t>03.101</t>
  </si>
  <si>
    <t>03.103</t>
  </si>
  <si>
    <t>03.800</t>
  </si>
  <si>
    <t>05.105</t>
  </si>
  <si>
    <t>06.101</t>
  </si>
  <si>
    <t>06.102</t>
  </si>
  <si>
    <t>06.104</t>
  </si>
  <si>
    <t>06.107</t>
  </si>
  <si>
    <t>06.112</t>
  </si>
  <si>
    <t>2211</t>
  </si>
  <si>
    <t>00.001</t>
  </si>
  <si>
    <t>00.003</t>
  </si>
  <si>
    <t>00.101</t>
  </si>
  <si>
    <t>00.102</t>
  </si>
  <si>
    <t>2216</t>
  </si>
  <si>
    <t>3454</t>
  </si>
  <si>
    <t>02.111</t>
  </si>
  <si>
    <t>4210</t>
  </si>
  <si>
    <t>02.104</t>
  </si>
  <si>
    <t>63.72.50</t>
  </si>
  <si>
    <t>00.44.89</t>
  </si>
  <si>
    <t>CMs Proud Mother Scheme</t>
  </si>
  <si>
    <t>00.44.90</t>
  </si>
  <si>
    <t>Gurantee fees &amp; Upfront fees for loan through STCS</t>
  </si>
  <si>
    <t>Pharmacy College, Sajong</t>
  </si>
  <si>
    <t>66.00.13</t>
  </si>
  <si>
    <t>71.00.13</t>
  </si>
  <si>
    <t>15.00.84</t>
  </si>
  <si>
    <t>Tertiary Care Program (Central Share)</t>
  </si>
  <si>
    <t>Survey &amp; Research</t>
  </si>
  <si>
    <t>61.00.70</t>
  </si>
  <si>
    <t>Survey &amp; Research on Suicides &amp; Substance Abuse</t>
  </si>
  <si>
    <t>Construction of Sikkim Medical College</t>
  </si>
  <si>
    <t>Construction of ANM Centre</t>
  </si>
  <si>
    <t>62.00.53</t>
  </si>
  <si>
    <t>Loans for Other General Economic Services</t>
  </si>
  <si>
    <t>General Financial Institutions</t>
  </si>
  <si>
    <t>Loan for STCS</t>
  </si>
  <si>
    <t>60.00.57</t>
  </si>
  <si>
    <t>03.105</t>
  </si>
  <si>
    <t>7475</t>
  </si>
  <si>
    <t>02.101</t>
  </si>
  <si>
    <t>04.107</t>
  </si>
  <si>
    <t>Medical and Public Health, 00.911-Recoveries of over payments</t>
  </si>
  <si>
    <t>60.00.28</t>
  </si>
  <si>
    <t>Professional Services</t>
  </si>
  <si>
    <t>Repayment/ interest payment of loan Contracted by STCS</t>
  </si>
  <si>
    <t xml:space="preserve">Tertiary Care Programmes </t>
  </si>
  <si>
    <t>1332146028</t>
  </si>
  <si>
    <t>60.00.53</t>
  </si>
  <si>
    <t>Establishment of New Medical Colleges attached with Districts/ Referral Hospitals</t>
  </si>
  <si>
    <t>1332146029</t>
  </si>
  <si>
    <t>State Share of CSS</t>
  </si>
  <si>
    <t>1360002057</t>
  </si>
  <si>
    <t>Repayment of loan Contracted by STCS</t>
  </si>
  <si>
    <t>1360002058</t>
  </si>
  <si>
    <t>Incentives for Super Speciality Doctors</t>
  </si>
  <si>
    <t>1360002059</t>
  </si>
  <si>
    <t>Gurantee &amp; Up-front Fees for Loan</t>
  </si>
  <si>
    <t>1360002055</t>
  </si>
  <si>
    <t>1360002054</t>
  </si>
  <si>
    <t>1360002056</t>
  </si>
  <si>
    <t>00.44.91</t>
  </si>
  <si>
    <t>63.71.02</t>
  </si>
  <si>
    <t>63.72.02</t>
  </si>
  <si>
    <t>63.73.02</t>
  </si>
  <si>
    <t>63.74.02</t>
  </si>
  <si>
    <t>00.46.02</t>
  </si>
  <si>
    <t>70</t>
  </si>
  <si>
    <t>PCPNDT, SADA &amp; Mental Health, Food Safety Act</t>
  </si>
  <si>
    <t>70.00.31</t>
  </si>
  <si>
    <t>60.00.91</t>
  </si>
  <si>
    <t>60.00.92</t>
  </si>
  <si>
    <t>60.00.93</t>
  </si>
  <si>
    <t>Shifting of MRI Machine</t>
  </si>
  <si>
    <t>Community Health Centre, Chakung</t>
  </si>
  <si>
    <t>Water Supply to New STNM Hospital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</si>
  <si>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</si>
  <si>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</si>
  <si>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</si>
  <si>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</si>
  <si>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</si>
  <si>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</si>
  <si>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National Leprosy Control Programme</t>
  </si>
  <si>
    <t>1360002060</t>
  </si>
  <si>
    <t>1360002061</t>
  </si>
  <si>
    <t>1360002062</t>
  </si>
  <si>
    <t xml:space="preserve">                        DEMAND NO. 13</t>
  </si>
  <si>
    <t xml:space="preserve">                HEALTH CARE, HUMAN SERVICES AND FAMILY WELFARE</t>
  </si>
  <si>
    <t xml:space="preserve">Lump sum provision for revision of Pay &amp; 
Allowances </t>
  </si>
  <si>
    <t xml:space="preserve">Implementation of Drug Abuse and Anti Drugs Act 
2006 </t>
  </si>
  <si>
    <t>Construction of Drug Testing Laboratory 
(State Share)</t>
  </si>
  <si>
    <t xml:space="preserve">Establishment of Drug Testing Laboratory under AYUSH </t>
  </si>
  <si>
    <t>Establishment of Drug Testing Laboratory under AYUSH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</si>
</sst>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64" formatCode="00#"/>
    <numFmt numFmtId="165" formatCode="0#"/>
    <numFmt numFmtId="166" formatCode="##"/>
    <numFmt numFmtId="167" formatCode="00000#"/>
    <numFmt numFmtId="168" formatCode="00.00#"/>
    <numFmt numFmtId="169" formatCode="00.###"/>
    <numFmt numFmtId="170" formatCode="0#.00#"/>
    <numFmt numFmtId="171" formatCode="00.#0"/>
    <numFmt numFmtId="172" formatCode="0#.#00"/>
    <numFmt numFmtId="173" formatCode="0#.000"/>
    <numFmt numFmtId="174" formatCode="#0.0##"/>
    <numFmt numFmtId="175" formatCode="0.0000"/>
    <numFmt numFmtId="176" formatCode="0.000"/>
  </numFmts>
  <fonts count="15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 applyAlignment="0"/>
  </cellStyleXfs>
  <cellXfs count="278">
    <xf numFmtId="0" fontId="0" fillId="0" borderId="0" xfId="0"/>
    <xf numFmtId="165" fontId="5" fillId="0" borderId="0" xfId="0" applyNumberFormat="1" applyFont="1"/>
    <xf numFmtId="0" fontId="5" fillId="0" borderId="0" xfId="0" applyFont="1"/>
    <xf numFmtId="0" fontId="6" fillId="0" borderId="0" xfId="4" applyFont="1" applyFill="1" applyBorder="1" applyAlignment="1" applyProtection="1">
      <alignment horizontal="left"/>
    </xf>
    <xf numFmtId="0" fontId="6" fillId="0" borderId="0" xfId="4" applyFont="1" applyFill="1" applyBorder="1" applyAlignment="1" applyProtection="1">
      <alignment horizontal="right"/>
    </xf>
    <xf numFmtId="0" fontId="6" fillId="0" borderId="0" xfId="4" applyNumberFormat="1" applyFont="1" applyFill="1" applyBorder="1" applyAlignment="1" applyProtection="1">
      <alignment horizontal="center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/>
    <xf numFmtId="0" fontId="5" fillId="0" borderId="0" xfId="9" applyNumberFormat="1" applyFont="1" applyFill="1" applyAlignment="1" applyProtection="1">
      <alignment horizontal="right"/>
    </xf>
    <xf numFmtId="0" fontId="6" fillId="0" borderId="0" xfId="9" applyNumberFormat="1" applyFont="1" applyFill="1" applyAlignment="1">
      <alignment horizontal="center"/>
    </xf>
    <xf numFmtId="0" fontId="5" fillId="0" borderId="0" xfId="4" applyFont="1" applyFill="1" applyAlignment="1" applyProtection="1">
      <alignment horizontal="center"/>
    </xf>
    <xf numFmtId="0" fontId="5" fillId="0" borderId="0" xfId="4" applyNumberFormat="1" applyFont="1" applyFill="1" applyAlignment="1" applyProtection="1">
      <alignment horizontal="center"/>
    </xf>
    <xf numFmtId="0" fontId="5" fillId="0" borderId="0" xfId="4" applyNumberFormat="1" applyFont="1" applyFill="1" applyAlignment="1" applyProtection="1">
      <alignment horizontal="right"/>
    </xf>
    <xf numFmtId="0" fontId="6" fillId="0" borderId="0" xfId="4" applyNumberFormat="1" applyFont="1" applyFill="1" applyAlignment="1">
      <alignment horizontal="center"/>
    </xf>
    <xf numFmtId="0" fontId="5" fillId="0" borderId="0" xfId="4" applyFont="1" applyFill="1"/>
    <xf numFmtId="0" fontId="6" fillId="0" borderId="0" xfId="9" applyNumberFormat="1" applyFont="1" applyFill="1" applyAlignment="1">
      <alignment horizontal="center" vertical="top"/>
    </xf>
    <xf numFmtId="0" fontId="5" fillId="0" borderId="0" xfId="9" applyFont="1" applyFill="1" applyBorder="1" applyAlignment="1">
      <alignment horizontal="left"/>
    </xf>
    <xf numFmtId="0" fontId="5" fillId="0" borderId="0" xfId="4" applyNumberFormat="1" applyFont="1" applyFill="1"/>
    <xf numFmtId="0" fontId="6" fillId="0" borderId="0" xfId="4" applyNumberFormat="1" applyFont="1" applyFill="1"/>
    <xf numFmtId="0" fontId="6" fillId="0" borderId="0" xfId="4" applyNumberFormat="1" applyFont="1" applyFill="1" applyAlignment="1" applyProtection="1">
      <alignment horizontal="center"/>
    </xf>
    <xf numFmtId="0" fontId="7" fillId="0" borderId="0" xfId="4" applyNumberFormat="1" applyFont="1" applyFill="1" applyBorder="1" applyAlignment="1">
      <alignment horizontal="right"/>
    </xf>
    <xf numFmtId="0" fontId="5" fillId="0" borderId="0" xfId="4" applyFont="1" applyFill="1" applyBorder="1" applyAlignment="1" applyProtection="1">
      <alignment horizontal="left"/>
    </xf>
    <xf numFmtId="0" fontId="5" fillId="0" borderId="0" xfId="5" applyNumberFormat="1" applyFont="1" applyFill="1"/>
    <xf numFmtId="0" fontId="5" fillId="0" borderId="1" xfId="7" applyNumberFormat="1" applyFont="1" applyFill="1" applyBorder="1" applyAlignment="1" applyProtection="1">
      <alignment horizontal="left"/>
    </xf>
    <xf numFmtId="0" fontId="8" fillId="0" borderId="1" xfId="7" applyNumberFormat="1" applyFont="1" applyFill="1" applyBorder="1" applyAlignment="1" applyProtection="1">
      <alignment horizontal="right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right" vertical="top" wrapText="1"/>
    </xf>
    <xf numFmtId="0" fontId="6" fillId="0" borderId="0" xfId="5" applyFont="1" applyFill="1" applyBorder="1" applyAlignment="1" applyProtection="1">
      <alignment horizontal="left" vertical="top" wrapText="1"/>
    </xf>
    <xf numFmtId="0" fontId="6" fillId="0" borderId="0" xfId="9" applyFont="1" applyFill="1" applyBorder="1" applyAlignment="1">
      <alignment horizontal="right" vertical="top" wrapText="1"/>
    </xf>
    <xf numFmtId="0" fontId="6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>
      <alignment horizontal="left" vertical="top" wrapText="1"/>
    </xf>
    <xf numFmtId="0" fontId="5" fillId="0" borderId="0" xfId="9" applyFont="1" applyFill="1" applyBorder="1" applyAlignment="1">
      <alignment horizontal="right" vertical="top" wrapText="1"/>
    </xf>
    <xf numFmtId="0" fontId="5" fillId="0" borderId="0" xfId="9" applyFont="1" applyFill="1" applyBorder="1" applyAlignment="1" applyProtection="1">
      <alignment horizontal="left" vertical="top" wrapText="1"/>
    </xf>
    <xf numFmtId="174" fontId="6" fillId="0" borderId="0" xfId="9" applyNumberFormat="1" applyFont="1" applyFill="1" applyBorder="1" applyAlignment="1">
      <alignment horizontal="right" vertical="top" wrapText="1"/>
    </xf>
    <xf numFmtId="165" fontId="5" fillId="0" borderId="0" xfId="6" applyNumberFormat="1" applyFont="1" applyFill="1" applyBorder="1" applyAlignment="1">
      <alignment horizontal="right" vertical="top"/>
    </xf>
    <xf numFmtId="43" fontId="5" fillId="0" borderId="0" xfId="1" applyFont="1" applyFill="1" applyAlignment="1">
      <alignment horizontal="right" wrapText="1"/>
    </xf>
    <xf numFmtId="0" fontId="5" fillId="0" borderId="0" xfId="5" applyNumberFormat="1" applyFont="1" applyFill="1" applyAlignment="1">
      <alignment horizontal="right"/>
    </xf>
    <xf numFmtId="43" fontId="5" fillId="0" borderId="2" xfId="1" applyFont="1" applyFill="1" applyBorder="1" applyAlignment="1">
      <alignment horizontal="right" wrapText="1"/>
    </xf>
    <xf numFmtId="0" fontId="5" fillId="0" borderId="2" xfId="5" applyNumberFormat="1" applyFont="1" applyFill="1" applyBorder="1" applyAlignment="1">
      <alignment horizontal="right" wrapText="1"/>
    </xf>
    <xf numFmtId="43" fontId="5" fillId="0" borderId="0" xfId="1" applyFont="1" applyFill="1" applyBorder="1" applyAlignment="1">
      <alignment horizontal="right" wrapText="1"/>
    </xf>
    <xf numFmtId="0" fontId="5" fillId="0" borderId="0" xfId="5" applyNumberFormat="1" applyFont="1" applyFill="1" applyBorder="1" applyAlignment="1">
      <alignment horizontal="right" wrapText="1"/>
    </xf>
    <xf numFmtId="0" fontId="5" fillId="0" borderId="0" xfId="5" applyNumberFormat="1" applyFont="1" applyFill="1" applyBorder="1" applyAlignment="1">
      <alignment horizontal="right"/>
    </xf>
    <xf numFmtId="0" fontId="5" fillId="0" borderId="1" xfId="9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horizontal="right" wrapText="1"/>
    </xf>
    <xf numFmtId="0" fontId="5" fillId="0" borderId="1" xfId="5" applyNumberFormat="1" applyFont="1" applyFill="1" applyBorder="1" applyAlignment="1">
      <alignment horizontal="right" wrapText="1"/>
    </xf>
    <xf numFmtId="0" fontId="5" fillId="0" borderId="1" xfId="5" applyNumberFormat="1" applyFont="1" applyFill="1" applyBorder="1" applyAlignment="1">
      <alignment horizontal="right"/>
    </xf>
    <xf numFmtId="43" fontId="5" fillId="0" borderId="2" xfId="1" applyFont="1" applyFill="1" applyBorder="1" applyAlignment="1" applyProtection="1">
      <alignment horizontal="right" wrapText="1"/>
    </xf>
    <xf numFmtId="0" fontId="5" fillId="0" borderId="2" xfId="9" applyNumberFormat="1" applyFont="1" applyFill="1" applyBorder="1" applyAlignment="1" applyProtection="1">
      <alignment horizontal="right" wrapText="1"/>
    </xf>
    <xf numFmtId="0" fontId="6" fillId="0" borderId="0" xfId="5" applyFont="1" applyFill="1" applyBorder="1" applyAlignment="1">
      <alignment horizontal="right" vertical="top" wrapText="1"/>
    </xf>
    <xf numFmtId="0" fontId="6" fillId="0" borderId="0" xfId="5" applyFont="1" applyFill="1" applyBorder="1" applyAlignment="1">
      <alignment vertical="top" wrapText="1"/>
    </xf>
    <xf numFmtId="165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vertical="top" wrapText="1"/>
    </xf>
    <xf numFmtId="170" fontId="6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0" fontId="5" fillId="0" borderId="0" xfId="5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0" fontId="5" fillId="0" borderId="0" xfId="5" applyNumberFormat="1" applyFont="1" applyFill="1" applyAlignment="1" applyProtection="1">
      <alignment horizontal="right"/>
    </xf>
    <xf numFmtId="0" fontId="5" fillId="0" borderId="0" xfId="5" applyFont="1" applyFill="1" applyBorder="1" applyAlignment="1" applyProtection="1">
      <alignment horizontal="left" vertical="top" wrapText="1"/>
    </xf>
    <xf numFmtId="43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0" fontId="5" fillId="0" borderId="3" xfId="5" applyNumberFormat="1" applyFont="1" applyFill="1" applyBorder="1" applyAlignment="1">
      <alignment horizontal="right"/>
    </xf>
    <xf numFmtId="0" fontId="5" fillId="0" borderId="2" xfId="5" applyNumberFormat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164" fontId="6" fillId="0" borderId="0" xfId="5" applyNumberFormat="1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5" applyNumberFormat="1" applyFont="1" applyFill="1" applyBorder="1" applyAlignment="1" applyProtection="1">
      <alignment horizontal="right" wrapText="1"/>
    </xf>
    <xf numFmtId="0" fontId="5" fillId="0" borderId="1" xfId="5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5" applyNumberFormat="1" applyFont="1" applyFill="1" applyBorder="1" applyAlignment="1" applyProtection="1">
      <alignment horizontal="right" wrapText="1"/>
    </xf>
    <xf numFmtId="173" fontId="6" fillId="0" borderId="0" xfId="5" applyNumberFormat="1" applyFont="1" applyFill="1" applyBorder="1" applyAlignment="1">
      <alignment horizontal="right" vertical="top" wrapText="1"/>
    </xf>
    <xf numFmtId="43" fontId="5" fillId="0" borderId="0" xfId="1" applyFont="1" applyFill="1" applyBorder="1" applyAlignment="1" applyProtection="1">
      <alignment horizontal="right" wrapText="1"/>
    </xf>
    <xf numFmtId="0" fontId="5" fillId="0" borderId="2" xfId="5" applyNumberFormat="1" applyFont="1" applyFill="1" applyBorder="1" applyAlignment="1" applyProtection="1">
      <alignment horizontal="right"/>
    </xf>
    <xf numFmtId="0" fontId="5" fillId="0" borderId="1" xfId="1" applyNumberFormat="1" applyFont="1" applyFill="1" applyBorder="1" applyAlignment="1">
      <alignment horizontal="right" wrapText="1"/>
    </xf>
    <xf numFmtId="0" fontId="5" fillId="0" borderId="1" xfId="5" applyNumberFormat="1" applyFont="1" applyFill="1" applyBorder="1" applyAlignment="1" applyProtection="1">
      <alignment horizontal="right"/>
    </xf>
    <xf numFmtId="0" fontId="5" fillId="0" borderId="1" xfId="5" applyFont="1" applyFill="1" applyBorder="1" applyAlignment="1" applyProtection="1">
      <alignment horizontal="left" vertical="top" wrapText="1"/>
    </xf>
    <xf numFmtId="49" fontId="5" fillId="0" borderId="0" xfId="5" applyNumberFormat="1" applyFont="1" applyFill="1" applyBorder="1" applyAlignment="1">
      <alignment horizontal="right" vertical="top" wrapText="1"/>
    </xf>
    <xf numFmtId="43" fontId="5" fillId="0" borderId="1" xfId="1" applyFont="1" applyFill="1" applyBorder="1" applyAlignment="1" applyProtection="1">
      <alignment horizontal="right" wrapText="1"/>
    </xf>
    <xf numFmtId="0" fontId="5" fillId="0" borderId="1" xfId="5" applyFont="1" applyFill="1" applyBorder="1" applyAlignment="1">
      <alignment horizontal="right" vertical="top" wrapText="1"/>
    </xf>
    <xf numFmtId="173" fontId="5" fillId="0" borderId="0" xfId="5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0" fontId="5" fillId="0" borderId="0" xfId="0" applyFont="1" applyFill="1"/>
    <xf numFmtId="0" fontId="5" fillId="0" borderId="0" xfId="2" applyNumberFormat="1" applyFont="1" applyFill="1" applyBorder="1" applyAlignment="1" applyProtection="1">
      <alignment horizontal="right" wrapText="1"/>
    </xf>
    <xf numFmtId="171" fontId="5" fillId="0" borderId="0" xfId="5" applyNumberFormat="1" applyFont="1" applyFill="1" applyBorder="1" applyAlignment="1">
      <alignment horizontal="right" vertical="top" wrapText="1"/>
    </xf>
    <xf numFmtId="1" fontId="5" fillId="0" borderId="0" xfId="5" applyNumberFormat="1" applyFont="1" applyFill="1" applyAlignment="1">
      <alignment horizontal="right"/>
    </xf>
    <xf numFmtId="1" fontId="5" fillId="0" borderId="0" xfId="5" applyNumberFormat="1" applyFont="1" applyFill="1" applyBorder="1" applyAlignment="1" applyProtection="1">
      <alignment horizontal="right"/>
    </xf>
    <xf numFmtId="169" fontId="6" fillId="0" borderId="0" xfId="5" applyNumberFormat="1" applyFont="1" applyFill="1" applyBorder="1" applyAlignment="1">
      <alignment horizontal="right" vertical="top" wrapText="1"/>
    </xf>
    <xf numFmtId="166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right" vertical="top" wrapText="1"/>
    </xf>
    <xf numFmtId="165" fontId="5" fillId="0" borderId="0" xfId="0" applyNumberFormat="1" applyFont="1" applyFill="1" applyBorder="1"/>
    <xf numFmtId="0" fontId="5" fillId="0" borderId="0" xfId="0" applyFont="1" applyFill="1" applyBorder="1"/>
    <xf numFmtId="0" fontId="5" fillId="0" borderId="2" xfId="1" applyNumberFormat="1" applyFont="1" applyFill="1" applyBorder="1" applyAlignment="1" applyProtection="1">
      <alignment horizontal="right"/>
    </xf>
    <xf numFmtId="43" fontId="5" fillId="0" borderId="3" xfId="1" applyFont="1" applyFill="1" applyBorder="1" applyAlignment="1" applyProtection="1">
      <alignment horizontal="right"/>
    </xf>
    <xf numFmtId="0" fontId="5" fillId="0" borderId="3" xfId="5" applyNumberFormat="1" applyFont="1" applyFill="1" applyBorder="1" applyAlignment="1" applyProtection="1">
      <alignment horizontal="right"/>
    </xf>
    <xf numFmtId="43" fontId="5" fillId="0" borderId="0" xfId="1" applyFont="1" applyFill="1" applyAlignment="1">
      <alignment horizontal="right"/>
    </xf>
    <xf numFmtId="43" fontId="5" fillId="0" borderId="0" xfId="1" applyFont="1" applyFill="1" applyBorder="1" applyAlignment="1" applyProtection="1">
      <alignment horizontal="right"/>
    </xf>
    <xf numFmtId="43" fontId="5" fillId="0" borderId="0" xfId="1" applyFont="1" applyFill="1" applyBorder="1" applyAlignment="1">
      <alignment horizontal="right"/>
    </xf>
    <xf numFmtId="0" fontId="5" fillId="0" borderId="0" xfId="5" applyNumberFormat="1" applyFont="1" applyFill="1" applyBorder="1" applyAlignment="1">
      <alignment horizontal="right" vertical="top" wrapText="1"/>
    </xf>
    <xf numFmtId="168" fontId="6" fillId="0" borderId="0" xfId="5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wrapText="1"/>
    </xf>
    <xf numFmtId="165" fontId="5" fillId="0" borderId="0" xfId="9" applyNumberFormat="1" applyFont="1" applyFill="1" applyBorder="1" applyAlignment="1">
      <alignment horizontal="right" vertical="top"/>
    </xf>
    <xf numFmtId="49" fontId="6" fillId="0" borderId="0" xfId="9" applyNumberFormat="1" applyFont="1" applyFill="1" applyBorder="1" applyAlignment="1">
      <alignment horizontal="right" vertical="top"/>
    </xf>
    <xf numFmtId="172" fontId="6" fillId="0" borderId="0" xfId="5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left" vertical="top" wrapText="1"/>
    </xf>
    <xf numFmtId="0" fontId="5" fillId="0" borderId="0" xfId="9" applyNumberFormat="1" applyFont="1" applyFill="1" applyBorder="1" applyAlignment="1">
      <alignment horizontal="right"/>
    </xf>
    <xf numFmtId="165" fontId="5" fillId="0" borderId="0" xfId="9" applyNumberFormat="1" applyFont="1" applyFill="1" applyBorder="1" applyAlignment="1">
      <alignment horizontal="right" vertical="top" wrapText="1"/>
    </xf>
    <xf numFmtId="0" fontId="5" fillId="0" borderId="0" xfId="9" applyNumberFormat="1" applyFont="1" applyFill="1" applyAlignment="1">
      <alignment horizontal="right"/>
    </xf>
    <xf numFmtId="0" fontId="5" fillId="0" borderId="0" xfId="9" applyNumberFormat="1" applyFont="1" applyFill="1" applyBorder="1" applyAlignment="1" applyProtection="1">
      <alignment horizontal="right"/>
    </xf>
    <xf numFmtId="0" fontId="5" fillId="0" borderId="0" xfId="11" applyFont="1" applyFill="1" applyBorder="1" applyAlignment="1" applyProtection="1">
      <alignment horizontal="left" vertical="top" wrapText="1"/>
    </xf>
    <xf numFmtId="0" fontId="5" fillId="0" borderId="3" xfId="9" applyNumberFormat="1" applyFont="1" applyFill="1" applyBorder="1" applyAlignment="1" applyProtection="1">
      <alignment horizontal="right"/>
    </xf>
    <xf numFmtId="0" fontId="5" fillId="0" borderId="3" xfId="1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/>
    </xf>
    <xf numFmtId="0" fontId="6" fillId="0" borderId="2" xfId="5" applyFont="1" applyFill="1" applyBorder="1" applyAlignment="1">
      <alignment horizontal="right" vertical="top" wrapText="1"/>
    </xf>
    <xf numFmtId="0" fontId="6" fillId="0" borderId="2" xfId="5" applyFont="1" applyFill="1" applyBorder="1" applyAlignment="1">
      <alignment vertical="top" wrapText="1"/>
    </xf>
    <xf numFmtId="0" fontId="5" fillId="0" borderId="3" xfId="8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4" applyFont="1" applyFill="1" applyBorder="1" applyAlignment="1">
      <alignment horizontal="right"/>
    </xf>
    <xf numFmtId="0" fontId="5" fillId="0" borderId="0" xfId="8" applyNumberFormat="1" applyFont="1" applyFill="1" applyAlignment="1" applyProtection="1">
      <alignment horizontal="right"/>
    </xf>
    <xf numFmtId="0" fontId="5" fillId="0" borderId="0" xfId="4" applyNumberFormat="1" applyFont="1" applyFill="1" applyAlignment="1">
      <alignment horizontal="right"/>
    </xf>
    <xf numFmtId="0" fontId="5" fillId="0" borderId="0" xfId="8" applyFont="1" applyFill="1" applyProtection="1"/>
    <xf numFmtId="0" fontId="5" fillId="0" borderId="1" xfId="8" applyFont="1" applyFill="1" applyBorder="1" applyAlignment="1" applyProtection="1">
      <alignment vertical="top"/>
    </xf>
    <xf numFmtId="49" fontId="5" fillId="0" borderId="1" xfId="8" applyNumberFormat="1" applyFont="1" applyFill="1" applyBorder="1" applyAlignment="1" applyProtection="1">
      <alignment horizontal="center" vertical="top"/>
    </xf>
    <xf numFmtId="0" fontId="5" fillId="0" borderId="1" xfId="8" applyFont="1" applyFill="1" applyBorder="1" applyAlignment="1" applyProtection="1"/>
    <xf numFmtId="49" fontId="5" fillId="0" borderId="1" xfId="8" applyNumberFormat="1" applyFont="1" applyFill="1" applyBorder="1" applyAlignment="1" applyProtection="1">
      <alignment horizontal="center"/>
    </xf>
    <xf numFmtId="0" fontId="5" fillId="0" borderId="0" xfId="10" applyFont="1" applyFill="1" applyBorder="1" applyAlignment="1" applyProtection="1">
      <alignment horizontal="left" vertical="top" wrapText="1"/>
    </xf>
    <xf numFmtId="0" fontId="5" fillId="0" borderId="0" xfId="4" applyFont="1" applyFill="1" applyAlignment="1"/>
    <xf numFmtId="49" fontId="5" fillId="0" borderId="0" xfId="4" applyNumberFormat="1" applyFont="1" applyFill="1" applyAlignment="1">
      <alignment horizontal="center"/>
    </xf>
    <xf numFmtId="0" fontId="5" fillId="0" borderId="0" xfId="9" applyFont="1" applyFill="1" applyAlignment="1"/>
    <xf numFmtId="0" fontId="5" fillId="0" borderId="0" xfId="9" applyFont="1" applyFill="1"/>
    <xf numFmtId="2" fontId="5" fillId="0" borderId="0" xfId="4" applyNumberFormat="1" applyFont="1" applyFill="1" applyAlignment="1"/>
    <xf numFmtId="0" fontId="5" fillId="0" borderId="0" xfId="4" applyFont="1" applyFill="1" applyAlignment="1">
      <alignment horizontal="center"/>
    </xf>
    <xf numFmtId="0" fontId="5" fillId="0" borderId="0" xfId="4" applyFont="1" applyFill="1" applyBorder="1" applyAlignment="1"/>
    <xf numFmtId="49" fontId="5" fillId="0" borderId="0" xfId="0" applyNumberFormat="1" applyFont="1" applyFill="1" applyAlignment="1" applyProtection="1"/>
    <xf numFmtId="167" fontId="5" fillId="0" borderId="1" xfId="5" applyNumberFormat="1" applyFont="1" applyFill="1" applyBorder="1" applyAlignment="1">
      <alignment horizontal="right" vertical="top" wrapText="1"/>
    </xf>
    <xf numFmtId="167" fontId="5" fillId="0" borderId="0" xfId="9" applyNumberFormat="1" applyFont="1" applyFill="1" applyBorder="1" applyAlignment="1">
      <alignment horizontal="right" vertical="top" wrapText="1"/>
    </xf>
    <xf numFmtId="167" fontId="5" fillId="0" borderId="0" xfId="11" applyNumberFormat="1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 wrapText="1"/>
    </xf>
    <xf numFmtId="0" fontId="6" fillId="0" borderId="1" xfId="9" applyFont="1" applyFill="1" applyBorder="1" applyAlignment="1" applyProtection="1">
      <alignment horizontal="left" vertical="top" wrapText="1"/>
    </xf>
    <xf numFmtId="0" fontId="6" fillId="0" borderId="0" xfId="5" applyFont="1" applyFill="1" applyBorder="1"/>
    <xf numFmtId="0" fontId="5" fillId="0" borderId="0" xfId="5" applyFont="1" applyFill="1" applyBorder="1" applyAlignment="1">
      <alignment horizontal="right"/>
    </xf>
    <xf numFmtId="0" fontId="5" fillId="0" borderId="0" xfId="4" applyFont="1" applyFill="1" applyAlignment="1">
      <alignment vertical="top"/>
    </xf>
    <xf numFmtId="0" fontId="5" fillId="0" borderId="0" xfId="4" applyFont="1" applyFill="1" applyAlignment="1" applyProtection="1">
      <alignment horizontal="left" vertical="top" wrapText="1"/>
    </xf>
    <xf numFmtId="49" fontId="5" fillId="0" borderId="0" xfId="4" applyNumberFormat="1" applyFont="1" applyFill="1" applyBorder="1" applyAlignment="1">
      <alignment horizontal="center"/>
    </xf>
    <xf numFmtId="2" fontId="5" fillId="0" borderId="0" xfId="4" applyNumberFormat="1" applyFont="1" applyFill="1" applyBorder="1" applyAlignment="1"/>
    <xf numFmtId="2" fontId="5" fillId="0" borderId="0" xfId="9" applyNumberFormat="1" applyFont="1" applyFill="1" applyAlignment="1"/>
    <xf numFmtId="43" fontId="5" fillId="0" borderId="0" xfId="1" applyFont="1" applyFill="1" applyAlignment="1" applyProtection="1">
      <alignment horizontal="right"/>
    </xf>
    <xf numFmtId="43" fontId="7" fillId="0" borderId="1" xfId="1" applyFont="1" applyFill="1" applyBorder="1" applyAlignment="1" applyProtection="1">
      <alignment horizontal="right"/>
    </xf>
    <xf numFmtId="43" fontId="5" fillId="0" borderId="1" xfId="1" applyFont="1" applyFill="1" applyBorder="1" applyAlignment="1" applyProtection="1">
      <alignment horizontal="right"/>
    </xf>
    <xf numFmtId="43" fontId="5" fillId="0" borderId="3" xfId="1" applyFont="1" applyFill="1" applyBorder="1" applyAlignment="1">
      <alignment horizontal="right"/>
    </xf>
    <xf numFmtId="0" fontId="5" fillId="0" borderId="3" xfId="1" applyNumberFormat="1" applyFont="1" applyFill="1" applyBorder="1" applyAlignment="1" applyProtection="1">
      <alignment horizontal="right" wrapText="1"/>
    </xf>
    <xf numFmtId="43" fontId="5" fillId="0" borderId="3" xfId="1" applyFont="1" applyFill="1" applyBorder="1" applyAlignment="1" applyProtection="1">
      <alignment horizontal="right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 applyProtection="1">
      <alignment horizontal="right" vertical="top" wrapText="1"/>
    </xf>
    <xf numFmtId="0" fontId="5" fillId="0" borderId="1" xfId="7" applyFont="1" applyFill="1" applyBorder="1" applyAlignment="1" applyProtection="1">
      <alignment horizontal="left"/>
    </xf>
    <xf numFmtId="0" fontId="5" fillId="0" borderId="1" xfId="7" applyNumberFormat="1" applyFont="1" applyFill="1" applyBorder="1" applyProtection="1"/>
    <xf numFmtId="0" fontId="5" fillId="0" borderId="0" xfId="8" applyFont="1" applyFill="1" applyAlignment="1" applyProtection="1">
      <alignment vertical="top"/>
    </xf>
    <xf numFmtId="49" fontId="5" fillId="0" borderId="0" xfId="8" applyNumberFormat="1" applyFont="1" applyFill="1" applyAlignment="1" applyProtection="1">
      <alignment horizontal="center" vertical="top"/>
    </xf>
    <xf numFmtId="0" fontId="5" fillId="0" borderId="0" xfId="8" applyFont="1" applyFill="1" applyAlignment="1" applyProtection="1"/>
    <xf numFmtId="49" fontId="5" fillId="0" borderId="0" xfId="8" applyNumberFormat="1" applyFont="1" applyFill="1" applyAlignment="1" applyProtection="1">
      <alignment horizontal="center"/>
    </xf>
    <xf numFmtId="0" fontId="5" fillId="0" borderId="3" xfId="8" applyFont="1" applyFill="1" applyBorder="1" applyAlignment="1" applyProtection="1">
      <alignment horizontal="left" vertical="top" wrapText="1"/>
    </xf>
    <xf numFmtId="0" fontId="5" fillId="0" borderId="3" xfId="8" applyFont="1" applyFill="1" applyBorder="1" applyAlignment="1" applyProtection="1">
      <alignment horizontal="right" vertical="top" wrapText="1"/>
    </xf>
    <xf numFmtId="0" fontId="5" fillId="0" borderId="0" xfId="7" applyFont="1" applyFill="1" applyBorder="1" applyAlignment="1" applyProtection="1">
      <alignment horizontal="left"/>
    </xf>
    <xf numFmtId="0" fontId="5" fillId="0" borderId="1" xfId="8" applyFont="1" applyFill="1" applyBorder="1" applyAlignment="1" applyProtection="1">
      <alignment horizontal="left" vertical="top" wrapText="1"/>
    </xf>
    <xf numFmtId="0" fontId="5" fillId="0" borderId="1" xfId="8" applyFont="1" applyFill="1" applyBorder="1" applyAlignment="1" applyProtection="1">
      <alignment horizontal="right" vertical="top" wrapText="1"/>
    </xf>
    <xf numFmtId="0" fontId="5" fillId="0" borderId="1" xfId="7" applyNumberFormat="1" applyFont="1" applyFill="1" applyBorder="1" applyAlignment="1" applyProtection="1">
      <alignment horizontal="right"/>
    </xf>
    <xf numFmtId="0" fontId="5" fillId="0" borderId="1" xfId="7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Alignment="1">
      <alignment horizontal="center"/>
    </xf>
    <xf numFmtId="0" fontId="6" fillId="0" borderId="0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43" fontId="5" fillId="0" borderId="0" xfId="1" applyFont="1" applyFill="1" applyAlignment="1" applyProtection="1"/>
    <xf numFmtId="43" fontId="5" fillId="0" borderId="0" xfId="1" applyFont="1" applyFill="1" applyAlignment="1"/>
    <xf numFmtId="43" fontId="5" fillId="0" borderId="1" xfId="1" applyFont="1" applyFill="1" applyBorder="1" applyAlignment="1" applyProtection="1"/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/>
    <xf numFmtId="0" fontId="5" fillId="0" borderId="0" xfId="4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 applyProtection="1">
      <alignment horizontal="right"/>
    </xf>
    <xf numFmtId="0" fontId="5" fillId="0" borderId="0" xfId="5" applyNumberFormat="1" applyFont="1" applyFill="1" applyBorder="1"/>
    <xf numFmtId="0" fontId="5" fillId="0" borderId="0" xfId="4" applyFont="1" applyFill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>
      <alignment horizontal="right"/>
    </xf>
    <xf numFmtId="0" fontId="5" fillId="0" borderId="0" xfId="9" applyFont="1" applyFill="1" applyAlignment="1" applyProtection="1">
      <alignment horizontal="left"/>
    </xf>
    <xf numFmtId="0" fontId="5" fillId="0" borderId="0" xfId="4" applyFont="1" applyFill="1" applyAlignment="1">
      <alignment horizontal="left"/>
    </xf>
    <xf numFmtId="0" fontId="5" fillId="0" borderId="0" xfId="4" applyFont="1" applyFill="1" applyAlignment="1" applyProtection="1">
      <alignment horizontal="left"/>
    </xf>
    <xf numFmtId="0" fontId="5" fillId="0" borderId="0" xfId="9" applyFont="1" applyFill="1" applyAlignment="1" applyProtection="1">
      <alignment horizontal="left" vertical="top"/>
    </xf>
    <xf numFmtId="0" fontId="5" fillId="0" borderId="0" xfId="4" applyNumberFormat="1" applyFont="1" applyFill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6" fillId="0" borderId="2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right" vertical="center" wrapText="1"/>
    </xf>
    <xf numFmtId="0" fontId="6" fillId="0" borderId="2" xfId="5" applyFont="1" applyFill="1" applyBorder="1" applyAlignment="1" applyProtection="1">
      <alignment horizontal="left" vertical="center" wrapText="1"/>
    </xf>
    <xf numFmtId="0" fontId="5" fillId="0" borderId="2" xfId="5" applyNumberFormat="1" applyFont="1" applyFill="1" applyBorder="1" applyAlignment="1" applyProtection="1">
      <alignment horizontal="right" vertical="center"/>
    </xf>
    <xf numFmtId="0" fontId="6" fillId="0" borderId="1" xfId="9" applyFont="1" applyFill="1" applyBorder="1" applyAlignment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6" fillId="0" borderId="1" xfId="5" applyFont="1" applyFill="1" applyBorder="1" applyAlignment="1" applyProtection="1">
      <alignment horizontal="left" vertical="top" wrapText="1"/>
    </xf>
    <xf numFmtId="0" fontId="5" fillId="0" borderId="0" xfId="9" applyFont="1" applyFill="1" applyAlignment="1">
      <alignment vertical="center"/>
    </xf>
    <xf numFmtId="43" fontId="5" fillId="0" borderId="0" xfId="4" applyNumberFormat="1" applyFont="1" applyFill="1"/>
    <xf numFmtId="49" fontId="5" fillId="0" borderId="0" xfId="6" applyNumberFormat="1" applyFont="1" applyFill="1"/>
    <xf numFmtId="0" fontId="5" fillId="0" borderId="0" xfId="6" applyFont="1" applyFill="1"/>
    <xf numFmtId="165" fontId="5" fillId="0" borderId="0" xfId="10" applyNumberFormat="1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top"/>
    </xf>
    <xf numFmtId="0" fontId="5" fillId="0" borderId="0" xfId="10" applyFont="1" applyFill="1" applyBorder="1" applyAlignment="1">
      <alignment horizontal="left" vertical="top"/>
    </xf>
    <xf numFmtId="49" fontId="6" fillId="0" borderId="0" xfId="10" applyNumberFormat="1" applyFont="1" applyFill="1" applyBorder="1" applyAlignment="1">
      <alignment horizontal="right" vertical="top"/>
    </xf>
    <xf numFmtId="0" fontId="6" fillId="0" borderId="0" xfId="10" applyFont="1" applyFill="1" applyBorder="1" applyAlignment="1" applyProtection="1">
      <alignment horizontal="left" vertical="top"/>
    </xf>
    <xf numFmtId="0" fontId="5" fillId="0" borderId="0" xfId="10" applyFont="1" applyFill="1" applyBorder="1" applyAlignment="1">
      <alignment horizontal="right" vertical="top"/>
    </xf>
    <xf numFmtId="0" fontId="5" fillId="0" borderId="0" xfId="10" applyFont="1" applyFill="1" applyBorder="1" applyAlignment="1" applyProtection="1">
      <alignment horizontal="left" vertical="top"/>
    </xf>
    <xf numFmtId="0" fontId="6" fillId="0" borderId="0" xfId="10" applyFont="1" applyFill="1" applyBorder="1" applyAlignment="1">
      <alignment horizontal="right" vertical="top"/>
    </xf>
    <xf numFmtId="0" fontId="6" fillId="0" borderId="0" xfId="10" applyFont="1" applyFill="1" applyBorder="1" applyAlignment="1" applyProtection="1">
      <alignment horizontal="left" vertical="top" wrapText="1"/>
    </xf>
    <xf numFmtId="49" fontId="5" fillId="0" borderId="0" xfId="9" applyNumberFormat="1" applyFont="1" applyFill="1"/>
    <xf numFmtId="0" fontId="1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/>
    <xf numFmtId="0" fontId="12" fillId="0" borderId="0" xfId="0" applyNumberFormat="1" applyFont="1" applyFill="1" applyBorder="1" applyAlignment="1">
      <alignment horizontal="center" wrapText="1"/>
    </xf>
    <xf numFmtId="176" fontId="12" fillId="0" borderId="0" xfId="0" applyNumberFormat="1" applyFont="1" applyFill="1" applyBorder="1" applyAlignment="1">
      <alignment horizontal="center" vertical="top" wrapText="1"/>
    </xf>
    <xf numFmtId="175" fontId="12" fillId="0" borderId="0" xfId="0" applyNumberFormat="1" applyFont="1" applyFill="1" applyBorder="1" applyAlignment="1">
      <alignment horizontal="center" vertical="top" wrapText="1"/>
    </xf>
    <xf numFmtId="0" fontId="5" fillId="0" borderId="0" xfId="3" applyFont="1" applyFill="1" applyBorder="1" applyAlignment="1"/>
    <xf numFmtId="0" fontId="6" fillId="0" borderId="0" xfId="0" applyFont="1" applyFill="1" applyBorder="1" applyAlignment="1">
      <alignment vertical="top" wrapText="1"/>
    </xf>
    <xf numFmtId="0" fontId="5" fillId="0" borderId="2" xfId="9" applyNumberFormat="1" applyFont="1" applyFill="1" applyBorder="1" applyAlignment="1" applyProtection="1">
      <alignment horizontal="right"/>
    </xf>
    <xf numFmtId="0" fontId="5" fillId="0" borderId="0" xfId="1" applyNumberFormat="1" applyFont="1" applyFill="1"/>
    <xf numFmtId="49" fontId="12" fillId="0" borderId="0" xfId="0" applyNumberFormat="1" applyFont="1" applyFill="1" applyBorder="1" applyAlignment="1">
      <alignment horizontal="center" vertical="top" wrapText="1"/>
    </xf>
    <xf numFmtId="0" fontId="5" fillId="0" borderId="0" xfId="7" applyFont="1" applyFill="1" applyBorder="1" applyAlignment="1" applyProtection="1">
      <alignment horizontal="left" vertical="top"/>
    </xf>
    <xf numFmtId="0" fontId="5" fillId="0" borderId="0" xfId="4" applyFont="1" applyFill="1" applyAlignment="1">
      <alignment vertical="center"/>
    </xf>
    <xf numFmtId="0" fontId="6" fillId="0" borderId="0" xfId="10" applyFont="1" applyFill="1" applyBorder="1" applyAlignment="1">
      <alignment horizontal="left" vertical="top"/>
    </xf>
    <xf numFmtId="43" fontId="5" fillId="0" borderId="0" xfId="4" applyNumberFormat="1" applyFont="1" applyFill="1" applyAlignment="1"/>
    <xf numFmtId="49" fontId="5" fillId="0" borderId="0" xfId="4" applyNumberFormat="1" applyFont="1" applyFill="1"/>
    <xf numFmtId="170" fontId="6" fillId="0" borderId="1" xfId="5" applyNumberFormat="1" applyFont="1" applyFill="1" applyBorder="1" applyAlignment="1">
      <alignment horizontal="right" vertical="top" wrapText="1"/>
    </xf>
    <xf numFmtId="165" fontId="5" fillId="0" borderId="1" xfId="6" applyNumberFormat="1" applyFont="1" applyFill="1" applyBorder="1" applyAlignment="1">
      <alignment horizontal="right" vertical="top"/>
    </xf>
    <xf numFmtId="0" fontId="5" fillId="0" borderId="1" xfId="9" applyNumberFormat="1" applyFont="1" applyFill="1" applyBorder="1" applyAlignment="1" applyProtection="1">
      <alignment horizontal="right" wrapText="1"/>
    </xf>
    <xf numFmtId="0" fontId="5" fillId="0" borderId="0" xfId="8" applyFont="1" applyFill="1" applyBorder="1" applyAlignment="1" applyProtection="1"/>
    <xf numFmtId="49" fontId="5" fillId="0" borderId="3" xfId="8" applyNumberFormat="1" applyFont="1" applyFill="1" applyBorder="1" applyAlignment="1" applyProtection="1">
      <alignment horizontal="center"/>
    </xf>
    <xf numFmtId="49" fontId="5" fillId="0" borderId="0" xfId="8" applyNumberFormat="1" applyFont="1" applyFill="1" applyBorder="1" applyAlignment="1" applyProtection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5" fillId="0" borderId="0" xfId="0" applyFont="1" applyFill="1" applyAlignment="1"/>
    <xf numFmtId="2" fontId="12" fillId="0" borderId="0" xfId="0" applyNumberFormat="1" applyFont="1" applyFill="1" applyBorder="1" applyAlignment="1">
      <alignment horizontal="center" wrapText="1"/>
    </xf>
    <xf numFmtId="0" fontId="5" fillId="0" borderId="0" xfId="5" applyFont="1" applyFill="1" applyBorder="1" applyAlignment="1"/>
    <xf numFmtId="0" fontId="5" fillId="0" borderId="3" xfId="5" applyNumberFormat="1" applyFont="1" applyFill="1" applyBorder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173" fontId="6" fillId="0" borderId="1" xfId="5" applyNumberFormat="1" applyFont="1" applyFill="1" applyBorder="1" applyAlignment="1">
      <alignment horizontal="right" vertical="top" wrapText="1"/>
    </xf>
    <xf numFmtId="173" fontId="5" fillId="0" borderId="1" xfId="5" applyNumberFormat="1" applyFont="1" applyFill="1" applyBorder="1" applyAlignment="1">
      <alignment horizontal="right" vertical="top" wrapText="1"/>
    </xf>
    <xf numFmtId="49" fontId="5" fillId="0" borderId="1" xfId="5" applyNumberFormat="1" applyFont="1" applyFill="1" applyBorder="1" applyAlignment="1">
      <alignment horizontal="right" vertical="top" wrapText="1"/>
    </xf>
    <xf numFmtId="166" fontId="5" fillId="0" borderId="1" xfId="5" applyNumberFormat="1" applyFont="1" applyFill="1" applyBorder="1" applyAlignment="1">
      <alignment horizontal="right" vertical="top" wrapText="1"/>
    </xf>
    <xf numFmtId="167" fontId="5" fillId="0" borderId="1" xfId="9" applyNumberFormat="1" applyFont="1" applyFill="1" applyBorder="1" applyAlignment="1">
      <alignment horizontal="right" vertical="top" wrapText="1"/>
    </xf>
    <xf numFmtId="0" fontId="5" fillId="0" borderId="1" xfId="10" applyFont="1" applyFill="1" applyBorder="1" applyAlignment="1" applyProtection="1">
      <alignment horizontal="left" vertical="top" wrapText="1"/>
    </xf>
    <xf numFmtId="165" fontId="5" fillId="0" borderId="1" xfId="9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horizontal="center" vertical="top"/>
    </xf>
    <xf numFmtId="0" fontId="5" fillId="0" borderId="0" xfId="8" applyFont="1" applyFill="1" applyBorder="1" applyAlignment="1" applyProtection="1">
      <alignment horizontal="center"/>
    </xf>
    <xf numFmtId="0" fontId="5" fillId="0" borderId="3" xfId="8" applyFont="1" applyFill="1" applyBorder="1" applyAlignment="1" applyProtection="1">
      <alignment horizontal="center" vertical="top"/>
    </xf>
    <xf numFmtId="0" fontId="5" fillId="0" borderId="3" xfId="8" applyFont="1" applyFill="1" applyBorder="1" applyAlignment="1" applyProtection="1">
      <alignment horizontal="center"/>
    </xf>
    <xf numFmtId="0" fontId="6" fillId="0" borderId="0" xfId="4" applyFont="1" applyFill="1" applyBorder="1" applyAlignment="1" applyProtection="1">
      <alignment horizontal="center"/>
    </xf>
    <xf numFmtId="0" fontId="5" fillId="0" borderId="0" xfId="9" applyNumberFormat="1" applyFont="1" applyFill="1" applyAlignment="1" applyProtection="1">
      <alignment horizontal="left"/>
    </xf>
    <xf numFmtId="0" fontId="5" fillId="0" borderId="0" xfId="5" applyNumberFormat="1" applyFont="1" applyFill="1" applyAlignment="1">
      <alignment horizontal="right" wrapText="1"/>
    </xf>
    <xf numFmtId="0" fontId="5" fillId="0" borderId="0" xfId="5" applyNumberFormat="1" applyFont="1" applyFill="1" applyBorder="1" applyAlignment="1" applyProtection="1"/>
    <xf numFmtId="0" fontId="5" fillId="0" borderId="2" xfId="5" applyNumberFormat="1" applyFont="1" applyFill="1" applyBorder="1" applyAlignment="1" applyProtection="1"/>
    <xf numFmtId="0" fontId="5" fillId="0" borderId="0" xfId="4" applyNumberFormat="1" applyFont="1" applyFill="1" applyBorder="1"/>
    <xf numFmtId="0" fontId="5" fillId="0" borderId="0" xfId="4" applyNumberFormat="1" applyFont="1" applyFill="1" applyAlignment="1">
      <alignment horizontal="right" wrapText="1"/>
    </xf>
    <xf numFmtId="0" fontId="5" fillId="0" borderId="2" xfId="5" applyNumberFormat="1" applyFont="1" applyFill="1" applyBorder="1" applyAlignment="1">
      <alignment horizontal="right"/>
    </xf>
    <xf numFmtId="0" fontId="5" fillId="0" borderId="0" xfId="4" applyFont="1" applyFill="1" applyBorder="1" applyAlignment="1">
      <alignment horizontal="center" vertical="top" wrapText="1"/>
    </xf>
    <xf numFmtId="0" fontId="6" fillId="0" borderId="0" xfId="4" applyFont="1" applyFill="1" applyBorder="1" applyAlignment="1" applyProtection="1">
      <alignment horizontal="center"/>
    </xf>
    <xf numFmtId="0" fontId="5" fillId="0" borderId="3" xfId="7" applyNumberFormat="1" applyFont="1" applyFill="1" applyBorder="1" applyAlignment="1" applyProtection="1">
      <alignment vertical="top"/>
    </xf>
    <xf numFmtId="0" fontId="5" fillId="0" borderId="0" xfId="9" applyFont="1" applyFill="1" applyAlignment="1" applyProtection="1">
      <alignment horizontal="right" vertical="top" wrapText="1"/>
    </xf>
    <xf numFmtId="0" fontId="5" fillId="0" borderId="0" xfId="7" applyNumberFormat="1" applyFont="1" applyFill="1" applyBorder="1" applyAlignment="1" applyProtection="1">
      <alignment horizontal="left"/>
    </xf>
    <xf numFmtId="0" fontId="5" fillId="0" borderId="0" xfId="7" applyNumberFormat="1" applyFont="1" applyFill="1" applyBorder="1" applyAlignment="1" applyProtection="1">
      <alignment horizontal="left" vertical="top"/>
    </xf>
    <xf numFmtId="0" fontId="5" fillId="0" borderId="0" xfId="9" applyNumberFormat="1" applyFont="1" applyFill="1" applyAlignment="1" applyProtection="1">
      <alignment horizontal="left"/>
    </xf>
    <xf numFmtId="0" fontId="5" fillId="0" borderId="0" xfId="7" applyNumberFormat="1" applyFont="1" applyFill="1" applyBorder="1" applyAlignment="1" applyProtection="1">
      <alignment horizontal="center"/>
    </xf>
    <xf numFmtId="0" fontId="5" fillId="0" borderId="3" xfId="7" applyNumberFormat="1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center" vertical="top"/>
    </xf>
    <xf numFmtId="0" fontId="5" fillId="0" borderId="0" xfId="8" applyFont="1" applyFill="1" applyBorder="1" applyAlignment="1" applyProtection="1">
      <alignment horizontal="center"/>
    </xf>
    <xf numFmtId="0" fontId="5" fillId="0" borderId="3" xfId="8" applyFont="1" applyFill="1" applyBorder="1" applyAlignment="1" applyProtection="1">
      <alignment horizontal="center" vertical="top"/>
    </xf>
    <xf numFmtId="0" fontId="5" fillId="0" borderId="3" xfId="8" applyFont="1" applyFill="1" applyBorder="1" applyAlignment="1" applyProtection="1">
      <alignment horizontal="center"/>
    </xf>
    <xf numFmtId="0" fontId="5" fillId="0" borderId="0" xfId="8" applyFont="1" applyFill="1" applyAlignment="1" applyProtection="1">
      <alignment horizontal="right" vertical="top"/>
    </xf>
  </cellXfs>
  <cellStyles count="12">
    <cellStyle name="Comma" xfId="1" builtinId="3"/>
    <cellStyle name="Comma 2" xfId="2"/>
    <cellStyle name="Normal" xfId="0" builtinId="0"/>
    <cellStyle name="Normal 2" xfId="3"/>
    <cellStyle name="Normal_budget 2004-05_2.6.04" xfId="4"/>
    <cellStyle name="Normal_BUDGET FOR  03-04..." xfId="5"/>
    <cellStyle name="Normal_budget for 03-04" xfId="6"/>
    <cellStyle name="Normal_BUDGET-2000" xfId="7"/>
    <cellStyle name="Normal_budgetDocNIC02-03" xfId="8"/>
    <cellStyle name="Normal_DEMAND17" xfId="9"/>
    <cellStyle name="Normal_DEMAND17 2" xfId="10"/>
    <cellStyle name="Normal_DEMAND17_1st supp. vol. II" xfId="11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3" transitionEvaluation="1" codeName="Sheet1">
    <tabColor rgb="FFC00000"/>
  </sheetPr>
  <dimension ref="A1:AK686"/>
  <sheetViews>
    <sheetView tabSelected="1" view="pageBreakPreview" topLeftCell="A73" zoomScaleNormal="160" zoomScaleSheetLayoutView="100" workbookViewId="0">
      <selection activeCell="N92" sqref="N92"/>
    </sheetView>
  </sheetViews>
  <sheetFormatPr defaultColWidth="11" defaultRowHeight="13.2"/>
  <cols>
    <col min="1" max="1" width="6.5546875" style="6" customWidth="1"/>
    <col min="2" max="2" width="8.21875" style="7" customWidth="1"/>
    <col min="3" max="3" width="40.77734375" style="8" customWidth="1"/>
    <col min="4" max="4" width="11.77734375" style="18" customWidth="1"/>
    <col min="5" max="5" width="9.77734375" style="18" customWidth="1"/>
    <col min="6" max="6" width="9.77734375" style="187" customWidth="1"/>
    <col min="7" max="7" width="9.77734375" style="15" customWidth="1"/>
    <col min="8" max="8" width="11.77734375" style="18" customWidth="1"/>
    <col min="9" max="9" width="9" style="15" customWidth="1"/>
    <col min="10" max="10" width="9.6640625" style="183" customWidth="1"/>
    <col min="11" max="11" width="9.6640625" style="15" customWidth="1"/>
    <col min="12" max="12" width="13.21875" style="18" customWidth="1"/>
    <col min="13" max="13" width="10.88671875" style="134" customWidth="1"/>
    <col min="14" max="14" width="14.21875" style="134" customWidth="1"/>
    <col min="15" max="15" width="15.33203125" style="134" customWidth="1"/>
    <col min="16" max="16" width="8.44140625" style="138" customWidth="1"/>
    <col min="17" max="17" width="12.44140625" style="135" customWidth="1"/>
    <col min="18" max="18" width="11" style="134" customWidth="1"/>
    <col min="19" max="19" width="14.5546875" style="134" customWidth="1"/>
    <col min="20" max="20" width="5.6640625" style="134" customWidth="1"/>
    <col min="21" max="21" width="9.33203125" style="134" customWidth="1"/>
    <col min="22" max="22" width="11.6640625" style="135" customWidth="1"/>
    <col min="23" max="24" width="5.6640625" style="134" customWidth="1"/>
    <col min="25" max="25" width="11.6640625" style="134" customWidth="1"/>
    <col min="26" max="26" width="10.33203125" style="134" customWidth="1"/>
    <col min="27" max="27" width="11.109375" style="135" customWidth="1"/>
    <col min="28" max="28" width="5.6640625" style="134" customWidth="1"/>
    <col min="29" max="29" width="9.5546875" style="134" customWidth="1"/>
    <col min="30" max="30" width="8" style="134" customWidth="1"/>
    <col min="31" max="31" width="8.5546875" style="134" customWidth="1"/>
    <col min="32" max="32" width="10.33203125" style="135" customWidth="1"/>
    <col min="33" max="33" width="11" style="15" customWidth="1"/>
    <col min="34" max="36" width="11" style="15"/>
    <col min="37" max="37" width="14.44140625" style="15" customWidth="1"/>
    <col min="38" max="16384" width="11" style="15"/>
  </cols>
  <sheetData>
    <row r="1" spans="1:32" ht="14.1" customHeight="1">
      <c r="A1" s="265" t="s">
        <v>497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32" ht="14.1" customHeight="1">
      <c r="A2" s="265" t="s">
        <v>498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32" ht="10.050000000000001" customHeight="1">
      <c r="A3" s="3"/>
      <c r="B3" s="4"/>
      <c r="C3" s="256"/>
      <c r="D3" s="5"/>
      <c r="E3" s="5"/>
      <c r="F3" s="4"/>
      <c r="G3" s="256"/>
      <c r="H3" s="5"/>
      <c r="I3" s="256"/>
      <c r="J3" s="176"/>
      <c r="K3" s="256"/>
      <c r="L3" s="5"/>
    </row>
    <row r="4" spans="1:32" ht="14.4" customHeight="1">
      <c r="D4" s="9" t="s">
        <v>187</v>
      </c>
      <c r="E4" s="10">
        <v>2059</v>
      </c>
      <c r="F4" s="190" t="s">
        <v>0</v>
      </c>
      <c r="G4" s="11"/>
      <c r="H4" s="12"/>
      <c r="I4" s="11"/>
      <c r="J4" s="177"/>
      <c r="K4" s="11"/>
      <c r="L4" s="12"/>
    </row>
    <row r="5" spans="1:32" ht="14.4" customHeight="1">
      <c r="D5" s="13" t="s">
        <v>188</v>
      </c>
      <c r="E5" s="14">
        <v>2210</v>
      </c>
      <c r="F5" s="191" t="s">
        <v>1</v>
      </c>
      <c r="G5" s="11"/>
      <c r="H5" s="12"/>
      <c r="I5" s="11"/>
      <c r="J5" s="177"/>
      <c r="K5" s="11"/>
      <c r="L5" s="12"/>
    </row>
    <row r="6" spans="1:32" ht="14.4" customHeight="1">
      <c r="C6" s="256"/>
      <c r="D6" s="13"/>
      <c r="E6" s="14">
        <v>2211</v>
      </c>
      <c r="F6" s="192" t="s">
        <v>2</v>
      </c>
      <c r="G6" s="11"/>
      <c r="H6" s="12"/>
      <c r="I6" s="11"/>
      <c r="J6" s="178"/>
      <c r="K6" s="154"/>
      <c r="L6" s="12"/>
    </row>
    <row r="7" spans="1:32" ht="28.95" customHeight="1">
      <c r="B7" s="267" t="s">
        <v>217</v>
      </c>
      <c r="C7" s="267"/>
      <c r="D7" s="267"/>
      <c r="E7" s="16">
        <v>2216</v>
      </c>
      <c r="F7" s="193" t="s">
        <v>3</v>
      </c>
      <c r="G7" s="11"/>
      <c r="H7" s="12"/>
      <c r="I7" s="11"/>
      <c r="J7" s="178"/>
      <c r="K7" s="154"/>
      <c r="L7" s="12"/>
    </row>
    <row r="8" spans="1:32" ht="14.4" customHeight="1">
      <c r="D8" s="13" t="s">
        <v>189</v>
      </c>
      <c r="E8" s="14">
        <v>3454</v>
      </c>
      <c r="F8" s="194" t="s">
        <v>4</v>
      </c>
      <c r="G8" s="12"/>
      <c r="H8" s="12"/>
      <c r="I8" s="12"/>
      <c r="J8" s="178"/>
      <c r="K8" s="154"/>
      <c r="L8" s="12"/>
    </row>
    <row r="9" spans="1:32" ht="15" customHeight="1">
      <c r="D9" s="13" t="s">
        <v>190</v>
      </c>
      <c r="E9" s="10">
        <v>4210</v>
      </c>
      <c r="F9" s="257" t="s">
        <v>5</v>
      </c>
      <c r="G9" s="12"/>
      <c r="H9" s="12"/>
      <c r="I9" s="12"/>
      <c r="J9" s="178"/>
      <c r="K9" s="154"/>
      <c r="L9" s="12"/>
      <c r="O9" s="140"/>
      <c r="P9" s="152"/>
      <c r="Q9" s="151"/>
      <c r="R9" s="140"/>
    </row>
    <row r="10" spans="1:32" ht="14.4" customHeight="1">
      <c r="D10" s="13"/>
      <c r="E10" s="10">
        <v>7475</v>
      </c>
      <c r="F10" s="270" t="s">
        <v>445</v>
      </c>
      <c r="G10" s="270"/>
      <c r="H10" s="270"/>
      <c r="I10" s="270"/>
      <c r="J10" s="178"/>
      <c r="K10" s="154"/>
      <c r="L10" s="12"/>
      <c r="O10" s="271"/>
      <c r="P10" s="271"/>
      <c r="Q10" s="271"/>
    </row>
    <row r="11" spans="1:32" ht="15" customHeight="1">
      <c r="A11" s="17" t="s">
        <v>398</v>
      </c>
      <c r="D11" s="13"/>
      <c r="F11" s="9"/>
      <c r="G11" s="12"/>
      <c r="H11" s="12"/>
      <c r="I11" s="12"/>
      <c r="J11" s="178"/>
      <c r="K11" s="154"/>
      <c r="L11" s="12"/>
    </row>
    <row r="12" spans="1:32" ht="10.050000000000001" customHeight="1">
      <c r="A12" s="17"/>
      <c r="D12" s="13"/>
      <c r="F12" s="9"/>
      <c r="G12" s="12"/>
      <c r="H12" s="12"/>
      <c r="I12" s="12"/>
      <c r="J12" s="178"/>
      <c r="K12" s="154"/>
      <c r="L12" s="12"/>
    </row>
    <row r="13" spans="1:32" ht="15" customHeight="1">
      <c r="D13" s="19"/>
      <c r="E13" s="20" t="s">
        <v>182</v>
      </c>
      <c r="F13" s="20" t="s">
        <v>183</v>
      </c>
      <c r="G13" s="20" t="s">
        <v>8</v>
      </c>
      <c r="H13" s="20"/>
      <c r="I13" s="18"/>
      <c r="J13" s="179"/>
      <c r="K13" s="99"/>
    </row>
    <row r="14" spans="1:32" ht="15" customHeight="1">
      <c r="D14" s="20" t="s">
        <v>6</v>
      </c>
      <c r="E14" s="20">
        <f>L514</f>
        <v>3863011</v>
      </c>
      <c r="F14" s="20">
        <f>L579</f>
        <v>343759</v>
      </c>
      <c r="G14" s="20">
        <f>F14+E14</f>
        <v>4206770</v>
      </c>
      <c r="H14" s="20"/>
      <c r="I14" s="18"/>
      <c r="J14" s="179"/>
      <c r="K14" s="99"/>
      <c r="L14" s="21"/>
    </row>
    <row r="15" spans="1:32" ht="15" customHeight="1">
      <c r="A15" s="22" t="s">
        <v>181</v>
      </c>
      <c r="F15" s="127"/>
      <c r="G15" s="18"/>
      <c r="I15" s="23"/>
      <c r="J15" s="179"/>
      <c r="K15" s="99"/>
      <c r="L15" s="21"/>
    </row>
    <row r="16" spans="1:32" s="128" customFormat="1" ht="13.5" customHeight="1">
      <c r="A16" s="160"/>
      <c r="B16" s="161"/>
      <c r="C16" s="162"/>
      <c r="D16" s="163"/>
      <c r="E16" s="163"/>
      <c r="F16" s="173"/>
      <c r="G16" s="163"/>
      <c r="H16" s="163"/>
      <c r="I16" s="24"/>
      <c r="J16" s="180"/>
      <c r="K16" s="155"/>
      <c r="L16" s="25" t="s">
        <v>355</v>
      </c>
      <c r="M16" s="236"/>
      <c r="N16" s="166"/>
      <c r="O16" s="166"/>
      <c r="P16" s="166"/>
      <c r="Q16" s="167"/>
      <c r="R16" s="164"/>
      <c r="S16" s="164" t="s">
        <v>366</v>
      </c>
      <c r="T16" s="164"/>
      <c r="U16" s="164"/>
      <c r="V16" s="165"/>
      <c r="W16" s="164"/>
      <c r="X16" s="164"/>
      <c r="Y16" s="164"/>
      <c r="Z16" s="164"/>
      <c r="AA16" s="165"/>
      <c r="AB16" s="166"/>
      <c r="AC16" s="166"/>
      <c r="AD16" s="166"/>
      <c r="AE16" s="166"/>
      <c r="AF16" s="167"/>
    </row>
    <row r="17" spans="1:37" s="128" customFormat="1" ht="13.2" customHeight="1">
      <c r="A17" s="168"/>
      <c r="B17" s="169"/>
      <c r="C17" s="228"/>
      <c r="D17" s="266" t="s">
        <v>487</v>
      </c>
      <c r="E17" s="266"/>
      <c r="F17" s="269" t="s">
        <v>488</v>
      </c>
      <c r="G17" s="269"/>
      <c r="H17" s="269" t="s">
        <v>489</v>
      </c>
      <c r="I17" s="269"/>
      <c r="J17" s="272" t="s">
        <v>356</v>
      </c>
      <c r="K17" s="272"/>
      <c r="L17" s="272"/>
      <c r="M17" s="255" t="s">
        <v>221</v>
      </c>
      <c r="N17" s="255"/>
      <c r="O17" s="255"/>
      <c r="P17" s="255"/>
      <c r="Q17" s="237"/>
      <c r="R17" s="254"/>
      <c r="S17" s="254"/>
      <c r="T17" s="254"/>
      <c r="U17" s="254"/>
      <c r="V17" s="254"/>
      <c r="W17" s="275" t="s">
        <v>222</v>
      </c>
      <c r="X17" s="275"/>
      <c r="Y17" s="275"/>
      <c r="Z17" s="275"/>
      <c r="AA17" s="275"/>
      <c r="AB17" s="276"/>
      <c r="AC17" s="276"/>
      <c r="AD17" s="276"/>
      <c r="AE17" s="276"/>
      <c r="AF17" s="276"/>
    </row>
    <row r="18" spans="1:37" s="128" customFormat="1">
      <c r="A18" s="160"/>
      <c r="B18" s="161"/>
      <c r="C18" s="170" t="s">
        <v>7</v>
      </c>
      <c r="D18" s="268" t="s">
        <v>490</v>
      </c>
      <c r="E18" s="268"/>
      <c r="F18" s="268" t="s">
        <v>491</v>
      </c>
      <c r="G18" s="268"/>
      <c r="H18" s="268" t="s">
        <v>492</v>
      </c>
      <c r="I18" s="268"/>
      <c r="J18" s="277" t="s">
        <v>399</v>
      </c>
      <c r="K18" s="277"/>
      <c r="L18" s="277"/>
      <c r="M18" s="253" t="s">
        <v>223</v>
      </c>
      <c r="N18" s="253"/>
      <c r="O18" s="253"/>
      <c r="P18" s="253"/>
      <c r="Q18" s="238"/>
      <c r="R18" s="252" t="s">
        <v>224</v>
      </c>
      <c r="S18" s="252"/>
      <c r="T18" s="252"/>
      <c r="U18" s="252"/>
      <c r="V18" s="252"/>
      <c r="W18" s="273" t="s">
        <v>223</v>
      </c>
      <c r="X18" s="273"/>
      <c r="Y18" s="273"/>
      <c r="Z18" s="273"/>
      <c r="AA18" s="273"/>
      <c r="AB18" s="274" t="s">
        <v>224</v>
      </c>
      <c r="AC18" s="274"/>
      <c r="AD18" s="274"/>
      <c r="AE18" s="274"/>
      <c r="AF18" s="274"/>
    </row>
    <row r="19" spans="1:37" s="128" customFormat="1">
      <c r="A19" s="171"/>
      <c r="B19" s="172"/>
      <c r="C19" s="162"/>
      <c r="D19" s="173"/>
      <c r="E19" s="173"/>
      <c r="F19" s="173"/>
      <c r="G19" s="173"/>
      <c r="H19" s="173"/>
      <c r="I19" s="173"/>
      <c r="J19" s="156"/>
      <c r="K19" s="156"/>
      <c r="L19" s="174"/>
      <c r="M19" s="131" t="s">
        <v>225</v>
      </c>
      <c r="N19" s="131" t="s">
        <v>226</v>
      </c>
      <c r="O19" s="131" t="s">
        <v>227</v>
      </c>
      <c r="P19" s="131" t="s">
        <v>228</v>
      </c>
      <c r="Q19" s="132" t="s">
        <v>229</v>
      </c>
      <c r="R19" s="129" t="s">
        <v>225</v>
      </c>
      <c r="S19" s="129" t="s">
        <v>226</v>
      </c>
      <c r="T19" s="129" t="s">
        <v>227</v>
      </c>
      <c r="U19" s="129" t="s">
        <v>228</v>
      </c>
      <c r="V19" s="130" t="s">
        <v>229</v>
      </c>
      <c r="W19" s="129" t="s">
        <v>225</v>
      </c>
      <c r="X19" s="129" t="s">
        <v>226</v>
      </c>
      <c r="Y19" s="129" t="s">
        <v>227</v>
      </c>
      <c r="Z19" s="129" t="s">
        <v>228</v>
      </c>
      <c r="AA19" s="130" t="s">
        <v>229</v>
      </c>
      <c r="AB19" s="131" t="s">
        <v>225</v>
      </c>
      <c r="AC19" s="131" t="s">
        <v>226</v>
      </c>
      <c r="AD19" s="131" t="s">
        <v>227</v>
      </c>
      <c r="AE19" s="131" t="s">
        <v>228</v>
      </c>
      <c r="AF19" s="132" t="s">
        <v>229</v>
      </c>
    </row>
    <row r="20" spans="1:37" ht="13.95" customHeight="1">
      <c r="A20" s="26"/>
      <c r="B20" s="27"/>
      <c r="C20" s="28" t="s">
        <v>9</v>
      </c>
      <c r="D20" s="23"/>
      <c r="E20" s="23"/>
      <c r="F20" s="37"/>
      <c r="G20" s="23"/>
      <c r="I20" s="23"/>
      <c r="J20" s="184"/>
      <c r="K20" s="99"/>
      <c r="L20" s="23"/>
      <c r="Q20" s="134"/>
      <c r="V20" s="134"/>
      <c r="AA20" s="134"/>
      <c r="AF20" s="134"/>
    </row>
    <row r="21" spans="1:37" ht="13.95" customHeight="1">
      <c r="A21" s="26" t="s">
        <v>10</v>
      </c>
      <c r="B21" s="29">
        <v>2059</v>
      </c>
      <c r="C21" s="30" t="s">
        <v>0</v>
      </c>
      <c r="D21" s="23"/>
      <c r="E21" s="23"/>
      <c r="F21" s="37"/>
      <c r="G21" s="23"/>
      <c r="H21" s="23"/>
      <c r="I21" s="23"/>
      <c r="J21" s="184"/>
      <c r="K21" s="99"/>
      <c r="L21" s="23"/>
      <c r="Q21" s="134"/>
      <c r="V21" s="134"/>
      <c r="AA21" s="134"/>
      <c r="AF21" s="134"/>
    </row>
    <row r="22" spans="1:37" ht="13.95" customHeight="1">
      <c r="A22" s="31"/>
      <c r="B22" s="32">
        <v>60</v>
      </c>
      <c r="C22" s="33" t="s">
        <v>11</v>
      </c>
      <c r="D22" s="186"/>
      <c r="E22" s="23"/>
      <c r="F22" s="42"/>
      <c r="G22" s="23"/>
      <c r="H22" s="186"/>
      <c r="I22" s="23"/>
      <c r="J22" s="184"/>
      <c r="K22" s="99"/>
      <c r="L22" s="23"/>
      <c r="Q22" s="134"/>
      <c r="V22" s="134"/>
      <c r="AA22" s="134"/>
      <c r="AF22" s="134"/>
    </row>
    <row r="23" spans="1:37" ht="13.95" customHeight="1">
      <c r="A23" s="31"/>
      <c r="B23" s="34">
        <v>60.052999999999997</v>
      </c>
      <c r="C23" s="30" t="s">
        <v>12</v>
      </c>
      <c r="D23" s="23"/>
      <c r="E23" s="23"/>
      <c r="F23" s="37"/>
      <c r="G23" s="23"/>
      <c r="H23" s="23"/>
      <c r="I23" s="23"/>
      <c r="J23" s="184"/>
      <c r="K23" s="99"/>
      <c r="L23" s="23"/>
      <c r="Q23" s="134"/>
      <c r="V23" s="134"/>
      <c r="AA23" s="134"/>
      <c r="AF23" s="134"/>
    </row>
    <row r="24" spans="1:37" ht="13.95" customHeight="1">
      <c r="A24" s="31"/>
      <c r="B24" s="35">
        <v>60</v>
      </c>
      <c r="C24" s="33" t="s">
        <v>170</v>
      </c>
      <c r="D24" s="23"/>
      <c r="E24" s="23"/>
      <c r="F24" s="37"/>
      <c r="G24" s="23"/>
      <c r="H24" s="23"/>
      <c r="I24" s="23"/>
      <c r="J24" s="184"/>
      <c r="K24" s="99"/>
      <c r="L24" s="23"/>
      <c r="Q24" s="134"/>
      <c r="V24" s="134"/>
      <c r="AA24" s="134"/>
      <c r="AF24" s="134"/>
    </row>
    <row r="25" spans="1:37" ht="27" customHeight="1">
      <c r="A25" s="31"/>
      <c r="B25" s="35">
        <v>79</v>
      </c>
      <c r="C25" s="33" t="s">
        <v>236</v>
      </c>
      <c r="D25" s="23"/>
      <c r="E25" s="23"/>
      <c r="F25" s="37"/>
      <c r="G25" s="23"/>
      <c r="H25" s="23"/>
      <c r="I25" s="23"/>
      <c r="J25" s="184"/>
      <c r="K25" s="99"/>
      <c r="L25" s="23"/>
      <c r="Q25" s="134"/>
      <c r="V25" s="134"/>
      <c r="AA25" s="134"/>
      <c r="AF25" s="134"/>
    </row>
    <row r="26" spans="1:37" ht="13.95" customHeight="1">
      <c r="A26" s="31"/>
      <c r="B26" s="35" t="s">
        <v>173</v>
      </c>
      <c r="C26" s="33" t="s">
        <v>171</v>
      </c>
      <c r="D26" s="77">
        <v>445</v>
      </c>
      <c r="E26" s="44"/>
      <c r="F26" s="77">
        <v>665</v>
      </c>
      <c r="G26" s="44"/>
      <c r="H26" s="77">
        <v>665</v>
      </c>
      <c r="I26" s="44"/>
      <c r="J26" s="77">
        <v>932</v>
      </c>
      <c r="K26" s="44">
        <v>0</v>
      </c>
      <c r="L26" s="46">
        <f>SUM(J26:K26)</f>
        <v>932</v>
      </c>
      <c r="M26" s="219" t="s">
        <v>308</v>
      </c>
      <c r="N26" s="219" t="s">
        <v>230</v>
      </c>
      <c r="O26" s="219" t="s">
        <v>231</v>
      </c>
      <c r="P26" s="220">
        <v>100</v>
      </c>
      <c r="Q26" s="220" t="s">
        <v>311</v>
      </c>
      <c r="V26" s="134"/>
      <c r="AF26" s="134"/>
      <c r="AH26" s="15" t="s">
        <v>402</v>
      </c>
      <c r="AI26" s="15" t="s">
        <v>403</v>
      </c>
      <c r="AJ26" s="15" t="str">
        <f>B26</f>
        <v>60.79.02</v>
      </c>
      <c r="AK26" s="15" t="str">
        <f>CONCATENATE(AH26,".",AI26,".",AJ26)</f>
        <v>2059.60.053.60.79.02</v>
      </c>
    </row>
    <row r="27" spans="1:37" ht="13.95" customHeight="1">
      <c r="A27" s="31" t="s">
        <v>8</v>
      </c>
      <c r="B27" s="35">
        <v>79</v>
      </c>
      <c r="C27" s="33" t="s">
        <v>236</v>
      </c>
      <c r="D27" s="57">
        <f>D26</f>
        <v>445</v>
      </c>
      <c r="E27" s="36"/>
      <c r="F27" s="57">
        <f>F26</f>
        <v>665</v>
      </c>
      <c r="G27" s="36"/>
      <c r="H27" s="57">
        <f>H26</f>
        <v>665</v>
      </c>
      <c r="I27" s="36"/>
      <c r="J27" s="57">
        <f>J26</f>
        <v>932</v>
      </c>
      <c r="K27" s="36"/>
      <c r="L27" s="57">
        <f>L26</f>
        <v>932</v>
      </c>
      <c r="M27" s="219"/>
      <c r="N27" s="219"/>
      <c r="O27" s="219"/>
      <c r="P27" s="220"/>
      <c r="Q27" s="220"/>
      <c r="V27" s="134"/>
      <c r="AF27" s="134"/>
    </row>
    <row r="28" spans="1:37" ht="13.95" customHeight="1">
      <c r="A28" s="31" t="s">
        <v>8</v>
      </c>
      <c r="B28" s="35">
        <v>60</v>
      </c>
      <c r="C28" s="33" t="s">
        <v>170</v>
      </c>
      <c r="D28" s="63">
        <f>D27</f>
        <v>445</v>
      </c>
      <c r="E28" s="38"/>
      <c r="F28" s="63">
        <f>F27</f>
        <v>665</v>
      </c>
      <c r="G28" s="38"/>
      <c r="H28" s="63">
        <f>H27</f>
        <v>665</v>
      </c>
      <c r="I28" s="38"/>
      <c r="J28" s="63">
        <f>J27</f>
        <v>932</v>
      </c>
      <c r="K28" s="38">
        <f t="shared" ref="K28" si="0">SUM(K26:K26)</f>
        <v>0</v>
      </c>
      <c r="L28" s="63">
        <f>L27</f>
        <v>932</v>
      </c>
      <c r="Q28" s="134"/>
      <c r="V28" s="134"/>
      <c r="AA28" s="134"/>
      <c r="AF28" s="134"/>
    </row>
    <row r="29" spans="1:37" ht="13.95" customHeight="1">
      <c r="A29" s="31"/>
      <c r="B29" s="35"/>
      <c r="C29" s="33"/>
      <c r="D29" s="62"/>
      <c r="E29" s="40"/>
      <c r="F29" s="62"/>
      <c r="G29" s="40"/>
      <c r="H29" s="62"/>
      <c r="I29" s="40"/>
      <c r="J29" s="62"/>
      <c r="K29" s="40"/>
      <c r="L29" s="41"/>
      <c r="Q29" s="134"/>
      <c r="V29" s="134"/>
      <c r="AA29" s="134"/>
      <c r="AF29" s="134"/>
    </row>
    <row r="30" spans="1:37">
      <c r="A30" s="31"/>
      <c r="B30" s="34"/>
      <c r="C30" s="30"/>
      <c r="D30" s="37"/>
      <c r="E30" s="37"/>
      <c r="F30" s="37"/>
      <c r="G30" s="37"/>
      <c r="H30" s="37"/>
      <c r="I30" s="37"/>
      <c r="J30" s="37"/>
      <c r="K30" s="99"/>
      <c r="L30" s="37"/>
      <c r="Q30" s="134"/>
      <c r="V30" s="134"/>
      <c r="AA30" s="134"/>
      <c r="AF30" s="134"/>
    </row>
    <row r="31" spans="1:37" ht="13.95" customHeight="1">
      <c r="A31" s="31"/>
      <c r="B31" s="35">
        <v>61</v>
      </c>
      <c r="C31" s="33" t="s">
        <v>172</v>
      </c>
      <c r="D31" s="42"/>
      <c r="E31" s="37"/>
      <c r="F31" s="42"/>
      <c r="G31" s="37"/>
      <c r="H31" s="42"/>
      <c r="I31" s="37"/>
      <c r="J31" s="42"/>
      <c r="K31" s="99"/>
      <c r="L31" s="37"/>
      <c r="Q31" s="134"/>
      <c r="V31" s="134"/>
      <c r="AA31" s="134"/>
      <c r="AF31" s="134"/>
    </row>
    <row r="32" spans="1:37" ht="27" customHeight="1">
      <c r="A32" s="31"/>
      <c r="B32" s="35">
        <v>79</v>
      </c>
      <c r="C32" s="33" t="s">
        <v>236</v>
      </c>
      <c r="D32" s="42"/>
      <c r="E32" s="42"/>
      <c r="F32" s="42"/>
      <c r="G32" s="42"/>
      <c r="H32" s="42"/>
      <c r="I32" s="42"/>
      <c r="J32" s="42"/>
      <c r="K32" s="101"/>
      <c r="L32" s="42"/>
      <c r="Q32" s="134"/>
      <c r="V32" s="134"/>
      <c r="AA32" s="134"/>
      <c r="AF32" s="134"/>
    </row>
    <row r="33" spans="1:37" ht="13.95" customHeight="1">
      <c r="A33" s="43"/>
      <c r="B33" s="234" t="s">
        <v>175</v>
      </c>
      <c r="C33" s="201" t="s">
        <v>76</v>
      </c>
      <c r="D33" s="77">
        <v>4197</v>
      </c>
      <c r="E33" s="44"/>
      <c r="F33" s="77">
        <v>4200</v>
      </c>
      <c r="G33" s="44"/>
      <c r="H33" s="77">
        <v>4200</v>
      </c>
      <c r="I33" s="44"/>
      <c r="J33" s="77">
        <f>ROUND(F33*0.75,0)</f>
        <v>3150</v>
      </c>
      <c r="K33" s="44">
        <v>0</v>
      </c>
      <c r="L33" s="46">
        <f>SUM(J33:K33)</f>
        <v>3150</v>
      </c>
      <c r="M33" s="219" t="s">
        <v>308</v>
      </c>
      <c r="N33" s="219" t="s">
        <v>230</v>
      </c>
      <c r="O33" s="219" t="s">
        <v>232</v>
      </c>
      <c r="P33" s="220">
        <v>100</v>
      </c>
      <c r="Q33" s="220" t="s">
        <v>312</v>
      </c>
      <c r="V33" s="134"/>
      <c r="AA33" s="134"/>
      <c r="AF33" s="134"/>
      <c r="AH33" s="15" t="s">
        <v>402</v>
      </c>
      <c r="AI33" s="15" t="s">
        <v>403</v>
      </c>
      <c r="AJ33" s="15" t="str">
        <f>B33</f>
        <v>61.79.21</v>
      </c>
      <c r="AK33" s="15" t="str">
        <f>CONCATENATE(AH33,".",AI33,".",AJ33)</f>
        <v>2059.60.053.61.79.21</v>
      </c>
    </row>
    <row r="34" spans="1:37">
      <c r="A34" s="31"/>
      <c r="B34" s="35"/>
      <c r="C34" s="33"/>
      <c r="D34" s="42"/>
      <c r="E34" s="42"/>
      <c r="F34" s="42"/>
      <c r="G34" s="42"/>
      <c r="H34" s="42"/>
      <c r="I34" s="42"/>
      <c r="J34" s="42"/>
      <c r="K34" s="101"/>
      <c r="L34" s="42"/>
      <c r="Q34" s="134"/>
      <c r="V34" s="134"/>
      <c r="AA34" s="134"/>
      <c r="AF34" s="134"/>
    </row>
    <row r="35" spans="1:37" ht="14.85" customHeight="1">
      <c r="A35" s="31"/>
      <c r="B35" s="35">
        <v>80</v>
      </c>
      <c r="C35" s="33" t="s">
        <v>380</v>
      </c>
      <c r="D35" s="42"/>
      <c r="E35" s="42"/>
      <c r="F35" s="42"/>
      <c r="G35" s="42"/>
      <c r="H35" s="42"/>
      <c r="I35" s="42"/>
      <c r="J35" s="42"/>
      <c r="K35" s="101"/>
      <c r="L35" s="42"/>
      <c r="Q35" s="134"/>
      <c r="V35" s="134"/>
      <c r="AA35" s="134"/>
      <c r="AF35" s="134"/>
    </row>
    <row r="36" spans="1:37" ht="14.85" customHeight="1">
      <c r="A36" s="31"/>
      <c r="B36" s="35" t="s">
        <v>174</v>
      </c>
      <c r="C36" s="33" t="s">
        <v>76</v>
      </c>
      <c r="D36" s="77">
        <v>295</v>
      </c>
      <c r="E36" s="44"/>
      <c r="F36" s="77">
        <v>300</v>
      </c>
      <c r="G36" s="44"/>
      <c r="H36" s="77">
        <v>300</v>
      </c>
      <c r="I36" s="44"/>
      <c r="J36" s="77">
        <f>ROUND(F36*0.75,0)</f>
        <v>225</v>
      </c>
      <c r="K36" s="44">
        <v>0</v>
      </c>
      <c r="L36" s="46">
        <f>SUM(J36:K36)</f>
        <v>225</v>
      </c>
      <c r="M36" s="219" t="s">
        <v>308</v>
      </c>
      <c r="N36" s="219" t="s">
        <v>230</v>
      </c>
      <c r="O36" s="219" t="s">
        <v>232</v>
      </c>
      <c r="P36" s="220">
        <v>100</v>
      </c>
      <c r="Q36" s="220" t="s">
        <v>312</v>
      </c>
      <c r="V36" s="134"/>
      <c r="AA36" s="134"/>
      <c r="AF36" s="134"/>
      <c r="AH36" s="15" t="s">
        <v>402</v>
      </c>
      <c r="AI36" s="15" t="s">
        <v>403</v>
      </c>
      <c r="AJ36" s="15" t="str">
        <f>B36</f>
        <v>61.80.21</v>
      </c>
      <c r="AK36" s="15" t="str">
        <f>CONCATENATE(AH36,".",AI36,".",AJ36)</f>
        <v>2059.60.053.61.80.21</v>
      </c>
    </row>
    <row r="37" spans="1:37" ht="14.85" customHeight="1">
      <c r="A37" s="31" t="s">
        <v>8</v>
      </c>
      <c r="B37" s="35">
        <v>61</v>
      </c>
      <c r="C37" s="33" t="s">
        <v>172</v>
      </c>
      <c r="D37" s="77">
        <f t="shared" ref="D37:L37" si="1">SUM(D33:D36)</f>
        <v>4492</v>
      </c>
      <c r="E37" s="44"/>
      <c r="F37" s="77">
        <f t="shared" si="1"/>
        <v>4500</v>
      </c>
      <c r="G37" s="44"/>
      <c r="H37" s="77">
        <f t="shared" si="1"/>
        <v>4500</v>
      </c>
      <c r="I37" s="44"/>
      <c r="J37" s="77">
        <f t="shared" ref="J37" si="2">SUM(J33:J36)</f>
        <v>3375</v>
      </c>
      <c r="K37" s="44">
        <f t="shared" si="1"/>
        <v>0</v>
      </c>
      <c r="L37" s="45">
        <f t="shared" si="1"/>
        <v>3375</v>
      </c>
      <c r="Q37" s="134"/>
      <c r="V37" s="134"/>
      <c r="AA37" s="134"/>
      <c r="AF37" s="134"/>
    </row>
    <row r="38" spans="1:37" s="137" customFormat="1" ht="14.85" customHeight="1">
      <c r="A38" s="26" t="s">
        <v>8</v>
      </c>
      <c r="B38" s="34">
        <v>60.052999999999997</v>
      </c>
      <c r="C38" s="30" t="s">
        <v>12</v>
      </c>
      <c r="D38" s="72">
        <f t="shared" ref="D38:L38" si="3">D37+D28</f>
        <v>4937</v>
      </c>
      <c r="E38" s="81"/>
      <c r="F38" s="72">
        <f t="shared" si="3"/>
        <v>5165</v>
      </c>
      <c r="G38" s="81"/>
      <c r="H38" s="72">
        <f t="shared" si="3"/>
        <v>5165</v>
      </c>
      <c r="I38" s="81"/>
      <c r="J38" s="72">
        <f t="shared" ref="J38" si="4">J37+J28</f>
        <v>4307</v>
      </c>
      <c r="K38" s="81">
        <f t="shared" si="3"/>
        <v>0</v>
      </c>
      <c r="L38" s="235">
        <f t="shared" si="3"/>
        <v>4307</v>
      </c>
      <c r="M38" s="136"/>
      <c r="N38" s="136"/>
      <c r="O38" s="136"/>
      <c r="P38" s="153"/>
      <c r="Q38" s="136"/>
      <c r="R38" s="136"/>
      <c r="S38" s="134"/>
      <c r="T38" s="136"/>
      <c r="U38" s="136"/>
      <c r="V38" s="136"/>
      <c r="W38" s="136"/>
      <c r="X38" s="136"/>
      <c r="Y38" s="136"/>
      <c r="AA38" s="136"/>
      <c r="AB38" s="136"/>
      <c r="AC38" s="136"/>
      <c r="AD38" s="136"/>
      <c r="AE38" s="136"/>
      <c r="AF38" s="136"/>
    </row>
    <row r="39" spans="1:37" s="137" customFormat="1" ht="14.85" customHeight="1">
      <c r="A39" s="26" t="s">
        <v>8</v>
      </c>
      <c r="B39" s="32">
        <v>60</v>
      </c>
      <c r="C39" s="33" t="s">
        <v>11</v>
      </c>
      <c r="D39" s="66">
        <f t="shared" ref="D39:L40" si="5">D38</f>
        <v>4937</v>
      </c>
      <c r="E39" s="47"/>
      <c r="F39" s="66">
        <f t="shared" si="5"/>
        <v>5165</v>
      </c>
      <c r="G39" s="47"/>
      <c r="H39" s="66">
        <f t="shared" si="5"/>
        <v>5165</v>
      </c>
      <c r="I39" s="47"/>
      <c r="J39" s="66">
        <f t="shared" ref="J39" si="6">J38</f>
        <v>4307</v>
      </c>
      <c r="K39" s="47">
        <f t="shared" si="5"/>
        <v>0</v>
      </c>
      <c r="L39" s="48">
        <f t="shared" si="5"/>
        <v>4307</v>
      </c>
      <c r="M39" s="136"/>
      <c r="N39" s="136"/>
      <c r="O39" s="136"/>
      <c r="P39" s="153"/>
      <c r="Q39" s="136"/>
      <c r="R39" s="136"/>
      <c r="S39" s="134"/>
      <c r="T39" s="136"/>
      <c r="U39" s="136"/>
      <c r="V39" s="136"/>
      <c r="W39" s="136"/>
      <c r="X39" s="136"/>
      <c r="Y39" s="136"/>
      <c r="AA39" s="136"/>
      <c r="AB39" s="136"/>
      <c r="AC39" s="136"/>
      <c r="AD39" s="136"/>
      <c r="AE39" s="136"/>
      <c r="AF39" s="136"/>
    </row>
    <row r="40" spans="1:37" ht="14.85" customHeight="1">
      <c r="A40" s="26" t="s">
        <v>8</v>
      </c>
      <c r="B40" s="29">
        <v>2059</v>
      </c>
      <c r="C40" s="30" t="s">
        <v>0</v>
      </c>
      <c r="D40" s="63">
        <f t="shared" si="5"/>
        <v>4937</v>
      </c>
      <c r="E40" s="38"/>
      <c r="F40" s="63">
        <f t="shared" si="5"/>
        <v>5165</v>
      </c>
      <c r="G40" s="38"/>
      <c r="H40" s="63">
        <f t="shared" si="5"/>
        <v>5165</v>
      </c>
      <c r="I40" s="38"/>
      <c r="J40" s="63">
        <f t="shared" ref="J40" si="7">J39</f>
        <v>4307</v>
      </c>
      <c r="K40" s="38">
        <f t="shared" si="5"/>
        <v>0</v>
      </c>
      <c r="L40" s="39">
        <f t="shared" si="5"/>
        <v>4307</v>
      </c>
      <c r="Q40" s="134"/>
      <c r="V40" s="134"/>
      <c r="AA40" s="134"/>
      <c r="AF40" s="134"/>
    </row>
    <row r="41" spans="1:37" ht="12" customHeight="1">
      <c r="A41" s="26"/>
      <c r="B41" s="29"/>
      <c r="C41" s="33"/>
      <c r="D41" s="42"/>
      <c r="E41" s="42"/>
      <c r="F41" s="42"/>
      <c r="G41" s="42"/>
      <c r="H41" s="42"/>
      <c r="I41" s="42"/>
      <c r="J41" s="42"/>
      <c r="K41" s="101"/>
      <c r="L41" s="42"/>
      <c r="Q41" s="134"/>
      <c r="V41" s="134"/>
      <c r="AA41" s="134"/>
      <c r="AF41" s="134"/>
    </row>
    <row r="42" spans="1:37" ht="14.85" customHeight="1">
      <c r="A42" s="26" t="s">
        <v>10</v>
      </c>
      <c r="B42" s="49">
        <v>2210</v>
      </c>
      <c r="C42" s="50" t="s">
        <v>1</v>
      </c>
      <c r="D42" s="37"/>
      <c r="E42" s="37"/>
      <c r="F42" s="37"/>
      <c r="G42" s="37"/>
      <c r="H42" s="37"/>
      <c r="I42" s="37"/>
      <c r="J42" s="37"/>
      <c r="K42" s="99"/>
      <c r="L42" s="37"/>
      <c r="Q42" s="134"/>
      <c r="V42" s="134"/>
      <c r="AA42" s="134"/>
      <c r="AF42" s="134"/>
    </row>
    <row r="43" spans="1:37" ht="14.85" customHeight="1">
      <c r="A43" s="26"/>
      <c r="B43" s="51">
        <v>1</v>
      </c>
      <c r="C43" s="52" t="s">
        <v>191</v>
      </c>
      <c r="D43" s="37"/>
      <c r="E43" s="37"/>
      <c r="F43" s="37"/>
      <c r="G43" s="37"/>
      <c r="H43" s="37"/>
      <c r="I43" s="37"/>
      <c r="J43" s="37"/>
      <c r="K43" s="99"/>
      <c r="L43" s="37"/>
      <c r="Q43" s="134"/>
      <c r="V43" s="134"/>
      <c r="AA43" s="134"/>
      <c r="AF43" s="134"/>
    </row>
    <row r="44" spans="1:37" ht="14.85" customHeight="1">
      <c r="A44" s="26"/>
      <c r="B44" s="53">
        <v>1.0009999999999999</v>
      </c>
      <c r="C44" s="28" t="s">
        <v>14</v>
      </c>
      <c r="D44" s="37"/>
      <c r="E44" s="37"/>
      <c r="F44" s="37"/>
      <c r="G44" s="37"/>
      <c r="H44" s="37"/>
      <c r="I44" s="37"/>
      <c r="J44" s="37"/>
      <c r="K44" s="99"/>
      <c r="L44" s="37"/>
      <c r="Q44" s="134"/>
      <c r="V44" s="134"/>
      <c r="AA44" s="134"/>
      <c r="AF44" s="134"/>
    </row>
    <row r="45" spans="1:37" ht="14.85" customHeight="1">
      <c r="A45" s="26"/>
      <c r="B45" s="27">
        <v>60</v>
      </c>
      <c r="C45" s="54" t="s">
        <v>15</v>
      </c>
      <c r="D45" s="37"/>
      <c r="E45" s="37"/>
      <c r="F45" s="37"/>
      <c r="G45" s="37"/>
      <c r="H45" s="37"/>
      <c r="I45" s="37"/>
      <c r="J45" s="37"/>
      <c r="K45" s="99"/>
      <c r="L45" s="37"/>
      <c r="Q45" s="134"/>
      <c r="V45" s="134"/>
      <c r="AA45" s="134"/>
      <c r="AF45" s="134"/>
    </row>
    <row r="46" spans="1:37" ht="14.85" customHeight="1">
      <c r="A46" s="26"/>
      <c r="B46" s="55" t="s">
        <v>16</v>
      </c>
      <c r="C46" s="54" t="s">
        <v>17</v>
      </c>
      <c r="D46" s="258">
        <f>93404-14</f>
        <v>93390</v>
      </c>
      <c r="E46" s="60"/>
      <c r="F46" s="57">
        <v>92478</v>
      </c>
      <c r="G46" s="60"/>
      <c r="H46" s="258">
        <v>92478</v>
      </c>
      <c r="I46" s="60"/>
      <c r="J46" s="57">
        <v>184726</v>
      </c>
      <c r="K46" s="60">
        <v>0</v>
      </c>
      <c r="L46" s="58">
        <f t="shared" ref="L46:L53" si="8">SUM(J46:K46)</f>
        <v>184726</v>
      </c>
      <c r="M46" s="219" t="s">
        <v>308</v>
      </c>
      <c r="N46" s="219" t="s">
        <v>230</v>
      </c>
      <c r="O46" s="219" t="s">
        <v>17</v>
      </c>
      <c r="P46" s="220">
        <v>100</v>
      </c>
      <c r="Q46" s="220" t="s">
        <v>309</v>
      </c>
      <c r="V46" s="134"/>
      <c r="AA46" s="134"/>
      <c r="AF46" s="134"/>
      <c r="AH46" s="15" t="s">
        <v>404</v>
      </c>
      <c r="AI46" s="15" t="s">
        <v>405</v>
      </c>
      <c r="AJ46" s="15" t="str">
        <f>B46</f>
        <v>60.00.01</v>
      </c>
      <c r="AK46" s="15" t="str">
        <f>CONCATENATE(AH46,".",AI46,".",AJ46)</f>
        <v>2210.01.001.60.00.01</v>
      </c>
    </row>
    <row r="47" spans="1:37" ht="14.85" customHeight="1">
      <c r="A47" s="26"/>
      <c r="B47" s="55" t="s">
        <v>18</v>
      </c>
      <c r="C47" s="59" t="s">
        <v>171</v>
      </c>
      <c r="D47" s="258">
        <v>15982</v>
      </c>
      <c r="E47" s="36"/>
      <c r="F47" s="57">
        <v>13424</v>
      </c>
      <c r="G47" s="60"/>
      <c r="H47" s="258">
        <v>16538</v>
      </c>
      <c r="I47" s="60"/>
      <c r="J47" s="57">
        <v>20954</v>
      </c>
      <c r="K47" s="60">
        <v>0</v>
      </c>
      <c r="L47" s="61">
        <f t="shared" si="8"/>
        <v>20954</v>
      </c>
      <c r="M47" s="219" t="s">
        <v>308</v>
      </c>
      <c r="N47" s="219" t="s">
        <v>230</v>
      </c>
      <c r="O47" s="219" t="s">
        <v>231</v>
      </c>
      <c r="P47" s="220">
        <v>100</v>
      </c>
      <c r="Q47" s="220" t="s">
        <v>311</v>
      </c>
      <c r="V47" s="134"/>
      <c r="W47" s="104"/>
      <c r="X47" s="104"/>
      <c r="Y47" s="104"/>
      <c r="Z47" s="227"/>
      <c r="AA47" s="218"/>
      <c r="AF47" s="134"/>
      <c r="AH47" s="15" t="s">
        <v>404</v>
      </c>
      <c r="AI47" s="15" t="s">
        <v>405</v>
      </c>
      <c r="AJ47" s="15" t="str">
        <f t="shared" ref="AJ47:AJ53" si="9">B47</f>
        <v>60.00.02</v>
      </c>
      <c r="AK47" s="15" t="str">
        <f t="shared" ref="AK47:AK53" si="10">CONCATENATE(AH47,".",AI47,".",AJ47)</f>
        <v>2210.01.001.60.00.02</v>
      </c>
    </row>
    <row r="48" spans="1:37" ht="14.85" customHeight="1">
      <c r="A48" s="26"/>
      <c r="B48" s="55" t="s">
        <v>19</v>
      </c>
      <c r="C48" s="59" t="s">
        <v>20</v>
      </c>
      <c r="D48" s="62">
        <v>979</v>
      </c>
      <c r="E48" s="40"/>
      <c r="F48" s="57">
        <v>1000</v>
      </c>
      <c r="G48" s="60"/>
      <c r="H48" s="62">
        <v>1000</v>
      </c>
      <c r="I48" s="60"/>
      <c r="J48" s="62">
        <f>ROUND(F48*0.75,0)</f>
        <v>750</v>
      </c>
      <c r="K48" s="60">
        <v>0</v>
      </c>
      <c r="L48" s="58">
        <f t="shared" si="8"/>
        <v>750</v>
      </c>
      <c r="M48" s="219" t="s">
        <v>308</v>
      </c>
      <c r="N48" s="219" t="s">
        <v>230</v>
      </c>
      <c r="O48" s="219" t="s">
        <v>232</v>
      </c>
      <c r="P48" s="220">
        <v>100</v>
      </c>
      <c r="Q48" s="220" t="s">
        <v>312</v>
      </c>
      <c r="V48" s="134"/>
      <c r="AA48" s="134"/>
      <c r="AF48" s="134"/>
      <c r="AH48" s="15" t="s">
        <v>404</v>
      </c>
      <c r="AI48" s="15" t="s">
        <v>405</v>
      </c>
      <c r="AJ48" s="15" t="str">
        <f t="shared" si="9"/>
        <v>60.00.11</v>
      </c>
      <c r="AK48" s="15" t="str">
        <f t="shared" si="10"/>
        <v>2210.01.001.60.00.11</v>
      </c>
    </row>
    <row r="49" spans="1:37" ht="14.85" customHeight="1">
      <c r="A49" s="26"/>
      <c r="B49" s="55" t="s">
        <v>21</v>
      </c>
      <c r="C49" s="59" t="s">
        <v>22</v>
      </c>
      <c r="D49" s="62">
        <v>10755</v>
      </c>
      <c r="E49" s="75"/>
      <c r="F49" s="62">
        <v>7000</v>
      </c>
      <c r="G49" s="60"/>
      <c r="H49" s="62">
        <v>7000</v>
      </c>
      <c r="I49" s="60"/>
      <c r="J49" s="62">
        <f>ROUND(F49*0.75,0)</f>
        <v>5250</v>
      </c>
      <c r="K49" s="60">
        <v>0</v>
      </c>
      <c r="L49" s="58">
        <f t="shared" si="8"/>
        <v>5250</v>
      </c>
      <c r="M49" s="219" t="s">
        <v>308</v>
      </c>
      <c r="N49" s="219" t="s">
        <v>230</v>
      </c>
      <c r="O49" s="219" t="s">
        <v>232</v>
      </c>
      <c r="P49" s="220">
        <v>100</v>
      </c>
      <c r="Q49" s="220" t="s">
        <v>312</v>
      </c>
      <c r="V49" s="134"/>
      <c r="AA49" s="134"/>
      <c r="AF49" s="134"/>
      <c r="AH49" s="15" t="s">
        <v>404</v>
      </c>
      <c r="AI49" s="15" t="s">
        <v>405</v>
      </c>
      <c r="AJ49" s="15" t="str">
        <f t="shared" si="9"/>
        <v>60.00.13</v>
      </c>
      <c r="AK49" s="15" t="str">
        <f t="shared" si="10"/>
        <v>2210.01.001.60.00.13</v>
      </c>
    </row>
    <row r="50" spans="1:37" ht="14.85" customHeight="1">
      <c r="A50" s="26"/>
      <c r="B50" s="55" t="s">
        <v>294</v>
      </c>
      <c r="C50" s="59" t="s">
        <v>38</v>
      </c>
      <c r="D50" s="57">
        <v>12794</v>
      </c>
      <c r="E50" s="36"/>
      <c r="F50" s="57">
        <v>1000</v>
      </c>
      <c r="G50" s="36"/>
      <c r="H50" s="57">
        <v>1000</v>
      </c>
      <c r="I50" s="36"/>
      <c r="J50" s="57">
        <v>4000</v>
      </c>
      <c r="K50" s="36">
        <v>0</v>
      </c>
      <c r="L50" s="58">
        <f t="shared" si="8"/>
        <v>4000</v>
      </c>
      <c r="M50" s="219" t="s">
        <v>308</v>
      </c>
      <c r="N50" s="219" t="s">
        <v>233</v>
      </c>
      <c r="O50" s="219" t="s">
        <v>38</v>
      </c>
      <c r="P50" s="220">
        <v>100</v>
      </c>
      <c r="Q50" s="220" t="s">
        <v>335</v>
      </c>
      <c r="V50" s="134"/>
      <c r="AA50" s="134"/>
      <c r="AF50" s="134"/>
      <c r="AH50" s="15" t="s">
        <v>404</v>
      </c>
      <c r="AI50" s="15" t="s">
        <v>405</v>
      </c>
      <c r="AJ50" s="15" t="str">
        <f t="shared" si="9"/>
        <v>60.00.27</v>
      </c>
      <c r="AK50" s="15" t="str">
        <f t="shared" si="10"/>
        <v>2210.01.001.60.00.27</v>
      </c>
    </row>
    <row r="51" spans="1:37" ht="14.85" customHeight="1">
      <c r="A51" s="26"/>
      <c r="B51" s="55" t="s">
        <v>454</v>
      </c>
      <c r="C51" s="59" t="s">
        <v>455</v>
      </c>
      <c r="D51" s="36">
        <v>0</v>
      </c>
      <c r="E51" s="36"/>
      <c r="F51" s="36">
        <v>0</v>
      </c>
      <c r="G51" s="36"/>
      <c r="H51" s="57">
        <v>3000</v>
      </c>
      <c r="I51" s="36"/>
      <c r="J51" s="36">
        <v>0</v>
      </c>
      <c r="K51" s="36">
        <v>0</v>
      </c>
      <c r="L51" s="60">
        <f t="shared" si="8"/>
        <v>0</v>
      </c>
      <c r="M51" s="219" t="s">
        <v>308</v>
      </c>
      <c r="N51" s="219" t="s">
        <v>233</v>
      </c>
      <c r="O51" s="219" t="s">
        <v>466</v>
      </c>
      <c r="P51" s="220">
        <v>100</v>
      </c>
      <c r="Q51" s="220" t="s">
        <v>467</v>
      </c>
      <c r="V51" s="134"/>
      <c r="AA51" s="134"/>
      <c r="AF51" s="134"/>
    </row>
    <row r="52" spans="1:37" ht="14.85" customHeight="1">
      <c r="A52" s="26"/>
      <c r="B52" s="55" t="s">
        <v>23</v>
      </c>
      <c r="C52" s="59" t="s">
        <v>24</v>
      </c>
      <c r="D52" s="57">
        <v>22181</v>
      </c>
      <c r="E52" s="60"/>
      <c r="F52" s="57">
        <v>200</v>
      </c>
      <c r="G52" s="60"/>
      <c r="H52" s="57">
        <v>5200</v>
      </c>
      <c r="I52" s="60"/>
      <c r="J52" s="62">
        <f>ROUND(F52*0.75,0)</f>
        <v>150</v>
      </c>
      <c r="K52" s="60">
        <v>0</v>
      </c>
      <c r="L52" s="61">
        <f t="shared" si="8"/>
        <v>150</v>
      </c>
      <c r="M52" s="219" t="s">
        <v>308</v>
      </c>
      <c r="N52" s="219" t="s">
        <v>230</v>
      </c>
      <c r="O52" s="219" t="s">
        <v>232</v>
      </c>
      <c r="P52" s="220">
        <v>100</v>
      </c>
      <c r="Q52" s="220" t="s">
        <v>312</v>
      </c>
      <c r="V52" s="134"/>
      <c r="AA52" s="134"/>
      <c r="AF52" s="134"/>
      <c r="AH52" s="15" t="s">
        <v>404</v>
      </c>
      <c r="AI52" s="15" t="s">
        <v>405</v>
      </c>
      <c r="AJ52" s="15" t="str">
        <f t="shared" ref="AJ52" si="11">B52</f>
        <v>60.00.50</v>
      </c>
      <c r="AK52" s="15" t="str">
        <f t="shared" ref="AK52" si="12">CONCATENATE(AH52,".",AI52,".",AJ52)</f>
        <v>2210.01.001.60.00.50</v>
      </c>
    </row>
    <row r="53" spans="1:37" ht="14.85" customHeight="1">
      <c r="A53" s="26"/>
      <c r="B53" s="55" t="s">
        <v>25</v>
      </c>
      <c r="C53" s="59" t="s">
        <v>26</v>
      </c>
      <c r="D53" s="258">
        <v>5277</v>
      </c>
      <c r="E53" s="60"/>
      <c r="F53" s="57">
        <v>5280</v>
      </c>
      <c r="G53" s="60"/>
      <c r="H53" s="258">
        <v>7580</v>
      </c>
      <c r="I53" s="60"/>
      <c r="J53" s="62">
        <f>ROUND(F53*0.75,0)+1600</f>
        <v>5560</v>
      </c>
      <c r="K53" s="60">
        <v>0</v>
      </c>
      <c r="L53" s="58">
        <f t="shared" si="8"/>
        <v>5560</v>
      </c>
      <c r="M53" s="104" t="s">
        <v>308</v>
      </c>
      <c r="N53" s="104" t="s">
        <v>230</v>
      </c>
      <c r="O53" s="104" t="s">
        <v>232</v>
      </c>
      <c r="P53" s="221">
        <f>100-K53</f>
        <v>100</v>
      </c>
      <c r="Q53" s="218" t="s">
        <v>312</v>
      </c>
      <c r="R53" s="104"/>
      <c r="S53" s="104"/>
      <c r="T53" s="104"/>
      <c r="U53" s="221"/>
      <c r="V53" s="218"/>
      <c r="AA53" s="134"/>
      <c r="AF53" s="134"/>
      <c r="AH53" s="15" t="s">
        <v>404</v>
      </c>
      <c r="AI53" s="15" t="s">
        <v>405</v>
      </c>
      <c r="AJ53" s="15" t="str">
        <f t="shared" si="9"/>
        <v>60.00.51</v>
      </c>
      <c r="AK53" s="15" t="str">
        <f t="shared" si="10"/>
        <v>2210.01.001.60.00.51</v>
      </c>
    </row>
    <row r="54" spans="1:37" ht="14.85" customHeight="1">
      <c r="A54" s="26" t="s">
        <v>8</v>
      </c>
      <c r="B54" s="27">
        <v>60</v>
      </c>
      <c r="C54" s="54" t="s">
        <v>15</v>
      </c>
      <c r="D54" s="39">
        <f t="shared" ref="D54:L54" si="13">SUM(D46:D53)</f>
        <v>161358</v>
      </c>
      <c r="E54" s="38"/>
      <c r="F54" s="63">
        <f t="shared" si="13"/>
        <v>120382</v>
      </c>
      <c r="G54" s="38"/>
      <c r="H54" s="39">
        <f t="shared" si="13"/>
        <v>133796</v>
      </c>
      <c r="I54" s="38"/>
      <c r="J54" s="63">
        <f t="shared" ref="J54" si="14">SUM(J46:J53)</f>
        <v>221390</v>
      </c>
      <c r="K54" s="38">
        <f t="shared" si="13"/>
        <v>0</v>
      </c>
      <c r="L54" s="39">
        <f t="shared" si="13"/>
        <v>221390</v>
      </c>
      <c r="Q54" s="134"/>
      <c r="V54" s="134"/>
      <c r="AA54" s="134"/>
      <c r="AF54" s="134"/>
    </row>
    <row r="55" spans="1:37" ht="12" customHeight="1">
      <c r="A55" s="26"/>
      <c r="B55" s="27"/>
      <c r="C55" s="54"/>
      <c r="D55" s="64"/>
      <c r="E55" s="64"/>
      <c r="F55" s="64"/>
      <c r="G55" s="64"/>
      <c r="H55" s="64"/>
      <c r="I55" s="64"/>
      <c r="J55" s="64"/>
      <c r="K55" s="157"/>
      <c r="L55" s="64"/>
      <c r="Q55" s="134"/>
      <c r="V55" s="134"/>
      <c r="AA55" s="134"/>
      <c r="AF55" s="134"/>
    </row>
    <row r="56" spans="1:37" ht="14.85" customHeight="1">
      <c r="A56" s="26"/>
      <c r="B56" s="27">
        <v>61</v>
      </c>
      <c r="C56" s="54" t="s">
        <v>152</v>
      </c>
      <c r="D56" s="42"/>
      <c r="E56" s="42"/>
      <c r="F56" s="42"/>
      <c r="G56" s="42"/>
      <c r="H56" s="42"/>
      <c r="I56" s="42"/>
      <c r="J56" s="42"/>
      <c r="K56" s="101"/>
      <c r="L56" s="42"/>
      <c r="Q56" s="134"/>
      <c r="V56" s="134"/>
      <c r="AA56" s="134"/>
      <c r="AF56" s="134"/>
    </row>
    <row r="57" spans="1:37" ht="14.85" customHeight="1">
      <c r="A57" s="26"/>
      <c r="B57" s="55" t="s">
        <v>29</v>
      </c>
      <c r="C57" s="54" t="s">
        <v>17</v>
      </c>
      <c r="D57" s="41">
        <v>4409</v>
      </c>
      <c r="E57" s="40"/>
      <c r="F57" s="62">
        <v>4701</v>
      </c>
      <c r="G57" s="40"/>
      <c r="H57" s="41">
        <v>4701</v>
      </c>
      <c r="I57" s="40"/>
      <c r="J57" s="57">
        <v>20936</v>
      </c>
      <c r="K57" s="40">
        <v>0</v>
      </c>
      <c r="L57" s="42">
        <f>SUM(J57:K57)</f>
        <v>20936</v>
      </c>
      <c r="M57" s="219" t="s">
        <v>308</v>
      </c>
      <c r="N57" s="219" t="s">
        <v>230</v>
      </c>
      <c r="O57" s="219" t="s">
        <v>17</v>
      </c>
      <c r="P57" s="220">
        <v>100</v>
      </c>
      <c r="Q57" s="220" t="s">
        <v>309</v>
      </c>
      <c r="V57" s="134"/>
      <c r="AA57" s="134"/>
      <c r="AF57" s="134"/>
      <c r="AH57" s="15" t="s">
        <v>404</v>
      </c>
      <c r="AI57" s="15" t="s">
        <v>405</v>
      </c>
      <c r="AJ57" s="15" t="str">
        <f>B57</f>
        <v>61.00.01</v>
      </c>
      <c r="AK57" s="15" t="str">
        <f>CONCATENATE(AH57,".",AI57,".",AJ57)</f>
        <v>2210.01.001.61.00.01</v>
      </c>
    </row>
    <row r="58" spans="1:37" ht="14.85" customHeight="1">
      <c r="A58" s="26"/>
      <c r="B58" s="55" t="s">
        <v>153</v>
      </c>
      <c r="C58" s="59" t="s">
        <v>171</v>
      </c>
      <c r="D58" s="41">
        <v>6914</v>
      </c>
      <c r="E58" s="40"/>
      <c r="F58" s="62">
        <v>8217</v>
      </c>
      <c r="G58" s="40"/>
      <c r="H58" s="41">
        <v>8217</v>
      </c>
      <c r="I58" s="40"/>
      <c r="J58" s="62">
        <v>8217</v>
      </c>
      <c r="K58" s="40">
        <v>0</v>
      </c>
      <c r="L58" s="62">
        <f>SUM(J58:K58)</f>
        <v>8217</v>
      </c>
      <c r="M58" s="219" t="s">
        <v>308</v>
      </c>
      <c r="N58" s="219" t="s">
        <v>230</v>
      </c>
      <c r="O58" s="219" t="s">
        <v>231</v>
      </c>
      <c r="P58" s="220">
        <v>100</v>
      </c>
      <c r="Q58" s="220" t="s">
        <v>311</v>
      </c>
      <c r="V58" s="134"/>
      <c r="W58" s="104"/>
      <c r="X58" s="104"/>
      <c r="Y58" s="104"/>
      <c r="Z58" s="227"/>
      <c r="AA58" s="218"/>
      <c r="AF58" s="134"/>
      <c r="AH58" s="15" t="s">
        <v>404</v>
      </c>
      <c r="AI58" s="15" t="s">
        <v>405</v>
      </c>
      <c r="AJ58" s="15" t="str">
        <f>B58</f>
        <v>61.00.02</v>
      </c>
      <c r="AK58" s="15" t="str">
        <f>CONCATENATE(AH58,".",AI58,".",AJ58)</f>
        <v>2210.01.001.61.00.02</v>
      </c>
    </row>
    <row r="59" spans="1:37" ht="14.85" customHeight="1">
      <c r="A59" s="26"/>
      <c r="B59" s="55" t="s">
        <v>36</v>
      </c>
      <c r="C59" s="59" t="s">
        <v>76</v>
      </c>
      <c r="D59" s="62">
        <v>17532</v>
      </c>
      <c r="E59" s="40"/>
      <c r="F59" s="62">
        <v>10882</v>
      </c>
      <c r="G59" s="40"/>
      <c r="H59" s="41">
        <v>10882</v>
      </c>
      <c r="I59" s="40"/>
      <c r="J59" s="62">
        <f>ROUND(F59*0.75,0)</f>
        <v>8162</v>
      </c>
      <c r="K59" s="40">
        <v>0</v>
      </c>
      <c r="L59" s="42">
        <f>SUM(J59:K59)</f>
        <v>8162</v>
      </c>
      <c r="M59" s="104" t="s">
        <v>308</v>
      </c>
      <c r="N59" s="104" t="s">
        <v>230</v>
      </c>
      <c r="O59" s="104" t="s">
        <v>232</v>
      </c>
      <c r="P59" s="218">
        <v>100</v>
      </c>
      <c r="Q59" s="218" t="s">
        <v>312</v>
      </c>
      <c r="AA59" s="134"/>
      <c r="AF59" s="134"/>
      <c r="AH59" s="15" t="s">
        <v>404</v>
      </c>
      <c r="AI59" s="15" t="s">
        <v>405</v>
      </c>
      <c r="AJ59" s="15" t="str">
        <f>B59</f>
        <v>61.00.21</v>
      </c>
      <c r="AK59" s="15" t="str">
        <f>CONCATENATE(AH59,".",AI59,".",AJ59)</f>
        <v>2210.01.001.61.00.21</v>
      </c>
    </row>
    <row r="60" spans="1:37" ht="14.85" customHeight="1">
      <c r="A60" s="26"/>
      <c r="B60" s="55" t="s">
        <v>39</v>
      </c>
      <c r="C60" s="59" t="s">
        <v>24</v>
      </c>
      <c r="D60" s="40">
        <v>0</v>
      </c>
      <c r="E60" s="40"/>
      <c r="F60" s="62">
        <v>1</v>
      </c>
      <c r="G60" s="40"/>
      <c r="H60" s="62">
        <v>1</v>
      </c>
      <c r="I60" s="40"/>
      <c r="J60" s="62">
        <f>ROUND(F60*0.75,0)</f>
        <v>1</v>
      </c>
      <c r="K60" s="40">
        <v>0</v>
      </c>
      <c r="L60" s="62">
        <f>SUM(J60:K60)</f>
        <v>1</v>
      </c>
      <c r="M60" s="219" t="s">
        <v>308</v>
      </c>
      <c r="N60" s="219" t="s">
        <v>230</v>
      </c>
      <c r="O60" s="219" t="s">
        <v>232</v>
      </c>
      <c r="P60" s="220">
        <v>100</v>
      </c>
      <c r="Q60" s="220" t="s">
        <v>312</v>
      </c>
      <c r="V60" s="134"/>
      <c r="AA60" s="134"/>
      <c r="AF60" s="134"/>
      <c r="AH60" s="15" t="s">
        <v>404</v>
      </c>
      <c r="AI60" s="15" t="s">
        <v>405</v>
      </c>
      <c r="AJ60" s="15" t="str">
        <f>B60</f>
        <v>61.00.50</v>
      </c>
      <c r="AK60" s="15" t="str">
        <f>CONCATENATE(AH60,".",AI60,".",AJ60)</f>
        <v>2210.01.001.61.00.50</v>
      </c>
    </row>
    <row r="61" spans="1:37" ht="14.85" customHeight="1">
      <c r="A61" s="26"/>
      <c r="B61" s="55" t="s">
        <v>40</v>
      </c>
      <c r="C61" s="59" t="s">
        <v>26</v>
      </c>
      <c r="D61" s="40">
        <v>0</v>
      </c>
      <c r="E61" s="40"/>
      <c r="F61" s="62">
        <v>1</v>
      </c>
      <c r="G61" s="40"/>
      <c r="H61" s="62">
        <v>1</v>
      </c>
      <c r="I61" s="40"/>
      <c r="J61" s="62">
        <f>ROUND(F61*0.75,0)</f>
        <v>1</v>
      </c>
      <c r="K61" s="40">
        <v>0</v>
      </c>
      <c r="L61" s="62">
        <f>SUM(J61:K61)</f>
        <v>1</v>
      </c>
      <c r="M61" s="219" t="s">
        <v>308</v>
      </c>
      <c r="N61" s="219" t="s">
        <v>230</v>
      </c>
      <c r="O61" s="219" t="s">
        <v>232</v>
      </c>
      <c r="P61" s="220">
        <v>100</v>
      </c>
      <c r="Q61" s="220" t="s">
        <v>312</v>
      </c>
      <c r="V61" s="134"/>
      <c r="AA61" s="134"/>
      <c r="AF61" s="134"/>
      <c r="AH61" s="15" t="s">
        <v>404</v>
      </c>
      <c r="AI61" s="15" t="s">
        <v>405</v>
      </c>
      <c r="AJ61" s="15" t="str">
        <f>B61</f>
        <v>61.00.51</v>
      </c>
      <c r="AK61" s="15" t="str">
        <f>CONCATENATE(AH61,".",AI61,".",AJ61)</f>
        <v>2210.01.001.61.00.51</v>
      </c>
    </row>
    <row r="62" spans="1:37" ht="14.85" customHeight="1">
      <c r="A62" s="26" t="s">
        <v>8</v>
      </c>
      <c r="B62" s="27">
        <v>61</v>
      </c>
      <c r="C62" s="54" t="s">
        <v>152</v>
      </c>
      <c r="D62" s="39">
        <f t="shared" ref="D62:L62" si="15">SUM(D57:D61)</f>
        <v>28855</v>
      </c>
      <c r="E62" s="38"/>
      <c r="F62" s="63">
        <f t="shared" si="15"/>
        <v>23802</v>
      </c>
      <c r="G62" s="38"/>
      <c r="H62" s="39">
        <f t="shared" si="15"/>
        <v>23802</v>
      </c>
      <c r="I62" s="38"/>
      <c r="J62" s="63">
        <f t="shared" ref="J62" si="16">SUM(J57:J61)</f>
        <v>37317</v>
      </c>
      <c r="K62" s="38">
        <f t="shared" si="15"/>
        <v>0</v>
      </c>
      <c r="L62" s="39">
        <f t="shared" si="15"/>
        <v>37317</v>
      </c>
      <c r="Q62" s="134"/>
      <c r="V62" s="134"/>
      <c r="AA62" s="134"/>
      <c r="AF62" s="134"/>
    </row>
    <row r="63" spans="1:37" ht="14.85" customHeight="1">
      <c r="A63" s="71" t="s">
        <v>8</v>
      </c>
      <c r="B63" s="233">
        <v>1.0009999999999999</v>
      </c>
      <c r="C63" s="202" t="s">
        <v>14</v>
      </c>
      <c r="D63" s="65">
        <f t="shared" ref="D63:L63" si="17">D54+D62</f>
        <v>190213</v>
      </c>
      <c r="E63" s="47"/>
      <c r="F63" s="66">
        <f t="shared" si="17"/>
        <v>144184</v>
      </c>
      <c r="G63" s="47"/>
      <c r="H63" s="65">
        <f t="shared" si="17"/>
        <v>157598</v>
      </c>
      <c r="I63" s="47"/>
      <c r="J63" s="66">
        <f t="shared" ref="J63" si="18">J54+J62</f>
        <v>258707</v>
      </c>
      <c r="K63" s="47">
        <f t="shared" si="17"/>
        <v>0</v>
      </c>
      <c r="L63" s="65">
        <f t="shared" si="17"/>
        <v>258707</v>
      </c>
      <c r="Q63" s="134"/>
      <c r="V63" s="134"/>
      <c r="AA63" s="134"/>
      <c r="AF63" s="134"/>
    </row>
    <row r="64" spans="1:37" ht="12" customHeight="1">
      <c r="A64" s="26"/>
      <c r="B64" s="67"/>
      <c r="C64" s="28"/>
      <c r="D64" s="68"/>
      <c r="E64" s="68"/>
      <c r="F64" s="68"/>
      <c r="G64" s="68"/>
      <c r="H64" s="68"/>
      <c r="I64" s="68"/>
      <c r="J64" s="68"/>
      <c r="K64" s="100"/>
      <c r="L64" s="68"/>
      <c r="Q64" s="134"/>
      <c r="V64" s="134"/>
      <c r="AA64" s="134"/>
      <c r="AF64" s="134"/>
    </row>
    <row r="65" spans="1:37" ht="13.95" customHeight="1">
      <c r="A65" s="26"/>
      <c r="B65" s="53">
        <v>1.109</v>
      </c>
      <c r="C65" s="28" t="s">
        <v>234</v>
      </c>
      <c r="D65" s="68"/>
      <c r="E65" s="68"/>
      <c r="F65" s="68"/>
      <c r="G65" s="68"/>
      <c r="H65" s="68"/>
      <c r="I65" s="68"/>
      <c r="J65" s="68"/>
      <c r="K65" s="100"/>
      <c r="L65" s="68"/>
      <c r="Q65" s="134"/>
      <c r="V65" s="134"/>
      <c r="AA65" s="134"/>
      <c r="AF65" s="134"/>
    </row>
    <row r="66" spans="1:37" ht="13.95" customHeight="1">
      <c r="A66" s="26"/>
      <c r="B66" s="27">
        <v>44</v>
      </c>
      <c r="C66" s="59" t="s">
        <v>79</v>
      </c>
      <c r="D66" s="68"/>
      <c r="E66" s="68"/>
      <c r="F66" s="68"/>
      <c r="G66" s="68"/>
      <c r="H66" s="68"/>
      <c r="I66" s="68"/>
      <c r="J66" s="68"/>
      <c r="K66" s="100"/>
      <c r="L66" s="68"/>
      <c r="Q66" s="134"/>
      <c r="V66" s="134"/>
      <c r="AA66" s="134"/>
      <c r="AF66" s="134"/>
    </row>
    <row r="67" spans="1:37" ht="13.95" customHeight="1">
      <c r="A67" s="26"/>
      <c r="B67" s="55" t="s">
        <v>235</v>
      </c>
      <c r="C67" s="59" t="s">
        <v>17</v>
      </c>
      <c r="D67" s="69">
        <v>5632</v>
      </c>
      <c r="E67" s="75"/>
      <c r="F67" s="69">
        <v>6082</v>
      </c>
      <c r="G67" s="75"/>
      <c r="H67" s="69">
        <v>6082</v>
      </c>
      <c r="I67" s="75"/>
      <c r="J67" s="57">
        <v>8828</v>
      </c>
      <c r="K67" s="75">
        <v>0</v>
      </c>
      <c r="L67" s="62">
        <f>SUM(J67:K67)</f>
        <v>8828</v>
      </c>
      <c r="M67" s="219" t="s">
        <v>308</v>
      </c>
      <c r="N67" s="219" t="s">
        <v>230</v>
      </c>
      <c r="O67" s="219" t="s">
        <v>17</v>
      </c>
      <c r="P67" s="220">
        <v>100</v>
      </c>
      <c r="Q67" s="220" t="s">
        <v>309</v>
      </c>
      <c r="V67" s="134"/>
      <c r="AA67" s="134"/>
      <c r="AF67" s="134"/>
      <c r="AH67" s="15" t="s">
        <v>404</v>
      </c>
      <c r="AI67" s="15" t="s">
        <v>406</v>
      </c>
      <c r="AJ67" s="15" t="str">
        <f>B67</f>
        <v>44.00.01</v>
      </c>
      <c r="AK67" s="15" t="str">
        <f>CONCATENATE(AH67,".",AI67,".",AJ67)</f>
        <v>2210.01.109.44.00.01</v>
      </c>
    </row>
    <row r="68" spans="1:37" ht="13.95" customHeight="1">
      <c r="A68" s="26" t="s">
        <v>8</v>
      </c>
      <c r="B68" s="27">
        <v>44</v>
      </c>
      <c r="C68" s="59" t="s">
        <v>79</v>
      </c>
      <c r="D68" s="66">
        <f t="shared" ref="D68:L68" si="19">SUM(D67:D67)</f>
        <v>5632</v>
      </c>
      <c r="E68" s="47"/>
      <c r="F68" s="66">
        <f t="shared" si="19"/>
        <v>6082</v>
      </c>
      <c r="G68" s="47"/>
      <c r="H68" s="66">
        <f t="shared" si="19"/>
        <v>6082</v>
      </c>
      <c r="I68" s="47"/>
      <c r="J68" s="66">
        <f t="shared" ref="J68" si="20">SUM(J67:J67)</f>
        <v>8828</v>
      </c>
      <c r="K68" s="47">
        <f t="shared" si="19"/>
        <v>0</v>
      </c>
      <c r="L68" s="65">
        <f t="shared" si="19"/>
        <v>8828</v>
      </c>
      <c r="Q68" s="134"/>
      <c r="V68" s="134"/>
      <c r="AA68" s="134"/>
      <c r="AF68" s="134"/>
    </row>
    <row r="69" spans="1:37" ht="13.95" customHeight="1">
      <c r="A69" s="26" t="s">
        <v>8</v>
      </c>
      <c r="B69" s="53">
        <v>1.109</v>
      </c>
      <c r="C69" s="28" t="s">
        <v>234</v>
      </c>
      <c r="D69" s="72">
        <f t="shared" ref="D69:L69" si="21">D68</f>
        <v>5632</v>
      </c>
      <c r="E69" s="81"/>
      <c r="F69" s="72">
        <f t="shared" si="21"/>
        <v>6082</v>
      </c>
      <c r="G69" s="81"/>
      <c r="H69" s="72">
        <f t="shared" si="21"/>
        <v>6082</v>
      </c>
      <c r="I69" s="81"/>
      <c r="J69" s="72">
        <f t="shared" ref="J69" si="22">J68</f>
        <v>8828</v>
      </c>
      <c r="K69" s="81">
        <f t="shared" si="21"/>
        <v>0</v>
      </c>
      <c r="L69" s="73">
        <f t="shared" si="21"/>
        <v>8828</v>
      </c>
      <c r="Q69" s="134"/>
      <c r="V69" s="134"/>
      <c r="AA69" s="134"/>
      <c r="AF69" s="134"/>
    </row>
    <row r="70" spans="1:37">
      <c r="A70" s="26"/>
      <c r="B70" s="67"/>
      <c r="C70" s="28"/>
      <c r="D70" s="68"/>
      <c r="E70" s="68"/>
      <c r="F70" s="68"/>
      <c r="G70" s="68"/>
      <c r="H70" s="68"/>
      <c r="I70" s="68"/>
      <c r="J70" s="68"/>
      <c r="K70" s="100"/>
      <c r="L70" s="68"/>
      <c r="Q70" s="134"/>
      <c r="V70" s="134"/>
      <c r="AA70" s="134"/>
      <c r="AF70" s="134"/>
    </row>
    <row r="71" spans="1:37" ht="13.2" customHeight="1">
      <c r="A71" s="26"/>
      <c r="B71" s="74">
        <v>1.1100000000000001</v>
      </c>
      <c r="C71" s="28" t="s">
        <v>27</v>
      </c>
      <c r="D71" s="37"/>
      <c r="E71" s="37"/>
      <c r="F71" s="37"/>
      <c r="G71" s="37"/>
      <c r="H71" s="37"/>
      <c r="I71" s="37"/>
      <c r="J71" s="37"/>
      <c r="K71" s="99"/>
      <c r="L71" s="37"/>
      <c r="Q71" s="134"/>
      <c r="V71" s="134"/>
      <c r="AA71" s="134"/>
      <c r="AF71" s="134"/>
    </row>
    <row r="72" spans="1:37" ht="13.2" customHeight="1">
      <c r="A72" s="26"/>
      <c r="B72" s="27">
        <v>61</v>
      </c>
      <c r="C72" s="59" t="s">
        <v>28</v>
      </c>
      <c r="D72" s="42"/>
      <c r="E72" s="42"/>
      <c r="F72" s="42"/>
      <c r="G72" s="42"/>
      <c r="H72" s="42"/>
      <c r="I72" s="42"/>
      <c r="J72" s="42"/>
      <c r="K72" s="101"/>
      <c r="L72" s="42"/>
      <c r="Q72" s="134"/>
      <c r="V72" s="134"/>
      <c r="AA72" s="134"/>
      <c r="AF72" s="134"/>
    </row>
    <row r="73" spans="1:37" ht="13.2" customHeight="1">
      <c r="A73" s="26"/>
      <c r="B73" s="55" t="s">
        <v>29</v>
      </c>
      <c r="C73" s="59" t="s">
        <v>17</v>
      </c>
      <c r="D73" s="69">
        <v>11867</v>
      </c>
      <c r="E73" s="75"/>
      <c r="F73" s="69">
        <v>12889</v>
      </c>
      <c r="G73" s="75"/>
      <c r="H73" s="69">
        <v>12889</v>
      </c>
      <c r="I73" s="75"/>
      <c r="J73" s="57">
        <v>15901</v>
      </c>
      <c r="K73" s="75">
        <v>0</v>
      </c>
      <c r="L73" s="68">
        <f t="shared" ref="L73:L85" si="23">SUM(J73:K73)</f>
        <v>15901</v>
      </c>
      <c r="M73" s="219" t="s">
        <v>308</v>
      </c>
      <c r="N73" s="219" t="s">
        <v>230</v>
      </c>
      <c r="O73" s="219" t="s">
        <v>17</v>
      </c>
      <c r="P73" s="220">
        <v>100</v>
      </c>
      <c r="Q73" s="220" t="s">
        <v>309</v>
      </c>
      <c r="V73" s="134"/>
      <c r="AA73" s="134"/>
      <c r="AF73" s="134"/>
      <c r="AH73" s="15" t="s">
        <v>404</v>
      </c>
      <c r="AI73" s="15" t="s">
        <v>407</v>
      </c>
      <c r="AJ73" s="15" t="str">
        <f>B73</f>
        <v>61.00.01</v>
      </c>
      <c r="AK73" s="15" t="str">
        <f>CONCATENATE(AH73,".",AI73,".",AJ73)</f>
        <v>2210.01.110.61.00.01</v>
      </c>
    </row>
    <row r="74" spans="1:37" ht="13.2" customHeight="1">
      <c r="A74" s="26"/>
      <c r="B74" s="55" t="s">
        <v>30</v>
      </c>
      <c r="C74" s="59" t="s">
        <v>20</v>
      </c>
      <c r="D74" s="69">
        <v>150</v>
      </c>
      <c r="E74" s="75"/>
      <c r="F74" s="69">
        <v>150</v>
      </c>
      <c r="G74" s="75"/>
      <c r="H74" s="69">
        <v>150</v>
      </c>
      <c r="I74" s="75"/>
      <c r="J74" s="62">
        <f t="shared" ref="J74:J79" si="24">ROUND(F74*0.75,0)</f>
        <v>113</v>
      </c>
      <c r="K74" s="75">
        <v>0</v>
      </c>
      <c r="L74" s="68">
        <f t="shared" si="23"/>
        <v>113</v>
      </c>
      <c r="M74" s="219" t="s">
        <v>308</v>
      </c>
      <c r="N74" s="219" t="s">
        <v>230</v>
      </c>
      <c r="O74" s="219" t="s">
        <v>232</v>
      </c>
      <c r="P74" s="220">
        <v>100</v>
      </c>
      <c r="Q74" s="220" t="s">
        <v>312</v>
      </c>
      <c r="V74" s="134"/>
      <c r="AA74" s="134"/>
      <c r="AF74" s="134"/>
      <c r="AH74" s="15" t="s">
        <v>404</v>
      </c>
      <c r="AI74" s="15" t="s">
        <v>407</v>
      </c>
      <c r="AJ74" s="15" t="str">
        <f t="shared" ref="AJ74:AJ85" si="25">B74</f>
        <v>61.00.11</v>
      </c>
      <c r="AK74" s="15" t="str">
        <f t="shared" ref="AK74:AK85" si="26">CONCATENATE(AH74,".",AI74,".",AJ74)</f>
        <v>2210.01.110.61.00.11</v>
      </c>
    </row>
    <row r="75" spans="1:37" ht="13.2" customHeight="1">
      <c r="A75" s="26"/>
      <c r="B75" s="55" t="s">
        <v>31</v>
      </c>
      <c r="C75" s="59" t="s">
        <v>22</v>
      </c>
      <c r="D75" s="69">
        <v>1027</v>
      </c>
      <c r="E75" s="75"/>
      <c r="F75" s="69">
        <v>1050</v>
      </c>
      <c r="G75" s="75"/>
      <c r="H75" s="69">
        <v>1050</v>
      </c>
      <c r="I75" s="75"/>
      <c r="J75" s="62">
        <f t="shared" si="24"/>
        <v>788</v>
      </c>
      <c r="K75" s="75">
        <v>0</v>
      </c>
      <c r="L75" s="68">
        <f t="shared" si="23"/>
        <v>788</v>
      </c>
      <c r="M75" s="219" t="s">
        <v>308</v>
      </c>
      <c r="N75" s="219" t="s">
        <v>230</v>
      </c>
      <c r="O75" s="219" t="s">
        <v>232</v>
      </c>
      <c r="P75" s="220">
        <v>100</v>
      </c>
      <c r="Q75" s="220" t="s">
        <v>312</v>
      </c>
      <c r="V75" s="134"/>
      <c r="AA75" s="134"/>
      <c r="AF75" s="134"/>
      <c r="AH75" s="15" t="s">
        <v>404</v>
      </c>
      <c r="AI75" s="15" t="s">
        <v>407</v>
      </c>
      <c r="AJ75" s="15" t="str">
        <f t="shared" si="25"/>
        <v>61.00.13</v>
      </c>
      <c r="AK75" s="15" t="str">
        <f t="shared" si="26"/>
        <v>2210.01.110.61.00.13</v>
      </c>
    </row>
    <row r="76" spans="1:37" ht="13.2" customHeight="1">
      <c r="A76" s="26"/>
      <c r="B76" s="55" t="s">
        <v>32</v>
      </c>
      <c r="C76" s="59" t="s">
        <v>33</v>
      </c>
      <c r="D76" s="69">
        <v>2312</v>
      </c>
      <c r="E76" s="75"/>
      <c r="F76" s="69">
        <v>412</v>
      </c>
      <c r="G76" s="75"/>
      <c r="H76" s="69">
        <v>412</v>
      </c>
      <c r="I76" s="75"/>
      <c r="J76" s="62">
        <f t="shared" si="24"/>
        <v>309</v>
      </c>
      <c r="K76" s="75">
        <v>0</v>
      </c>
      <c r="L76" s="68">
        <f t="shared" si="23"/>
        <v>309</v>
      </c>
      <c r="M76" s="219" t="s">
        <v>308</v>
      </c>
      <c r="N76" s="219" t="s">
        <v>230</v>
      </c>
      <c r="O76" s="219" t="s">
        <v>232</v>
      </c>
      <c r="P76" s="220">
        <v>100</v>
      </c>
      <c r="Q76" s="220" t="s">
        <v>312</v>
      </c>
      <c r="V76" s="134"/>
      <c r="AA76" s="134"/>
      <c r="AF76" s="134"/>
      <c r="AH76" s="15" t="s">
        <v>404</v>
      </c>
      <c r="AI76" s="15" t="s">
        <v>407</v>
      </c>
      <c r="AJ76" s="15" t="str">
        <f t="shared" si="25"/>
        <v>61.00.14</v>
      </c>
      <c r="AK76" s="15" t="str">
        <f t="shared" si="26"/>
        <v>2210.01.110.61.00.14</v>
      </c>
    </row>
    <row r="77" spans="1:37" ht="13.2" customHeight="1">
      <c r="A77" s="26"/>
      <c r="B77" s="55" t="s">
        <v>34</v>
      </c>
      <c r="C77" s="59" t="s">
        <v>35</v>
      </c>
      <c r="D77" s="69">
        <v>419</v>
      </c>
      <c r="E77" s="75"/>
      <c r="F77" s="69">
        <v>420</v>
      </c>
      <c r="G77" s="75"/>
      <c r="H77" s="69">
        <v>420</v>
      </c>
      <c r="I77" s="75"/>
      <c r="J77" s="62">
        <f t="shared" si="24"/>
        <v>315</v>
      </c>
      <c r="K77" s="75">
        <v>0</v>
      </c>
      <c r="L77" s="68">
        <f t="shared" si="23"/>
        <v>315</v>
      </c>
      <c r="M77" s="219" t="s">
        <v>308</v>
      </c>
      <c r="N77" s="219" t="s">
        <v>230</v>
      </c>
      <c r="O77" s="219" t="s">
        <v>232</v>
      </c>
      <c r="P77" s="220">
        <v>100</v>
      </c>
      <c r="Q77" s="220" t="s">
        <v>312</v>
      </c>
      <c r="V77" s="134"/>
      <c r="AA77" s="134"/>
      <c r="AF77" s="134"/>
      <c r="AH77" s="15" t="s">
        <v>404</v>
      </c>
      <c r="AI77" s="15" t="s">
        <v>407</v>
      </c>
      <c r="AJ77" s="15" t="str">
        <f t="shared" si="25"/>
        <v>61.00.16</v>
      </c>
      <c r="AK77" s="15" t="str">
        <f t="shared" si="26"/>
        <v>2210.01.110.61.00.16</v>
      </c>
    </row>
    <row r="78" spans="1:37" ht="13.2" customHeight="1">
      <c r="A78" s="26"/>
      <c r="B78" s="55" t="s">
        <v>36</v>
      </c>
      <c r="C78" s="59" t="s">
        <v>76</v>
      </c>
      <c r="D78" s="62">
        <v>125427</v>
      </c>
      <c r="E78" s="75"/>
      <c r="F78" s="62">
        <v>125460</v>
      </c>
      <c r="G78" s="75"/>
      <c r="H78" s="62">
        <v>125460</v>
      </c>
      <c r="I78" s="75"/>
      <c r="J78" s="62">
        <f t="shared" si="24"/>
        <v>94095</v>
      </c>
      <c r="K78" s="75">
        <v>0</v>
      </c>
      <c r="L78" s="68">
        <f t="shared" si="23"/>
        <v>94095</v>
      </c>
      <c r="M78" s="104" t="s">
        <v>308</v>
      </c>
      <c r="N78" s="104" t="s">
        <v>230</v>
      </c>
      <c r="O78" s="104" t="s">
        <v>232</v>
      </c>
      <c r="P78" s="222">
        <v>100</v>
      </c>
      <c r="Q78" s="218" t="s">
        <v>312</v>
      </c>
      <c r="AA78" s="134"/>
      <c r="AF78" s="134"/>
      <c r="AH78" s="15" t="s">
        <v>404</v>
      </c>
      <c r="AI78" s="15" t="s">
        <v>407</v>
      </c>
      <c r="AJ78" s="15" t="str">
        <f t="shared" si="25"/>
        <v>61.00.21</v>
      </c>
      <c r="AK78" s="15" t="str">
        <f t="shared" si="26"/>
        <v>2210.01.110.61.00.21</v>
      </c>
    </row>
    <row r="79" spans="1:37" ht="13.2" customHeight="1">
      <c r="A79" s="26"/>
      <c r="B79" s="55" t="s">
        <v>37</v>
      </c>
      <c r="C79" s="59" t="s">
        <v>38</v>
      </c>
      <c r="D79" s="69">
        <v>31</v>
      </c>
      <c r="E79" s="75"/>
      <c r="F79" s="69">
        <v>31</v>
      </c>
      <c r="G79" s="75"/>
      <c r="H79" s="62">
        <v>31</v>
      </c>
      <c r="I79" s="75"/>
      <c r="J79" s="62">
        <f t="shared" si="24"/>
        <v>23</v>
      </c>
      <c r="K79" s="75">
        <v>0</v>
      </c>
      <c r="L79" s="68">
        <f t="shared" si="23"/>
        <v>23</v>
      </c>
      <c r="M79" s="219" t="s">
        <v>308</v>
      </c>
      <c r="N79" s="219" t="s">
        <v>230</v>
      </c>
      <c r="O79" s="219" t="s">
        <v>232</v>
      </c>
      <c r="P79" s="220">
        <v>100</v>
      </c>
      <c r="Q79" s="220" t="s">
        <v>312</v>
      </c>
      <c r="V79" s="134"/>
      <c r="AA79" s="134"/>
      <c r="AF79" s="134"/>
      <c r="AH79" s="15" t="s">
        <v>404</v>
      </c>
      <c r="AI79" s="15" t="s">
        <v>407</v>
      </c>
      <c r="AJ79" s="15" t="str">
        <f t="shared" si="25"/>
        <v>61.00.27</v>
      </c>
      <c r="AK79" s="15" t="str">
        <f t="shared" si="26"/>
        <v>2210.01.110.61.00.27</v>
      </c>
    </row>
    <row r="80" spans="1:37" ht="26.4">
      <c r="A80" s="26"/>
      <c r="B80" s="55" t="s">
        <v>379</v>
      </c>
      <c r="C80" s="59" t="s">
        <v>499</v>
      </c>
      <c r="D80" s="60">
        <v>0</v>
      </c>
      <c r="E80" s="60"/>
      <c r="F80" s="69">
        <v>265500</v>
      </c>
      <c r="G80" s="75"/>
      <c r="H80" s="57">
        <v>265500</v>
      </c>
      <c r="I80" s="75"/>
      <c r="J80" s="69">
        <v>235140</v>
      </c>
      <c r="K80" s="75">
        <v>0</v>
      </c>
      <c r="L80" s="68">
        <f t="shared" si="23"/>
        <v>235140</v>
      </c>
      <c r="M80" s="219" t="s">
        <v>308</v>
      </c>
      <c r="N80" s="219" t="s">
        <v>230</v>
      </c>
      <c r="O80" s="239" t="s">
        <v>378</v>
      </c>
      <c r="P80" s="220">
        <v>100</v>
      </c>
      <c r="Q80" s="220" t="s">
        <v>397</v>
      </c>
      <c r="V80" s="134"/>
      <c r="AA80" s="134"/>
      <c r="AF80" s="134"/>
      <c r="AH80" s="15" t="s">
        <v>404</v>
      </c>
      <c r="AI80" s="15" t="s">
        <v>407</v>
      </c>
      <c r="AJ80" s="15" t="str">
        <f t="shared" si="25"/>
        <v>61.00.42</v>
      </c>
      <c r="AK80" s="15" t="str">
        <f t="shared" si="26"/>
        <v>2210.01.110.61.00.42</v>
      </c>
    </row>
    <row r="81" spans="1:37" ht="13.2" customHeight="1">
      <c r="A81" s="26"/>
      <c r="B81" s="55" t="s">
        <v>39</v>
      </c>
      <c r="C81" s="59" t="s">
        <v>185</v>
      </c>
      <c r="D81" s="69">
        <v>15000</v>
      </c>
      <c r="E81" s="75"/>
      <c r="F81" s="69">
        <v>10000</v>
      </c>
      <c r="G81" s="75"/>
      <c r="H81" s="69">
        <v>10000</v>
      </c>
      <c r="I81" s="75"/>
      <c r="J81" s="62">
        <f>ROUND(F81*0.75,0)</f>
        <v>7500</v>
      </c>
      <c r="K81" s="75">
        <v>0</v>
      </c>
      <c r="L81" s="68">
        <f t="shared" si="23"/>
        <v>7500</v>
      </c>
      <c r="M81" s="219" t="s">
        <v>308</v>
      </c>
      <c r="N81" s="219" t="s">
        <v>230</v>
      </c>
      <c r="O81" s="219" t="s">
        <v>232</v>
      </c>
      <c r="P81" s="220">
        <v>100</v>
      </c>
      <c r="Q81" s="220" t="s">
        <v>312</v>
      </c>
      <c r="V81" s="134"/>
      <c r="AA81" s="134"/>
      <c r="AF81" s="134"/>
      <c r="AH81" s="15" t="s">
        <v>404</v>
      </c>
      <c r="AI81" s="15" t="s">
        <v>407</v>
      </c>
      <c r="AJ81" s="15" t="str">
        <f t="shared" si="25"/>
        <v>61.00.50</v>
      </c>
      <c r="AK81" s="15" t="str">
        <f t="shared" si="26"/>
        <v>2210.01.110.61.00.50</v>
      </c>
    </row>
    <row r="82" spans="1:37" ht="13.2" customHeight="1">
      <c r="A82" s="26"/>
      <c r="B82" s="55" t="s">
        <v>40</v>
      </c>
      <c r="C82" s="59" t="s">
        <v>26</v>
      </c>
      <c r="D82" s="69">
        <v>175</v>
      </c>
      <c r="E82" s="75"/>
      <c r="F82" s="69">
        <v>200</v>
      </c>
      <c r="G82" s="75"/>
      <c r="H82" s="69">
        <v>200</v>
      </c>
      <c r="I82" s="75"/>
      <c r="J82" s="62">
        <f>ROUND(F82*0.75,0)</f>
        <v>150</v>
      </c>
      <c r="K82" s="75">
        <v>0</v>
      </c>
      <c r="L82" s="68">
        <f t="shared" si="23"/>
        <v>150</v>
      </c>
      <c r="M82" s="219" t="s">
        <v>308</v>
      </c>
      <c r="N82" s="219" t="s">
        <v>230</v>
      </c>
      <c r="O82" s="219" t="s">
        <v>232</v>
      </c>
      <c r="P82" s="220">
        <v>100</v>
      </c>
      <c r="Q82" s="220" t="s">
        <v>312</v>
      </c>
      <c r="V82" s="134"/>
      <c r="AA82" s="134"/>
      <c r="AF82" s="134"/>
      <c r="AH82" s="15" t="s">
        <v>404</v>
      </c>
      <c r="AI82" s="15" t="s">
        <v>407</v>
      </c>
      <c r="AJ82" s="15" t="str">
        <f t="shared" si="25"/>
        <v>61.00.51</v>
      </c>
      <c r="AK82" s="15" t="str">
        <f t="shared" si="26"/>
        <v>2210.01.110.61.00.51</v>
      </c>
    </row>
    <row r="83" spans="1:37" ht="13.2" customHeight="1">
      <c r="A83" s="26"/>
      <c r="B83" s="55" t="s">
        <v>206</v>
      </c>
      <c r="C83" s="59" t="s">
        <v>207</v>
      </c>
      <c r="D83" s="61">
        <v>36024</v>
      </c>
      <c r="E83" s="60"/>
      <c r="F83" s="69">
        <v>40000</v>
      </c>
      <c r="G83" s="60"/>
      <c r="H83" s="61">
        <v>40000</v>
      </c>
      <c r="I83" s="60"/>
      <c r="J83" s="69">
        <v>50000</v>
      </c>
      <c r="K83" s="60">
        <v>0</v>
      </c>
      <c r="L83" s="61">
        <f t="shared" si="23"/>
        <v>50000</v>
      </c>
      <c r="M83" s="219" t="s">
        <v>308</v>
      </c>
      <c r="N83" s="219" t="s">
        <v>233</v>
      </c>
      <c r="O83" s="219" t="s">
        <v>319</v>
      </c>
      <c r="P83" s="220">
        <v>100</v>
      </c>
      <c r="Q83" s="220" t="s">
        <v>320</v>
      </c>
      <c r="R83" s="104"/>
      <c r="AA83" s="134"/>
      <c r="AF83" s="134"/>
      <c r="AH83" s="15" t="s">
        <v>404</v>
      </c>
      <c r="AI83" s="15" t="s">
        <v>407</v>
      </c>
      <c r="AJ83" s="15" t="str">
        <f t="shared" si="25"/>
        <v>61.00.71</v>
      </c>
      <c r="AK83" s="15" t="str">
        <f t="shared" si="26"/>
        <v>2210.01.110.61.00.71</v>
      </c>
    </row>
    <row r="84" spans="1:37" ht="13.2" customHeight="1">
      <c r="A84" s="26"/>
      <c r="B84" s="27" t="s">
        <v>41</v>
      </c>
      <c r="C84" s="54" t="s">
        <v>42</v>
      </c>
      <c r="D84" s="57">
        <v>63000</v>
      </c>
      <c r="E84" s="60"/>
      <c r="F84" s="69">
        <v>5000</v>
      </c>
      <c r="G84" s="36"/>
      <c r="H84" s="57">
        <v>12500</v>
      </c>
      <c r="I84" s="36"/>
      <c r="J84" s="69">
        <v>4000</v>
      </c>
      <c r="K84" s="36">
        <v>0</v>
      </c>
      <c r="L84" s="61">
        <f t="shared" si="23"/>
        <v>4000</v>
      </c>
      <c r="M84" s="219" t="s">
        <v>308</v>
      </c>
      <c r="N84" s="219" t="s">
        <v>233</v>
      </c>
      <c r="O84" s="219" t="s">
        <v>321</v>
      </c>
      <c r="P84" s="220">
        <v>100</v>
      </c>
      <c r="Q84" s="220" t="s">
        <v>322</v>
      </c>
      <c r="AA84" s="134"/>
      <c r="AF84" s="134"/>
      <c r="AH84" s="15" t="s">
        <v>404</v>
      </c>
      <c r="AI84" s="15" t="s">
        <v>407</v>
      </c>
      <c r="AJ84" s="15" t="str">
        <f t="shared" si="25"/>
        <v>61.00.73</v>
      </c>
      <c r="AK84" s="15" t="str">
        <f t="shared" si="26"/>
        <v>2210.01.110.61.00.73</v>
      </c>
    </row>
    <row r="85" spans="1:37" ht="13.2" customHeight="1">
      <c r="A85" s="26"/>
      <c r="B85" s="27" t="s">
        <v>184</v>
      </c>
      <c r="C85" s="54" t="s">
        <v>291</v>
      </c>
      <c r="D85" s="61">
        <v>1999</v>
      </c>
      <c r="E85" s="60"/>
      <c r="F85" s="69">
        <v>2000</v>
      </c>
      <c r="G85" s="36"/>
      <c r="H85" s="57">
        <v>2000</v>
      </c>
      <c r="I85" s="36"/>
      <c r="J85" s="69">
        <v>2000</v>
      </c>
      <c r="K85" s="36">
        <v>0</v>
      </c>
      <c r="L85" s="69">
        <f t="shared" si="23"/>
        <v>2000</v>
      </c>
      <c r="M85" s="219" t="s">
        <v>308</v>
      </c>
      <c r="N85" s="219" t="s">
        <v>230</v>
      </c>
      <c r="O85" s="219" t="s">
        <v>232</v>
      </c>
      <c r="P85" s="220">
        <v>100</v>
      </c>
      <c r="Q85" s="220" t="s">
        <v>312</v>
      </c>
      <c r="V85" s="134"/>
      <c r="AA85" s="134"/>
      <c r="AF85" s="134"/>
      <c r="AH85" s="15" t="s">
        <v>404</v>
      </c>
      <c r="AI85" s="15" t="s">
        <v>407</v>
      </c>
      <c r="AJ85" s="15" t="str">
        <f t="shared" si="25"/>
        <v>61.00.84</v>
      </c>
      <c r="AK85" s="15" t="str">
        <f t="shared" si="26"/>
        <v>2210.01.110.61.00.84</v>
      </c>
    </row>
    <row r="86" spans="1:37" ht="13.95" customHeight="1">
      <c r="A86" s="26" t="s">
        <v>8</v>
      </c>
      <c r="B86" s="27">
        <v>61</v>
      </c>
      <c r="C86" s="59" t="s">
        <v>28</v>
      </c>
      <c r="D86" s="76">
        <f t="shared" ref="D86:L86" si="27">SUM(D73:D85)</f>
        <v>257431</v>
      </c>
      <c r="E86" s="47"/>
      <c r="F86" s="76">
        <f t="shared" si="27"/>
        <v>463112</v>
      </c>
      <c r="G86" s="47"/>
      <c r="H86" s="76">
        <f t="shared" si="27"/>
        <v>470612</v>
      </c>
      <c r="I86" s="47"/>
      <c r="J86" s="76">
        <f t="shared" si="27"/>
        <v>410334</v>
      </c>
      <c r="K86" s="47">
        <f t="shared" si="27"/>
        <v>0</v>
      </c>
      <c r="L86" s="76">
        <f t="shared" si="27"/>
        <v>410334</v>
      </c>
      <c r="Q86" s="134"/>
      <c r="V86" s="134"/>
      <c r="AA86" s="134"/>
      <c r="AF86" s="134"/>
    </row>
    <row r="87" spans="1:37">
      <c r="A87" s="26"/>
      <c r="B87" s="27"/>
      <c r="C87" s="59"/>
      <c r="D87" s="68"/>
      <c r="E87" s="68"/>
      <c r="F87" s="68"/>
      <c r="G87" s="68"/>
      <c r="H87" s="68"/>
      <c r="I87" s="68"/>
      <c r="J87" s="68"/>
      <c r="K87" s="100"/>
      <c r="L87" s="68"/>
      <c r="Q87" s="134"/>
      <c r="V87" s="134"/>
      <c r="AA87" s="134"/>
      <c r="AF87" s="134"/>
    </row>
    <row r="88" spans="1:37" ht="13.95" customHeight="1">
      <c r="A88" s="26"/>
      <c r="B88" s="27">
        <v>62</v>
      </c>
      <c r="C88" s="59" t="s">
        <v>77</v>
      </c>
      <c r="D88" s="42"/>
      <c r="E88" s="42"/>
      <c r="F88" s="42"/>
      <c r="G88" s="42"/>
      <c r="H88" s="42"/>
      <c r="I88" s="42"/>
      <c r="J88" s="42"/>
      <c r="K88" s="101"/>
      <c r="L88" s="42"/>
      <c r="Q88" s="134"/>
      <c r="V88" s="134"/>
      <c r="AA88" s="134"/>
      <c r="AF88" s="134"/>
    </row>
    <row r="89" spans="1:37" ht="13.2" customHeight="1">
      <c r="A89" s="26"/>
      <c r="B89" s="55" t="s">
        <v>43</v>
      </c>
      <c r="C89" s="59" t="s">
        <v>17</v>
      </c>
      <c r="D89" s="41">
        <v>411539</v>
      </c>
      <c r="E89" s="75"/>
      <c r="F89" s="62">
        <v>460213</v>
      </c>
      <c r="G89" s="75"/>
      <c r="H89" s="41">
        <v>460213</v>
      </c>
      <c r="I89" s="75"/>
      <c r="J89" s="57">
        <f>698580-22433</f>
        <v>676147</v>
      </c>
      <c r="K89" s="75">
        <v>0</v>
      </c>
      <c r="L89" s="68">
        <f t="shared" ref="L89:L94" si="28">SUM(J89:K89)</f>
        <v>676147</v>
      </c>
      <c r="M89" s="219" t="s">
        <v>308</v>
      </c>
      <c r="N89" s="219" t="s">
        <v>230</v>
      </c>
      <c r="O89" s="219" t="s">
        <v>17</v>
      </c>
      <c r="P89" s="220">
        <v>100</v>
      </c>
      <c r="Q89" s="220" t="s">
        <v>309</v>
      </c>
      <c r="V89" s="134"/>
      <c r="AA89" s="134"/>
      <c r="AF89" s="134"/>
      <c r="AH89" s="15" t="s">
        <v>404</v>
      </c>
      <c r="AI89" s="15" t="s">
        <v>407</v>
      </c>
      <c r="AJ89" s="15" t="str">
        <f t="shared" ref="AJ89:AJ94" si="29">B89</f>
        <v>62.00.01</v>
      </c>
      <c r="AK89" s="15" t="str">
        <f t="shared" ref="AK89:AK94" si="30">CONCATENATE(AH89,".",AI89,".",AJ89)</f>
        <v>2210.01.110.62.00.01</v>
      </c>
    </row>
    <row r="90" spans="1:37" ht="13.2" customHeight="1">
      <c r="A90" s="26"/>
      <c r="B90" s="55" t="s">
        <v>44</v>
      </c>
      <c r="C90" s="59" t="s">
        <v>171</v>
      </c>
      <c r="D90" s="62">
        <v>6875</v>
      </c>
      <c r="E90" s="40"/>
      <c r="F90" s="69">
        <v>7262</v>
      </c>
      <c r="G90" s="75"/>
      <c r="H90" s="62">
        <v>19262</v>
      </c>
      <c r="I90" s="75"/>
      <c r="J90" s="69">
        <v>22433</v>
      </c>
      <c r="K90" s="75">
        <v>0</v>
      </c>
      <c r="L90" s="69">
        <f t="shared" si="28"/>
        <v>22433</v>
      </c>
      <c r="M90" s="219" t="s">
        <v>308</v>
      </c>
      <c r="N90" s="219" t="s">
        <v>230</v>
      </c>
      <c r="O90" s="219" t="s">
        <v>231</v>
      </c>
      <c r="P90" s="220">
        <v>100</v>
      </c>
      <c r="Q90" s="220" t="s">
        <v>311</v>
      </c>
      <c r="V90" s="134"/>
      <c r="W90" s="104"/>
      <c r="X90" s="104"/>
      <c r="Y90" s="104"/>
      <c r="Z90" s="227"/>
      <c r="AA90" s="218"/>
      <c r="AF90" s="134"/>
      <c r="AH90" s="15" t="s">
        <v>404</v>
      </c>
      <c r="AI90" s="15" t="s">
        <v>407</v>
      </c>
      <c r="AJ90" s="15" t="str">
        <f t="shared" si="29"/>
        <v>62.00.02</v>
      </c>
      <c r="AK90" s="15" t="str">
        <f t="shared" si="30"/>
        <v>2210.01.110.62.00.02</v>
      </c>
    </row>
    <row r="91" spans="1:37" ht="13.2" customHeight="1">
      <c r="A91" s="26"/>
      <c r="B91" s="55" t="s">
        <v>45</v>
      </c>
      <c r="C91" s="59" t="s">
        <v>20</v>
      </c>
      <c r="D91" s="57">
        <v>208</v>
      </c>
      <c r="E91" s="75"/>
      <c r="F91" s="69">
        <v>250</v>
      </c>
      <c r="G91" s="75"/>
      <c r="H91" s="62">
        <v>250</v>
      </c>
      <c r="I91" s="75"/>
      <c r="J91" s="62">
        <f>ROUND(F91*0.75,0)</f>
        <v>188</v>
      </c>
      <c r="K91" s="75">
        <v>0</v>
      </c>
      <c r="L91" s="68">
        <f t="shared" si="28"/>
        <v>188</v>
      </c>
      <c r="M91" s="219" t="s">
        <v>308</v>
      </c>
      <c r="N91" s="219" t="s">
        <v>230</v>
      </c>
      <c r="O91" s="219" t="s">
        <v>232</v>
      </c>
      <c r="P91" s="220">
        <v>100</v>
      </c>
      <c r="Q91" s="220" t="s">
        <v>312</v>
      </c>
      <c r="V91" s="134"/>
      <c r="AA91" s="134"/>
      <c r="AF91" s="134"/>
      <c r="AH91" s="15" t="s">
        <v>404</v>
      </c>
      <c r="AI91" s="15" t="s">
        <v>407</v>
      </c>
      <c r="AJ91" s="15" t="str">
        <f t="shared" si="29"/>
        <v>62.00.11</v>
      </c>
      <c r="AK91" s="15" t="str">
        <f t="shared" si="30"/>
        <v>2210.01.110.62.00.11</v>
      </c>
    </row>
    <row r="92" spans="1:37" ht="13.2" customHeight="1">
      <c r="A92" s="26"/>
      <c r="B92" s="55" t="s">
        <v>46</v>
      </c>
      <c r="C92" s="59" t="s">
        <v>22</v>
      </c>
      <c r="D92" s="62">
        <v>4289</v>
      </c>
      <c r="E92" s="75"/>
      <c r="F92" s="69">
        <v>3200</v>
      </c>
      <c r="G92" s="75"/>
      <c r="H92" s="62">
        <v>3200</v>
      </c>
      <c r="I92" s="75"/>
      <c r="J92" s="62">
        <f>ROUND(F92*0.75,0)+1000</f>
        <v>3400</v>
      </c>
      <c r="K92" s="75">
        <v>0</v>
      </c>
      <c r="L92" s="68">
        <f t="shared" si="28"/>
        <v>3400</v>
      </c>
      <c r="M92" s="219" t="s">
        <v>308</v>
      </c>
      <c r="N92" s="219" t="s">
        <v>230</v>
      </c>
      <c r="O92" s="219" t="s">
        <v>232</v>
      </c>
      <c r="P92" s="220">
        <v>100</v>
      </c>
      <c r="Q92" s="220" t="s">
        <v>312</v>
      </c>
      <c r="V92" s="134"/>
      <c r="AA92" s="134"/>
      <c r="AF92" s="134"/>
      <c r="AH92" s="15" t="s">
        <v>404</v>
      </c>
      <c r="AI92" s="15" t="s">
        <v>407</v>
      </c>
      <c r="AJ92" s="15" t="str">
        <f t="shared" si="29"/>
        <v>62.00.13</v>
      </c>
      <c r="AK92" s="15" t="str">
        <f t="shared" si="30"/>
        <v>2210.01.110.62.00.13</v>
      </c>
    </row>
    <row r="93" spans="1:37" ht="27" customHeight="1">
      <c r="A93" s="26"/>
      <c r="B93" s="55" t="s">
        <v>47</v>
      </c>
      <c r="C93" s="59" t="s">
        <v>202</v>
      </c>
      <c r="D93" s="62">
        <v>1391</v>
      </c>
      <c r="E93" s="75"/>
      <c r="F93" s="69">
        <v>1400</v>
      </c>
      <c r="G93" s="75"/>
      <c r="H93" s="62">
        <v>1400</v>
      </c>
      <c r="I93" s="75"/>
      <c r="J93" s="62">
        <f>ROUND(F93*0.75,0)</f>
        <v>1050</v>
      </c>
      <c r="K93" s="75">
        <v>0</v>
      </c>
      <c r="L93" s="68">
        <f t="shared" si="28"/>
        <v>1050</v>
      </c>
      <c r="M93" s="219" t="s">
        <v>308</v>
      </c>
      <c r="N93" s="219" t="s">
        <v>230</v>
      </c>
      <c r="O93" s="219" t="s">
        <v>232</v>
      </c>
      <c r="P93" s="220">
        <v>100</v>
      </c>
      <c r="Q93" s="220" t="s">
        <v>312</v>
      </c>
      <c r="V93" s="134"/>
      <c r="AA93" s="134"/>
      <c r="AF93" s="134"/>
      <c r="AH93" s="15" t="s">
        <v>404</v>
      </c>
      <c r="AI93" s="15" t="s">
        <v>407</v>
      </c>
      <c r="AJ93" s="15" t="str">
        <f t="shared" si="29"/>
        <v>62.00.21</v>
      </c>
      <c r="AK93" s="15" t="str">
        <f t="shared" si="30"/>
        <v>2210.01.110.62.00.21</v>
      </c>
    </row>
    <row r="94" spans="1:37" ht="13.95" customHeight="1">
      <c r="A94" s="26"/>
      <c r="B94" s="55" t="s">
        <v>48</v>
      </c>
      <c r="C94" s="59" t="s">
        <v>26</v>
      </c>
      <c r="D94" s="77">
        <v>2500</v>
      </c>
      <c r="E94" s="81"/>
      <c r="F94" s="72">
        <v>2550</v>
      </c>
      <c r="G94" s="81"/>
      <c r="H94" s="45">
        <v>2550</v>
      </c>
      <c r="I94" s="81"/>
      <c r="J94" s="62">
        <f>ROUND(F94*0.75,0)</f>
        <v>1913</v>
      </c>
      <c r="K94" s="81">
        <v>0</v>
      </c>
      <c r="L94" s="78">
        <f t="shared" si="28"/>
        <v>1913</v>
      </c>
      <c r="M94" s="219" t="s">
        <v>308</v>
      </c>
      <c r="N94" s="219" t="s">
        <v>230</v>
      </c>
      <c r="O94" s="219" t="s">
        <v>232</v>
      </c>
      <c r="P94" s="220">
        <v>100</v>
      </c>
      <c r="Q94" s="220" t="s">
        <v>312</v>
      </c>
      <c r="V94" s="134"/>
      <c r="AA94" s="134"/>
      <c r="AF94" s="134"/>
      <c r="AH94" s="15" t="s">
        <v>404</v>
      </c>
      <c r="AI94" s="15" t="s">
        <v>407</v>
      </c>
      <c r="AJ94" s="15" t="str">
        <f t="shared" si="29"/>
        <v>62.00.51</v>
      </c>
      <c r="AK94" s="15" t="str">
        <f t="shared" si="30"/>
        <v>2210.01.110.62.00.51</v>
      </c>
    </row>
    <row r="95" spans="1:37" ht="13.95" customHeight="1">
      <c r="A95" s="71" t="s">
        <v>8</v>
      </c>
      <c r="B95" s="82">
        <v>62</v>
      </c>
      <c r="C95" s="79" t="s">
        <v>77</v>
      </c>
      <c r="D95" s="65">
        <f t="shared" ref="D95:L95" si="31">SUM(D89:D94)</f>
        <v>426802</v>
      </c>
      <c r="E95" s="47"/>
      <c r="F95" s="66">
        <f t="shared" si="31"/>
        <v>474875</v>
      </c>
      <c r="G95" s="47"/>
      <c r="H95" s="65">
        <f t="shared" si="31"/>
        <v>486875</v>
      </c>
      <c r="I95" s="47"/>
      <c r="J95" s="66">
        <f t="shared" ref="J95" si="32">SUM(J89:J94)</f>
        <v>705131</v>
      </c>
      <c r="K95" s="47">
        <f t="shared" si="31"/>
        <v>0</v>
      </c>
      <c r="L95" s="65">
        <f t="shared" si="31"/>
        <v>705131</v>
      </c>
      <c r="Q95" s="134"/>
      <c r="V95" s="134"/>
      <c r="AA95" s="134"/>
      <c r="AF95" s="134"/>
    </row>
    <row r="96" spans="1:37">
      <c r="A96" s="26"/>
      <c r="B96" s="27"/>
      <c r="C96" s="59"/>
      <c r="D96" s="68"/>
      <c r="E96" s="68"/>
      <c r="F96" s="68"/>
      <c r="G96" s="68"/>
      <c r="H96" s="68"/>
      <c r="I96" s="68"/>
      <c r="J96" s="68"/>
      <c r="K96" s="100"/>
      <c r="L96" s="68"/>
      <c r="Q96" s="134"/>
      <c r="V96" s="134"/>
      <c r="AA96" s="134"/>
      <c r="AF96" s="134"/>
    </row>
    <row r="97" spans="1:37" ht="15" customHeight="1">
      <c r="A97" s="26"/>
      <c r="B97" s="27">
        <v>63</v>
      </c>
      <c r="C97" s="59" t="s">
        <v>163</v>
      </c>
      <c r="D97" s="68"/>
      <c r="E97" s="68"/>
      <c r="F97" s="68"/>
      <c r="G97" s="68"/>
      <c r="H97" s="68"/>
      <c r="I97" s="68"/>
      <c r="J97" s="68"/>
      <c r="K97" s="100"/>
      <c r="L97" s="68"/>
      <c r="Q97" s="134"/>
      <c r="V97" s="134"/>
      <c r="AA97" s="134"/>
      <c r="AF97" s="134"/>
    </row>
    <row r="98" spans="1:37" ht="15" customHeight="1">
      <c r="A98" s="26"/>
      <c r="B98" s="27">
        <v>71</v>
      </c>
      <c r="C98" s="59" t="s">
        <v>49</v>
      </c>
      <c r="D98" s="42"/>
      <c r="E98" s="42"/>
      <c r="F98" s="42"/>
      <c r="G98" s="42"/>
      <c r="H98" s="42"/>
      <c r="I98" s="42"/>
      <c r="J98" s="42"/>
      <c r="K98" s="101"/>
      <c r="L98" s="42"/>
      <c r="Q98" s="134"/>
      <c r="V98" s="134"/>
      <c r="AA98" s="134"/>
      <c r="AF98" s="134"/>
    </row>
    <row r="99" spans="1:37" ht="15" customHeight="1">
      <c r="A99" s="26"/>
      <c r="B99" s="80" t="s">
        <v>50</v>
      </c>
      <c r="C99" s="59" t="s">
        <v>17</v>
      </c>
      <c r="D99" s="41">
        <v>48553</v>
      </c>
      <c r="E99" s="75"/>
      <c r="F99" s="62">
        <v>54141</v>
      </c>
      <c r="G99" s="75"/>
      <c r="H99" s="41">
        <v>54141</v>
      </c>
      <c r="I99" s="75"/>
      <c r="J99" s="57">
        <v>81232</v>
      </c>
      <c r="K99" s="75">
        <v>0</v>
      </c>
      <c r="L99" s="68">
        <f t="shared" ref="L99:L104" si="33">SUM(J99:K99)</f>
        <v>81232</v>
      </c>
      <c r="M99" s="219" t="s">
        <v>308</v>
      </c>
      <c r="N99" s="219" t="s">
        <v>230</v>
      </c>
      <c r="O99" s="219" t="s">
        <v>17</v>
      </c>
      <c r="P99" s="220">
        <v>100</v>
      </c>
      <c r="Q99" s="220" t="s">
        <v>309</v>
      </c>
      <c r="V99" s="134"/>
      <c r="AA99" s="134"/>
      <c r="AF99" s="134"/>
      <c r="AH99" s="15" t="s">
        <v>404</v>
      </c>
      <c r="AI99" s="15" t="s">
        <v>407</v>
      </c>
      <c r="AJ99" s="15" t="str">
        <f>B99</f>
        <v>63.71.01</v>
      </c>
      <c r="AK99" s="15" t="str">
        <f>CONCATENATE(AH99,".",AI99,".",AJ99)</f>
        <v>2210.01.110.63.71.01</v>
      </c>
    </row>
    <row r="100" spans="1:37" ht="15" customHeight="1">
      <c r="A100" s="26"/>
      <c r="B100" s="80" t="s">
        <v>473</v>
      </c>
      <c r="C100" s="59" t="s">
        <v>171</v>
      </c>
      <c r="D100" s="40">
        <v>0</v>
      </c>
      <c r="E100" s="75"/>
      <c r="F100" s="40">
        <v>0</v>
      </c>
      <c r="G100" s="75"/>
      <c r="H100" s="40">
        <v>0</v>
      </c>
      <c r="I100" s="75"/>
      <c r="J100" s="57">
        <v>706</v>
      </c>
      <c r="K100" s="75">
        <v>0</v>
      </c>
      <c r="L100" s="68">
        <f t="shared" si="33"/>
        <v>706</v>
      </c>
      <c r="M100" s="219" t="s">
        <v>308</v>
      </c>
      <c r="N100" s="219" t="s">
        <v>230</v>
      </c>
      <c r="O100" s="219" t="s">
        <v>231</v>
      </c>
      <c r="P100" s="220">
        <v>100</v>
      </c>
      <c r="Q100" s="220" t="s">
        <v>311</v>
      </c>
      <c r="V100" s="134"/>
      <c r="AA100" s="134"/>
      <c r="AF100" s="134"/>
    </row>
    <row r="101" spans="1:37" ht="15" customHeight="1">
      <c r="A101" s="26"/>
      <c r="B101" s="80" t="s">
        <v>51</v>
      </c>
      <c r="C101" s="59" t="s">
        <v>20</v>
      </c>
      <c r="D101" s="57">
        <v>222</v>
      </c>
      <c r="E101" s="60"/>
      <c r="F101" s="69">
        <v>250</v>
      </c>
      <c r="G101" s="60"/>
      <c r="H101" s="57">
        <v>250</v>
      </c>
      <c r="I101" s="60"/>
      <c r="J101" s="62">
        <f>ROUND(F101*0.75,0)</f>
        <v>188</v>
      </c>
      <c r="K101" s="60">
        <v>0</v>
      </c>
      <c r="L101" s="58">
        <f t="shared" si="33"/>
        <v>188</v>
      </c>
      <c r="M101" s="219" t="s">
        <v>308</v>
      </c>
      <c r="N101" s="219" t="s">
        <v>230</v>
      </c>
      <c r="O101" s="219" t="s">
        <v>232</v>
      </c>
      <c r="P101" s="220">
        <v>100</v>
      </c>
      <c r="Q101" s="220" t="s">
        <v>312</v>
      </c>
      <c r="V101" s="134"/>
      <c r="AA101" s="134"/>
      <c r="AF101" s="134"/>
      <c r="AH101" s="15" t="s">
        <v>404</v>
      </c>
      <c r="AI101" s="15" t="s">
        <v>407</v>
      </c>
      <c r="AJ101" s="15" t="str">
        <f>B101</f>
        <v>63.71.11</v>
      </c>
      <c r="AK101" s="15" t="str">
        <f>CONCATENATE(AH101,".",AI101,".",AJ101)</f>
        <v>2210.01.110.63.71.11</v>
      </c>
    </row>
    <row r="102" spans="1:37" ht="15" customHeight="1">
      <c r="A102" s="26"/>
      <c r="B102" s="80" t="s">
        <v>52</v>
      </c>
      <c r="C102" s="59" t="s">
        <v>22</v>
      </c>
      <c r="D102" s="62">
        <v>2468</v>
      </c>
      <c r="E102" s="75"/>
      <c r="F102" s="69">
        <v>1913</v>
      </c>
      <c r="G102" s="75"/>
      <c r="H102" s="62">
        <v>1913</v>
      </c>
      <c r="I102" s="75"/>
      <c r="J102" s="75">
        <v>0</v>
      </c>
      <c r="K102" s="75">
        <v>0</v>
      </c>
      <c r="L102" s="75">
        <f t="shared" si="33"/>
        <v>0</v>
      </c>
      <c r="M102" s="219" t="s">
        <v>308</v>
      </c>
      <c r="N102" s="219" t="s">
        <v>230</v>
      </c>
      <c r="O102" s="219" t="s">
        <v>232</v>
      </c>
      <c r="P102" s="220">
        <v>100</v>
      </c>
      <c r="Q102" s="220" t="s">
        <v>312</v>
      </c>
      <c r="U102" s="231"/>
      <c r="W102" s="104"/>
      <c r="X102" s="104"/>
      <c r="Y102" s="104"/>
      <c r="Z102" s="227"/>
      <c r="AA102" s="218"/>
      <c r="AE102" s="138"/>
      <c r="AF102" s="134"/>
      <c r="AH102" s="15" t="s">
        <v>404</v>
      </c>
      <c r="AI102" s="15" t="s">
        <v>407</v>
      </c>
      <c r="AJ102" s="15" t="str">
        <f>B102</f>
        <v>63.71.13</v>
      </c>
      <c r="AK102" s="15" t="str">
        <f>CONCATENATE(AH102,".",AI102,".",AJ102)</f>
        <v>2210.01.110.63.71.13</v>
      </c>
    </row>
    <row r="103" spans="1:37" ht="27" customHeight="1">
      <c r="A103" s="26"/>
      <c r="B103" s="80" t="s">
        <v>53</v>
      </c>
      <c r="C103" s="59" t="s">
        <v>202</v>
      </c>
      <c r="D103" s="62">
        <v>323</v>
      </c>
      <c r="E103" s="60"/>
      <c r="F103" s="69">
        <v>350</v>
      </c>
      <c r="G103" s="60"/>
      <c r="H103" s="57">
        <v>350</v>
      </c>
      <c r="I103" s="60"/>
      <c r="J103" s="62">
        <f>ROUND(F103*0.75,0)</f>
        <v>263</v>
      </c>
      <c r="K103" s="36">
        <v>0</v>
      </c>
      <c r="L103" s="58">
        <f t="shared" si="33"/>
        <v>263</v>
      </c>
      <c r="M103" s="219" t="s">
        <v>308</v>
      </c>
      <c r="N103" s="219" t="s">
        <v>230</v>
      </c>
      <c r="O103" s="219" t="s">
        <v>232</v>
      </c>
      <c r="P103" s="220">
        <v>100</v>
      </c>
      <c r="Q103" s="220" t="s">
        <v>312</v>
      </c>
      <c r="V103" s="134"/>
      <c r="AA103" s="134"/>
      <c r="AF103" s="134"/>
      <c r="AH103" s="15" t="s">
        <v>404</v>
      </c>
      <c r="AI103" s="15" t="s">
        <v>407</v>
      </c>
      <c r="AJ103" s="15" t="str">
        <f>B103</f>
        <v>63.71.21</v>
      </c>
      <c r="AK103" s="15" t="str">
        <f>CONCATENATE(AH103,".",AI103,".",AJ103)</f>
        <v>2210.01.110.63.71.21</v>
      </c>
    </row>
    <row r="104" spans="1:37" ht="15" customHeight="1">
      <c r="A104" s="26"/>
      <c r="B104" s="80" t="s">
        <v>54</v>
      </c>
      <c r="C104" s="59" t="s">
        <v>26</v>
      </c>
      <c r="D104" s="62">
        <v>1806</v>
      </c>
      <c r="E104" s="75"/>
      <c r="F104" s="69">
        <v>1190</v>
      </c>
      <c r="G104" s="75"/>
      <c r="H104" s="41">
        <v>1190</v>
      </c>
      <c r="I104" s="75"/>
      <c r="J104" s="62">
        <f>ROUND(F104*0.75,0)</f>
        <v>893</v>
      </c>
      <c r="K104" s="40">
        <v>0</v>
      </c>
      <c r="L104" s="68">
        <f t="shared" si="33"/>
        <v>893</v>
      </c>
      <c r="M104" s="219" t="s">
        <v>308</v>
      </c>
      <c r="N104" s="219" t="s">
        <v>230</v>
      </c>
      <c r="O104" s="219" t="s">
        <v>232</v>
      </c>
      <c r="P104" s="220">
        <v>100</v>
      </c>
      <c r="Q104" s="220" t="s">
        <v>312</v>
      </c>
      <c r="V104" s="134"/>
      <c r="AA104" s="134"/>
      <c r="AF104" s="134"/>
      <c r="AH104" s="15" t="s">
        <v>404</v>
      </c>
      <c r="AI104" s="15" t="s">
        <v>407</v>
      </c>
      <c r="AJ104" s="15" t="str">
        <f>B104</f>
        <v>63.71.51</v>
      </c>
      <c r="AK104" s="15" t="str">
        <f>CONCATENATE(AH104,".",AI104,".",AJ104)</f>
        <v>2210.01.110.63.71.51</v>
      </c>
    </row>
    <row r="105" spans="1:37" ht="15" customHeight="1">
      <c r="A105" s="26" t="s">
        <v>8</v>
      </c>
      <c r="B105" s="27">
        <v>71</v>
      </c>
      <c r="C105" s="59" t="s">
        <v>49</v>
      </c>
      <c r="D105" s="65">
        <f t="shared" ref="D105:L105" si="34">SUM(D99:D104)</f>
        <v>53372</v>
      </c>
      <c r="E105" s="47"/>
      <c r="F105" s="66">
        <f t="shared" si="34"/>
        <v>57844</v>
      </c>
      <c r="G105" s="47"/>
      <c r="H105" s="65">
        <f t="shared" si="34"/>
        <v>57844</v>
      </c>
      <c r="I105" s="47"/>
      <c r="J105" s="66">
        <f t="shared" ref="J105" si="35">SUM(J99:J104)</f>
        <v>83282</v>
      </c>
      <c r="K105" s="47">
        <f t="shared" si="34"/>
        <v>0</v>
      </c>
      <c r="L105" s="65">
        <f t="shared" si="34"/>
        <v>83282</v>
      </c>
      <c r="Q105" s="134"/>
      <c r="V105" s="134"/>
      <c r="AA105" s="134"/>
      <c r="AF105" s="134"/>
    </row>
    <row r="106" spans="1:37">
      <c r="A106" s="26"/>
      <c r="B106" s="27"/>
      <c r="C106" s="59"/>
      <c r="D106" s="68"/>
      <c r="E106" s="68"/>
      <c r="F106" s="68"/>
      <c r="G106" s="68"/>
      <c r="H106" s="68"/>
      <c r="I106" s="68"/>
      <c r="J106" s="68"/>
      <c r="K106" s="75"/>
      <c r="L106" s="68"/>
      <c r="Q106" s="134"/>
      <c r="V106" s="134"/>
      <c r="AA106" s="134"/>
      <c r="AF106" s="134"/>
    </row>
    <row r="107" spans="1:37" ht="15" customHeight="1">
      <c r="A107" s="26"/>
      <c r="B107" s="27">
        <v>72</v>
      </c>
      <c r="C107" s="59" t="s">
        <v>55</v>
      </c>
      <c r="D107" s="37"/>
      <c r="E107" s="37"/>
      <c r="F107" s="37"/>
      <c r="G107" s="37"/>
      <c r="H107" s="37"/>
      <c r="I107" s="37"/>
      <c r="J107" s="37"/>
      <c r="K107" s="40"/>
      <c r="L107" s="37"/>
      <c r="Q107" s="134"/>
      <c r="V107" s="134"/>
      <c r="AA107" s="134"/>
      <c r="AF107" s="134"/>
    </row>
    <row r="108" spans="1:37" ht="15" customHeight="1">
      <c r="A108" s="26"/>
      <c r="B108" s="55" t="s">
        <v>56</v>
      </c>
      <c r="C108" s="59" t="s">
        <v>17</v>
      </c>
      <c r="D108" s="258">
        <v>38289</v>
      </c>
      <c r="E108" s="60"/>
      <c r="F108" s="57">
        <v>46719</v>
      </c>
      <c r="G108" s="60"/>
      <c r="H108" s="258">
        <v>46719</v>
      </c>
      <c r="I108" s="60"/>
      <c r="J108" s="57">
        <v>39466</v>
      </c>
      <c r="K108" s="40">
        <v>0</v>
      </c>
      <c r="L108" s="58">
        <f t="shared" ref="L108:L114" si="36">SUM(J108:K108)</f>
        <v>39466</v>
      </c>
      <c r="M108" s="219" t="s">
        <v>308</v>
      </c>
      <c r="N108" s="219" t="s">
        <v>230</v>
      </c>
      <c r="O108" s="219" t="s">
        <v>17</v>
      </c>
      <c r="P108" s="220">
        <v>100</v>
      </c>
      <c r="Q108" s="220" t="s">
        <v>309</v>
      </c>
      <c r="V108" s="134"/>
      <c r="AA108" s="134"/>
      <c r="AF108" s="134"/>
      <c r="AH108" s="15" t="s">
        <v>404</v>
      </c>
      <c r="AI108" s="15" t="s">
        <v>407</v>
      </c>
      <c r="AJ108" s="15" t="str">
        <f t="shared" ref="AJ108:AJ114" si="37">B108</f>
        <v>63.72.01</v>
      </c>
      <c r="AK108" s="15" t="str">
        <f t="shared" ref="AK108:AK114" si="38">CONCATENATE(AH108,".",AI108,".",AJ108)</f>
        <v>2210.01.110.63.72.01</v>
      </c>
    </row>
    <row r="109" spans="1:37" ht="15" customHeight="1">
      <c r="A109" s="26"/>
      <c r="B109" s="55" t="s">
        <v>474</v>
      </c>
      <c r="C109" s="59" t="s">
        <v>171</v>
      </c>
      <c r="D109" s="36">
        <v>0</v>
      </c>
      <c r="E109" s="60"/>
      <c r="F109" s="36">
        <v>0</v>
      </c>
      <c r="G109" s="60"/>
      <c r="H109" s="36">
        <v>0</v>
      </c>
      <c r="I109" s="60"/>
      <c r="J109" s="57">
        <v>7747</v>
      </c>
      <c r="K109" s="40">
        <v>0</v>
      </c>
      <c r="L109" s="58">
        <f t="shared" si="36"/>
        <v>7747</v>
      </c>
      <c r="M109" s="219" t="s">
        <v>308</v>
      </c>
      <c r="N109" s="219" t="s">
        <v>230</v>
      </c>
      <c r="O109" s="219" t="s">
        <v>231</v>
      </c>
      <c r="P109" s="220">
        <v>100</v>
      </c>
      <c r="Q109" s="220" t="s">
        <v>311</v>
      </c>
      <c r="V109" s="134"/>
      <c r="AA109" s="134"/>
      <c r="AF109" s="134"/>
    </row>
    <row r="110" spans="1:37" ht="15" customHeight="1">
      <c r="A110" s="26"/>
      <c r="B110" s="55" t="s">
        <v>57</v>
      </c>
      <c r="C110" s="59" t="s">
        <v>20</v>
      </c>
      <c r="D110" s="57">
        <v>188</v>
      </c>
      <c r="E110" s="60"/>
      <c r="F110" s="69">
        <v>200</v>
      </c>
      <c r="G110" s="60"/>
      <c r="H110" s="57">
        <v>200</v>
      </c>
      <c r="I110" s="60"/>
      <c r="J110" s="62">
        <f>ROUND(F110*0.75,0)</f>
        <v>150</v>
      </c>
      <c r="K110" s="40">
        <v>0</v>
      </c>
      <c r="L110" s="58">
        <f t="shared" si="36"/>
        <v>150</v>
      </c>
      <c r="M110" s="219" t="s">
        <v>308</v>
      </c>
      <c r="N110" s="219" t="s">
        <v>230</v>
      </c>
      <c r="O110" s="219" t="s">
        <v>232</v>
      </c>
      <c r="P110" s="220">
        <v>100</v>
      </c>
      <c r="Q110" s="220" t="s">
        <v>312</v>
      </c>
      <c r="V110" s="134"/>
      <c r="AA110" s="134"/>
      <c r="AF110" s="134"/>
      <c r="AH110" s="15" t="s">
        <v>404</v>
      </c>
      <c r="AI110" s="15" t="s">
        <v>407</v>
      </c>
      <c r="AJ110" s="15" t="str">
        <f t="shared" si="37"/>
        <v>63.72.11</v>
      </c>
      <c r="AK110" s="15" t="str">
        <f t="shared" si="38"/>
        <v>2210.01.110.63.72.11</v>
      </c>
    </row>
    <row r="111" spans="1:37" ht="15" customHeight="1">
      <c r="A111" s="26"/>
      <c r="B111" s="55" t="s">
        <v>58</v>
      </c>
      <c r="C111" s="59" t="s">
        <v>22</v>
      </c>
      <c r="D111" s="258">
        <v>3626</v>
      </c>
      <c r="E111" s="60"/>
      <c r="F111" s="57">
        <v>3526</v>
      </c>
      <c r="G111" s="60"/>
      <c r="H111" s="258">
        <v>3526</v>
      </c>
      <c r="I111" s="60"/>
      <c r="J111" s="36">
        <v>0</v>
      </c>
      <c r="K111" s="75">
        <v>0</v>
      </c>
      <c r="L111" s="60">
        <f t="shared" si="36"/>
        <v>0</v>
      </c>
      <c r="M111" s="219" t="s">
        <v>308</v>
      </c>
      <c r="N111" s="219" t="s">
        <v>230</v>
      </c>
      <c r="O111" s="219" t="s">
        <v>232</v>
      </c>
      <c r="P111" s="220">
        <v>100</v>
      </c>
      <c r="Q111" s="220" t="s">
        <v>312</v>
      </c>
      <c r="Z111" s="138"/>
      <c r="AA111" s="134"/>
      <c r="AE111" s="138"/>
      <c r="AF111" s="134"/>
      <c r="AH111" s="15" t="s">
        <v>404</v>
      </c>
      <c r="AI111" s="15" t="s">
        <v>407</v>
      </c>
      <c r="AJ111" s="15" t="str">
        <f t="shared" si="37"/>
        <v>63.72.13</v>
      </c>
      <c r="AK111" s="15" t="str">
        <f t="shared" si="38"/>
        <v>2210.01.110.63.72.13</v>
      </c>
    </row>
    <row r="112" spans="1:37" ht="27" customHeight="1">
      <c r="A112" s="26"/>
      <c r="B112" s="80" t="s">
        <v>59</v>
      </c>
      <c r="C112" s="59" t="s">
        <v>202</v>
      </c>
      <c r="D112" s="62">
        <v>200</v>
      </c>
      <c r="E112" s="75"/>
      <c r="F112" s="69">
        <v>250</v>
      </c>
      <c r="G112" s="75"/>
      <c r="H112" s="62">
        <v>250</v>
      </c>
      <c r="I112" s="75"/>
      <c r="J112" s="62">
        <f>ROUND(F112*0.75,0)</f>
        <v>188</v>
      </c>
      <c r="K112" s="40">
        <v>0</v>
      </c>
      <c r="L112" s="68">
        <f t="shared" si="36"/>
        <v>188</v>
      </c>
      <c r="M112" s="219" t="s">
        <v>308</v>
      </c>
      <c r="N112" s="219" t="s">
        <v>230</v>
      </c>
      <c r="O112" s="219" t="s">
        <v>232</v>
      </c>
      <c r="P112" s="220">
        <v>100</v>
      </c>
      <c r="Q112" s="220" t="s">
        <v>312</v>
      </c>
      <c r="V112" s="134"/>
      <c r="AA112" s="134"/>
      <c r="AF112" s="134"/>
      <c r="AH112" s="15" t="s">
        <v>404</v>
      </c>
      <c r="AI112" s="15" t="s">
        <v>407</v>
      </c>
      <c r="AJ112" s="15" t="str">
        <f t="shared" si="37"/>
        <v>63.72.21</v>
      </c>
      <c r="AK112" s="15" t="str">
        <f t="shared" si="38"/>
        <v>2210.01.110.63.72.21</v>
      </c>
    </row>
    <row r="113" spans="1:37" ht="15" customHeight="1">
      <c r="A113" s="26"/>
      <c r="B113" s="55" t="s">
        <v>429</v>
      </c>
      <c r="C113" s="59" t="s">
        <v>24</v>
      </c>
      <c r="D113" s="40">
        <v>0</v>
      </c>
      <c r="E113" s="75"/>
      <c r="F113" s="75">
        <v>0</v>
      </c>
      <c r="G113" s="75"/>
      <c r="H113" s="62">
        <v>2000</v>
      </c>
      <c r="I113" s="75"/>
      <c r="J113" s="75">
        <v>0</v>
      </c>
      <c r="K113" s="40">
        <v>0</v>
      </c>
      <c r="L113" s="75">
        <f t="shared" si="36"/>
        <v>0</v>
      </c>
      <c r="M113" s="219" t="s">
        <v>308</v>
      </c>
      <c r="N113" s="219" t="s">
        <v>230</v>
      </c>
      <c r="O113" s="219" t="s">
        <v>232</v>
      </c>
      <c r="P113" s="220">
        <v>100</v>
      </c>
      <c r="Q113" s="220" t="s">
        <v>312</v>
      </c>
      <c r="V113" s="134"/>
      <c r="AA113" s="134"/>
      <c r="AF113" s="134"/>
      <c r="AH113" s="15" t="s">
        <v>404</v>
      </c>
      <c r="AI113" s="15" t="s">
        <v>407</v>
      </c>
      <c r="AJ113" s="15" t="str">
        <f t="shared" si="37"/>
        <v>63.72.50</v>
      </c>
      <c r="AK113" s="15" t="str">
        <f t="shared" si="38"/>
        <v>2210.01.110.63.72.50</v>
      </c>
    </row>
    <row r="114" spans="1:37" ht="15" customHeight="1">
      <c r="A114" s="26"/>
      <c r="B114" s="55" t="s">
        <v>60</v>
      </c>
      <c r="C114" s="59" t="s">
        <v>26</v>
      </c>
      <c r="D114" s="41">
        <v>1757</v>
      </c>
      <c r="E114" s="40"/>
      <c r="F114" s="69">
        <v>1190</v>
      </c>
      <c r="G114" s="75"/>
      <c r="H114" s="41">
        <v>1190</v>
      </c>
      <c r="I114" s="75"/>
      <c r="J114" s="62">
        <f>ROUND(F114*0.75,0)</f>
        <v>893</v>
      </c>
      <c r="K114" s="40">
        <v>0</v>
      </c>
      <c r="L114" s="68">
        <f t="shared" si="36"/>
        <v>893</v>
      </c>
      <c r="M114" s="219" t="s">
        <v>308</v>
      </c>
      <c r="N114" s="219" t="s">
        <v>230</v>
      </c>
      <c r="O114" s="219" t="s">
        <v>232</v>
      </c>
      <c r="P114" s="220">
        <v>100</v>
      </c>
      <c r="Q114" s="220" t="s">
        <v>312</v>
      </c>
      <c r="V114" s="134"/>
      <c r="AA114" s="134"/>
      <c r="AF114" s="134"/>
      <c r="AH114" s="15" t="s">
        <v>404</v>
      </c>
      <c r="AI114" s="15" t="s">
        <v>407</v>
      </c>
      <c r="AJ114" s="15" t="str">
        <f t="shared" si="37"/>
        <v>63.72.51</v>
      </c>
      <c r="AK114" s="15" t="str">
        <f t="shared" si="38"/>
        <v>2210.01.110.63.72.51</v>
      </c>
    </row>
    <row r="115" spans="1:37" ht="15" customHeight="1">
      <c r="A115" s="26" t="s">
        <v>8</v>
      </c>
      <c r="B115" s="27">
        <v>72</v>
      </c>
      <c r="C115" s="59" t="s">
        <v>55</v>
      </c>
      <c r="D115" s="65">
        <f t="shared" ref="D115:L115" si="39">SUM(D108:D114)</f>
        <v>44060</v>
      </c>
      <c r="E115" s="47"/>
      <c r="F115" s="65">
        <f t="shared" si="39"/>
        <v>51885</v>
      </c>
      <c r="G115" s="47"/>
      <c r="H115" s="65">
        <f t="shared" si="39"/>
        <v>53885</v>
      </c>
      <c r="I115" s="47"/>
      <c r="J115" s="65">
        <f t="shared" si="39"/>
        <v>48444</v>
      </c>
      <c r="K115" s="47">
        <f t="shared" si="39"/>
        <v>0</v>
      </c>
      <c r="L115" s="65">
        <f t="shared" si="39"/>
        <v>48444</v>
      </c>
      <c r="Q115" s="134"/>
      <c r="V115" s="134"/>
      <c r="AA115" s="134"/>
      <c r="AF115" s="134"/>
    </row>
    <row r="116" spans="1:37">
      <c r="A116" s="26"/>
      <c r="B116" s="27"/>
      <c r="C116" s="59"/>
      <c r="D116" s="68"/>
      <c r="E116" s="68"/>
      <c r="F116" s="68"/>
      <c r="G116" s="68"/>
      <c r="H116" s="68"/>
      <c r="I116" s="68"/>
      <c r="J116" s="68"/>
      <c r="K116" s="81"/>
      <c r="L116" s="68"/>
      <c r="Q116" s="134"/>
      <c r="V116" s="134"/>
      <c r="AA116" s="134"/>
      <c r="AF116" s="134"/>
    </row>
    <row r="117" spans="1:37" ht="13.2" customHeight="1">
      <c r="A117" s="26"/>
      <c r="B117" s="27">
        <v>73</v>
      </c>
      <c r="C117" s="59" t="s">
        <v>61</v>
      </c>
      <c r="D117" s="42"/>
      <c r="E117" s="42"/>
      <c r="F117" s="42"/>
      <c r="G117" s="42"/>
      <c r="H117" s="42"/>
      <c r="I117" s="42"/>
      <c r="J117" s="42"/>
      <c r="K117" s="36"/>
      <c r="L117" s="42"/>
      <c r="Q117" s="134"/>
      <c r="V117" s="134"/>
      <c r="AA117" s="134"/>
      <c r="AF117" s="134"/>
    </row>
    <row r="118" spans="1:37" ht="13.2" customHeight="1">
      <c r="A118" s="26"/>
      <c r="B118" s="55" t="s">
        <v>62</v>
      </c>
      <c r="C118" s="59" t="s">
        <v>17</v>
      </c>
      <c r="D118" s="41">
        <v>120379</v>
      </c>
      <c r="E118" s="75"/>
      <c r="F118" s="62">
        <v>133389</v>
      </c>
      <c r="G118" s="75"/>
      <c r="H118" s="41">
        <v>133389</v>
      </c>
      <c r="I118" s="75"/>
      <c r="J118" s="57">
        <v>22680</v>
      </c>
      <c r="K118" s="40">
        <v>0</v>
      </c>
      <c r="L118" s="68">
        <f t="shared" ref="L118:L123" si="40">SUM(J118:K118)</f>
        <v>22680</v>
      </c>
      <c r="M118" s="219" t="s">
        <v>308</v>
      </c>
      <c r="N118" s="219" t="s">
        <v>230</v>
      </c>
      <c r="O118" s="219" t="s">
        <v>17</v>
      </c>
      <c r="P118" s="220">
        <v>100</v>
      </c>
      <c r="Q118" s="220" t="s">
        <v>309</v>
      </c>
      <c r="V118" s="134"/>
      <c r="AA118" s="134"/>
      <c r="AF118" s="134"/>
      <c r="AH118" s="15" t="s">
        <v>404</v>
      </c>
      <c r="AI118" s="15" t="s">
        <v>407</v>
      </c>
      <c r="AJ118" s="15" t="str">
        <f>B118</f>
        <v>63.73.01</v>
      </c>
      <c r="AK118" s="15" t="str">
        <f>CONCATENATE(AH118,".",AI118,".",AJ118)</f>
        <v>2210.01.110.63.73.01</v>
      </c>
    </row>
    <row r="119" spans="1:37" ht="13.2" customHeight="1">
      <c r="A119" s="26"/>
      <c r="B119" s="55" t="s">
        <v>475</v>
      </c>
      <c r="C119" s="59" t="s">
        <v>171</v>
      </c>
      <c r="D119" s="40">
        <v>0</v>
      </c>
      <c r="E119" s="75"/>
      <c r="F119" s="40">
        <v>0</v>
      </c>
      <c r="G119" s="75"/>
      <c r="H119" s="40">
        <v>0</v>
      </c>
      <c r="I119" s="75"/>
      <c r="J119" s="57">
        <v>1674</v>
      </c>
      <c r="K119" s="40">
        <v>0</v>
      </c>
      <c r="L119" s="68">
        <f t="shared" si="40"/>
        <v>1674</v>
      </c>
      <c r="M119" s="219" t="s">
        <v>308</v>
      </c>
      <c r="N119" s="219" t="s">
        <v>230</v>
      </c>
      <c r="O119" s="219" t="s">
        <v>231</v>
      </c>
      <c r="P119" s="220">
        <v>100</v>
      </c>
      <c r="Q119" s="220" t="s">
        <v>311</v>
      </c>
      <c r="V119" s="134"/>
      <c r="AA119" s="134"/>
      <c r="AF119" s="134"/>
    </row>
    <row r="120" spans="1:37" ht="13.2" customHeight="1">
      <c r="A120" s="26"/>
      <c r="B120" s="55" t="s">
        <v>63</v>
      </c>
      <c r="C120" s="59" t="s">
        <v>20</v>
      </c>
      <c r="D120" s="62">
        <v>220</v>
      </c>
      <c r="E120" s="75"/>
      <c r="F120" s="62">
        <v>250</v>
      </c>
      <c r="G120" s="75"/>
      <c r="H120" s="62">
        <v>250</v>
      </c>
      <c r="I120" s="75"/>
      <c r="J120" s="62">
        <f>ROUND(F120*0.75,0)</f>
        <v>188</v>
      </c>
      <c r="K120" s="40">
        <v>0</v>
      </c>
      <c r="L120" s="68">
        <f t="shared" si="40"/>
        <v>188</v>
      </c>
      <c r="M120" s="219" t="s">
        <v>308</v>
      </c>
      <c r="N120" s="219" t="s">
        <v>230</v>
      </c>
      <c r="O120" s="219" t="s">
        <v>232</v>
      </c>
      <c r="P120" s="220">
        <v>100</v>
      </c>
      <c r="Q120" s="220" t="s">
        <v>312</v>
      </c>
      <c r="V120" s="134"/>
      <c r="AA120" s="134"/>
      <c r="AF120" s="134"/>
      <c r="AH120" s="15" t="s">
        <v>404</v>
      </c>
      <c r="AI120" s="15" t="s">
        <v>407</v>
      </c>
      <c r="AJ120" s="15" t="str">
        <f>B120</f>
        <v>63.73.11</v>
      </c>
      <c r="AK120" s="15" t="str">
        <f>CONCATENATE(AH120,".",AI120,".",AJ120)</f>
        <v>2210.01.110.63.73.11</v>
      </c>
    </row>
    <row r="121" spans="1:37" ht="13.2" customHeight="1">
      <c r="A121" s="26"/>
      <c r="B121" s="55" t="s">
        <v>64</v>
      </c>
      <c r="C121" s="59" t="s">
        <v>22</v>
      </c>
      <c r="D121" s="62">
        <v>4383</v>
      </c>
      <c r="E121" s="75"/>
      <c r="F121" s="62">
        <v>3383</v>
      </c>
      <c r="G121" s="75"/>
      <c r="H121" s="62">
        <v>3383</v>
      </c>
      <c r="I121" s="75"/>
      <c r="J121" s="62">
        <f>ROUND(728*0.75,0)</f>
        <v>546</v>
      </c>
      <c r="K121" s="75">
        <v>0</v>
      </c>
      <c r="L121" s="68">
        <f t="shared" si="40"/>
        <v>546</v>
      </c>
      <c r="M121" s="219" t="s">
        <v>308</v>
      </c>
      <c r="N121" s="219" t="s">
        <v>230</v>
      </c>
      <c r="O121" s="219" t="s">
        <v>232</v>
      </c>
      <c r="P121" s="220">
        <v>100</v>
      </c>
      <c r="Q121" s="220" t="s">
        <v>312</v>
      </c>
      <c r="R121" s="104"/>
      <c r="S121" s="104"/>
      <c r="T121" s="104"/>
      <c r="U121" s="218"/>
      <c r="V121" s="218"/>
      <c r="AA121" s="134"/>
      <c r="AH121" s="15" t="s">
        <v>404</v>
      </c>
      <c r="AI121" s="15" t="s">
        <v>407</v>
      </c>
      <c r="AJ121" s="15" t="str">
        <f>B121</f>
        <v>63.73.13</v>
      </c>
      <c r="AK121" s="15" t="str">
        <f>CONCATENATE(AH121,".",AI121,".",AJ121)</f>
        <v>2210.01.110.63.73.13</v>
      </c>
    </row>
    <row r="122" spans="1:37" ht="27" customHeight="1">
      <c r="A122" s="26"/>
      <c r="B122" s="80" t="s">
        <v>65</v>
      </c>
      <c r="C122" s="59" t="s">
        <v>202</v>
      </c>
      <c r="D122" s="57">
        <v>755</v>
      </c>
      <c r="E122" s="75"/>
      <c r="F122" s="69">
        <v>800</v>
      </c>
      <c r="G122" s="75"/>
      <c r="H122" s="62">
        <v>800</v>
      </c>
      <c r="I122" s="75"/>
      <c r="J122" s="62">
        <f>ROUND(F122*0.75,0)</f>
        <v>600</v>
      </c>
      <c r="K122" s="36">
        <v>0</v>
      </c>
      <c r="L122" s="68">
        <f t="shared" si="40"/>
        <v>600</v>
      </c>
      <c r="M122" s="219" t="s">
        <v>308</v>
      </c>
      <c r="N122" s="219" t="s">
        <v>230</v>
      </c>
      <c r="O122" s="219" t="s">
        <v>232</v>
      </c>
      <c r="P122" s="220">
        <v>100</v>
      </c>
      <c r="Q122" s="220" t="s">
        <v>312</v>
      </c>
      <c r="V122" s="134"/>
      <c r="AA122" s="134"/>
      <c r="AF122" s="134"/>
      <c r="AH122" s="15" t="s">
        <v>404</v>
      </c>
      <c r="AI122" s="15" t="s">
        <v>407</v>
      </c>
      <c r="AJ122" s="15" t="str">
        <f>B122</f>
        <v>63.73.21</v>
      </c>
      <c r="AK122" s="15" t="str">
        <f>CONCATENATE(AH122,".",AI122,".",AJ122)</f>
        <v>2210.01.110.63.73.21</v>
      </c>
    </row>
    <row r="123" spans="1:37" ht="13.2" customHeight="1">
      <c r="A123" s="26"/>
      <c r="B123" s="55" t="s">
        <v>66</v>
      </c>
      <c r="C123" s="59" t="s">
        <v>26</v>
      </c>
      <c r="D123" s="45">
        <v>2375</v>
      </c>
      <c r="E123" s="44"/>
      <c r="F123" s="72">
        <v>1560</v>
      </c>
      <c r="G123" s="81"/>
      <c r="H123" s="45">
        <v>1560</v>
      </c>
      <c r="I123" s="81"/>
      <c r="J123" s="62">
        <f>ROUND(F123*0.75,0)</f>
        <v>1170</v>
      </c>
      <c r="K123" s="44">
        <v>0</v>
      </c>
      <c r="L123" s="78">
        <f t="shared" si="40"/>
        <v>1170</v>
      </c>
      <c r="M123" s="219" t="s">
        <v>308</v>
      </c>
      <c r="N123" s="219" t="s">
        <v>230</v>
      </c>
      <c r="O123" s="219" t="s">
        <v>232</v>
      </c>
      <c r="P123" s="220">
        <v>100</v>
      </c>
      <c r="Q123" s="220" t="s">
        <v>312</v>
      </c>
      <c r="V123" s="134"/>
      <c r="AA123" s="134"/>
      <c r="AF123" s="134"/>
      <c r="AH123" s="15" t="s">
        <v>404</v>
      </c>
      <c r="AI123" s="15" t="s">
        <v>407</v>
      </c>
      <c r="AJ123" s="15" t="str">
        <f>B123</f>
        <v>63.73.51</v>
      </c>
      <c r="AK123" s="15" t="str">
        <f>CONCATENATE(AH123,".",AI123,".",AJ123)</f>
        <v>2210.01.110.63.73.51</v>
      </c>
    </row>
    <row r="124" spans="1:37" ht="13.2" customHeight="1">
      <c r="A124" s="71" t="s">
        <v>8</v>
      </c>
      <c r="B124" s="82">
        <v>73</v>
      </c>
      <c r="C124" s="79" t="s">
        <v>61</v>
      </c>
      <c r="D124" s="73">
        <f t="shared" ref="D124:L124" si="41">SUM(D118:D123)</f>
        <v>128112</v>
      </c>
      <c r="E124" s="81"/>
      <c r="F124" s="73">
        <f t="shared" si="41"/>
        <v>139382</v>
      </c>
      <c r="G124" s="81"/>
      <c r="H124" s="73">
        <f t="shared" si="41"/>
        <v>139382</v>
      </c>
      <c r="I124" s="81"/>
      <c r="J124" s="73">
        <f t="shared" ref="J124" si="42">SUM(J118:J123)</f>
        <v>26858</v>
      </c>
      <c r="K124" s="81">
        <f t="shared" si="41"/>
        <v>0</v>
      </c>
      <c r="L124" s="73">
        <f t="shared" si="41"/>
        <v>26858</v>
      </c>
      <c r="Q124" s="134"/>
      <c r="V124" s="134"/>
      <c r="AA124" s="134"/>
      <c r="AF124" s="134"/>
    </row>
    <row r="125" spans="1:37">
      <c r="A125" s="26"/>
      <c r="B125" s="27"/>
      <c r="C125" s="59"/>
      <c r="D125" s="68"/>
      <c r="E125" s="68"/>
      <c r="F125" s="68"/>
      <c r="G125" s="68"/>
      <c r="H125" s="68"/>
      <c r="I125" s="68"/>
      <c r="J125" s="68"/>
      <c r="K125" s="36"/>
      <c r="L125" s="68"/>
      <c r="Q125" s="134"/>
      <c r="V125" s="134"/>
      <c r="AA125" s="134"/>
      <c r="AF125" s="134"/>
    </row>
    <row r="126" spans="1:37" ht="13.2" customHeight="1">
      <c r="A126" s="26"/>
      <c r="B126" s="27">
        <v>74</v>
      </c>
      <c r="C126" s="59" t="s">
        <v>67</v>
      </c>
      <c r="D126" s="42"/>
      <c r="E126" s="42"/>
      <c r="F126" s="42"/>
      <c r="G126" s="42"/>
      <c r="H126" s="42"/>
      <c r="I126" s="42"/>
      <c r="J126" s="42"/>
      <c r="K126" s="40"/>
      <c r="L126" s="42"/>
      <c r="Q126" s="134"/>
      <c r="V126" s="134"/>
      <c r="AA126" s="134"/>
      <c r="AF126" s="134"/>
    </row>
    <row r="127" spans="1:37" ht="13.2" customHeight="1">
      <c r="A127" s="26"/>
      <c r="B127" s="55" t="s">
        <v>68</v>
      </c>
      <c r="C127" s="59" t="s">
        <v>17</v>
      </c>
      <c r="D127" s="41">
        <v>102386</v>
      </c>
      <c r="E127" s="75"/>
      <c r="F127" s="62">
        <v>103142</v>
      </c>
      <c r="G127" s="75"/>
      <c r="H127" s="41">
        <v>103142</v>
      </c>
      <c r="I127" s="75"/>
      <c r="J127" s="57">
        <v>247777</v>
      </c>
      <c r="K127" s="40">
        <v>0</v>
      </c>
      <c r="L127" s="68">
        <f t="shared" ref="L127:L132" si="43">SUM(J127:K127)</f>
        <v>247777</v>
      </c>
      <c r="M127" s="219" t="s">
        <v>308</v>
      </c>
      <c r="N127" s="219" t="s">
        <v>230</v>
      </c>
      <c r="O127" s="219" t="s">
        <v>17</v>
      </c>
      <c r="P127" s="220">
        <v>100</v>
      </c>
      <c r="Q127" s="220" t="s">
        <v>309</v>
      </c>
      <c r="V127" s="134"/>
      <c r="AA127" s="134"/>
      <c r="AF127" s="134"/>
      <c r="AH127" s="15" t="s">
        <v>404</v>
      </c>
      <c r="AI127" s="15" t="s">
        <v>407</v>
      </c>
      <c r="AJ127" s="15" t="str">
        <f>B127</f>
        <v>63.74.01</v>
      </c>
      <c r="AK127" s="15" t="str">
        <f>CONCATENATE(AH127,".",AI127,".",AJ127)</f>
        <v>2210.01.110.63.74.01</v>
      </c>
    </row>
    <row r="128" spans="1:37" ht="13.2" customHeight="1">
      <c r="A128" s="26"/>
      <c r="B128" s="55" t="s">
        <v>476</v>
      </c>
      <c r="C128" s="59" t="s">
        <v>171</v>
      </c>
      <c r="D128" s="40">
        <v>0</v>
      </c>
      <c r="E128" s="75"/>
      <c r="F128" s="40">
        <v>0</v>
      </c>
      <c r="G128" s="75"/>
      <c r="H128" s="40">
        <v>0</v>
      </c>
      <c r="I128" s="75"/>
      <c r="J128" s="57">
        <v>4653</v>
      </c>
      <c r="K128" s="40">
        <v>0</v>
      </c>
      <c r="L128" s="68">
        <f t="shared" si="43"/>
        <v>4653</v>
      </c>
      <c r="M128" s="219" t="s">
        <v>308</v>
      </c>
      <c r="N128" s="219" t="s">
        <v>230</v>
      </c>
      <c r="O128" s="219" t="s">
        <v>231</v>
      </c>
      <c r="P128" s="220">
        <v>100</v>
      </c>
      <c r="Q128" s="220" t="s">
        <v>311</v>
      </c>
      <c r="V128" s="134"/>
      <c r="AA128" s="134"/>
      <c r="AF128" s="134"/>
    </row>
    <row r="129" spans="1:37" ht="13.2" customHeight="1">
      <c r="A129" s="26"/>
      <c r="B129" s="55" t="s">
        <v>69</v>
      </c>
      <c r="C129" s="59" t="s">
        <v>20</v>
      </c>
      <c r="D129" s="62">
        <v>219</v>
      </c>
      <c r="E129" s="75"/>
      <c r="F129" s="69">
        <v>250</v>
      </c>
      <c r="G129" s="75"/>
      <c r="H129" s="62">
        <v>250</v>
      </c>
      <c r="I129" s="75"/>
      <c r="J129" s="62">
        <f>ROUND(F129*0.75,0)</f>
        <v>188</v>
      </c>
      <c r="K129" s="75">
        <v>0</v>
      </c>
      <c r="L129" s="68">
        <f t="shared" si="43"/>
        <v>188</v>
      </c>
      <c r="M129" s="219" t="s">
        <v>308</v>
      </c>
      <c r="N129" s="219" t="s">
        <v>230</v>
      </c>
      <c r="O129" s="219" t="s">
        <v>232</v>
      </c>
      <c r="P129" s="220">
        <v>100</v>
      </c>
      <c r="Q129" s="220" t="s">
        <v>312</v>
      </c>
      <c r="V129" s="134"/>
      <c r="AA129" s="134"/>
      <c r="AF129" s="134"/>
      <c r="AH129" s="15" t="s">
        <v>404</v>
      </c>
      <c r="AI129" s="15" t="s">
        <v>407</v>
      </c>
      <c r="AJ129" s="15" t="str">
        <f>B129</f>
        <v>63.74.11</v>
      </c>
      <c r="AK129" s="15" t="str">
        <f>CONCATENATE(AH129,".",AI129,".",AJ129)</f>
        <v>2210.01.110.63.74.11</v>
      </c>
    </row>
    <row r="130" spans="1:37" ht="13.95" customHeight="1">
      <c r="A130" s="26"/>
      <c r="B130" s="55" t="s">
        <v>70</v>
      </c>
      <c r="C130" s="59" t="s">
        <v>22</v>
      </c>
      <c r="D130" s="41">
        <v>4964</v>
      </c>
      <c r="E130" s="75"/>
      <c r="F130" s="62">
        <v>4663</v>
      </c>
      <c r="G130" s="75"/>
      <c r="H130" s="41">
        <v>4663</v>
      </c>
      <c r="I130" s="75"/>
      <c r="J130" s="40">
        <v>0</v>
      </c>
      <c r="K130" s="40">
        <v>0</v>
      </c>
      <c r="L130" s="75">
        <f t="shared" si="43"/>
        <v>0</v>
      </c>
      <c r="M130" s="219" t="s">
        <v>308</v>
      </c>
      <c r="N130" s="219" t="s">
        <v>230</v>
      </c>
      <c r="O130" s="219" t="s">
        <v>232</v>
      </c>
      <c r="P130" s="220">
        <v>100</v>
      </c>
      <c r="Q130" s="220" t="s">
        <v>312</v>
      </c>
      <c r="U130" s="231"/>
      <c r="Z130" s="138"/>
      <c r="AA130" s="134"/>
      <c r="AE130" s="138"/>
      <c r="AF130" s="134"/>
      <c r="AH130" s="15" t="s">
        <v>404</v>
      </c>
      <c r="AI130" s="15" t="s">
        <v>407</v>
      </c>
      <c r="AJ130" s="15" t="str">
        <f>B130</f>
        <v>63.74.13</v>
      </c>
      <c r="AK130" s="15" t="str">
        <f>CONCATENATE(AH130,".",AI130,".",AJ130)</f>
        <v>2210.01.110.63.74.13</v>
      </c>
    </row>
    <row r="131" spans="1:37" ht="27" customHeight="1">
      <c r="A131" s="26"/>
      <c r="B131" s="80" t="s">
        <v>71</v>
      </c>
      <c r="C131" s="59" t="s">
        <v>202</v>
      </c>
      <c r="D131" s="62">
        <v>449</v>
      </c>
      <c r="E131" s="75"/>
      <c r="F131" s="69">
        <v>450</v>
      </c>
      <c r="G131" s="75"/>
      <c r="H131" s="62">
        <v>450</v>
      </c>
      <c r="I131" s="75"/>
      <c r="J131" s="62">
        <f>ROUND(F131*0.75,0)</f>
        <v>338</v>
      </c>
      <c r="K131" s="40">
        <v>0</v>
      </c>
      <c r="L131" s="68">
        <f t="shared" si="43"/>
        <v>338</v>
      </c>
      <c r="M131" s="219" t="s">
        <v>308</v>
      </c>
      <c r="N131" s="219" t="s">
        <v>230</v>
      </c>
      <c r="O131" s="219" t="s">
        <v>232</v>
      </c>
      <c r="P131" s="220">
        <v>100</v>
      </c>
      <c r="Q131" s="220" t="s">
        <v>312</v>
      </c>
      <c r="V131" s="134"/>
      <c r="AA131" s="134"/>
      <c r="AF131" s="134"/>
      <c r="AH131" s="15" t="s">
        <v>404</v>
      </c>
      <c r="AI131" s="15" t="s">
        <v>407</v>
      </c>
      <c r="AJ131" s="15" t="str">
        <f>B131</f>
        <v>63.74.21</v>
      </c>
      <c r="AK131" s="15" t="str">
        <f>CONCATENATE(AH131,".",AI131,".",AJ131)</f>
        <v>2210.01.110.63.74.21</v>
      </c>
    </row>
    <row r="132" spans="1:37" ht="13.2" customHeight="1">
      <c r="A132" s="26"/>
      <c r="B132" s="55" t="s">
        <v>72</v>
      </c>
      <c r="C132" s="59" t="s">
        <v>26</v>
      </c>
      <c r="D132" s="41">
        <v>1696</v>
      </c>
      <c r="E132" s="40"/>
      <c r="F132" s="69">
        <v>1025</v>
      </c>
      <c r="G132" s="75"/>
      <c r="H132" s="70">
        <v>1025</v>
      </c>
      <c r="I132" s="75"/>
      <c r="J132" s="62">
        <f>ROUND(F132*0.75,0)</f>
        <v>769</v>
      </c>
      <c r="K132" s="40">
        <v>0</v>
      </c>
      <c r="L132" s="68">
        <f t="shared" si="43"/>
        <v>769</v>
      </c>
      <c r="M132" s="219" t="s">
        <v>308</v>
      </c>
      <c r="N132" s="219" t="s">
        <v>230</v>
      </c>
      <c r="O132" s="219" t="s">
        <v>232</v>
      </c>
      <c r="P132" s="220">
        <v>100</v>
      </c>
      <c r="Q132" s="220" t="s">
        <v>312</v>
      </c>
      <c r="V132" s="134"/>
      <c r="AA132" s="134"/>
      <c r="AF132" s="134"/>
      <c r="AH132" s="15" t="s">
        <v>404</v>
      </c>
      <c r="AI132" s="15" t="s">
        <v>407</v>
      </c>
      <c r="AJ132" s="15" t="str">
        <f>B132</f>
        <v>63.74.51</v>
      </c>
      <c r="AK132" s="15" t="str">
        <f>CONCATENATE(AH132,".",AI132,".",AJ132)</f>
        <v>2210.01.110.63.74.51</v>
      </c>
    </row>
    <row r="133" spans="1:37" ht="13.2" customHeight="1">
      <c r="A133" s="26" t="s">
        <v>8</v>
      </c>
      <c r="B133" s="27">
        <v>74</v>
      </c>
      <c r="C133" s="59" t="s">
        <v>67</v>
      </c>
      <c r="D133" s="65">
        <f t="shared" ref="D133:L133" si="44">SUM(D127:D132)</f>
        <v>109714</v>
      </c>
      <c r="E133" s="47"/>
      <c r="F133" s="66">
        <f t="shared" si="44"/>
        <v>109530</v>
      </c>
      <c r="G133" s="47"/>
      <c r="H133" s="65">
        <f t="shared" si="44"/>
        <v>109530</v>
      </c>
      <c r="I133" s="47"/>
      <c r="J133" s="66">
        <f t="shared" ref="J133" si="45">SUM(J127:J132)</f>
        <v>253725</v>
      </c>
      <c r="K133" s="47">
        <f t="shared" si="44"/>
        <v>0</v>
      </c>
      <c r="L133" s="65">
        <f t="shared" si="44"/>
        <v>253725</v>
      </c>
      <c r="Q133" s="134"/>
      <c r="V133" s="134"/>
      <c r="AA133" s="134"/>
      <c r="AF133" s="134"/>
    </row>
    <row r="134" spans="1:37" ht="13.2" customHeight="1">
      <c r="A134" s="26"/>
      <c r="B134" s="27"/>
      <c r="C134" s="59"/>
      <c r="D134" s="68"/>
      <c r="E134" s="68"/>
      <c r="F134" s="68"/>
      <c r="G134" s="68"/>
      <c r="H134" s="68"/>
      <c r="I134" s="68"/>
      <c r="J134" s="68"/>
      <c r="K134" s="100"/>
      <c r="L134" s="68"/>
      <c r="Q134" s="134"/>
      <c r="V134" s="134"/>
      <c r="AA134" s="134"/>
      <c r="AF134" s="134"/>
    </row>
    <row r="135" spans="1:37" ht="13.2" customHeight="1">
      <c r="A135" s="26"/>
      <c r="B135" s="27">
        <v>77</v>
      </c>
      <c r="C135" s="59" t="s">
        <v>164</v>
      </c>
      <c r="D135" s="68"/>
      <c r="E135" s="68"/>
      <c r="F135" s="68"/>
      <c r="G135" s="68"/>
      <c r="H135" s="68"/>
      <c r="I135" s="68"/>
      <c r="J135" s="68"/>
      <c r="K135" s="100"/>
      <c r="L135" s="68"/>
      <c r="Q135" s="134"/>
      <c r="V135" s="134"/>
      <c r="AA135" s="134"/>
      <c r="AF135" s="134"/>
    </row>
    <row r="136" spans="1:37" ht="13.2" customHeight="1">
      <c r="A136" s="26"/>
      <c r="B136" s="55" t="s">
        <v>165</v>
      </c>
      <c r="C136" s="59" t="s">
        <v>17</v>
      </c>
      <c r="D136" s="69">
        <v>7013</v>
      </c>
      <c r="E136" s="75"/>
      <c r="F136" s="69">
        <v>8012</v>
      </c>
      <c r="G136" s="75"/>
      <c r="H136" s="69">
        <v>8012</v>
      </c>
      <c r="I136" s="75"/>
      <c r="J136" s="57">
        <v>11103</v>
      </c>
      <c r="K136" s="75">
        <v>0</v>
      </c>
      <c r="L136" s="68">
        <f>SUM(J136:K136)</f>
        <v>11103</v>
      </c>
      <c r="M136" s="219" t="s">
        <v>308</v>
      </c>
      <c r="N136" s="219" t="s">
        <v>230</v>
      </c>
      <c r="O136" s="219" t="s">
        <v>17</v>
      </c>
      <c r="P136" s="220">
        <v>100</v>
      </c>
      <c r="Q136" s="220" t="s">
        <v>309</v>
      </c>
      <c r="V136" s="134"/>
      <c r="AA136" s="134"/>
      <c r="AF136" s="134"/>
      <c r="AH136" s="15" t="s">
        <v>404</v>
      </c>
      <c r="AI136" s="15" t="s">
        <v>407</v>
      </c>
      <c r="AJ136" s="15" t="str">
        <f>B136</f>
        <v>63.77.01</v>
      </c>
      <c r="AK136" s="15" t="str">
        <f>CONCATENATE(AH136,".",AI136,".",AJ136)</f>
        <v>2210.01.110.63.77.01</v>
      </c>
    </row>
    <row r="137" spans="1:37" ht="13.2" customHeight="1">
      <c r="A137" s="26"/>
      <c r="B137" s="55" t="s">
        <v>166</v>
      </c>
      <c r="C137" s="59" t="s">
        <v>20</v>
      </c>
      <c r="D137" s="69">
        <v>40</v>
      </c>
      <c r="E137" s="75"/>
      <c r="F137" s="69">
        <v>70</v>
      </c>
      <c r="G137" s="75"/>
      <c r="H137" s="69">
        <v>70</v>
      </c>
      <c r="I137" s="75"/>
      <c r="J137" s="62">
        <f>ROUND(F137*0.75,0)</f>
        <v>53</v>
      </c>
      <c r="K137" s="75">
        <v>0</v>
      </c>
      <c r="L137" s="68">
        <f>SUM(J137:K137)</f>
        <v>53</v>
      </c>
      <c r="M137" s="219" t="s">
        <v>308</v>
      </c>
      <c r="N137" s="219" t="s">
        <v>230</v>
      </c>
      <c r="O137" s="219" t="s">
        <v>232</v>
      </c>
      <c r="P137" s="220">
        <v>100</v>
      </c>
      <c r="Q137" s="220" t="s">
        <v>312</v>
      </c>
      <c r="V137" s="134"/>
      <c r="AA137" s="134"/>
      <c r="AF137" s="134"/>
      <c r="AH137" s="15" t="s">
        <v>404</v>
      </c>
      <c r="AI137" s="15" t="s">
        <v>407</v>
      </c>
      <c r="AJ137" s="15" t="str">
        <f>B137</f>
        <v>63.77.11</v>
      </c>
      <c r="AK137" s="15" t="str">
        <f>CONCATENATE(AH137,".",AI137,".",AJ137)</f>
        <v>2210.01.110.63.77.11</v>
      </c>
    </row>
    <row r="138" spans="1:37" ht="13.2" customHeight="1">
      <c r="A138" s="26"/>
      <c r="B138" s="55" t="s">
        <v>167</v>
      </c>
      <c r="C138" s="59" t="s">
        <v>22</v>
      </c>
      <c r="D138" s="69">
        <v>69</v>
      </c>
      <c r="E138" s="81"/>
      <c r="F138" s="72">
        <v>100</v>
      </c>
      <c r="G138" s="81"/>
      <c r="H138" s="72">
        <v>100</v>
      </c>
      <c r="I138" s="81"/>
      <c r="J138" s="62">
        <f>ROUND(F138*0.75,0)</f>
        <v>75</v>
      </c>
      <c r="K138" s="81">
        <v>0</v>
      </c>
      <c r="L138" s="78">
        <f>SUM(J138:K138)</f>
        <v>75</v>
      </c>
      <c r="M138" s="219" t="s">
        <v>308</v>
      </c>
      <c r="N138" s="219" t="s">
        <v>230</v>
      </c>
      <c r="O138" s="219" t="s">
        <v>232</v>
      </c>
      <c r="P138" s="220">
        <v>100</v>
      </c>
      <c r="Q138" s="220" t="s">
        <v>312</v>
      </c>
      <c r="V138" s="134"/>
      <c r="AA138" s="134"/>
      <c r="AH138" s="15" t="s">
        <v>404</v>
      </c>
      <c r="AI138" s="15" t="s">
        <v>407</v>
      </c>
      <c r="AJ138" s="15" t="str">
        <f>B138</f>
        <v>63.77.13</v>
      </c>
      <c r="AK138" s="15" t="str">
        <f>CONCATENATE(AH138,".",AI138,".",AJ138)</f>
        <v>2210.01.110.63.77.13</v>
      </c>
    </row>
    <row r="139" spans="1:37" ht="13.2" customHeight="1">
      <c r="A139" s="26" t="s">
        <v>8</v>
      </c>
      <c r="B139" s="27">
        <v>77</v>
      </c>
      <c r="C139" s="59" t="s">
        <v>164</v>
      </c>
      <c r="D139" s="66">
        <f t="shared" ref="D139:L139" si="46">SUM(D136:D138)</f>
        <v>7122</v>
      </c>
      <c r="E139" s="47"/>
      <c r="F139" s="66">
        <f t="shared" si="46"/>
        <v>8182</v>
      </c>
      <c r="G139" s="47"/>
      <c r="H139" s="66">
        <f t="shared" si="46"/>
        <v>8182</v>
      </c>
      <c r="I139" s="47"/>
      <c r="J139" s="66">
        <f t="shared" ref="J139" si="47">SUM(J136:J138)</f>
        <v>11231</v>
      </c>
      <c r="K139" s="47">
        <f t="shared" si="46"/>
        <v>0</v>
      </c>
      <c r="L139" s="65">
        <f t="shared" si="46"/>
        <v>11231</v>
      </c>
      <c r="Q139" s="134"/>
      <c r="V139" s="134"/>
      <c r="AA139" s="134"/>
      <c r="AF139" s="134"/>
    </row>
    <row r="140" spans="1:37" ht="13.2" customHeight="1">
      <c r="A140" s="26" t="s">
        <v>8</v>
      </c>
      <c r="B140" s="27">
        <v>63</v>
      </c>
      <c r="C140" s="59" t="s">
        <v>163</v>
      </c>
      <c r="D140" s="78">
        <f t="shared" ref="D140:L140" si="48">D133+D124+D115+D105+D139</f>
        <v>342380</v>
      </c>
      <c r="E140" s="81"/>
      <c r="F140" s="78">
        <f t="shared" si="48"/>
        <v>366823</v>
      </c>
      <c r="G140" s="81"/>
      <c r="H140" s="78">
        <f t="shared" si="48"/>
        <v>368823</v>
      </c>
      <c r="I140" s="81"/>
      <c r="J140" s="78">
        <f t="shared" ref="J140" si="49">J133+J124+J115+J105+J139</f>
        <v>423540</v>
      </c>
      <c r="K140" s="81">
        <f t="shared" si="48"/>
        <v>0</v>
      </c>
      <c r="L140" s="78">
        <f t="shared" si="48"/>
        <v>423540</v>
      </c>
      <c r="Q140" s="134"/>
      <c r="V140" s="134"/>
      <c r="AA140" s="134"/>
      <c r="AF140" s="134"/>
    </row>
    <row r="141" spans="1:37" ht="14.4" customHeight="1">
      <c r="A141" s="26" t="s">
        <v>8</v>
      </c>
      <c r="B141" s="74">
        <v>1.1100000000000001</v>
      </c>
      <c r="C141" s="28" t="s">
        <v>27</v>
      </c>
      <c r="D141" s="76">
        <f t="shared" ref="D141:L141" si="50">D140+D95+D86</f>
        <v>1026613</v>
      </c>
      <c r="E141" s="47"/>
      <c r="F141" s="76">
        <f t="shared" si="50"/>
        <v>1304810</v>
      </c>
      <c r="G141" s="47"/>
      <c r="H141" s="76">
        <f t="shared" si="50"/>
        <v>1326310</v>
      </c>
      <c r="I141" s="47"/>
      <c r="J141" s="76">
        <f t="shared" ref="J141" si="51">J140+J95+J86</f>
        <v>1539005</v>
      </c>
      <c r="K141" s="47">
        <f t="shared" si="50"/>
        <v>0</v>
      </c>
      <c r="L141" s="76">
        <f t="shared" si="50"/>
        <v>1539005</v>
      </c>
      <c r="Q141" s="134"/>
      <c r="V141" s="134"/>
      <c r="AA141" s="134"/>
      <c r="AF141" s="134"/>
    </row>
    <row r="142" spans="1:37">
      <c r="A142" s="26"/>
      <c r="B142" s="74"/>
      <c r="C142" s="28"/>
      <c r="D142" s="68"/>
      <c r="E142" s="68"/>
      <c r="F142" s="68"/>
      <c r="G142" s="68"/>
      <c r="H142" s="68"/>
      <c r="I142" s="68"/>
      <c r="J142" s="68"/>
      <c r="K142" s="100"/>
      <c r="L142" s="68"/>
      <c r="Q142" s="134"/>
      <c r="V142" s="134"/>
      <c r="AA142" s="134"/>
      <c r="AF142" s="134"/>
    </row>
    <row r="143" spans="1:37">
      <c r="A143" s="26"/>
      <c r="B143" s="74">
        <v>1.2</v>
      </c>
      <c r="C143" s="28" t="s">
        <v>296</v>
      </c>
      <c r="D143" s="68"/>
      <c r="E143" s="68"/>
      <c r="F143" s="68"/>
      <c r="G143" s="68"/>
      <c r="H143" s="68"/>
      <c r="I143" s="68"/>
      <c r="J143" s="68"/>
      <c r="K143" s="100"/>
      <c r="L143" s="68"/>
      <c r="Q143" s="134"/>
      <c r="V143" s="134"/>
      <c r="AA143" s="134"/>
      <c r="AF143" s="134"/>
    </row>
    <row r="144" spans="1:37" ht="13.2" customHeight="1">
      <c r="A144" s="26"/>
      <c r="B144" s="102">
        <v>64</v>
      </c>
      <c r="C144" s="59" t="s">
        <v>297</v>
      </c>
      <c r="D144" s="68"/>
      <c r="E144" s="68"/>
      <c r="F144" s="68"/>
      <c r="G144" s="68"/>
      <c r="H144" s="68"/>
      <c r="I144" s="68"/>
      <c r="J144" s="68"/>
      <c r="K144" s="100"/>
      <c r="L144" s="68"/>
      <c r="Q144" s="134"/>
      <c r="V144" s="134"/>
      <c r="AA144" s="134"/>
      <c r="AF144" s="134"/>
    </row>
    <row r="145" spans="1:37" ht="14.4" customHeight="1">
      <c r="A145" s="26"/>
      <c r="B145" s="83" t="s">
        <v>216</v>
      </c>
      <c r="C145" s="59" t="s">
        <v>324</v>
      </c>
      <c r="D145" s="75">
        <v>0</v>
      </c>
      <c r="E145" s="75"/>
      <c r="F145" s="120">
        <v>1</v>
      </c>
      <c r="G145" s="75"/>
      <c r="H145" s="259">
        <v>1</v>
      </c>
      <c r="I145" s="75"/>
      <c r="J145" s="75">
        <v>0</v>
      </c>
      <c r="K145" s="75">
        <v>0</v>
      </c>
      <c r="L145" s="75">
        <f>SUM(J145:K145)</f>
        <v>0</v>
      </c>
      <c r="M145" s="219" t="s">
        <v>336</v>
      </c>
      <c r="N145" s="219" t="s">
        <v>348</v>
      </c>
      <c r="O145" s="219" t="s">
        <v>297</v>
      </c>
      <c r="P145" s="220">
        <v>100</v>
      </c>
      <c r="Q145" s="220" t="s">
        <v>349</v>
      </c>
      <c r="V145" s="134"/>
      <c r="AA145" s="134"/>
      <c r="AF145" s="134"/>
      <c r="AH145" s="15" t="s">
        <v>404</v>
      </c>
      <c r="AI145" s="15" t="s">
        <v>408</v>
      </c>
      <c r="AJ145" s="15" t="str">
        <f>B145</f>
        <v>64.00.50</v>
      </c>
      <c r="AK145" s="15" t="str">
        <f>CONCATENATE(AH145,".",AI145,".",AJ145)</f>
        <v>2210.01.200.64.00.50</v>
      </c>
    </row>
    <row r="146" spans="1:37" ht="14.1" customHeight="1">
      <c r="A146" s="26" t="s">
        <v>8</v>
      </c>
      <c r="B146" s="102">
        <v>64</v>
      </c>
      <c r="C146" s="59" t="s">
        <v>297</v>
      </c>
      <c r="D146" s="47">
        <f t="shared" ref="D146:L147" si="52">D145</f>
        <v>0</v>
      </c>
      <c r="E146" s="47"/>
      <c r="F146" s="96">
        <f t="shared" si="52"/>
        <v>1</v>
      </c>
      <c r="G146" s="47"/>
      <c r="H146" s="260">
        <f t="shared" si="52"/>
        <v>1</v>
      </c>
      <c r="I146" s="47"/>
      <c r="J146" s="47">
        <f t="shared" ref="J146" si="53">J145</f>
        <v>0</v>
      </c>
      <c r="K146" s="47">
        <f t="shared" si="52"/>
        <v>0</v>
      </c>
      <c r="L146" s="47">
        <f t="shared" si="52"/>
        <v>0</v>
      </c>
      <c r="Q146" s="134"/>
      <c r="V146" s="134"/>
      <c r="AA146" s="134"/>
      <c r="AF146" s="134"/>
    </row>
    <row r="147" spans="1:37" ht="14.1" customHeight="1">
      <c r="A147" s="26" t="s">
        <v>8</v>
      </c>
      <c r="B147" s="74">
        <v>1.2</v>
      </c>
      <c r="C147" s="28" t="s">
        <v>296</v>
      </c>
      <c r="D147" s="47">
        <f t="shared" si="52"/>
        <v>0</v>
      </c>
      <c r="E147" s="47"/>
      <c r="F147" s="96">
        <f t="shared" si="52"/>
        <v>1</v>
      </c>
      <c r="G147" s="47"/>
      <c r="H147" s="260">
        <f t="shared" si="52"/>
        <v>1</v>
      </c>
      <c r="I147" s="47"/>
      <c r="J147" s="47">
        <f t="shared" ref="J147" si="54">J146</f>
        <v>0</v>
      </c>
      <c r="K147" s="47">
        <f t="shared" si="52"/>
        <v>0</v>
      </c>
      <c r="L147" s="47">
        <f t="shared" si="52"/>
        <v>0</v>
      </c>
      <c r="Q147" s="134"/>
      <c r="V147" s="134"/>
      <c r="AA147" s="134"/>
      <c r="AF147" s="134"/>
    </row>
    <row r="148" spans="1:37">
      <c r="A148" s="26"/>
      <c r="B148" s="74"/>
      <c r="C148" s="28"/>
      <c r="D148" s="68"/>
      <c r="E148" s="68"/>
      <c r="F148" s="68"/>
      <c r="G148" s="68"/>
      <c r="H148" s="68"/>
      <c r="I148" s="68"/>
      <c r="J148" s="68"/>
      <c r="K148" s="100"/>
      <c r="L148" s="68"/>
      <c r="Q148" s="134"/>
      <c r="V148" s="134"/>
      <c r="AA148" s="134"/>
      <c r="AF148" s="134"/>
    </row>
    <row r="149" spans="1:37" ht="14.4" customHeight="1">
      <c r="A149" s="26"/>
      <c r="B149" s="74">
        <v>1.8</v>
      </c>
      <c r="C149" s="28" t="s">
        <v>73</v>
      </c>
      <c r="D149" s="37"/>
      <c r="E149" s="37"/>
      <c r="F149" s="37"/>
      <c r="G149" s="37"/>
      <c r="H149" s="37"/>
      <c r="I149" s="37"/>
      <c r="J149" s="37"/>
      <c r="K149" s="99"/>
      <c r="L149" s="37"/>
      <c r="Q149" s="134"/>
      <c r="V149" s="134"/>
      <c r="AA149" s="134"/>
      <c r="AF149" s="134"/>
    </row>
    <row r="150" spans="1:37" ht="14.4" customHeight="1">
      <c r="A150" s="26"/>
      <c r="B150" s="80" t="s">
        <v>205</v>
      </c>
      <c r="C150" s="59" t="s">
        <v>79</v>
      </c>
      <c r="D150" s="68"/>
      <c r="E150" s="68"/>
      <c r="F150" s="68"/>
      <c r="G150" s="68"/>
      <c r="H150" s="68"/>
      <c r="I150" s="68"/>
      <c r="J150" s="68"/>
      <c r="K150" s="100"/>
      <c r="L150" s="68"/>
      <c r="Q150" s="134"/>
      <c r="V150" s="134"/>
      <c r="AA150" s="134"/>
      <c r="AF150" s="134"/>
    </row>
    <row r="151" spans="1:37" ht="14.4" customHeight="1">
      <c r="A151" s="26"/>
      <c r="B151" s="55" t="s">
        <v>80</v>
      </c>
      <c r="C151" s="59" t="s">
        <v>193</v>
      </c>
      <c r="D151" s="69">
        <v>700</v>
      </c>
      <c r="E151" s="75"/>
      <c r="F151" s="69">
        <v>1200</v>
      </c>
      <c r="G151" s="75"/>
      <c r="H151" s="70">
        <v>1200</v>
      </c>
      <c r="I151" s="75"/>
      <c r="J151" s="75">
        <v>0</v>
      </c>
      <c r="K151" s="75">
        <v>0</v>
      </c>
      <c r="L151" s="75">
        <f t="shared" ref="L151:L161" si="55">SUM(J151:K151)</f>
        <v>0</v>
      </c>
      <c r="M151" s="219" t="s">
        <v>308</v>
      </c>
      <c r="N151" s="219" t="s">
        <v>230</v>
      </c>
      <c r="O151" s="219" t="s">
        <v>313</v>
      </c>
      <c r="P151" s="220">
        <v>100</v>
      </c>
      <c r="Q151" s="220" t="s">
        <v>314</v>
      </c>
      <c r="V151" s="134"/>
      <c r="AA151" s="134"/>
      <c r="AF151" s="134"/>
      <c r="AH151" s="15" t="s">
        <v>404</v>
      </c>
      <c r="AI151" s="15" t="s">
        <v>409</v>
      </c>
      <c r="AJ151" s="15" t="str">
        <f>B151</f>
        <v>00.44.31</v>
      </c>
      <c r="AK151" s="15" t="str">
        <f>CONCATENATE(AH151,".",AI151,".",AJ151)</f>
        <v>2210.01.800.00.44.31</v>
      </c>
    </row>
    <row r="152" spans="1:37" ht="14.4" customHeight="1">
      <c r="A152" s="26"/>
      <c r="B152" s="83" t="s">
        <v>160</v>
      </c>
      <c r="C152" s="59" t="s">
        <v>161</v>
      </c>
      <c r="D152" s="69">
        <v>10000</v>
      </c>
      <c r="E152" s="36"/>
      <c r="F152" s="69">
        <v>7500</v>
      </c>
      <c r="G152" s="40"/>
      <c r="H152" s="62">
        <v>7500</v>
      </c>
      <c r="I152" s="40"/>
      <c r="J152" s="75">
        <v>0</v>
      </c>
      <c r="K152" s="40">
        <v>0</v>
      </c>
      <c r="L152" s="75">
        <f t="shared" si="55"/>
        <v>0</v>
      </c>
      <c r="M152" s="219" t="s">
        <v>308</v>
      </c>
      <c r="N152" s="219" t="s">
        <v>233</v>
      </c>
      <c r="O152" s="219" t="s">
        <v>161</v>
      </c>
      <c r="P152" s="220">
        <v>100</v>
      </c>
      <c r="Q152" s="220" t="s">
        <v>325</v>
      </c>
      <c r="V152" s="134"/>
      <c r="AA152" s="134"/>
      <c r="AF152" s="134"/>
      <c r="AH152" s="15" t="s">
        <v>404</v>
      </c>
      <c r="AI152" s="15" t="s">
        <v>409</v>
      </c>
      <c r="AJ152" s="15" t="str">
        <f t="shared" ref="AJ152:AJ157" si="56">B152</f>
        <v>00.44.80</v>
      </c>
      <c r="AK152" s="15" t="str">
        <f t="shared" ref="AK152:AK157" si="57">CONCATENATE(AH152,".",AI152,".",AJ152)</f>
        <v>2210.01.800.00.44.80</v>
      </c>
    </row>
    <row r="153" spans="1:37" ht="14.4" customHeight="1">
      <c r="A153" s="26"/>
      <c r="B153" s="83" t="s">
        <v>239</v>
      </c>
      <c r="C153" s="59" t="s">
        <v>240</v>
      </c>
      <c r="D153" s="69">
        <v>57100</v>
      </c>
      <c r="E153" s="75"/>
      <c r="F153" s="69">
        <v>57100</v>
      </c>
      <c r="G153" s="40"/>
      <c r="H153" s="62">
        <v>57100</v>
      </c>
      <c r="I153" s="40"/>
      <c r="J153" s="69">
        <v>21775</v>
      </c>
      <c r="K153" s="40">
        <v>0</v>
      </c>
      <c r="L153" s="69">
        <f t="shared" si="55"/>
        <v>21775</v>
      </c>
      <c r="M153" s="219" t="s">
        <v>308</v>
      </c>
      <c r="N153" s="219" t="s">
        <v>233</v>
      </c>
      <c r="O153" s="219" t="s">
        <v>240</v>
      </c>
      <c r="P153" s="220">
        <v>100</v>
      </c>
      <c r="Q153" s="220" t="s">
        <v>315</v>
      </c>
      <c r="V153" s="134"/>
      <c r="AA153" s="134"/>
      <c r="AF153" s="134"/>
      <c r="AH153" s="15" t="s">
        <v>404</v>
      </c>
      <c r="AI153" s="15" t="s">
        <v>409</v>
      </c>
      <c r="AJ153" s="15" t="str">
        <f t="shared" si="56"/>
        <v>00.44.82</v>
      </c>
      <c r="AK153" s="15" t="str">
        <f t="shared" si="57"/>
        <v>2210.01.800.00.44.82</v>
      </c>
    </row>
    <row r="154" spans="1:37" ht="14.4" customHeight="1">
      <c r="A154" s="26"/>
      <c r="B154" s="83" t="s">
        <v>209</v>
      </c>
      <c r="C154" s="59" t="s">
        <v>210</v>
      </c>
      <c r="D154" s="261">
        <v>10000</v>
      </c>
      <c r="E154" s="75"/>
      <c r="F154" s="62">
        <v>10000</v>
      </c>
      <c r="G154" s="40"/>
      <c r="H154" s="62">
        <v>10000</v>
      </c>
      <c r="I154" s="40"/>
      <c r="J154" s="62">
        <v>2500</v>
      </c>
      <c r="K154" s="40">
        <v>0</v>
      </c>
      <c r="L154" s="69">
        <f t="shared" si="55"/>
        <v>2500</v>
      </c>
      <c r="M154" s="219" t="s">
        <v>308</v>
      </c>
      <c r="N154" s="219" t="s">
        <v>233</v>
      </c>
      <c r="O154" s="219" t="s">
        <v>292</v>
      </c>
      <c r="P154" s="220">
        <v>100</v>
      </c>
      <c r="Q154" s="220" t="s">
        <v>317</v>
      </c>
      <c r="V154" s="134"/>
      <c r="AA154" s="134"/>
      <c r="AF154" s="134"/>
      <c r="AH154" s="15" t="s">
        <v>404</v>
      </c>
      <c r="AI154" s="15" t="s">
        <v>409</v>
      </c>
      <c r="AJ154" s="15" t="str">
        <f t="shared" si="56"/>
        <v>00.44.84</v>
      </c>
      <c r="AK154" s="15" t="str">
        <f t="shared" si="57"/>
        <v>2210.01.800.00.44.84</v>
      </c>
    </row>
    <row r="155" spans="1:37" ht="14.4" customHeight="1">
      <c r="A155" s="71"/>
      <c r="B155" s="246" t="s">
        <v>237</v>
      </c>
      <c r="C155" s="79" t="s">
        <v>238</v>
      </c>
      <c r="D155" s="72">
        <v>23976</v>
      </c>
      <c r="E155" s="81"/>
      <c r="F155" s="77">
        <v>25000</v>
      </c>
      <c r="G155" s="44"/>
      <c r="H155" s="77">
        <v>50000</v>
      </c>
      <c r="I155" s="44"/>
      <c r="J155" s="77">
        <v>50000</v>
      </c>
      <c r="K155" s="44">
        <v>0</v>
      </c>
      <c r="L155" s="72">
        <f t="shared" si="55"/>
        <v>50000</v>
      </c>
      <c r="M155" s="219" t="s">
        <v>308</v>
      </c>
      <c r="N155" s="219" t="s">
        <v>233</v>
      </c>
      <c r="O155" s="219" t="s">
        <v>246</v>
      </c>
      <c r="P155" s="220">
        <v>100</v>
      </c>
      <c r="Q155" s="220" t="s">
        <v>316</v>
      </c>
      <c r="V155" s="134"/>
      <c r="AA155" s="134"/>
      <c r="AF155" s="134"/>
      <c r="AH155" s="15" t="s">
        <v>404</v>
      </c>
      <c r="AI155" s="15" t="s">
        <v>409</v>
      </c>
      <c r="AJ155" s="15" t="str">
        <f t="shared" si="56"/>
        <v>00.44.85</v>
      </c>
      <c r="AK155" s="15" t="str">
        <f t="shared" si="57"/>
        <v>2210.01.800.00.44.85</v>
      </c>
    </row>
    <row r="156" spans="1:37" ht="26.4">
      <c r="A156" s="26"/>
      <c r="B156" s="83" t="s">
        <v>242</v>
      </c>
      <c r="C156" s="195" t="s">
        <v>241</v>
      </c>
      <c r="D156" s="69">
        <v>8000</v>
      </c>
      <c r="E156" s="75"/>
      <c r="F156" s="62">
        <v>10000</v>
      </c>
      <c r="G156" s="40"/>
      <c r="H156" s="62">
        <v>10000</v>
      </c>
      <c r="I156" s="40"/>
      <c r="J156" s="40">
        <v>0</v>
      </c>
      <c r="K156" s="40">
        <v>0</v>
      </c>
      <c r="L156" s="75">
        <f t="shared" si="55"/>
        <v>0</v>
      </c>
      <c r="M156" s="219" t="s">
        <v>308</v>
      </c>
      <c r="N156" s="219" t="s">
        <v>233</v>
      </c>
      <c r="O156" s="219" t="s">
        <v>247</v>
      </c>
      <c r="P156" s="220">
        <v>100</v>
      </c>
      <c r="Q156" s="220" t="s">
        <v>318</v>
      </c>
      <c r="V156" s="134"/>
      <c r="AA156" s="134"/>
      <c r="AF156" s="134"/>
      <c r="AH156" s="15" t="s">
        <v>404</v>
      </c>
      <c r="AI156" s="15" t="s">
        <v>409</v>
      </c>
      <c r="AJ156" s="15" t="str">
        <f t="shared" si="56"/>
        <v>00.44.86</v>
      </c>
      <c r="AK156" s="15" t="str">
        <f t="shared" si="57"/>
        <v>2210.01.800.00.44.86</v>
      </c>
    </row>
    <row r="157" spans="1:37" ht="15.6" customHeight="1">
      <c r="A157" s="26"/>
      <c r="B157" s="83" t="s">
        <v>288</v>
      </c>
      <c r="C157" s="195" t="s">
        <v>289</v>
      </c>
      <c r="D157" s="69">
        <v>9204</v>
      </c>
      <c r="E157" s="75"/>
      <c r="F157" s="40">
        <v>0</v>
      </c>
      <c r="G157" s="40"/>
      <c r="H157" s="62">
        <v>60</v>
      </c>
      <c r="I157" s="40"/>
      <c r="J157" s="40">
        <v>0</v>
      </c>
      <c r="K157" s="40">
        <v>0</v>
      </c>
      <c r="L157" s="75">
        <f t="shared" si="55"/>
        <v>0</v>
      </c>
      <c r="M157" s="219" t="s">
        <v>308</v>
      </c>
      <c r="N157" s="219" t="s">
        <v>233</v>
      </c>
      <c r="O157" s="140" t="s">
        <v>326</v>
      </c>
      <c r="P157" s="220">
        <v>100</v>
      </c>
      <c r="Q157" s="220" t="s">
        <v>327</v>
      </c>
      <c r="V157" s="134"/>
      <c r="AA157" s="134"/>
      <c r="AF157" s="134"/>
      <c r="AH157" s="15" t="s">
        <v>404</v>
      </c>
      <c r="AI157" s="15" t="s">
        <v>409</v>
      </c>
      <c r="AJ157" s="15" t="str">
        <f t="shared" si="56"/>
        <v>00.44.87</v>
      </c>
      <c r="AK157" s="15" t="str">
        <f t="shared" si="57"/>
        <v>2210.01.800.00.44.87</v>
      </c>
    </row>
    <row r="158" spans="1:37" ht="14.4" customHeight="1">
      <c r="A158" s="26"/>
      <c r="B158" s="83" t="s">
        <v>373</v>
      </c>
      <c r="C158" s="195" t="s">
        <v>374</v>
      </c>
      <c r="D158" s="75">
        <v>0</v>
      </c>
      <c r="E158" s="75"/>
      <c r="F158" s="69">
        <v>1500</v>
      </c>
      <c r="G158" s="75"/>
      <c r="H158" s="69">
        <v>41500</v>
      </c>
      <c r="I158" s="75"/>
      <c r="J158" s="75">
        <v>0</v>
      </c>
      <c r="K158" s="75">
        <v>0</v>
      </c>
      <c r="L158" s="75">
        <f t="shared" si="55"/>
        <v>0</v>
      </c>
      <c r="M158" s="219" t="s">
        <v>308</v>
      </c>
      <c r="N158" s="219" t="s">
        <v>233</v>
      </c>
      <c r="O158" s="219" t="s">
        <v>387</v>
      </c>
      <c r="P158" s="220">
        <v>100</v>
      </c>
      <c r="Q158" s="220" t="s">
        <v>388</v>
      </c>
      <c r="V158" s="134"/>
      <c r="AA158" s="134"/>
      <c r="AF158" s="134"/>
      <c r="AH158" s="15" t="s">
        <v>404</v>
      </c>
      <c r="AI158" s="15" t="s">
        <v>409</v>
      </c>
      <c r="AJ158" s="15" t="str">
        <f t="shared" ref="AJ158" si="58">B158</f>
        <v>00.44.88</v>
      </c>
      <c r="AK158" s="15" t="str">
        <f t="shared" ref="AK158" si="59">CONCATENATE(AH158,".",AI158,".",AJ158)</f>
        <v>2210.01.800.00.44.88</v>
      </c>
    </row>
    <row r="159" spans="1:37" ht="14.4" customHeight="1">
      <c r="A159" s="26"/>
      <c r="B159" s="83" t="s">
        <v>430</v>
      </c>
      <c r="C159" s="195" t="s">
        <v>431</v>
      </c>
      <c r="D159" s="75">
        <v>0</v>
      </c>
      <c r="E159" s="75"/>
      <c r="F159" s="75">
        <v>0</v>
      </c>
      <c r="G159" s="75"/>
      <c r="H159" s="69">
        <v>12500</v>
      </c>
      <c r="I159" s="75"/>
      <c r="J159" s="75">
        <v>0</v>
      </c>
      <c r="K159" s="75">
        <v>0</v>
      </c>
      <c r="L159" s="75">
        <f t="shared" si="55"/>
        <v>0</v>
      </c>
      <c r="M159" s="219" t="s">
        <v>308</v>
      </c>
      <c r="N159" s="219" t="s">
        <v>233</v>
      </c>
      <c r="O159" s="219" t="s">
        <v>431</v>
      </c>
      <c r="P159" s="220">
        <v>100</v>
      </c>
      <c r="Q159" s="220" t="s">
        <v>470</v>
      </c>
      <c r="V159" s="134"/>
      <c r="AA159" s="134"/>
      <c r="AF159" s="134"/>
      <c r="AH159" s="15" t="s">
        <v>404</v>
      </c>
      <c r="AI159" s="15" t="s">
        <v>409</v>
      </c>
      <c r="AJ159" s="15" t="str">
        <f t="shared" ref="AJ159:AJ161" si="60">B159</f>
        <v>00.44.89</v>
      </c>
      <c r="AK159" s="15" t="str">
        <f t="shared" ref="AK159:AK160" si="61">CONCATENATE(AH159,".",AI159,".",AJ159)</f>
        <v>2210.01.800.00.44.89</v>
      </c>
    </row>
    <row r="160" spans="1:37" ht="14.4" customHeight="1">
      <c r="A160" s="26"/>
      <c r="B160" s="83" t="s">
        <v>432</v>
      </c>
      <c r="C160" s="195" t="s">
        <v>433</v>
      </c>
      <c r="D160" s="75">
        <v>0</v>
      </c>
      <c r="E160" s="75"/>
      <c r="F160" s="75">
        <v>0</v>
      </c>
      <c r="G160" s="75"/>
      <c r="H160" s="69">
        <v>33550</v>
      </c>
      <c r="I160" s="75"/>
      <c r="J160" s="75">
        <v>0</v>
      </c>
      <c r="K160" s="75">
        <v>0</v>
      </c>
      <c r="L160" s="75">
        <f t="shared" si="55"/>
        <v>0</v>
      </c>
      <c r="M160" s="219" t="s">
        <v>308</v>
      </c>
      <c r="N160" s="219" t="s">
        <v>233</v>
      </c>
      <c r="O160" s="219" t="s">
        <v>468</v>
      </c>
      <c r="P160" s="220">
        <v>100</v>
      </c>
      <c r="Q160" s="220" t="s">
        <v>469</v>
      </c>
      <c r="V160" s="134"/>
      <c r="AA160" s="134"/>
      <c r="AF160" s="134"/>
      <c r="AH160" s="15" t="s">
        <v>404</v>
      </c>
      <c r="AI160" s="15" t="s">
        <v>409</v>
      </c>
      <c r="AJ160" s="15" t="str">
        <f t="shared" si="60"/>
        <v>00.44.90</v>
      </c>
      <c r="AK160" s="15" t="str">
        <f t="shared" si="61"/>
        <v>2210.01.800.00.44.90</v>
      </c>
    </row>
    <row r="161" spans="1:37" ht="27" customHeight="1">
      <c r="A161" s="26"/>
      <c r="B161" s="83" t="s">
        <v>472</v>
      </c>
      <c r="C161" s="133" t="s">
        <v>456</v>
      </c>
      <c r="D161" s="81">
        <v>0</v>
      </c>
      <c r="E161" s="81"/>
      <c r="F161" s="81">
        <v>0</v>
      </c>
      <c r="G161" s="81"/>
      <c r="H161" s="81">
        <v>0</v>
      </c>
      <c r="I161" s="81"/>
      <c r="J161" s="72">
        <v>289200</v>
      </c>
      <c r="K161" s="81">
        <v>0</v>
      </c>
      <c r="L161" s="72">
        <f t="shared" si="55"/>
        <v>289200</v>
      </c>
      <c r="M161" s="219" t="s">
        <v>308</v>
      </c>
      <c r="N161" s="219" t="s">
        <v>233</v>
      </c>
      <c r="O161" s="219" t="s">
        <v>464</v>
      </c>
      <c r="P161" s="220">
        <v>100</v>
      </c>
      <c r="Q161" s="220" t="s">
        <v>465</v>
      </c>
      <c r="V161" s="134"/>
      <c r="AA161" s="134"/>
      <c r="AF161" s="134"/>
      <c r="AJ161" s="15" t="str">
        <f t="shared" si="60"/>
        <v>00.44.91</v>
      </c>
    </row>
    <row r="162" spans="1:37" ht="16.2" customHeight="1">
      <c r="A162" s="26" t="s">
        <v>8</v>
      </c>
      <c r="B162" s="80" t="s">
        <v>205</v>
      </c>
      <c r="C162" s="59" t="s">
        <v>79</v>
      </c>
      <c r="D162" s="78">
        <f>SUM(D151:D161)</f>
        <v>118980</v>
      </c>
      <c r="E162" s="81"/>
      <c r="F162" s="78">
        <f t="shared" ref="F162:L162" si="62">SUM(F151:F161)</f>
        <v>112300</v>
      </c>
      <c r="G162" s="81"/>
      <c r="H162" s="78">
        <f t="shared" si="62"/>
        <v>223410</v>
      </c>
      <c r="I162" s="81"/>
      <c r="J162" s="78">
        <f t="shared" si="62"/>
        <v>363475</v>
      </c>
      <c r="K162" s="81">
        <f t="shared" si="62"/>
        <v>0</v>
      </c>
      <c r="L162" s="78">
        <f t="shared" si="62"/>
        <v>363475</v>
      </c>
      <c r="Q162" s="134"/>
      <c r="V162" s="134"/>
      <c r="AA162" s="134"/>
      <c r="AF162" s="134"/>
    </row>
    <row r="163" spans="1:37" ht="10.050000000000001" customHeight="1">
      <c r="A163" s="26"/>
      <c r="B163" s="80"/>
      <c r="C163" s="59"/>
      <c r="D163" s="68"/>
      <c r="E163" s="68"/>
      <c r="F163" s="68"/>
      <c r="G163" s="68"/>
      <c r="H163" s="68"/>
      <c r="I163" s="68"/>
      <c r="J163" s="68"/>
      <c r="K163" s="100"/>
      <c r="L163" s="68"/>
      <c r="Q163" s="134"/>
      <c r="V163" s="134"/>
      <c r="AA163" s="134"/>
      <c r="AF163" s="134"/>
    </row>
    <row r="164" spans="1:37" ht="14.1" customHeight="1">
      <c r="A164" s="26"/>
      <c r="B164" s="80" t="s">
        <v>212</v>
      </c>
      <c r="C164" s="59" t="s">
        <v>82</v>
      </c>
      <c r="D164" s="68"/>
      <c r="E164" s="68"/>
      <c r="F164" s="68"/>
      <c r="G164" s="68"/>
      <c r="H164" s="68"/>
      <c r="I164" s="68"/>
      <c r="J164" s="68"/>
      <c r="K164" s="100"/>
      <c r="L164" s="68"/>
      <c r="Q164" s="134"/>
      <c r="V164" s="134"/>
      <c r="AA164" s="134"/>
      <c r="AF164" s="134"/>
    </row>
    <row r="165" spans="1:37" ht="14.1" customHeight="1">
      <c r="A165" s="26"/>
      <c r="B165" s="55" t="s">
        <v>83</v>
      </c>
      <c r="C165" s="59" t="s">
        <v>81</v>
      </c>
      <c r="D165" s="77">
        <v>7287</v>
      </c>
      <c r="E165" s="44"/>
      <c r="F165" s="77">
        <v>5000</v>
      </c>
      <c r="G165" s="81"/>
      <c r="H165" s="77">
        <v>5000</v>
      </c>
      <c r="I165" s="81"/>
      <c r="J165" s="62">
        <f>ROUND(F165*0.75,0)</f>
        <v>3750</v>
      </c>
      <c r="K165" s="81">
        <v>0</v>
      </c>
      <c r="L165" s="78">
        <f>SUM(J165:K165)</f>
        <v>3750</v>
      </c>
      <c r="M165" s="219" t="s">
        <v>308</v>
      </c>
      <c r="N165" s="219" t="s">
        <v>230</v>
      </c>
      <c r="O165" s="219" t="s">
        <v>232</v>
      </c>
      <c r="P165" s="220">
        <v>100</v>
      </c>
      <c r="Q165" s="220" t="s">
        <v>312</v>
      </c>
      <c r="V165" s="134"/>
      <c r="AA165" s="134"/>
      <c r="AF165" s="134"/>
      <c r="AH165" s="15" t="s">
        <v>404</v>
      </c>
      <c r="AI165" s="15" t="s">
        <v>409</v>
      </c>
      <c r="AJ165" s="15" t="str">
        <f>B165</f>
        <v>00.45.78</v>
      </c>
      <c r="AK165" s="15" t="str">
        <f>CONCATENATE(AH165,".",AI165,".",AJ165)</f>
        <v>2210.01.800.00.45.78</v>
      </c>
    </row>
    <row r="166" spans="1:37" ht="14.1" customHeight="1">
      <c r="A166" s="26" t="s">
        <v>8</v>
      </c>
      <c r="B166" s="80" t="s">
        <v>212</v>
      </c>
      <c r="C166" s="59" t="s">
        <v>82</v>
      </c>
      <c r="D166" s="77">
        <f t="shared" ref="D166:L166" si="63">D165</f>
        <v>7287</v>
      </c>
      <c r="E166" s="44"/>
      <c r="F166" s="77">
        <f t="shared" si="63"/>
        <v>5000</v>
      </c>
      <c r="G166" s="44"/>
      <c r="H166" s="77">
        <f t="shared" si="63"/>
        <v>5000</v>
      </c>
      <c r="I166" s="44"/>
      <c r="J166" s="77">
        <f t="shared" ref="J166" si="64">J165</f>
        <v>3750</v>
      </c>
      <c r="K166" s="44">
        <f t="shared" si="63"/>
        <v>0</v>
      </c>
      <c r="L166" s="77">
        <f t="shared" si="63"/>
        <v>3750</v>
      </c>
      <c r="M166" s="219"/>
      <c r="N166" s="219"/>
      <c r="O166" s="219"/>
      <c r="P166" s="220"/>
      <c r="Q166" s="220"/>
      <c r="V166" s="134"/>
      <c r="AA166" s="134"/>
      <c r="AF166" s="134"/>
    </row>
    <row r="167" spans="1:37" ht="10.050000000000001" customHeight="1">
      <c r="A167" s="26"/>
      <c r="B167" s="55"/>
      <c r="C167" s="59"/>
      <c r="D167" s="42"/>
      <c r="E167" s="42"/>
      <c r="F167" s="84"/>
      <c r="G167" s="68"/>
      <c r="H167" s="42"/>
      <c r="I167" s="68"/>
      <c r="J167" s="84"/>
      <c r="K167" s="100"/>
      <c r="L167" s="68"/>
      <c r="Q167" s="134"/>
      <c r="V167" s="134"/>
      <c r="AA167" s="134"/>
      <c r="AF167" s="134"/>
    </row>
    <row r="168" spans="1:37" ht="14.1" customHeight="1">
      <c r="A168" s="26"/>
      <c r="B168" s="80" t="s">
        <v>218</v>
      </c>
      <c r="C168" s="59" t="s">
        <v>84</v>
      </c>
      <c r="D168" s="42"/>
      <c r="E168" s="42"/>
      <c r="F168" s="84"/>
      <c r="G168" s="68"/>
      <c r="H168" s="42"/>
      <c r="I168" s="68"/>
      <c r="J168" s="84"/>
      <c r="K168" s="100"/>
      <c r="L168" s="68"/>
      <c r="Q168" s="134"/>
      <c r="V168" s="134"/>
      <c r="AA168" s="134"/>
      <c r="AF168" s="134"/>
    </row>
    <row r="169" spans="1:37" ht="14.1" customHeight="1">
      <c r="A169" s="26"/>
      <c r="B169" s="55" t="s">
        <v>85</v>
      </c>
      <c r="C169" s="59" t="s">
        <v>81</v>
      </c>
      <c r="D169" s="77">
        <v>5049</v>
      </c>
      <c r="E169" s="44"/>
      <c r="F169" s="77">
        <v>3500</v>
      </c>
      <c r="G169" s="81"/>
      <c r="H169" s="77">
        <v>3500</v>
      </c>
      <c r="I169" s="81"/>
      <c r="J169" s="62">
        <f>ROUND(F169*0.75,0)</f>
        <v>2625</v>
      </c>
      <c r="K169" s="81">
        <v>0</v>
      </c>
      <c r="L169" s="78">
        <f>SUM(J169:K169)</f>
        <v>2625</v>
      </c>
      <c r="M169" s="219" t="s">
        <v>308</v>
      </c>
      <c r="N169" s="219" t="s">
        <v>230</v>
      </c>
      <c r="O169" s="219" t="s">
        <v>232</v>
      </c>
      <c r="P169" s="220">
        <v>100</v>
      </c>
      <c r="Q169" s="220" t="s">
        <v>312</v>
      </c>
      <c r="V169" s="134"/>
      <c r="AA169" s="134"/>
      <c r="AF169" s="134"/>
      <c r="AH169" s="15" t="s">
        <v>404</v>
      </c>
      <c r="AI169" s="15" t="s">
        <v>409</v>
      </c>
      <c r="AJ169" s="15" t="str">
        <f>B169</f>
        <v>00.46.78</v>
      </c>
      <c r="AK169" s="15" t="str">
        <f>CONCATENATE(AH169,".",AI169,".",AJ169)</f>
        <v>2210.01.800.00.46.78</v>
      </c>
    </row>
    <row r="170" spans="1:37" ht="14.1" customHeight="1">
      <c r="A170" s="26" t="s">
        <v>8</v>
      </c>
      <c r="B170" s="80" t="s">
        <v>218</v>
      </c>
      <c r="C170" s="59" t="s">
        <v>84</v>
      </c>
      <c r="D170" s="77">
        <f t="shared" ref="D170:H170" si="65">D169</f>
        <v>5049</v>
      </c>
      <c r="E170" s="44"/>
      <c r="F170" s="77">
        <f t="shared" si="65"/>
        <v>3500</v>
      </c>
      <c r="G170" s="44"/>
      <c r="H170" s="77">
        <f t="shared" si="65"/>
        <v>3500</v>
      </c>
      <c r="I170" s="44"/>
      <c r="J170" s="77">
        <f t="shared" ref="J170" si="66">J169</f>
        <v>2625</v>
      </c>
      <c r="K170" s="44">
        <f t="shared" ref="K170" si="67">K169</f>
        <v>0</v>
      </c>
      <c r="L170" s="77">
        <f t="shared" ref="L170" si="68">L169</f>
        <v>2625</v>
      </c>
      <c r="M170" s="219"/>
      <c r="N170" s="219"/>
      <c r="O170" s="219"/>
      <c r="P170" s="220"/>
      <c r="Q170" s="220"/>
      <c r="V170" s="134"/>
      <c r="AA170" s="134"/>
      <c r="AF170" s="134"/>
    </row>
    <row r="171" spans="1:37" ht="10.050000000000001" customHeight="1">
      <c r="A171" s="26"/>
      <c r="B171" s="55"/>
      <c r="C171" s="59"/>
      <c r="D171" s="42"/>
      <c r="E171" s="42"/>
      <c r="F171" s="84"/>
      <c r="G171" s="68"/>
      <c r="H171" s="42"/>
      <c r="I171" s="68"/>
      <c r="J171" s="84"/>
      <c r="K171" s="100"/>
      <c r="L171" s="68"/>
      <c r="Q171" s="134"/>
      <c r="V171" s="134"/>
      <c r="AA171" s="134"/>
      <c r="AF171" s="134"/>
    </row>
    <row r="172" spans="1:37" ht="14.1" customHeight="1">
      <c r="A172" s="26"/>
      <c r="B172" s="80" t="s">
        <v>214</v>
      </c>
      <c r="C172" s="59" t="s">
        <v>86</v>
      </c>
      <c r="D172" s="37"/>
      <c r="E172" s="42"/>
      <c r="F172" s="184"/>
      <c r="G172" s="58"/>
      <c r="H172" s="37"/>
      <c r="I172" s="58"/>
      <c r="J172" s="184"/>
      <c r="K172" s="154"/>
      <c r="L172" s="58"/>
      <c r="Q172" s="134"/>
      <c r="V172" s="134"/>
      <c r="AA172" s="134"/>
      <c r="AF172" s="134"/>
    </row>
    <row r="173" spans="1:37" ht="14.1" customHeight="1">
      <c r="A173" s="26"/>
      <c r="B173" s="55" t="s">
        <v>87</v>
      </c>
      <c r="C173" s="59" t="s">
        <v>81</v>
      </c>
      <c r="D173" s="77">
        <v>3024</v>
      </c>
      <c r="E173" s="44"/>
      <c r="F173" s="77">
        <v>2180</v>
      </c>
      <c r="G173" s="81"/>
      <c r="H173" s="77">
        <v>2180</v>
      </c>
      <c r="I173" s="81"/>
      <c r="J173" s="62">
        <f>ROUND(F173*0.75,0)</f>
        <v>1635</v>
      </c>
      <c r="K173" s="81">
        <v>0</v>
      </c>
      <c r="L173" s="78">
        <f>SUM(J173:K173)</f>
        <v>1635</v>
      </c>
      <c r="M173" s="219" t="s">
        <v>308</v>
      </c>
      <c r="N173" s="219" t="s">
        <v>230</v>
      </c>
      <c r="O173" s="219" t="s">
        <v>232</v>
      </c>
      <c r="P173" s="220">
        <v>100</v>
      </c>
      <c r="Q173" s="220" t="s">
        <v>312</v>
      </c>
      <c r="V173" s="134"/>
      <c r="AA173" s="134"/>
      <c r="AF173" s="134"/>
      <c r="AH173" s="15" t="s">
        <v>404</v>
      </c>
      <c r="AI173" s="15" t="s">
        <v>409</v>
      </c>
      <c r="AJ173" s="55" t="s">
        <v>87</v>
      </c>
      <c r="AK173" s="15" t="str">
        <f>CONCATENATE(AH173,".",AI173,".",AJ173)</f>
        <v>2210.01.800.00.47.78</v>
      </c>
    </row>
    <row r="174" spans="1:37" ht="14.1" customHeight="1">
      <c r="A174" s="26" t="s">
        <v>8</v>
      </c>
      <c r="B174" s="80" t="s">
        <v>214</v>
      </c>
      <c r="C174" s="59" t="s">
        <v>86</v>
      </c>
      <c r="D174" s="77">
        <f t="shared" ref="D174:H174" si="69">D173</f>
        <v>3024</v>
      </c>
      <c r="E174" s="44"/>
      <c r="F174" s="77">
        <f t="shared" si="69"/>
        <v>2180</v>
      </c>
      <c r="G174" s="44"/>
      <c r="H174" s="77">
        <f t="shared" si="69"/>
        <v>2180</v>
      </c>
      <c r="I174" s="44"/>
      <c r="J174" s="77">
        <f t="shared" ref="J174" si="70">J173</f>
        <v>1635</v>
      </c>
      <c r="K174" s="44">
        <f t="shared" ref="K174" si="71">K173</f>
        <v>0</v>
      </c>
      <c r="L174" s="77">
        <f t="shared" ref="L174" si="72">L173</f>
        <v>1635</v>
      </c>
      <c r="M174" s="219"/>
      <c r="N174" s="219"/>
      <c r="O174" s="219"/>
      <c r="P174" s="220"/>
      <c r="Q174" s="220"/>
      <c r="V174" s="134"/>
      <c r="AA174" s="134"/>
      <c r="AF174" s="134"/>
    </row>
    <row r="175" spans="1:37" ht="10.050000000000001" customHeight="1">
      <c r="A175" s="26"/>
      <c r="B175" s="55"/>
      <c r="C175" s="59"/>
      <c r="D175" s="42"/>
      <c r="E175" s="42"/>
      <c r="F175" s="84"/>
      <c r="G175" s="68"/>
      <c r="H175" s="42"/>
      <c r="I175" s="68"/>
      <c r="J175" s="84"/>
      <c r="K175" s="100"/>
      <c r="L175" s="68"/>
      <c r="Q175" s="134"/>
      <c r="V175" s="134"/>
      <c r="AA175" s="134"/>
      <c r="AF175" s="134"/>
    </row>
    <row r="176" spans="1:37" ht="15" customHeight="1">
      <c r="A176" s="26"/>
      <c r="B176" s="80" t="s">
        <v>215</v>
      </c>
      <c r="C176" s="59" t="s">
        <v>88</v>
      </c>
      <c r="D176" s="42"/>
      <c r="E176" s="42"/>
      <c r="F176" s="84"/>
      <c r="G176" s="68"/>
      <c r="H176" s="42"/>
      <c r="I176" s="68"/>
      <c r="J176" s="84"/>
      <c r="K176" s="100"/>
      <c r="L176" s="68"/>
      <c r="Q176" s="134"/>
      <c r="V176" s="134"/>
      <c r="AA176" s="134"/>
      <c r="AF176" s="134"/>
    </row>
    <row r="177" spans="1:37" ht="15" customHeight="1">
      <c r="A177" s="26"/>
      <c r="B177" s="55" t="s">
        <v>89</v>
      </c>
      <c r="C177" s="59" t="s">
        <v>81</v>
      </c>
      <c r="D177" s="77">
        <v>12566</v>
      </c>
      <c r="E177" s="44"/>
      <c r="F177" s="77">
        <v>6590</v>
      </c>
      <c r="G177" s="81"/>
      <c r="H177" s="77">
        <v>6590</v>
      </c>
      <c r="I177" s="81"/>
      <c r="J177" s="62">
        <f>ROUND(F177*0.75,0)</f>
        <v>4943</v>
      </c>
      <c r="K177" s="81">
        <v>0</v>
      </c>
      <c r="L177" s="78">
        <f>SUM(J177:K177)</f>
        <v>4943</v>
      </c>
      <c r="M177" s="219" t="s">
        <v>308</v>
      </c>
      <c r="N177" s="219" t="s">
        <v>230</v>
      </c>
      <c r="O177" s="219" t="s">
        <v>232</v>
      </c>
      <c r="P177" s="220">
        <v>100</v>
      </c>
      <c r="Q177" s="220" t="s">
        <v>312</v>
      </c>
      <c r="V177" s="134"/>
      <c r="AA177" s="134"/>
      <c r="AF177" s="134"/>
      <c r="AH177" s="15" t="s">
        <v>404</v>
      </c>
      <c r="AI177" s="15" t="s">
        <v>409</v>
      </c>
      <c r="AJ177" s="15" t="str">
        <f>B177</f>
        <v>00.48.78</v>
      </c>
      <c r="AK177" s="15" t="str">
        <f>CONCATENATE(AH177,".",AI177,".",AJ177)</f>
        <v>2210.01.800.00.48.78</v>
      </c>
    </row>
    <row r="178" spans="1:37" ht="15" customHeight="1">
      <c r="A178" s="26" t="s">
        <v>8</v>
      </c>
      <c r="B178" s="80" t="s">
        <v>215</v>
      </c>
      <c r="C178" s="59" t="s">
        <v>88</v>
      </c>
      <c r="D178" s="77">
        <f t="shared" ref="D178:H178" si="73">D177</f>
        <v>12566</v>
      </c>
      <c r="E178" s="44"/>
      <c r="F178" s="77">
        <f t="shared" si="73"/>
        <v>6590</v>
      </c>
      <c r="G178" s="44"/>
      <c r="H178" s="77">
        <f t="shared" si="73"/>
        <v>6590</v>
      </c>
      <c r="I178" s="44"/>
      <c r="J178" s="77">
        <f t="shared" ref="J178" si="74">J177</f>
        <v>4943</v>
      </c>
      <c r="K178" s="44">
        <f t="shared" ref="K178" si="75">K177</f>
        <v>0</v>
      </c>
      <c r="L178" s="77">
        <f t="shared" ref="L178" si="76">L177</f>
        <v>4943</v>
      </c>
      <c r="M178" s="219"/>
      <c r="N178" s="219"/>
      <c r="O178" s="219"/>
      <c r="P178" s="220"/>
      <c r="Q178" s="220"/>
      <c r="V178" s="134"/>
      <c r="AA178" s="134"/>
      <c r="AF178" s="134"/>
    </row>
    <row r="179" spans="1:37" ht="10.050000000000001" customHeight="1">
      <c r="A179" s="26"/>
      <c r="B179" s="55"/>
      <c r="C179" s="59"/>
      <c r="D179" s="42"/>
      <c r="E179" s="42"/>
      <c r="F179" s="84"/>
      <c r="G179" s="68"/>
      <c r="H179" s="42"/>
      <c r="I179" s="68"/>
      <c r="J179" s="84"/>
      <c r="K179" s="100"/>
      <c r="L179" s="68"/>
      <c r="Q179" s="134"/>
      <c r="V179" s="134"/>
      <c r="AA179" s="134"/>
      <c r="AF179" s="134"/>
    </row>
    <row r="180" spans="1:37" ht="15" customHeight="1">
      <c r="A180" s="26"/>
      <c r="B180" s="80" t="s">
        <v>213</v>
      </c>
      <c r="C180" s="59" t="s">
        <v>77</v>
      </c>
      <c r="D180" s="42"/>
      <c r="E180" s="42"/>
      <c r="F180" s="84"/>
      <c r="G180" s="68"/>
      <c r="H180" s="42"/>
      <c r="I180" s="68"/>
      <c r="J180" s="84"/>
      <c r="K180" s="100"/>
      <c r="L180" s="68"/>
      <c r="Q180" s="134"/>
      <c r="V180" s="134"/>
      <c r="AA180" s="134"/>
      <c r="AF180" s="134"/>
    </row>
    <row r="181" spans="1:37" ht="15" customHeight="1">
      <c r="A181" s="26"/>
      <c r="B181" s="55" t="s">
        <v>90</v>
      </c>
      <c r="C181" s="59" t="s">
        <v>81</v>
      </c>
      <c r="D181" s="77">
        <v>28675</v>
      </c>
      <c r="E181" s="44"/>
      <c r="F181" s="77">
        <v>14400</v>
      </c>
      <c r="G181" s="81"/>
      <c r="H181" s="77">
        <v>14400</v>
      </c>
      <c r="I181" s="81"/>
      <c r="J181" s="62">
        <f>ROUND(F181*0.75,0)</f>
        <v>10800</v>
      </c>
      <c r="K181" s="81">
        <v>0</v>
      </c>
      <c r="L181" s="78">
        <f>SUM(J181:K181)</f>
        <v>10800</v>
      </c>
      <c r="M181" s="219" t="s">
        <v>308</v>
      </c>
      <c r="N181" s="219" t="s">
        <v>230</v>
      </c>
      <c r="O181" s="219" t="s">
        <v>232</v>
      </c>
      <c r="P181" s="220">
        <v>100</v>
      </c>
      <c r="Q181" s="220" t="s">
        <v>312</v>
      </c>
      <c r="V181" s="134"/>
      <c r="AA181" s="134"/>
      <c r="AF181" s="134"/>
      <c r="AH181" s="15" t="s">
        <v>404</v>
      </c>
      <c r="AI181" s="15" t="s">
        <v>409</v>
      </c>
      <c r="AJ181" s="55" t="s">
        <v>90</v>
      </c>
      <c r="AK181" s="15" t="str">
        <f>CONCATENATE(AH181,".",AI181,".",AJ181)</f>
        <v>2210.01.800.00.59.78</v>
      </c>
    </row>
    <row r="182" spans="1:37" ht="15" customHeight="1">
      <c r="A182" s="26" t="s">
        <v>8</v>
      </c>
      <c r="B182" s="80" t="s">
        <v>213</v>
      </c>
      <c r="C182" s="59" t="s">
        <v>77</v>
      </c>
      <c r="D182" s="77">
        <f t="shared" ref="D182:H182" si="77">D181</f>
        <v>28675</v>
      </c>
      <c r="E182" s="44"/>
      <c r="F182" s="77">
        <f t="shared" si="77"/>
        <v>14400</v>
      </c>
      <c r="G182" s="44"/>
      <c r="H182" s="77">
        <f t="shared" si="77"/>
        <v>14400</v>
      </c>
      <c r="I182" s="44"/>
      <c r="J182" s="77">
        <f t="shared" ref="J182" si="78">J181</f>
        <v>10800</v>
      </c>
      <c r="K182" s="44">
        <f t="shared" ref="K182" si="79">K181</f>
        <v>0</v>
      </c>
      <c r="L182" s="77">
        <f t="shared" ref="L182" si="80">L181</f>
        <v>10800</v>
      </c>
      <c r="M182" s="219"/>
      <c r="N182" s="219"/>
      <c r="O182" s="219"/>
      <c r="P182" s="220"/>
      <c r="Q182" s="220"/>
      <c r="V182" s="134"/>
      <c r="AA182" s="134"/>
      <c r="AF182" s="134"/>
    </row>
    <row r="183" spans="1:37" ht="10.050000000000001" customHeight="1">
      <c r="A183" s="26"/>
      <c r="B183" s="74"/>
      <c r="C183" s="28"/>
      <c r="D183" s="37"/>
      <c r="E183" s="37"/>
      <c r="F183" s="37"/>
      <c r="G183" s="37"/>
      <c r="H183" s="37"/>
      <c r="I183" s="37"/>
      <c r="J183" s="37"/>
      <c r="K183" s="99"/>
      <c r="L183" s="37"/>
      <c r="Q183" s="134"/>
      <c r="V183" s="134"/>
      <c r="AA183" s="134"/>
      <c r="AF183" s="134"/>
    </row>
    <row r="184" spans="1:37" ht="15" customHeight="1">
      <c r="A184" s="27"/>
      <c r="B184" s="80" t="s">
        <v>368</v>
      </c>
      <c r="C184" s="59" t="s">
        <v>369</v>
      </c>
      <c r="D184" s="37"/>
      <c r="E184" s="37"/>
      <c r="F184" s="37"/>
      <c r="G184" s="37"/>
      <c r="H184" s="37"/>
      <c r="I184" s="37"/>
      <c r="J184" s="37"/>
      <c r="K184" s="99"/>
      <c r="L184" s="37"/>
      <c r="Q184" s="134"/>
      <c r="V184" s="134"/>
      <c r="AA184" s="134"/>
      <c r="AF184" s="134"/>
    </row>
    <row r="185" spans="1:37" ht="15" customHeight="1">
      <c r="A185" s="71"/>
      <c r="B185" s="246" t="s">
        <v>370</v>
      </c>
      <c r="C185" s="79" t="s">
        <v>371</v>
      </c>
      <c r="D185" s="77">
        <v>50000</v>
      </c>
      <c r="E185" s="44"/>
      <c r="F185" s="44">
        <v>0</v>
      </c>
      <c r="G185" s="44"/>
      <c r="H185" s="44">
        <v>0</v>
      </c>
      <c r="I185" s="44"/>
      <c r="J185" s="44">
        <v>0</v>
      </c>
      <c r="K185" s="44">
        <v>0</v>
      </c>
      <c r="L185" s="44">
        <f>SUM(J185:K185)</f>
        <v>0</v>
      </c>
      <c r="M185" s="219" t="s">
        <v>308</v>
      </c>
      <c r="N185" s="219" t="s">
        <v>230</v>
      </c>
      <c r="O185" s="219" t="s">
        <v>313</v>
      </c>
      <c r="P185" s="220">
        <v>100</v>
      </c>
      <c r="Q185" s="220" t="s">
        <v>314</v>
      </c>
      <c r="V185" s="134"/>
      <c r="AA185" s="134"/>
      <c r="AF185" s="134"/>
      <c r="AH185" s="15" t="s">
        <v>404</v>
      </c>
      <c r="AI185" s="15" t="s">
        <v>409</v>
      </c>
      <c r="AJ185" s="83" t="s">
        <v>370</v>
      </c>
      <c r="AK185" s="15" t="str">
        <f>CONCATENATE(AH185,".",AI185,".",AJ185)</f>
        <v>2210.01.800.00.65.31</v>
      </c>
    </row>
    <row r="186" spans="1:37" ht="15" customHeight="1">
      <c r="A186" s="26" t="s">
        <v>8</v>
      </c>
      <c r="B186" s="80" t="s">
        <v>368</v>
      </c>
      <c r="C186" s="59" t="s">
        <v>369</v>
      </c>
      <c r="D186" s="77">
        <f t="shared" ref="D186:H186" si="81">D185</f>
        <v>50000</v>
      </c>
      <c r="E186" s="44"/>
      <c r="F186" s="44">
        <f t="shared" si="81"/>
        <v>0</v>
      </c>
      <c r="G186" s="44"/>
      <c r="H186" s="44">
        <f t="shared" si="81"/>
        <v>0</v>
      </c>
      <c r="I186" s="44"/>
      <c r="J186" s="44">
        <f t="shared" ref="J186" si="82">J185</f>
        <v>0</v>
      </c>
      <c r="K186" s="44">
        <f t="shared" ref="K186" si="83">K185</f>
        <v>0</v>
      </c>
      <c r="L186" s="44">
        <f t="shared" ref="L186" si="84">L185</f>
        <v>0</v>
      </c>
      <c r="Q186" s="134"/>
      <c r="V186" s="134"/>
      <c r="AA186" s="134"/>
      <c r="AF186" s="134"/>
    </row>
    <row r="187" spans="1:37">
      <c r="A187" s="26"/>
      <c r="B187" s="74"/>
      <c r="C187" s="28"/>
      <c r="D187" s="37"/>
      <c r="E187" s="37"/>
      <c r="F187" s="37"/>
      <c r="G187" s="37"/>
      <c r="H187" s="37"/>
      <c r="I187" s="37"/>
      <c r="J187" s="37"/>
      <c r="K187" s="99"/>
      <c r="L187" s="37"/>
      <c r="Q187" s="134"/>
      <c r="V187" s="134"/>
      <c r="AA187" s="134"/>
      <c r="AF187" s="134"/>
    </row>
    <row r="188" spans="1:37" ht="15" customHeight="1">
      <c r="A188" s="26"/>
      <c r="B188" s="94">
        <v>15</v>
      </c>
      <c r="C188" s="95" t="s">
        <v>271</v>
      </c>
      <c r="D188" s="75"/>
      <c r="E188" s="75"/>
      <c r="F188" s="75"/>
      <c r="G188" s="75"/>
      <c r="H188" s="75"/>
      <c r="I188" s="75"/>
      <c r="J188" s="75"/>
      <c r="K188" s="75"/>
      <c r="L188" s="69"/>
      <c r="V188" s="134"/>
      <c r="AA188" s="134"/>
      <c r="AF188" s="134"/>
    </row>
    <row r="189" spans="1:37" ht="15" customHeight="1">
      <c r="A189" s="26"/>
      <c r="B189" s="80" t="s">
        <v>290</v>
      </c>
      <c r="C189" s="59" t="s">
        <v>79</v>
      </c>
      <c r="D189" s="75"/>
      <c r="E189" s="75"/>
      <c r="F189" s="75"/>
      <c r="G189" s="75"/>
      <c r="H189" s="75"/>
      <c r="I189" s="75"/>
      <c r="J189" s="75"/>
      <c r="K189" s="75"/>
      <c r="L189" s="69"/>
      <c r="V189" s="134"/>
      <c r="AA189" s="134"/>
      <c r="AF189" s="134"/>
    </row>
    <row r="190" spans="1:37" ht="15" customHeight="1">
      <c r="A190" s="26"/>
      <c r="B190" s="83" t="s">
        <v>270</v>
      </c>
      <c r="C190" s="59" t="s">
        <v>243</v>
      </c>
      <c r="D190" s="75">
        <v>0</v>
      </c>
      <c r="E190" s="75"/>
      <c r="F190" s="62">
        <v>5000</v>
      </c>
      <c r="G190" s="40"/>
      <c r="H190" s="62">
        <v>5000</v>
      </c>
      <c r="I190" s="40"/>
      <c r="J190" s="62">
        <v>14300</v>
      </c>
      <c r="K190" s="62"/>
      <c r="L190" s="69">
        <f>SUM(J190:K190)</f>
        <v>14300</v>
      </c>
      <c r="M190" s="219" t="s">
        <v>336</v>
      </c>
      <c r="N190" s="219" t="s">
        <v>337</v>
      </c>
      <c r="O190" s="219" t="s">
        <v>161</v>
      </c>
      <c r="P190" s="220">
        <v>100</v>
      </c>
      <c r="Q190" s="220" t="s">
        <v>338</v>
      </c>
      <c r="W190" s="134" t="s">
        <v>13</v>
      </c>
      <c r="AA190" s="134"/>
      <c r="AH190" s="15" t="s">
        <v>404</v>
      </c>
      <c r="AI190" s="15" t="s">
        <v>409</v>
      </c>
      <c r="AJ190" s="83" t="s">
        <v>270</v>
      </c>
      <c r="AK190" s="15" t="str">
        <f>CONCATENATE(AH190,".",AI190,".",AJ190)</f>
        <v>2210.01.800.15.44.83</v>
      </c>
    </row>
    <row r="191" spans="1:37" ht="15" customHeight="1">
      <c r="A191" s="26" t="s">
        <v>8</v>
      </c>
      <c r="B191" s="94">
        <v>15</v>
      </c>
      <c r="C191" s="95" t="s">
        <v>271</v>
      </c>
      <c r="D191" s="47">
        <f t="shared" ref="D191:L191" si="85">D190</f>
        <v>0</v>
      </c>
      <c r="E191" s="47"/>
      <c r="F191" s="66">
        <f t="shared" si="85"/>
        <v>5000</v>
      </c>
      <c r="G191" s="47"/>
      <c r="H191" s="66">
        <f t="shared" si="85"/>
        <v>5000</v>
      </c>
      <c r="I191" s="47"/>
      <c r="J191" s="47">
        <f t="shared" ref="J191" si="86">J190</f>
        <v>14300</v>
      </c>
      <c r="K191" s="66">
        <f t="shared" si="85"/>
        <v>0</v>
      </c>
      <c r="L191" s="66">
        <f t="shared" si="85"/>
        <v>14300</v>
      </c>
      <c r="V191" s="134"/>
      <c r="AA191" s="134"/>
      <c r="AF191" s="134"/>
    </row>
    <row r="192" spans="1:37">
      <c r="A192" s="26"/>
      <c r="B192" s="74"/>
      <c r="C192" s="28"/>
      <c r="D192" s="37"/>
      <c r="E192" s="42"/>
      <c r="F192" s="42"/>
      <c r="G192" s="42"/>
      <c r="H192" s="37"/>
      <c r="I192" s="42"/>
      <c r="J192" s="42"/>
      <c r="K192" s="99"/>
      <c r="L192" s="42"/>
      <c r="Q192" s="134"/>
      <c r="V192" s="134"/>
      <c r="AA192" s="134"/>
      <c r="AF192" s="134"/>
    </row>
    <row r="193" spans="1:37" ht="15" customHeight="1">
      <c r="A193" s="26"/>
      <c r="B193" s="27">
        <v>64</v>
      </c>
      <c r="C193" s="59" t="s">
        <v>74</v>
      </c>
      <c r="D193" s="68"/>
      <c r="E193" s="68"/>
      <c r="F193" s="68"/>
      <c r="G193" s="68"/>
      <c r="H193" s="68"/>
      <c r="I193" s="68"/>
      <c r="J193" s="68"/>
      <c r="K193" s="100"/>
      <c r="L193" s="68"/>
      <c r="Q193" s="134"/>
      <c r="V193" s="134"/>
      <c r="AA193" s="134"/>
      <c r="AF193" s="134"/>
    </row>
    <row r="194" spans="1:37" ht="15" customHeight="1">
      <c r="A194" s="26"/>
      <c r="B194" s="27">
        <v>44</v>
      </c>
      <c r="C194" s="59" t="s">
        <v>79</v>
      </c>
      <c r="D194" s="68"/>
      <c r="E194" s="68"/>
      <c r="F194" s="68"/>
      <c r="G194" s="68"/>
      <c r="H194" s="68"/>
      <c r="I194" s="68"/>
      <c r="J194" s="68"/>
      <c r="K194" s="100"/>
      <c r="L194" s="68"/>
      <c r="Q194" s="134"/>
      <c r="V194" s="134"/>
      <c r="AA194" s="134"/>
      <c r="AF194" s="134"/>
    </row>
    <row r="195" spans="1:37" ht="15" customHeight="1">
      <c r="A195" s="26"/>
      <c r="B195" s="83" t="s">
        <v>75</v>
      </c>
      <c r="C195" s="59" t="s">
        <v>17</v>
      </c>
      <c r="D195" s="73">
        <v>400</v>
      </c>
      <c r="E195" s="44"/>
      <c r="F195" s="77">
        <v>404</v>
      </c>
      <c r="G195" s="44"/>
      <c r="H195" s="45">
        <v>404</v>
      </c>
      <c r="I195" s="44"/>
      <c r="J195" s="57">
        <v>465</v>
      </c>
      <c r="K195" s="44">
        <v>0</v>
      </c>
      <c r="L195" s="77">
        <f>SUM(J195:K195)</f>
        <v>465</v>
      </c>
      <c r="M195" s="219" t="s">
        <v>308</v>
      </c>
      <c r="N195" s="219" t="s">
        <v>230</v>
      </c>
      <c r="O195" s="219" t="s">
        <v>17</v>
      </c>
      <c r="P195" s="220">
        <v>100</v>
      </c>
      <c r="Q195" s="220" t="s">
        <v>309</v>
      </c>
      <c r="V195" s="134"/>
      <c r="AA195" s="134"/>
      <c r="AF195" s="134"/>
      <c r="AH195" s="15" t="s">
        <v>404</v>
      </c>
      <c r="AI195" s="15" t="s">
        <v>409</v>
      </c>
      <c r="AJ195" s="83" t="s">
        <v>75</v>
      </c>
      <c r="AK195" s="15" t="str">
        <f>CONCATENATE(AH195,".",AI195,".",AJ195)</f>
        <v>2210.01.800.64.44.01</v>
      </c>
    </row>
    <row r="196" spans="1:37" ht="15" customHeight="1">
      <c r="A196" s="26" t="s">
        <v>8</v>
      </c>
      <c r="B196" s="27">
        <v>44</v>
      </c>
      <c r="C196" s="59" t="s">
        <v>79</v>
      </c>
      <c r="D196" s="72">
        <f t="shared" ref="D196:H196" si="87">SUM(D193:D195)</f>
        <v>400</v>
      </c>
      <c r="E196" s="81"/>
      <c r="F196" s="72">
        <f t="shared" si="87"/>
        <v>404</v>
      </c>
      <c r="G196" s="81"/>
      <c r="H196" s="72">
        <f t="shared" si="87"/>
        <v>404</v>
      </c>
      <c r="I196" s="81"/>
      <c r="J196" s="72">
        <f t="shared" ref="J196" si="88">SUM(J193:J195)</f>
        <v>465</v>
      </c>
      <c r="K196" s="81">
        <f t="shared" ref="K196" si="89">SUM(K193:K195)</f>
        <v>0</v>
      </c>
      <c r="L196" s="77">
        <f>SUM(J196:K196)</f>
        <v>465</v>
      </c>
      <c r="Q196" s="134"/>
      <c r="V196" s="134"/>
      <c r="AA196" s="134"/>
      <c r="AF196" s="134"/>
    </row>
    <row r="197" spans="1:37" ht="9" customHeight="1">
      <c r="A197" s="26"/>
      <c r="B197" s="83"/>
      <c r="C197" s="59"/>
      <c r="D197" s="68"/>
      <c r="E197" s="68"/>
      <c r="F197" s="42"/>
      <c r="G197" s="68"/>
      <c r="H197" s="42"/>
      <c r="I197" s="68"/>
      <c r="J197" s="42"/>
      <c r="K197" s="100"/>
      <c r="L197" s="42"/>
      <c r="Q197" s="134"/>
      <c r="V197" s="134"/>
      <c r="AA197" s="134"/>
      <c r="AF197" s="134"/>
    </row>
    <row r="198" spans="1:37" ht="15" customHeight="1">
      <c r="A198" s="26"/>
      <c r="B198" s="80">
        <v>59</v>
      </c>
      <c r="C198" s="59" t="s">
        <v>77</v>
      </c>
      <c r="D198" s="68"/>
      <c r="E198" s="68"/>
      <c r="F198" s="42"/>
      <c r="G198" s="68"/>
      <c r="H198" s="42"/>
      <c r="I198" s="68"/>
      <c r="J198" s="42"/>
      <c r="K198" s="100"/>
      <c r="L198" s="42"/>
      <c r="Q198" s="134"/>
      <c r="V198" s="134"/>
      <c r="AA198" s="134"/>
      <c r="AF198" s="134"/>
    </row>
    <row r="199" spans="1:37" ht="15" customHeight="1">
      <c r="A199" s="26"/>
      <c r="B199" s="83" t="s">
        <v>78</v>
      </c>
      <c r="C199" s="59" t="s">
        <v>17</v>
      </c>
      <c r="D199" s="73">
        <v>1772</v>
      </c>
      <c r="E199" s="81"/>
      <c r="F199" s="77">
        <v>1950</v>
      </c>
      <c r="G199" s="81"/>
      <c r="H199" s="45">
        <v>1950</v>
      </c>
      <c r="I199" s="81"/>
      <c r="J199" s="57">
        <v>2243</v>
      </c>
      <c r="K199" s="81">
        <v>0</v>
      </c>
      <c r="L199" s="72">
        <f>SUM(J199:K199)</f>
        <v>2243</v>
      </c>
      <c r="M199" s="219" t="s">
        <v>308</v>
      </c>
      <c r="N199" s="219" t="s">
        <v>230</v>
      </c>
      <c r="O199" s="219" t="s">
        <v>17</v>
      </c>
      <c r="P199" s="220">
        <v>100</v>
      </c>
      <c r="Q199" s="220" t="s">
        <v>309</v>
      </c>
      <c r="V199" s="134"/>
      <c r="AA199" s="134"/>
      <c r="AF199" s="134"/>
      <c r="AH199" s="15" t="s">
        <v>404</v>
      </c>
      <c r="AI199" s="15" t="s">
        <v>409</v>
      </c>
      <c r="AJ199" s="15" t="str">
        <f>B199</f>
        <v>64.59.01</v>
      </c>
      <c r="AK199" s="15" t="str">
        <f>CONCATENATE(AH199,".",AI199,".",AJ199)</f>
        <v>2210.01.800.64.59.01</v>
      </c>
    </row>
    <row r="200" spans="1:37" ht="15" customHeight="1">
      <c r="A200" s="26" t="s">
        <v>8</v>
      </c>
      <c r="B200" s="80">
        <v>59</v>
      </c>
      <c r="C200" s="59" t="s">
        <v>77</v>
      </c>
      <c r="D200" s="77">
        <f t="shared" ref="D200:L200" si="90">SUM(D199:D199)</f>
        <v>1772</v>
      </c>
      <c r="E200" s="44"/>
      <c r="F200" s="77">
        <f t="shared" si="90"/>
        <v>1950</v>
      </c>
      <c r="G200" s="44"/>
      <c r="H200" s="77">
        <f t="shared" si="90"/>
        <v>1950</v>
      </c>
      <c r="I200" s="44"/>
      <c r="J200" s="77">
        <f t="shared" ref="J200" si="91">SUM(J199:J199)</f>
        <v>2243</v>
      </c>
      <c r="K200" s="44">
        <f t="shared" si="90"/>
        <v>0</v>
      </c>
      <c r="L200" s="77">
        <f t="shared" si="90"/>
        <v>2243</v>
      </c>
      <c r="Q200" s="134"/>
      <c r="V200" s="134"/>
      <c r="AA200" s="134"/>
      <c r="AF200" s="134"/>
    </row>
    <row r="201" spans="1:37" ht="15" customHeight="1">
      <c r="A201" s="26" t="s">
        <v>8</v>
      </c>
      <c r="B201" s="27">
        <v>64</v>
      </c>
      <c r="C201" s="59" t="s">
        <v>74</v>
      </c>
      <c r="D201" s="63">
        <f t="shared" ref="D201:L201" si="92">D200+D196</f>
        <v>2172</v>
      </c>
      <c r="E201" s="38"/>
      <c r="F201" s="63">
        <f t="shared" si="92"/>
        <v>2354</v>
      </c>
      <c r="G201" s="38"/>
      <c r="H201" s="63">
        <f t="shared" si="92"/>
        <v>2354</v>
      </c>
      <c r="I201" s="38"/>
      <c r="J201" s="63">
        <f t="shared" ref="J201" si="93">J200+J196</f>
        <v>2708</v>
      </c>
      <c r="K201" s="38">
        <f t="shared" si="92"/>
        <v>0</v>
      </c>
      <c r="L201" s="63">
        <f t="shared" si="92"/>
        <v>2708</v>
      </c>
      <c r="Q201" s="134"/>
      <c r="V201" s="134"/>
      <c r="AA201" s="134"/>
      <c r="AF201" s="134"/>
    </row>
    <row r="202" spans="1:37" ht="9" customHeight="1">
      <c r="A202" s="26"/>
      <c r="B202" s="74"/>
      <c r="C202" s="28"/>
      <c r="D202" s="42"/>
      <c r="E202" s="42"/>
      <c r="F202" s="42"/>
      <c r="G202" s="42"/>
      <c r="H202" s="42"/>
      <c r="I202" s="42"/>
      <c r="J202" s="42"/>
      <c r="K202" s="101"/>
      <c r="L202" s="42"/>
      <c r="Q202" s="134"/>
      <c r="V202" s="134"/>
      <c r="AA202" s="134"/>
      <c r="AF202" s="134"/>
    </row>
    <row r="203" spans="1:37" ht="15" customHeight="1">
      <c r="A203" s="26"/>
      <c r="B203" s="80" t="s">
        <v>178</v>
      </c>
      <c r="C203" s="59" t="s">
        <v>208</v>
      </c>
      <c r="D203" s="68"/>
      <c r="E203" s="68"/>
      <c r="F203" s="68"/>
      <c r="G203" s="68"/>
      <c r="H203" s="68"/>
      <c r="I203" s="68"/>
      <c r="J203" s="68"/>
      <c r="K203" s="100"/>
      <c r="L203" s="68"/>
      <c r="Q203" s="134"/>
      <c r="V203" s="134"/>
      <c r="AA203" s="134"/>
      <c r="AF203" s="134"/>
    </row>
    <row r="204" spans="1:37" ht="15" customHeight="1">
      <c r="A204" s="26"/>
      <c r="B204" s="80" t="s">
        <v>179</v>
      </c>
      <c r="C204" s="59" t="s">
        <v>180</v>
      </c>
      <c r="D204" s="72">
        <v>700</v>
      </c>
      <c r="E204" s="81"/>
      <c r="F204" s="72">
        <v>1200</v>
      </c>
      <c r="G204" s="81"/>
      <c r="H204" s="73">
        <v>1200</v>
      </c>
      <c r="I204" s="81"/>
      <c r="J204" s="81">
        <v>0</v>
      </c>
      <c r="K204" s="81">
        <v>0</v>
      </c>
      <c r="L204" s="81">
        <f>SUM(J204:K204)</f>
        <v>0</v>
      </c>
      <c r="M204" s="219" t="s">
        <v>308</v>
      </c>
      <c r="N204" s="219" t="s">
        <v>230</v>
      </c>
      <c r="O204" s="219" t="s">
        <v>313</v>
      </c>
      <c r="P204" s="220">
        <v>100</v>
      </c>
      <c r="Q204" s="220" t="s">
        <v>314</v>
      </c>
      <c r="V204" s="134"/>
      <c r="AA204" s="134"/>
      <c r="AF204" s="134"/>
      <c r="AH204" s="15" t="s">
        <v>404</v>
      </c>
      <c r="AI204" s="15" t="s">
        <v>409</v>
      </c>
      <c r="AJ204" s="15" t="s">
        <v>179</v>
      </c>
      <c r="AK204" s="15" t="str">
        <f>CONCATENATE(AH204,".",AI204,".",AJ204)</f>
        <v>2210.01.800.66.00.31</v>
      </c>
    </row>
    <row r="205" spans="1:37" ht="15" customHeight="1">
      <c r="A205" s="26" t="s">
        <v>8</v>
      </c>
      <c r="B205" s="80" t="s">
        <v>178</v>
      </c>
      <c r="C205" s="59" t="s">
        <v>208</v>
      </c>
      <c r="D205" s="72">
        <f t="shared" ref="D205:L205" si="94">D204</f>
        <v>700</v>
      </c>
      <c r="E205" s="81"/>
      <c r="F205" s="72">
        <f t="shared" si="94"/>
        <v>1200</v>
      </c>
      <c r="G205" s="81"/>
      <c r="H205" s="72">
        <f t="shared" si="94"/>
        <v>1200</v>
      </c>
      <c r="I205" s="81"/>
      <c r="J205" s="81">
        <f t="shared" ref="J205" si="95">J204</f>
        <v>0</v>
      </c>
      <c r="K205" s="81">
        <f t="shared" si="94"/>
        <v>0</v>
      </c>
      <c r="L205" s="81">
        <f t="shared" si="94"/>
        <v>0</v>
      </c>
      <c r="M205" s="219"/>
      <c r="N205" s="219"/>
      <c r="O205" s="219"/>
      <c r="P205" s="220"/>
      <c r="Q205" s="220"/>
      <c r="V205" s="134"/>
      <c r="AA205" s="134"/>
      <c r="AF205" s="134"/>
    </row>
    <row r="206" spans="1:37" ht="9" customHeight="1">
      <c r="A206" s="26"/>
      <c r="B206" s="80"/>
      <c r="C206" s="59"/>
      <c r="D206" s="69"/>
      <c r="E206" s="75"/>
      <c r="F206" s="69"/>
      <c r="G206" s="75"/>
      <c r="H206" s="70"/>
      <c r="I206" s="75"/>
      <c r="J206" s="69"/>
      <c r="K206" s="75"/>
      <c r="L206" s="69"/>
      <c r="Q206" s="134"/>
      <c r="V206" s="134"/>
      <c r="AA206" s="134"/>
      <c r="AF206" s="134"/>
    </row>
    <row r="207" spans="1:37" ht="15" customHeight="1">
      <c r="A207" s="26"/>
      <c r="B207" s="80" t="s">
        <v>250</v>
      </c>
      <c r="C207" s="59" t="s">
        <v>251</v>
      </c>
      <c r="D207" s="68"/>
      <c r="E207" s="69"/>
      <c r="F207" s="75"/>
      <c r="G207" s="75"/>
      <c r="H207" s="70"/>
      <c r="I207" s="75"/>
      <c r="J207" s="75"/>
      <c r="K207" s="75"/>
      <c r="L207" s="69"/>
      <c r="Q207" s="134"/>
      <c r="V207" s="134"/>
      <c r="AA207" s="134"/>
      <c r="AF207" s="134"/>
    </row>
    <row r="208" spans="1:37" ht="15" customHeight="1">
      <c r="A208" s="26"/>
      <c r="B208" s="80" t="s">
        <v>254</v>
      </c>
      <c r="C208" s="59" t="s">
        <v>180</v>
      </c>
      <c r="D208" s="72">
        <v>500</v>
      </c>
      <c r="E208" s="81"/>
      <c r="F208" s="72">
        <v>870</v>
      </c>
      <c r="G208" s="81"/>
      <c r="H208" s="73">
        <v>870</v>
      </c>
      <c r="I208" s="81"/>
      <c r="J208" s="81">
        <v>0</v>
      </c>
      <c r="K208" s="81">
        <v>0</v>
      </c>
      <c r="L208" s="81">
        <f>SUM(J208:K208)</f>
        <v>0</v>
      </c>
      <c r="M208" s="219" t="s">
        <v>308</v>
      </c>
      <c r="N208" s="219" t="s">
        <v>230</v>
      </c>
      <c r="O208" s="219" t="s">
        <v>313</v>
      </c>
      <c r="P208" s="220">
        <v>100</v>
      </c>
      <c r="Q208" s="220" t="s">
        <v>314</v>
      </c>
      <c r="V208" s="134"/>
      <c r="AA208" s="134"/>
      <c r="AF208" s="134"/>
      <c r="AH208" s="15" t="s">
        <v>404</v>
      </c>
      <c r="AI208" s="15" t="s">
        <v>409</v>
      </c>
      <c r="AJ208" s="15" t="str">
        <f>B208</f>
        <v>67.00.31</v>
      </c>
      <c r="AK208" s="15" t="str">
        <f>CONCATENATE(AH208,".",AI208,".",AJ208)</f>
        <v>2210.01.800.67.00.31</v>
      </c>
    </row>
    <row r="209" spans="1:37" ht="15" customHeight="1">
      <c r="A209" s="26" t="s">
        <v>8</v>
      </c>
      <c r="B209" s="80" t="s">
        <v>250</v>
      </c>
      <c r="C209" s="59" t="s">
        <v>251</v>
      </c>
      <c r="D209" s="72">
        <f t="shared" ref="D209:H209" si="96">D208</f>
        <v>500</v>
      </c>
      <c r="E209" s="81"/>
      <c r="F209" s="72">
        <f t="shared" si="96"/>
        <v>870</v>
      </c>
      <c r="G209" s="81"/>
      <c r="H209" s="72">
        <f t="shared" si="96"/>
        <v>870</v>
      </c>
      <c r="I209" s="81"/>
      <c r="J209" s="81">
        <f t="shared" ref="J209" si="97">J208</f>
        <v>0</v>
      </c>
      <c r="K209" s="81">
        <f t="shared" ref="K209" si="98">K208</f>
        <v>0</v>
      </c>
      <c r="L209" s="81">
        <f t="shared" ref="L209" si="99">L208</f>
        <v>0</v>
      </c>
      <c r="M209" s="219"/>
      <c r="N209" s="219"/>
      <c r="O209" s="219"/>
      <c r="P209" s="220"/>
      <c r="Q209" s="220"/>
      <c r="V209" s="134"/>
      <c r="AA209" s="134"/>
      <c r="AF209" s="134"/>
    </row>
    <row r="210" spans="1:37" ht="12" customHeight="1">
      <c r="A210" s="26"/>
      <c r="B210" s="80"/>
      <c r="C210" s="59"/>
      <c r="D210" s="87"/>
      <c r="E210" s="69"/>
      <c r="F210" s="75"/>
      <c r="G210" s="75"/>
      <c r="H210" s="70"/>
      <c r="I210" s="75"/>
      <c r="J210" s="75"/>
      <c r="K210" s="75"/>
      <c r="L210" s="69"/>
      <c r="Q210" s="134"/>
      <c r="V210" s="134"/>
      <c r="AA210" s="134"/>
      <c r="AF210" s="134"/>
    </row>
    <row r="211" spans="1:37" ht="15" customHeight="1">
      <c r="A211" s="26"/>
      <c r="B211" s="80" t="s">
        <v>252</v>
      </c>
      <c r="C211" s="59" t="s">
        <v>253</v>
      </c>
      <c r="D211" s="87"/>
      <c r="E211" s="69"/>
      <c r="F211" s="75"/>
      <c r="G211" s="75"/>
      <c r="H211" s="70"/>
      <c r="I211" s="75"/>
      <c r="J211" s="75"/>
      <c r="K211" s="75"/>
      <c r="L211" s="69"/>
      <c r="Q211" s="134"/>
      <c r="V211" s="134"/>
      <c r="AA211" s="134"/>
      <c r="AF211" s="134"/>
    </row>
    <row r="212" spans="1:37" ht="15" customHeight="1">
      <c r="A212" s="26"/>
      <c r="B212" s="80" t="s">
        <v>255</v>
      </c>
      <c r="C212" s="59" t="s">
        <v>180</v>
      </c>
      <c r="D212" s="72">
        <v>500</v>
      </c>
      <c r="E212" s="81"/>
      <c r="F212" s="72">
        <v>870</v>
      </c>
      <c r="G212" s="81"/>
      <c r="H212" s="73">
        <v>870</v>
      </c>
      <c r="I212" s="81"/>
      <c r="J212" s="81">
        <v>0</v>
      </c>
      <c r="K212" s="81">
        <v>0</v>
      </c>
      <c r="L212" s="81">
        <f>SUM(J212:K212)</f>
        <v>0</v>
      </c>
      <c r="M212" s="219" t="s">
        <v>308</v>
      </c>
      <c r="N212" s="219" t="s">
        <v>230</v>
      </c>
      <c r="O212" s="219" t="s">
        <v>313</v>
      </c>
      <c r="P212" s="220">
        <v>100</v>
      </c>
      <c r="Q212" s="220" t="s">
        <v>314</v>
      </c>
      <c r="V212" s="134"/>
      <c r="AA212" s="134"/>
      <c r="AF212" s="134"/>
      <c r="AH212" s="15" t="s">
        <v>404</v>
      </c>
      <c r="AI212" s="15" t="s">
        <v>409</v>
      </c>
      <c r="AJ212" s="15" t="s">
        <v>255</v>
      </c>
      <c r="AK212" s="15" t="str">
        <f>CONCATENATE(AH212,".",AI212,".",AJ212)</f>
        <v>2210.01.800.68.00.31</v>
      </c>
    </row>
    <row r="213" spans="1:37" ht="15" customHeight="1">
      <c r="A213" s="26" t="s">
        <v>8</v>
      </c>
      <c r="B213" s="80" t="s">
        <v>252</v>
      </c>
      <c r="C213" s="59" t="s">
        <v>253</v>
      </c>
      <c r="D213" s="72">
        <f t="shared" ref="D213:H213" si="100">D212</f>
        <v>500</v>
      </c>
      <c r="E213" s="81"/>
      <c r="F213" s="72">
        <f t="shared" si="100"/>
        <v>870</v>
      </c>
      <c r="G213" s="81"/>
      <c r="H213" s="72">
        <f t="shared" si="100"/>
        <v>870</v>
      </c>
      <c r="I213" s="81"/>
      <c r="J213" s="81">
        <f t="shared" ref="J213" si="101">J212</f>
        <v>0</v>
      </c>
      <c r="K213" s="81">
        <f t="shared" ref="K213" si="102">K212</f>
        <v>0</v>
      </c>
      <c r="L213" s="81">
        <f t="shared" ref="L213" si="103">L212</f>
        <v>0</v>
      </c>
      <c r="M213" s="219"/>
      <c r="N213" s="219"/>
      <c r="O213" s="219"/>
      <c r="P213" s="220"/>
      <c r="Q213" s="220"/>
      <c r="V213" s="134"/>
      <c r="AA213" s="134"/>
      <c r="AF213" s="134"/>
    </row>
    <row r="214" spans="1:37" ht="12" customHeight="1">
      <c r="A214" s="26"/>
      <c r="B214" s="80"/>
      <c r="C214" s="59"/>
      <c r="D214" s="87"/>
      <c r="E214" s="69"/>
      <c r="F214" s="75"/>
      <c r="G214" s="75"/>
      <c r="H214" s="70"/>
      <c r="I214" s="75"/>
      <c r="J214" s="75"/>
      <c r="K214" s="75"/>
      <c r="L214" s="69"/>
      <c r="Q214" s="134"/>
      <c r="V214" s="134"/>
      <c r="AA214" s="134"/>
      <c r="AF214" s="134"/>
    </row>
    <row r="215" spans="1:37" ht="15" customHeight="1">
      <c r="A215" s="26"/>
      <c r="B215" s="80" t="s">
        <v>256</v>
      </c>
      <c r="C215" s="59" t="s">
        <v>257</v>
      </c>
      <c r="D215" s="87"/>
      <c r="E215" s="69"/>
      <c r="F215" s="75"/>
      <c r="G215" s="75"/>
      <c r="H215" s="70"/>
      <c r="I215" s="75"/>
      <c r="J215" s="75"/>
      <c r="K215" s="75"/>
      <c r="L215" s="69"/>
      <c r="Q215" s="134"/>
      <c r="V215" s="134"/>
      <c r="AA215" s="134"/>
      <c r="AF215" s="134"/>
    </row>
    <row r="216" spans="1:37" ht="15" customHeight="1">
      <c r="A216" s="71"/>
      <c r="B216" s="247" t="s">
        <v>258</v>
      </c>
      <c r="C216" s="79" t="s">
        <v>180</v>
      </c>
      <c r="D216" s="72">
        <v>500</v>
      </c>
      <c r="E216" s="81"/>
      <c r="F216" s="72">
        <v>860</v>
      </c>
      <c r="G216" s="81"/>
      <c r="H216" s="72">
        <v>860</v>
      </c>
      <c r="I216" s="81"/>
      <c r="J216" s="81">
        <v>0</v>
      </c>
      <c r="K216" s="81">
        <v>0</v>
      </c>
      <c r="L216" s="81">
        <f>SUM(J216:K216)</f>
        <v>0</v>
      </c>
      <c r="M216" s="219" t="s">
        <v>308</v>
      </c>
      <c r="N216" s="219" t="s">
        <v>230</v>
      </c>
      <c r="O216" s="219" t="s">
        <v>313</v>
      </c>
      <c r="P216" s="220">
        <v>100</v>
      </c>
      <c r="Q216" s="220" t="s">
        <v>314</v>
      </c>
      <c r="V216" s="134"/>
      <c r="AA216" s="134"/>
      <c r="AF216" s="134"/>
      <c r="AH216" s="15" t="s">
        <v>404</v>
      </c>
      <c r="AI216" s="15" t="s">
        <v>409</v>
      </c>
      <c r="AJ216" s="80" t="s">
        <v>258</v>
      </c>
      <c r="AK216" s="15" t="str">
        <f>CONCATENATE(AH216,".",AI216,".",AJ216)</f>
        <v>2210.01.800.69.00.31</v>
      </c>
    </row>
    <row r="217" spans="1:37" ht="15" customHeight="1">
      <c r="A217" s="26" t="s">
        <v>8</v>
      </c>
      <c r="B217" s="80" t="s">
        <v>256</v>
      </c>
      <c r="C217" s="59" t="s">
        <v>257</v>
      </c>
      <c r="D217" s="72">
        <f t="shared" ref="D217:H217" si="104">D216</f>
        <v>500</v>
      </c>
      <c r="E217" s="81"/>
      <c r="F217" s="72">
        <f t="shared" si="104"/>
        <v>860</v>
      </c>
      <c r="G217" s="81"/>
      <c r="H217" s="72">
        <f t="shared" si="104"/>
        <v>860</v>
      </c>
      <c r="I217" s="81"/>
      <c r="J217" s="81">
        <f t="shared" ref="J217" si="105">J216</f>
        <v>0</v>
      </c>
      <c r="K217" s="81">
        <f t="shared" ref="K217" si="106">K216</f>
        <v>0</v>
      </c>
      <c r="L217" s="81">
        <f t="shared" ref="L217" si="107">L216</f>
        <v>0</v>
      </c>
      <c r="M217" s="219"/>
      <c r="N217" s="219"/>
      <c r="O217" s="219"/>
      <c r="P217" s="220"/>
      <c r="Q217" s="220"/>
      <c r="V217" s="134"/>
      <c r="AA217" s="134"/>
      <c r="AF217" s="134"/>
    </row>
    <row r="218" spans="1:37" ht="12" customHeight="1">
      <c r="A218" s="26"/>
      <c r="B218" s="80"/>
      <c r="C218" s="59"/>
      <c r="D218" s="75"/>
      <c r="E218" s="75"/>
      <c r="F218" s="69"/>
      <c r="G218" s="75"/>
      <c r="H218" s="69"/>
      <c r="I218" s="75"/>
      <c r="J218" s="69"/>
      <c r="K218" s="75"/>
      <c r="L218" s="69"/>
      <c r="M218" s="219"/>
      <c r="N218" s="219"/>
      <c r="O218" s="219"/>
      <c r="P218" s="220"/>
      <c r="Q218" s="220"/>
      <c r="V218" s="134"/>
      <c r="AA218" s="134"/>
      <c r="AF218" s="134"/>
    </row>
    <row r="219" spans="1:37" ht="15" customHeight="1">
      <c r="A219" s="26"/>
      <c r="B219" s="80" t="s">
        <v>478</v>
      </c>
      <c r="C219" s="59" t="s">
        <v>479</v>
      </c>
      <c r="D219" s="75"/>
      <c r="E219" s="75"/>
      <c r="F219" s="69"/>
      <c r="G219" s="75"/>
      <c r="H219" s="69"/>
      <c r="I219" s="75"/>
      <c r="J219" s="69"/>
      <c r="K219" s="75"/>
      <c r="L219" s="69"/>
      <c r="M219" s="219"/>
      <c r="N219" s="219"/>
      <c r="O219" s="219"/>
      <c r="P219" s="220"/>
      <c r="Q219" s="220"/>
      <c r="V219" s="134"/>
      <c r="AA219" s="134"/>
      <c r="AF219" s="134"/>
    </row>
    <row r="220" spans="1:37" ht="15" customHeight="1">
      <c r="A220" s="26"/>
      <c r="B220" s="80" t="s">
        <v>480</v>
      </c>
      <c r="C220" s="59" t="s">
        <v>180</v>
      </c>
      <c r="D220" s="81">
        <v>0</v>
      </c>
      <c r="E220" s="81"/>
      <c r="F220" s="81">
        <v>0</v>
      </c>
      <c r="G220" s="81"/>
      <c r="H220" s="81">
        <v>0</v>
      </c>
      <c r="I220" s="81"/>
      <c r="J220" s="72">
        <v>2000</v>
      </c>
      <c r="K220" s="81">
        <v>0</v>
      </c>
      <c r="L220" s="72">
        <f>SUM(J220:K220)</f>
        <v>2000</v>
      </c>
      <c r="M220" s="104" t="s">
        <v>308</v>
      </c>
      <c r="N220" s="104" t="s">
        <v>230</v>
      </c>
      <c r="O220" s="104" t="s">
        <v>313</v>
      </c>
      <c r="P220" s="227" t="s">
        <v>310</v>
      </c>
      <c r="Q220" s="218" t="s">
        <v>314</v>
      </c>
      <c r="R220" s="140"/>
      <c r="V220" s="134"/>
      <c r="AA220" s="134"/>
      <c r="AF220" s="134"/>
    </row>
    <row r="221" spans="1:37" ht="15" customHeight="1">
      <c r="A221" s="26" t="s">
        <v>8</v>
      </c>
      <c r="B221" s="80" t="s">
        <v>478</v>
      </c>
      <c r="C221" s="59" t="s">
        <v>479</v>
      </c>
      <c r="D221" s="81">
        <f>D220</f>
        <v>0</v>
      </c>
      <c r="E221" s="81"/>
      <c r="F221" s="81">
        <f t="shared" ref="F221:L221" si="108">F220</f>
        <v>0</v>
      </c>
      <c r="G221" s="81"/>
      <c r="H221" s="81">
        <f t="shared" si="108"/>
        <v>0</v>
      </c>
      <c r="I221" s="81"/>
      <c r="J221" s="72">
        <f t="shared" si="108"/>
        <v>2000</v>
      </c>
      <c r="K221" s="81">
        <f t="shared" si="108"/>
        <v>0</v>
      </c>
      <c r="L221" s="72">
        <f t="shared" si="108"/>
        <v>2000</v>
      </c>
      <c r="M221" s="219"/>
      <c r="N221" s="219"/>
      <c r="O221" s="219"/>
      <c r="P221" s="220"/>
      <c r="Q221" s="220"/>
      <c r="V221" s="134"/>
      <c r="AA221" s="134"/>
      <c r="AF221" s="134"/>
    </row>
    <row r="222" spans="1:37" ht="15" customHeight="1">
      <c r="A222" s="26" t="s">
        <v>8</v>
      </c>
      <c r="B222" s="74">
        <v>1.8</v>
      </c>
      <c r="C222" s="28" t="s">
        <v>73</v>
      </c>
      <c r="D222" s="78">
        <f>D181+D177+D173+D169+D165+D162+D201+D204+D208+D216+D212+D191+D186+D221</f>
        <v>229953</v>
      </c>
      <c r="E222" s="81"/>
      <c r="F222" s="78">
        <f t="shared" ref="F222:L222" si="109">F181+F177+F173+F169+F165+F162+F201+F204+F208+F216+F212+F191+F186+F221</f>
        <v>155124</v>
      </c>
      <c r="G222" s="81"/>
      <c r="H222" s="78">
        <f t="shared" si="109"/>
        <v>266234</v>
      </c>
      <c r="I222" s="81"/>
      <c r="J222" s="78">
        <f t="shared" si="109"/>
        <v>406236</v>
      </c>
      <c r="K222" s="78">
        <f t="shared" si="109"/>
        <v>0</v>
      </c>
      <c r="L222" s="78">
        <f t="shared" si="109"/>
        <v>406236</v>
      </c>
      <c r="Q222" s="134"/>
      <c r="V222" s="134"/>
      <c r="AA222" s="134"/>
      <c r="AF222" s="134"/>
    </row>
    <row r="223" spans="1:37" ht="15" customHeight="1">
      <c r="A223" s="26" t="s">
        <v>8</v>
      </c>
      <c r="B223" s="51">
        <v>1</v>
      </c>
      <c r="C223" s="52" t="s">
        <v>191</v>
      </c>
      <c r="D223" s="78">
        <f t="shared" ref="D223:L223" si="110">D222+D141+D63+D69+D145</f>
        <v>1452411</v>
      </c>
      <c r="E223" s="81"/>
      <c r="F223" s="78">
        <f t="shared" si="110"/>
        <v>1610201</v>
      </c>
      <c r="G223" s="81"/>
      <c r="H223" s="78">
        <f t="shared" si="110"/>
        <v>1756225</v>
      </c>
      <c r="I223" s="81"/>
      <c r="J223" s="78">
        <f t="shared" si="110"/>
        <v>2212776</v>
      </c>
      <c r="K223" s="72">
        <f t="shared" si="110"/>
        <v>0</v>
      </c>
      <c r="L223" s="72">
        <f t="shared" si="110"/>
        <v>2212776</v>
      </c>
      <c r="Q223" s="134"/>
      <c r="V223" s="134"/>
      <c r="AA223" s="134"/>
      <c r="AF223" s="134"/>
    </row>
    <row r="224" spans="1:37">
      <c r="A224" s="26"/>
      <c r="B224" s="51"/>
      <c r="C224" s="59"/>
      <c r="D224" s="68"/>
      <c r="E224" s="68"/>
      <c r="F224" s="68"/>
      <c r="G224" s="68"/>
      <c r="H224" s="68"/>
      <c r="I224" s="68"/>
      <c r="J224" s="68"/>
      <c r="K224" s="100"/>
      <c r="L224" s="68"/>
      <c r="Q224" s="134"/>
      <c r="V224" s="134"/>
      <c r="AA224" s="134"/>
      <c r="AF224" s="134"/>
    </row>
    <row r="225" spans="1:37" ht="13.95" customHeight="1">
      <c r="A225" s="26"/>
      <c r="B225" s="51">
        <v>3</v>
      </c>
      <c r="C225" s="59" t="s">
        <v>385</v>
      </c>
      <c r="D225" s="42"/>
      <c r="E225" s="42"/>
      <c r="F225" s="42"/>
      <c r="G225" s="42"/>
      <c r="H225" s="42"/>
      <c r="I225" s="42"/>
      <c r="J225" s="42"/>
      <c r="K225" s="101"/>
      <c r="L225" s="42"/>
      <c r="M225" s="140"/>
      <c r="Q225" s="134"/>
      <c r="V225" s="134"/>
      <c r="AA225" s="134"/>
      <c r="AF225" s="134"/>
    </row>
    <row r="226" spans="1:37" ht="13.95" customHeight="1">
      <c r="A226" s="26"/>
      <c r="B226" s="74">
        <v>3.101</v>
      </c>
      <c r="C226" s="28" t="s">
        <v>147</v>
      </c>
      <c r="D226" s="42"/>
      <c r="E226" s="42"/>
      <c r="F226" s="42"/>
      <c r="G226" s="42"/>
      <c r="H226" s="42"/>
      <c r="I226" s="42"/>
      <c r="J226" s="42"/>
      <c r="K226" s="101"/>
      <c r="L226" s="42"/>
      <c r="M226" s="140"/>
      <c r="Q226" s="134"/>
      <c r="V226" s="134"/>
      <c r="AA226" s="134"/>
      <c r="AF226" s="134"/>
    </row>
    <row r="227" spans="1:37" ht="13.95" customHeight="1">
      <c r="A227" s="26"/>
      <c r="B227" s="88">
        <v>0.45</v>
      </c>
      <c r="C227" s="59" t="s">
        <v>82</v>
      </c>
      <c r="D227" s="42"/>
      <c r="E227" s="42"/>
      <c r="F227" s="42"/>
      <c r="G227" s="42"/>
      <c r="H227" s="42"/>
      <c r="I227" s="42"/>
      <c r="J227" s="42"/>
      <c r="K227" s="101"/>
      <c r="L227" s="42"/>
      <c r="M227" s="140"/>
      <c r="Q227" s="134"/>
      <c r="V227" s="134"/>
      <c r="AA227" s="134"/>
      <c r="AF227" s="134"/>
    </row>
    <row r="228" spans="1:37" ht="13.95" customHeight="1">
      <c r="A228" s="26"/>
      <c r="B228" s="55" t="s">
        <v>91</v>
      </c>
      <c r="C228" s="59" t="s">
        <v>17</v>
      </c>
      <c r="D228" s="41">
        <v>66123</v>
      </c>
      <c r="E228" s="75"/>
      <c r="F228" s="62">
        <v>67241</v>
      </c>
      <c r="G228" s="75"/>
      <c r="H228" s="41">
        <v>67241</v>
      </c>
      <c r="I228" s="75"/>
      <c r="J228" s="57">
        <v>157407</v>
      </c>
      <c r="K228" s="75">
        <v>0</v>
      </c>
      <c r="L228" s="68">
        <f>SUM(J228:K228)</f>
        <v>157407</v>
      </c>
      <c r="M228" s="219" t="s">
        <v>308</v>
      </c>
      <c r="N228" s="219" t="s">
        <v>230</v>
      </c>
      <c r="O228" s="219" t="s">
        <v>17</v>
      </c>
      <c r="P228" s="220">
        <v>100</v>
      </c>
      <c r="Q228" s="220" t="s">
        <v>309</v>
      </c>
      <c r="V228" s="134"/>
      <c r="AA228" s="134"/>
      <c r="AF228" s="134"/>
      <c r="AH228" s="15" t="s">
        <v>404</v>
      </c>
      <c r="AI228" s="15" t="s">
        <v>410</v>
      </c>
      <c r="AJ228" s="15" t="str">
        <f>B228</f>
        <v>00.45.01</v>
      </c>
      <c r="AK228" s="15" t="str">
        <f>CONCATENATE(AH228,".",AI228,".",AJ228)</f>
        <v>2210.03.101.00.45.01</v>
      </c>
    </row>
    <row r="229" spans="1:37" ht="13.95" customHeight="1">
      <c r="A229" s="26"/>
      <c r="B229" s="55" t="s">
        <v>92</v>
      </c>
      <c r="C229" s="59" t="s">
        <v>20</v>
      </c>
      <c r="D229" s="62">
        <v>117</v>
      </c>
      <c r="E229" s="75"/>
      <c r="F229" s="69">
        <v>117</v>
      </c>
      <c r="G229" s="75"/>
      <c r="H229" s="62">
        <v>117</v>
      </c>
      <c r="I229" s="75"/>
      <c r="J229" s="62">
        <f>ROUND(F229*0.75,0)</f>
        <v>88</v>
      </c>
      <c r="K229" s="75">
        <v>0</v>
      </c>
      <c r="L229" s="68">
        <f>SUM(J229:K229)</f>
        <v>88</v>
      </c>
      <c r="M229" s="219" t="s">
        <v>308</v>
      </c>
      <c r="N229" s="219" t="s">
        <v>230</v>
      </c>
      <c r="O229" s="219" t="s">
        <v>232</v>
      </c>
      <c r="P229" s="220">
        <v>100</v>
      </c>
      <c r="Q229" s="220" t="s">
        <v>312</v>
      </c>
      <c r="V229" s="134"/>
      <c r="AA229" s="134"/>
      <c r="AF229" s="134"/>
      <c r="AH229" s="15" t="s">
        <v>404</v>
      </c>
      <c r="AI229" s="15" t="s">
        <v>410</v>
      </c>
      <c r="AJ229" s="15" t="str">
        <f>B229</f>
        <v>00.45.11</v>
      </c>
      <c r="AK229" s="15" t="str">
        <f>CONCATENATE(AH229,".",AI229,".",AJ229)</f>
        <v>2210.03.101.00.45.11</v>
      </c>
    </row>
    <row r="230" spans="1:37" ht="13.95" customHeight="1">
      <c r="A230" s="26"/>
      <c r="B230" s="55" t="s">
        <v>93</v>
      </c>
      <c r="C230" s="59" t="s">
        <v>22</v>
      </c>
      <c r="D230" s="62">
        <v>573</v>
      </c>
      <c r="E230" s="75"/>
      <c r="F230" s="69">
        <v>600</v>
      </c>
      <c r="G230" s="75"/>
      <c r="H230" s="41">
        <v>600</v>
      </c>
      <c r="I230" s="75"/>
      <c r="J230" s="62">
        <f>ROUND(F230*0.75,0)</f>
        <v>450</v>
      </c>
      <c r="K230" s="75">
        <v>0</v>
      </c>
      <c r="L230" s="68">
        <f>SUM(J230:K230)</f>
        <v>450</v>
      </c>
      <c r="M230" s="219" t="s">
        <v>308</v>
      </c>
      <c r="N230" s="219" t="s">
        <v>230</v>
      </c>
      <c r="O230" s="219" t="s">
        <v>232</v>
      </c>
      <c r="P230" s="220">
        <v>100</v>
      </c>
      <c r="Q230" s="220" t="s">
        <v>312</v>
      </c>
      <c r="AA230" s="134"/>
      <c r="AF230" s="134"/>
      <c r="AH230" s="15" t="s">
        <v>404</v>
      </c>
      <c r="AI230" s="15" t="s">
        <v>410</v>
      </c>
      <c r="AJ230" s="15" t="str">
        <f>B230</f>
        <v>00.45.13</v>
      </c>
      <c r="AK230" s="15" t="str">
        <f>CONCATENATE(AH230,".",AI230,".",AJ230)</f>
        <v>2210.03.101.00.45.13</v>
      </c>
    </row>
    <row r="231" spans="1:37" ht="13.95" customHeight="1">
      <c r="A231" s="26" t="s">
        <v>8</v>
      </c>
      <c r="B231" s="88">
        <v>0.45</v>
      </c>
      <c r="C231" s="59" t="s">
        <v>82</v>
      </c>
      <c r="D231" s="65">
        <f t="shared" ref="D231:L231" si="111">SUM(D228:D230)</f>
        <v>66813</v>
      </c>
      <c r="E231" s="47"/>
      <c r="F231" s="66">
        <f t="shared" si="111"/>
        <v>67958</v>
      </c>
      <c r="G231" s="47"/>
      <c r="H231" s="65">
        <f t="shared" si="111"/>
        <v>67958</v>
      </c>
      <c r="I231" s="47"/>
      <c r="J231" s="66">
        <f t="shared" ref="J231" si="112">SUM(J228:J230)</f>
        <v>157945</v>
      </c>
      <c r="K231" s="47">
        <f t="shared" si="111"/>
        <v>0</v>
      </c>
      <c r="L231" s="65">
        <f t="shared" si="111"/>
        <v>157945</v>
      </c>
      <c r="Q231" s="134"/>
      <c r="V231" s="134"/>
      <c r="AA231" s="134"/>
      <c r="AF231" s="134"/>
    </row>
    <row r="232" spans="1:37" ht="10.050000000000001" customHeight="1">
      <c r="A232" s="26"/>
      <c r="B232" s="74"/>
      <c r="C232" s="28"/>
      <c r="D232" s="37"/>
      <c r="E232" s="37"/>
      <c r="F232" s="37"/>
      <c r="G232" s="37"/>
      <c r="H232" s="37"/>
      <c r="I232" s="37"/>
      <c r="J232" s="37"/>
      <c r="K232" s="99"/>
      <c r="L232" s="37"/>
      <c r="Q232" s="134"/>
      <c r="V232" s="134"/>
      <c r="AA232" s="134"/>
      <c r="AF232" s="134"/>
    </row>
    <row r="233" spans="1:37" ht="13.8" customHeight="1">
      <c r="A233" s="26"/>
      <c r="B233" s="88">
        <v>0.46</v>
      </c>
      <c r="C233" s="59" t="s">
        <v>84</v>
      </c>
      <c r="D233" s="42"/>
      <c r="E233" s="42"/>
      <c r="F233" s="42"/>
      <c r="G233" s="42"/>
      <c r="H233" s="42"/>
      <c r="I233" s="42"/>
      <c r="J233" s="42"/>
      <c r="K233" s="101"/>
      <c r="L233" s="42"/>
      <c r="Q233" s="134"/>
      <c r="V233" s="134"/>
      <c r="AA233" s="134"/>
      <c r="AF233" s="134"/>
    </row>
    <row r="234" spans="1:37" ht="13.8" customHeight="1">
      <c r="A234" s="26"/>
      <c r="B234" s="55" t="s">
        <v>94</v>
      </c>
      <c r="C234" s="59" t="s">
        <v>17</v>
      </c>
      <c r="D234" s="41">
        <v>37356</v>
      </c>
      <c r="E234" s="75"/>
      <c r="F234" s="62">
        <v>37768</v>
      </c>
      <c r="G234" s="75"/>
      <c r="H234" s="41">
        <v>37768</v>
      </c>
      <c r="I234" s="75"/>
      <c r="J234" s="57">
        <v>49712</v>
      </c>
      <c r="K234" s="75">
        <v>0</v>
      </c>
      <c r="L234" s="68">
        <f>SUM(J234:K234)</f>
        <v>49712</v>
      </c>
      <c r="M234" s="219" t="s">
        <v>308</v>
      </c>
      <c r="N234" s="219" t="s">
        <v>230</v>
      </c>
      <c r="O234" s="219" t="s">
        <v>17</v>
      </c>
      <c r="P234" s="220">
        <v>100</v>
      </c>
      <c r="Q234" s="220" t="s">
        <v>309</v>
      </c>
      <c r="V234" s="134"/>
      <c r="AA234" s="134"/>
      <c r="AF234" s="134"/>
      <c r="AH234" s="15" t="s">
        <v>404</v>
      </c>
      <c r="AI234" s="15" t="s">
        <v>410</v>
      </c>
      <c r="AJ234" s="15" t="str">
        <f>B234</f>
        <v>00.46.01</v>
      </c>
      <c r="AK234" s="15" t="str">
        <f>CONCATENATE(AH234,".",AI234,".",AJ234)</f>
        <v>2210.03.101.00.46.01</v>
      </c>
    </row>
    <row r="235" spans="1:37" ht="13.8" customHeight="1">
      <c r="A235" s="26"/>
      <c r="B235" s="55" t="s">
        <v>477</v>
      </c>
      <c r="C235" s="59" t="s">
        <v>171</v>
      </c>
      <c r="D235" s="40">
        <v>0</v>
      </c>
      <c r="E235" s="75"/>
      <c r="F235" s="40">
        <v>0</v>
      </c>
      <c r="G235" s="75"/>
      <c r="H235" s="40">
        <v>0</v>
      </c>
      <c r="I235" s="75"/>
      <c r="J235" s="57">
        <v>219</v>
      </c>
      <c r="K235" s="75">
        <v>0</v>
      </c>
      <c r="L235" s="68">
        <f>SUM(J235:K235)</f>
        <v>219</v>
      </c>
      <c r="M235" s="104" t="s">
        <v>308</v>
      </c>
      <c r="N235" s="104" t="s">
        <v>230</v>
      </c>
      <c r="O235" s="104" t="s">
        <v>231</v>
      </c>
      <c r="P235" s="227" t="s">
        <v>310</v>
      </c>
      <c r="Q235" s="218" t="s">
        <v>311</v>
      </c>
      <c r="V235" s="134"/>
      <c r="AA235" s="134"/>
      <c r="AF235" s="134"/>
    </row>
    <row r="236" spans="1:37" ht="13.8" customHeight="1">
      <c r="A236" s="26"/>
      <c r="B236" s="55" t="s">
        <v>95</v>
      </c>
      <c r="C236" s="59" t="s">
        <v>20</v>
      </c>
      <c r="D236" s="62">
        <v>117</v>
      </c>
      <c r="E236" s="75"/>
      <c r="F236" s="62">
        <v>117</v>
      </c>
      <c r="G236" s="75"/>
      <c r="H236" s="62">
        <v>117</v>
      </c>
      <c r="I236" s="75"/>
      <c r="J236" s="62">
        <f>ROUND(F236*0.75,0)</f>
        <v>88</v>
      </c>
      <c r="K236" s="75">
        <v>0</v>
      </c>
      <c r="L236" s="68">
        <f>SUM(J236:K236)</f>
        <v>88</v>
      </c>
      <c r="M236" s="219" t="s">
        <v>308</v>
      </c>
      <c r="N236" s="219" t="s">
        <v>230</v>
      </c>
      <c r="O236" s="219" t="s">
        <v>232</v>
      </c>
      <c r="P236" s="220">
        <v>100</v>
      </c>
      <c r="Q236" s="220" t="s">
        <v>312</v>
      </c>
      <c r="V236" s="134"/>
      <c r="AA236" s="134"/>
      <c r="AF236" s="134"/>
      <c r="AH236" s="15" t="s">
        <v>404</v>
      </c>
      <c r="AI236" s="15" t="s">
        <v>410</v>
      </c>
      <c r="AJ236" s="15" t="str">
        <f>B236</f>
        <v>00.46.11</v>
      </c>
      <c r="AK236" s="15" t="str">
        <f>CONCATENATE(AH236,".",AI236,".",AJ236)</f>
        <v>2210.03.101.00.46.11</v>
      </c>
    </row>
    <row r="237" spans="1:37" ht="13.8" customHeight="1">
      <c r="A237" s="26"/>
      <c r="B237" s="55" t="s">
        <v>96</v>
      </c>
      <c r="C237" s="59" t="s">
        <v>22</v>
      </c>
      <c r="D237" s="57">
        <v>664</v>
      </c>
      <c r="E237" s="60"/>
      <c r="F237" s="57">
        <v>700</v>
      </c>
      <c r="G237" s="60"/>
      <c r="H237" s="57">
        <v>700</v>
      </c>
      <c r="I237" s="60"/>
      <c r="J237" s="62">
        <f>ROUND(262*0.75,0)</f>
        <v>197</v>
      </c>
      <c r="K237" s="60">
        <v>0</v>
      </c>
      <c r="L237" s="58">
        <f>SUM(J237:K237)</f>
        <v>197</v>
      </c>
      <c r="M237" s="219" t="s">
        <v>308</v>
      </c>
      <c r="N237" s="219" t="s">
        <v>230</v>
      </c>
      <c r="O237" s="219" t="s">
        <v>232</v>
      </c>
      <c r="P237" s="220">
        <v>100</v>
      </c>
      <c r="Q237" s="220" t="s">
        <v>312</v>
      </c>
      <c r="V237" s="134"/>
      <c r="Z237" s="138"/>
      <c r="AA237" s="134"/>
      <c r="AE237" s="138"/>
      <c r="AF237" s="134"/>
      <c r="AH237" s="15" t="s">
        <v>404</v>
      </c>
      <c r="AI237" s="15" t="s">
        <v>410</v>
      </c>
      <c r="AJ237" s="15" t="str">
        <f>B237</f>
        <v>00.46.13</v>
      </c>
      <c r="AK237" s="15" t="str">
        <f>CONCATENATE(AH237,".",AI237,".",AJ237)</f>
        <v>2210.03.101.00.46.13</v>
      </c>
    </row>
    <row r="238" spans="1:37" ht="13.8" customHeight="1">
      <c r="A238" s="26" t="s">
        <v>8</v>
      </c>
      <c r="B238" s="88">
        <v>0.46</v>
      </c>
      <c r="C238" s="59" t="s">
        <v>84</v>
      </c>
      <c r="D238" s="65">
        <f t="shared" ref="D238:L238" si="113">SUM(D234:D237)</f>
        <v>38137</v>
      </c>
      <c r="E238" s="47"/>
      <c r="F238" s="66">
        <f t="shared" si="113"/>
        <v>38585</v>
      </c>
      <c r="G238" s="47"/>
      <c r="H238" s="65">
        <f t="shared" si="113"/>
        <v>38585</v>
      </c>
      <c r="I238" s="47"/>
      <c r="J238" s="66">
        <f t="shared" ref="J238" si="114">SUM(J234:J237)</f>
        <v>50216</v>
      </c>
      <c r="K238" s="47">
        <f t="shared" si="113"/>
        <v>0</v>
      </c>
      <c r="L238" s="65">
        <f t="shared" si="113"/>
        <v>50216</v>
      </c>
      <c r="Q238" s="134"/>
      <c r="V238" s="134"/>
      <c r="AA238" s="134"/>
      <c r="AF238" s="134"/>
    </row>
    <row r="239" spans="1:37" ht="10.050000000000001" customHeight="1">
      <c r="A239" s="26"/>
      <c r="B239" s="88"/>
      <c r="C239" s="59"/>
      <c r="D239" s="68"/>
      <c r="E239" s="68"/>
      <c r="F239" s="68"/>
      <c r="G239" s="68"/>
      <c r="H239" s="68"/>
      <c r="I239" s="68"/>
      <c r="J239" s="68"/>
      <c r="K239" s="100"/>
      <c r="L239" s="68"/>
      <c r="Q239" s="134"/>
      <c r="V239" s="134"/>
      <c r="AA239" s="134"/>
      <c r="AF239" s="134"/>
    </row>
    <row r="240" spans="1:37" ht="13.8" customHeight="1">
      <c r="A240" s="26"/>
      <c r="B240" s="88">
        <v>0.47</v>
      </c>
      <c r="C240" s="59" t="s">
        <v>86</v>
      </c>
      <c r="D240" s="37"/>
      <c r="E240" s="37"/>
      <c r="F240" s="37"/>
      <c r="G240" s="37"/>
      <c r="H240" s="37"/>
      <c r="I240" s="37"/>
      <c r="J240" s="37"/>
      <c r="K240" s="99"/>
      <c r="L240" s="37"/>
      <c r="Q240" s="134"/>
      <c r="V240" s="134"/>
      <c r="AA240" s="134"/>
      <c r="AF240" s="134"/>
    </row>
    <row r="241" spans="1:37" ht="13.8" customHeight="1">
      <c r="A241" s="26"/>
      <c r="B241" s="55" t="s">
        <v>97</v>
      </c>
      <c r="C241" s="59" t="s">
        <v>17</v>
      </c>
      <c r="D241" s="57">
        <v>12671</v>
      </c>
      <c r="E241" s="60"/>
      <c r="F241" s="57">
        <v>15414</v>
      </c>
      <c r="G241" s="60"/>
      <c r="H241" s="258">
        <v>15414</v>
      </c>
      <c r="I241" s="60"/>
      <c r="J241" s="57">
        <v>7875</v>
      </c>
      <c r="K241" s="60">
        <v>0</v>
      </c>
      <c r="L241" s="58">
        <f>SUM(J241:K241)</f>
        <v>7875</v>
      </c>
      <c r="M241" s="219" t="s">
        <v>308</v>
      </c>
      <c r="N241" s="219" t="s">
        <v>230</v>
      </c>
      <c r="O241" s="219" t="s">
        <v>17</v>
      </c>
      <c r="P241" s="220">
        <v>100</v>
      </c>
      <c r="Q241" s="220" t="s">
        <v>309</v>
      </c>
      <c r="V241" s="134"/>
      <c r="AA241" s="134"/>
      <c r="AF241" s="134"/>
      <c r="AH241" s="15" t="s">
        <v>404</v>
      </c>
      <c r="AI241" s="15" t="s">
        <v>410</v>
      </c>
      <c r="AJ241" s="15" t="str">
        <f>B241</f>
        <v>00.47.01</v>
      </c>
      <c r="AK241" s="15" t="str">
        <f>CONCATENATE(AH241,".",AI241,".",AJ241)</f>
        <v>2210.03.101.00.47.01</v>
      </c>
    </row>
    <row r="242" spans="1:37" ht="13.8" customHeight="1">
      <c r="A242" s="26"/>
      <c r="B242" s="55" t="s">
        <v>98</v>
      </c>
      <c r="C242" s="59" t="s">
        <v>20</v>
      </c>
      <c r="D242" s="62">
        <v>61</v>
      </c>
      <c r="E242" s="75"/>
      <c r="F242" s="69">
        <v>62</v>
      </c>
      <c r="G242" s="75"/>
      <c r="H242" s="62">
        <v>62</v>
      </c>
      <c r="I242" s="75"/>
      <c r="J242" s="62">
        <f>ROUND(F242*0.75,0)</f>
        <v>47</v>
      </c>
      <c r="K242" s="75">
        <v>0</v>
      </c>
      <c r="L242" s="68">
        <f>SUM(J242:K242)</f>
        <v>47</v>
      </c>
      <c r="M242" s="219" t="s">
        <v>308</v>
      </c>
      <c r="N242" s="219" t="s">
        <v>230</v>
      </c>
      <c r="O242" s="219" t="s">
        <v>232</v>
      </c>
      <c r="P242" s="220">
        <v>100</v>
      </c>
      <c r="Q242" s="220" t="s">
        <v>312</v>
      </c>
      <c r="V242" s="134"/>
      <c r="AA242" s="134"/>
      <c r="AF242" s="134"/>
      <c r="AH242" s="15" t="s">
        <v>404</v>
      </c>
      <c r="AI242" s="15" t="s">
        <v>410</v>
      </c>
      <c r="AJ242" s="15" t="str">
        <f>B242</f>
        <v>00.47.11</v>
      </c>
      <c r="AK242" s="15" t="str">
        <f>CONCATENATE(AH242,".",AI242,".",AJ242)</f>
        <v>2210.03.101.00.47.11</v>
      </c>
    </row>
    <row r="243" spans="1:37" ht="13.8" customHeight="1">
      <c r="A243" s="26"/>
      <c r="B243" s="55" t="s">
        <v>99</v>
      </c>
      <c r="C243" s="59" t="s">
        <v>22</v>
      </c>
      <c r="D243" s="62">
        <v>418</v>
      </c>
      <c r="E243" s="75"/>
      <c r="F243" s="69">
        <v>450</v>
      </c>
      <c r="G243" s="75"/>
      <c r="H243" s="62">
        <v>450</v>
      </c>
      <c r="I243" s="75"/>
      <c r="J243" s="62">
        <f>ROUND(F243*0.75,0)</f>
        <v>338</v>
      </c>
      <c r="K243" s="75">
        <v>0</v>
      </c>
      <c r="L243" s="68">
        <f>SUM(J243:K243)</f>
        <v>338</v>
      </c>
      <c r="M243" s="219" t="s">
        <v>308</v>
      </c>
      <c r="N243" s="219" t="s">
        <v>230</v>
      </c>
      <c r="O243" s="219" t="s">
        <v>232</v>
      </c>
      <c r="P243" s="220">
        <v>100</v>
      </c>
      <c r="Q243" s="220" t="s">
        <v>312</v>
      </c>
      <c r="AA243" s="134"/>
      <c r="AF243" s="134"/>
      <c r="AH243" s="15" t="s">
        <v>404</v>
      </c>
      <c r="AI243" s="15" t="s">
        <v>410</v>
      </c>
      <c r="AJ243" s="15" t="str">
        <f>B243</f>
        <v>00.47.13</v>
      </c>
      <c r="AK243" s="15" t="str">
        <f>CONCATENATE(AH243,".",AI243,".",AJ243)</f>
        <v>2210.03.101.00.47.13</v>
      </c>
    </row>
    <row r="244" spans="1:37" ht="13.8" customHeight="1">
      <c r="A244" s="26" t="s">
        <v>8</v>
      </c>
      <c r="B244" s="88">
        <v>0.47</v>
      </c>
      <c r="C244" s="59" t="s">
        <v>86</v>
      </c>
      <c r="D244" s="65">
        <f t="shared" ref="D244:L244" si="115">SUM(D241:D243)</f>
        <v>13150</v>
      </c>
      <c r="E244" s="47"/>
      <c r="F244" s="66">
        <f t="shared" si="115"/>
        <v>15926</v>
      </c>
      <c r="G244" s="47"/>
      <c r="H244" s="65">
        <f t="shared" si="115"/>
        <v>15926</v>
      </c>
      <c r="I244" s="47"/>
      <c r="J244" s="66">
        <f t="shared" ref="J244" si="116">SUM(J241:J243)</f>
        <v>8260</v>
      </c>
      <c r="K244" s="47">
        <f t="shared" si="115"/>
        <v>0</v>
      </c>
      <c r="L244" s="65">
        <f t="shared" si="115"/>
        <v>8260</v>
      </c>
      <c r="Q244" s="134"/>
      <c r="V244" s="134"/>
      <c r="AA244" s="134"/>
      <c r="AF244" s="134"/>
    </row>
    <row r="245" spans="1:37" ht="10.050000000000001" customHeight="1">
      <c r="A245" s="26"/>
      <c r="B245" s="88"/>
      <c r="C245" s="59"/>
      <c r="D245" s="68"/>
      <c r="E245" s="68"/>
      <c r="F245" s="68"/>
      <c r="G245" s="68"/>
      <c r="H245" s="68"/>
      <c r="I245" s="68"/>
      <c r="J245" s="68"/>
      <c r="K245" s="100"/>
      <c r="L245" s="68"/>
      <c r="Q245" s="134"/>
      <c r="V245" s="134"/>
      <c r="AA245" s="134"/>
      <c r="AF245" s="134"/>
    </row>
    <row r="246" spans="1:37" ht="13.8" customHeight="1">
      <c r="A246" s="26"/>
      <c r="B246" s="88">
        <v>0.48</v>
      </c>
      <c r="C246" s="59" t="s">
        <v>88</v>
      </c>
      <c r="D246" s="37"/>
      <c r="E246" s="37"/>
      <c r="F246" s="37"/>
      <c r="G246" s="37"/>
      <c r="H246" s="37"/>
      <c r="I246" s="37"/>
      <c r="J246" s="37"/>
      <c r="K246" s="99"/>
      <c r="L246" s="37"/>
      <c r="Q246" s="134"/>
      <c r="V246" s="134"/>
      <c r="AA246" s="134"/>
      <c r="AF246" s="134"/>
    </row>
    <row r="247" spans="1:37" ht="13.8" customHeight="1">
      <c r="A247" s="26"/>
      <c r="B247" s="55" t="s">
        <v>100</v>
      </c>
      <c r="C247" s="59" t="s">
        <v>17</v>
      </c>
      <c r="D247" s="258">
        <v>35374</v>
      </c>
      <c r="E247" s="60"/>
      <c r="F247" s="57">
        <v>39216</v>
      </c>
      <c r="G247" s="60"/>
      <c r="H247" s="258">
        <v>39216</v>
      </c>
      <c r="I247" s="60"/>
      <c r="J247" s="57">
        <v>52819</v>
      </c>
      <c r="K247" s="60">
        <v>0</v>
      </c>
      <c r="L247" s="58">
        <f>SUM(J247:K247)</f>
        <v>52819</v>
      </c>
      <c r="M247" s="219" t="s">
        <v>308</v>
      </c>
      <c r="N247" s="219" t="s">
        <v>230</v>
      </c>
      <c r="O247" s="219" t="s">
        <v>17</v>
      </c>
      <c r="P247" s="220">
        <v>100</v>
      </c>
      <c r="Q247" s="220" t="s">
        <v>309</v>
      </c>
      <c r="V247" s="134"/>
      <c r="AA247" s="134"/>
      <c r="AF247" s="134"/>
      <c r="AH247" s="15" t="s">
        <v>404</v>
      </c>
      <c r="AI247" s="15" t="s">
        <v>410</v>
      </c>
      <c r="AJ247" s="15" t="str">
        <f>B247</f>
        <v>00.48.01</v>
      </c>
      <c r="AK247" s="15" t="str">
        <f>CONCATENATE(AH247,".",AI247,".",AJ247)</f>
        <v>2210.03.101.00.48.01</v>
      </c>
    </row>
    <row r="248" spans="1:37" ht="13.8" customHeight="1">
      <c r="A248" s="71"/>
      <c r="B248" s="142" t="s">
        <v>101</v>
      </c>
      <c r="C248" s="79" t="s">
        <v>20</v>
      </c>
      <c r="D248" s="77">
        <v>120</v>
      </c>
      <c r="E248" s="81"/>
      <c r="F248" s="72">
        <v>120</v>
      </c>
      <c r="G248" s="81"/>
      <c r="H248" s="77">
        <v>120</v>
      </c>
      <c r="I248" s="81"/>
      <c r="J248" s="77">
        <f>ROUND(F248*0.75,0)</f>
        <v>90</v>
      </c>
      <c r="K248" s="81">
        <v>0</v>
      </c>
      <c r="L248" s="78">
        <f>SUM(J248:K248)</f>
        <v>90</v>
      </c>
      <c r="M248" s="219" t="s">
        <v>308</v>
      </c>
      <c r="N248" s="219" t="s">
        <v>230</v>
      </c>
      <c r="O248" s="219" t="s">
        <v>232</v>
      </c>
      <c r="P248" s="220">
        <v>100</v>
      </c>
      <c r="Q248" s="220" t="s">
        <v>312</v>
      </c>
      <c r="V248" s="134"/>
      <c r="AA248" s="134"/>
      <c r="AF248" s="134"/>
      <c r="AH248" s="15" t="s">
        <v>404</v>
      </c>
      <c r="AI248" s="15" t="s">
        <v>410</v>
      </c>
      <c r="AJ248" s="15" t="str">
        <f>B248</f>
        <v>00.48.11</v>
      </c>
      <c r="AK248" s="15" t="str">
        <f>CONCATENATE(AH248,".",AI248,".",AJ248)</f>
        <v>2210.03.101.00.48.11</v>
      </c>
    </row>
    <row r="249" spans="1:37" ht="13.8" customHeight="1">
      <c r="A249" s="26"/>
      <c r="B249" s="55" t="s">
        <v>102</v>
      </c>
      <c r="C249" s="59" t="s">
        <v>22</v>
      </c>
      <c r="D249" s="62">
        <v>800</v>
      </c>
      <c r="E249" s="75"/>
      <c r="F249" s="62">
        <v>830</v>
      </c>
      <c r="G249" s="75"/>
      <c r="H249" s="62">
        <v>830</v>
      </c>
      <c r="I249" s="75"/>
      <c r="J249" s="62">
        <f>ROUND(392*0.75,0)</f>
        <v>294</v>
      </c>
      <c r="K249" s="75">
        <v>0</v>
      </c>
      <c r="L249" s="68">
        <f>SUM(J249:K249)</f>
        <v>294</v>
      </c>
      <c r="M249" s="219" t="s">
        <v>308</v>
      </c>
      <c r="N249" s="219" t="s">
        <v>230</v>
      </c>
      <c r="O249" s="219" t="s">
        <v>232</v>
      </c>
      <c r="P249" s="220">
        <v>100</v>
      </c>
      <c r="Q249" s="220" t="s">
        <v>312</v>
      </c>
      <c r="V249" s="134"/>
      <c r="Z249" s="138"/>
      <c r="AA249" s="134"/>
      <c r="AE249" s="138"/>
      <c r="AF249" s="134"/>
      <c r="AH249" s="15" t="s">
        <v>404</v>
      </c>
      <c r="AI249" s="15" t="s">
        <v>410</v>
      </c>
      <c r="AJ249" s="15" t="str">
        <f>B249</f>
        <v>00.48.13</v>
      </c>
      <c r="AK249" s="15" t="str">
        <f>CONCATENATE(AH249,".",AI249,".",AJ249)</f>
        <v>2210.03.101.00.48.13</v>
      </c>
    </row>
    <row r="250" spans="1:37" ht="13.8" customHeight="1">
      <c r="A250" s="26" t="s">
        <v>8</v>
      </c>
      <c r="B250" s="88">
        <v>0.48</v>
      </c>
      <c r="C250" s="59" t="s">
        <v>88</v>
      </c>
      <c r="D250" s="65">
        <f t="shared" ref="D250:L250" si="117">SUM(D247:D249)</f>
        <v>36294</v>
      </c>
      <c r="E250" s="47"/>
      <c r="F250" s="66">
        <f t="shared" si="117"/>
        <v>40166</v>
      </c>
      <c r="G250" s="47"/>
      <c r="H250" s="65">
        <f t="shared" si="117"/>
        <v>40166</v>
      </c>
      <c r="I250" s="47"/>
      <c r="J250" s="66">
        <f t="shared" ref="J250" si="118">SUM(J247:J249)</f>
        <v>53203</v>
      </c>
      <c r="K250" s="47">
        <f t="shared" si="117"/>
        <v>0</v>
      </c>
      <c r="L250" s="65">
        <f t="shared" si="117"/>
        <v>53203</v>
      </c>
      <c r="Q250" s="134"/>
      <c r="V250" s="134"/>
      <c r="AA250" s="134"/>
      <c r="AF250" s="134"/>
    </row>
    <row r="251" spans="1:37" ht="13.8" customHeight="1">
      <c r="A251" s="26" t="s">
        <v>8</v>
      </c>
      <c r="B251" s="74">
        <v>3.101</v>
      </c>
      <c r="C251" s="28" t="s">
        <v>147</v>
      </c>
      <c r="D251" s="65">
        <f t="shared" ref="D251:L251" si="119">D250+D244+D238+D231</f>
        <v>154394</v>
      </c>
      <c r="E251" s="47"/>
      <c r="F251" s="66">
        <f t="shared" si="119"/>
        <v>162635</v>
      </c>
      <c r="G251" s="47"/>
      <c r="H251" s="65">
        <f t="shared" si="119"/>
        <v>162635</v>
      </c>
      <c r="I251" s="47"/>
      <c r="J251" s="66">
        <f t="shared" ref="J251" si="120">J250+J244+J238+J231</f>
        <v>269624</v>
      </c>
      <c r="K251" s="47">
        <f t="shared" si="119"/>
        <v>0</v>
      </c>
      <c r="L251" s="65">
        <f t="shared" si="119"/>
        <v>269624</v>
      </c>
      <c r="Q251" s="134"/>
      <c r="V251" s="134"/>
      <c r="AA251" s="134"/>
      <c r="AF251" s="134"/>
    </row>
    <row r="252" spans="1:37" ht="15" customHeight="1">
      <c r="A252" s="26"/>
      <c r="B252" s="49"/>
      <c r="C252" s="28"/>
      <c r="D252" s="68"/>
      <c r="E252" s="68"/>
      <c r="F252" s="68"/>
      <c r="G252" s="68"/>
      <c r="H252" s="68"/>
      <c r="I252" s="68"/>
      <c r="J252" s="68"/>
      <c r="K252" s="100"/>
      <c r="L252" s="68"/>
      <c r="Q252" s="134"/>
      <c r="V252" s="134"/>
      <c r="AA252" s="134"/>
      <c r="AF252" s="134"/>
    </row>
    <row r="253" spans="1:37" ht="14.85" customHeight="1">
      <c r="A253" s="26"/>
      <c r="B253" s="74">
        <v>3.1030000000000002</v>
      </c>
      <c r="C253" s="28" t="s">
        <v>203</v>
      </c>
      <c r="D253" s="42"/>
      <c r="E253" s="42"/>
      <c r="F253" s="42"/>
      <c r="G253" s="42"/>
      <c r="H253" s="42"/>
      <c r="I253" s="42"/>
      <c r="J253" s="42"/>
      <c r="K253" s="101"/>
      <c r="L253" s="42"/>
      <c r="Q253" s="134"/>
      <c r="V253" s="134"/>
      <c r="AA253" s="134"/>
      <c r="AF253" s="134"/>
    </row>
    <row r="254" spans="1:37" ht="14.85" customHeight="1">
      <c r="A254" s="26"/>
      <c r="B254" s="88">
        <v>0.45</v>
      </c>
      <c r="C254" s="59" t="s">
        <v>82</v>
      </c>
      <c r="D254" s="42"/>
      <c r="E254" s="42"/>
      <c r="F254" s="42"/>
      <c r="G254" s="42"/>
      <c r="H254" s="42"/>
      <c r="I254" s="42"/>
      <c r="J254" s="42"/>
      <c r="K254" s="101"/>
      <c r="L254" s="42"/>
      <c r="Q254" s="134"/>
      <c r="V254" s="134"/>
      <c r="AA254" s="134"/>
      <c r="AF254" s="134"/>
    </row>
    <row r="255" spans="1:37" ht="14.85" customHeight="1">
      <c r="A255" s="26"/>
      <c r="B255" s="55" t="s">
        <v>91</v>
      </c>
      <c r="C255" s="59" t="s">
        <v>17</v>
      </c>
      <c r="D255" s="41">
        <v>58365</v>
      </c>
      <c r="E255" s="75"/>
      <c r="F255" s="62">
        <v>58234</v>
      </c>
      <c r="G255" s="75"/>
      <c r="H255" s="41">
        <v>58234</v>
      </c>
      <c r="I255" s="75"/>
      <c r="J255" s="57">
        <v>140818</v>
      </c>
      <c r="K255" s="75">
        <v>0</v>
      </c>
      <c r="L255" s="68">
        <f>SUM(J255:K255)</f>
        <v>140818</v>
      </c>
      <c r="M255" s="219" t="s">
        <v>308</v>
      </c>
      <c r="N255" s="219" t="s">
        <v>230</v>
      </c>
      <c r="O255" s="219" t="s">
        <v>17</v>
      </c>
      <c r="P255" s="220">
        <v>100</v>
      </c>
      <c r="Q255" s="220" t="s">
        <v>309</v>
      </c>
      <c r="V255" s="134"/>
      <c r="AA255" s="134"/>
      <c r="AF255" s="134"/>
      <c r="AH255" s="15" t="s">
        <v>404</v>
      </c>
      <c r="AI255" s="232" t="s">
        <v>411</v>
      </c>
      <c r="AJ255" s="15" t="str">
        <f>B255</f>
        <v>00.45.01</v>
      </c>
      <c r="AK255" s="15" t="str">
        <f>CONCATENATE(AH255,".",AI255,".",AJ255)</f>
        <v>2210.03.103.00.45.01</v>
      </c>
    </row>
    <row r="256" spans="1:37" ht="14.85" customHeight="1">
      <c r="A256" s="26"/>
      <c r="B256" s="55" t="s">
        <v>92</v>
      </c>
      <c r="C256" s="59" t="s">
        <v>20</v>
      </c>
      <c r="D256" s="62">
        <v>120</v>
      </c>
      <c r="E256" s="75"/>
      <c r="F256" s="69">
        <v>120</v>
      </c>
      <c r="G256" s="75"/>
      <c r="H256" s="62">
        <v>120</v>
      </c>
      <c r="I256" s="75"/>
      <c r="J256" s="62">
        <f>ROUND(F256*0.75,0)</f>
        <v>90</v>
      </c>
      <c r="K256" s="75">
        <v>0</v>
      </c>
      <c r="L256" s="68">
        <f>SUM(J256:K256)</f>
        <v>90</v>
      </c>
      <c r="M256" s="219" t="s">
        <v>308</v>
      </c>
      <c r="N256" s="219" t="s">
        <v>230</v>
      </c>
      <c r="O256" s="219" t="s">
        <v>232</v>
      </c>
      <c r="P256" s="220">
        <v>100</v>
      </c>
      <c r="Q256" s="220" t="s">
        <v>312</v>
      </c>
      <c r="V256" s="134"/>
      <c r="AA256" s="134"/>
      <c r="AF256" s="134"/>
      <c r="AH256" s="15" t="s">
        <v>404</v>
      </c>
      <c r="AI256" s="15" t="s">
        <v>411</v>
      </c>
      <c r="AJ256" s="15" t="str">
        <f>B256</f>
        <v>00.45.11</v>
      </c>
      <c r="AK256" s="15" t="str">
        <f>CONCATENATE(AH256,".",AI256,".",AJ256)</f>
        <v>2210.03.103.00.45.11</v>
      </c>
    </row>
    <row r="257" spans="1:37" ht="14.85" customHeight="1">
      <c r="A257" s="26"/>
      <c r="B257" s="55" t="s">
        <v>93</v>
      </c>
      <c r="C257" s="59" t="s">
        <v>22</v>
      </c>
      <c r="D257" s="77">
        <v>275</v>
      </c>
      <c r="E257" s="81"/>
      <c r="F257" s="72">
        <v>300</v>
      </c>
      <c r="G257" s="81"/>
      <c r="H257" s="77">
        <v>300</v>
      </c>
      <c r="I257" s="81"/>
      <c r="J257" s="62">
        <f>ROUND(F257*0.75,0)</f>
        <v>225</v>
      </c>
      <c r="K257" s="81">
        <v>0</v>
      </c>
      <c r="L257" s="78">
        <f>SUM(J257:K257)</f>
        <v>225</v>
      </c>
      <c r="M257" s="219" t="s">
        <v>308</v>
      </c>
      <c r="N257" s="219" t="s">
        <v>230</v>
      </c>
      <c r="O257" s="219" t="s">
        <v>232</v>
      </c>
      <c r="P257" s="220">
        <v>100</v>
      </c>
      <c r="Q257" s="220" t="s">
        <v>312</v>
      </c>
      <c r="AA257" s="134"/>
      <c r="AF257" s="134"/>
      <c r="AH257" s="15" t="s">
        <v>404</v>
      </c>
      <c r="AI257" s="15" t="s">
        <v>411</v>
      </c>
      <c r="AJ257" s="15" t="str">
        <f>B257</f>
        <v>00.45.13</v>
      </c>
      <c r="AK257" s="15" t="str">
        <f>CONCATENATE(AH257,".",AI257,".",AJ257)</f>
        <v>2210.03.103.00.45.13</v>
      </c>
    </row>
    <row r="258" spans="1:37" ht="14.85" customHeight="1">
      <c r="A258" s="26" t="s">
        <v>8</v>
      </c>
      <c r="B258" s="88">
        <v>0.45</v>
      </c>
      <c r="C258" s="59" t="s">
        <v>82</v>
      </c>
      <c r="D258" s="73">
        <f t="shared" ref="D258:L258" si="121">SUM(D255:D257)</f>
        <v>58760</v>
      </c>
      <c r="E258" s="81"/>
      <c r="F258" s="72">
        <f t="shared" si="121"/>
        <v>58654</v>
      </c>
      <c r="G258" s="81"/>
      <c r="H258" s="73">
        <f t="shared" si="121"/>
        <v>58654</v>
      </c>
      <c r="I258" s="81"/>
      <c r="J258" s="72">
        <f t="shared" ref="J258" si="122">SUM(J255:J257)</f>
        <v>141133</v>
      </c>
      <c r="K258" s="81">
        <f t="shared" si="121"/>
        <v>0</v>
      </c>
      <c r="L258" s="73">
        <f t="shared" si="121"/>
        <v>141133</v>
      </c>
      <c r="Q258" s="134"/>
      <c r="V258" s="134"/>
      <c r="AA258" s="134"/>
      <c r="AF258" s="134"/>
    </row>
    <row r="259" spans="1:37" ht="15" customHeight="1">
      <c r="A259" s="26"/>
      <c r="B259" s="88"/>
      <c r="C259" s="59"/>
      <c r="D259" s="70"/>
      <c r="E259" s="70"/>
      <c r="F259" s="69"/>
      <c r="G259" s="70"/>
      <c r="H259" s="70"/>
      <c r="I259" s="70"/>
      <c r="J259" s="69"/>
      <c r="K259" s="75"/>
      <c r="L259" s="70"/>
      <c r="Q259" s="134"/>
      <c r="V259" s="134"/>
      <c r="AA259" s="134"/>
      <c r="AF259" s="134"/>
    </row>
    <row r="260" spans="1:37" ht="14.85" customHeight="1">
      <c r="A260" s="26"/>
      <c r="B260" s="88">
        <v>0.46</v>
      </c>
      <c r="C260" s="59" t="s">
        <v>84</v>
      </c>
      <c r="D260" s="89"/>
      <c r="E260" s="89"/>
      <c r="F260" s="89"/>
      <c r="G260" s="89"/>
      <c r="H260" s="89"/>
      <c r="I260" s="89"/>
      <c r="J260" s="89"/>
      <c r="K260" s="99"/>
      <c r="L260" s="89"/>
      <c r="Q260" s="134"/>
      <c r="V260" s="134"/>
      <c r="AA260" s="134"/>
      <c r="AF260" s="134"/>
    </row>
    <row r="261" spans="1:37" ht="14.85" customHeight="1">
      <c r="A261" s="26"/>
      <c r="B261" s="55" t="s">
        <v>94</v>
      </c>
      <c r="C261" s="59" t="s">
        <v>17</v>
      </c>
      <c r="D261" s="262">
        <v>47220</v>
      </c>
      <c r="E261" s="60"/>
      <c r="F261" s="57">
        <v>52260</v>
      </c>
      <c r="G261" s="60"/>
      <c r="H261" s="258">
        <v>52260</v>
      </c>
      <c r="I261" s="60"/>
      <c r="J261" s="57">
        <v>65311</v>
      </c>
      <c r="K261" s="60">
        <v>0</v>
      </c>
      <c r="L261" s="58">
        <f>SUM(J261:K261)</f>
        <v>65311</v>
      </c>
      <c r="M261" s="219" t="s">
        <v>308</v>
      </c>
      <c r="N261" s="219" t="s">
        <v>230</v>
      </c>
      <c r="O261" s="219" t="s">
        <v>17</v>
      </c>
      <c r="P261" s="220">
        <v>100</v>
      </c>
      <c r="Q261" s="220" t="s">
        <v>309</v>
      </c>
      <c r="V261" s="134"/>
      <c r="AA261" s="134"/>
      <c r="AF261" s="134"/>
      <c r="AH261" s="15" t="s">
        <v>404</v>
      </c>
      <c r="AI261" s="15" t="s">
        <v>411</v>
      </c>
      <c r="AJ261" s="15" t="str">
        <f>B261</f>
        <v>00.46.01</v>
      </c>
      <c r="AK261" s="15" t="str">
        <f>CONCATENATE(AH261,".",AI261,".",AJ261)</f>
        <v>2210.03.103.00.46.01</v>
      </c>
    </row>
    <row r="262" spans="1:37" ht="14.85" customHeight="1">
      <c r="A262" s="26"/>
      <c r="B262" s="55" t="s">
        <v>477</v>
      </c>
      <c r="C262" s="59" t="s">
        <v>171</v>
      </c>
      <c r="D262" s="36">
        <v>0</v>
      </c>
      <c r="E262" s="60"/>
      <c r="F262" s="36">
        <v>0</v>
      </c>
      <c r="G262" s="60"/>
      <c r="H262" s="36">
        <v>0</v>
      </c>
      <c r="I262" s="60"/>
      <c r="J262" s="57">
        <v>828</v>
      </c>
      <c r="K262" s="60">
        <v>0</v>
      </c>
      <c r="L262" s="58">
        <f>SUM(J262:K262)</f>
        <v>828</v>
      </c>
      <c r="M262" s="104" t="s">
        <v>308</v>
      </c>
      <c r="N262" s="104" t="s">
        <v>230</v>
      </c>
      <c r="O262" s="104" t="s">
        <v>231</v>
      </c>
      <c r="P262" s="227" t="s">
        <v>310</v>
      </c>
      <c r="Q262" s="218" t="s">
        <v>311</v>
      </c>
      <c r="V262" s="134"/>
      <c r="AA262" s="134"/>
      <c r="AF262" s="134"/>
    </row>
    <row r="263" spans="1:37" ht="14.85" customHeight="1">
      <c r="A263" s="26"/>
      <c r="B263" s="55" t="s">
        <v>95</v>
      </c>
      <c r="C263" s="59" t="s">
        <v>20</v>
      </c>
      <c r="D263" s="62">
        <v>162</v>
      </c>
      <c r="E263" s="60"/>
      <c r="F263" s="69">
        <v>162</v>
      </c>
      <c r="G263" s="60"/>
      <c r="H263" s="62">
        <v>162</v>
      </c>
      <c r="I263" s="60"/>
      <c r="J263" s="62">
        <f>ROUND(F263*0.75,0)</f>
        <v>122</v>
      </c>
      <c r="K263" s="60">
        <v>0</v>
      </c>
      <c r="L263" s="58">
        <f>SUM(J263:K263)</f>
        <v>122</v>
      </c>
      <c r="M263" s="219" t="s">
        <v>308</v>
      </c>
      <c r="N263" s="219" t="s">
        <v>230</v>
      </c>
      <c r="O263" s="219" t="s">
        <v>232</v>
      </c>
      <c r="P263" s="220">
        <v>100</v>
      </c>
      <c r="Q263" s="220" t="s">
        <v>312</v>
      </c>
      <c r="V263" s="134"/>
      <c r="AA263" s="134"/>
      <c r="AF263" s="134"/>
      <c r="AH263" s="15" t="s">
        <v>404</v>
      </c>
      <c r="AI263" s="15" t="s">
        <v>411</v>
      </c>
      <c r="AJ263" s="15" t="str">
        <f>B263</f>
        <v>00.46.11</v>
      </c>
      <c r="AK263" s="15" t="str">
        <f>CONCATENATE(AH263,".",AI263,".",AJ263)</f>
        <v>2210.03.103.00.46.11</v>
      </c>
    </row>
    <row r="264" spans="1:37" ht="14.85" customHeight="1">
      <c r="A264" s="26"/>
      <c r="B264" s="55" t="s">
        <v>96</v>
      </c>
      <c r="C264" s="59" t="s">
        <v>22</v>
      </c>
      <c r="D264" s="57">
        <v>811</v>
      </c>
      <c r="E264" s="60"/>
      <c r="F264" s="69">
        <v>1185</v>
      </c>
      <c r="G264" s="60"/>
      <c r="H264" s="57">
        <v>1185</v>
      </c>
      <c r="I264" s="60"/>
      <c r="J264" s="75">
        <v>0</v>
      </c>
      <c r="K264" s="60">
        <v>0</v>
      </c>
      <c r="L264" s="60">
        <f>SUM(J264:K264)</f>
        <v>0</v>
      </c>
      <c r="M264" s="219" t="s">
        <v>308</v>
      </c>
      <c r="N264" s="219" t="s">
        <v>230</v>
      </c>
      <c r="O264" s="219" t="s">
        <v>232</v>
      </c>
      <c r="P264" s="220">
        <v>100</v>
      </c>
      <c r="Q264" s="220" t="s">
        <v>312</v>
      </c>
      <c r="V264" s="134"/>
      <c r="AA264" s="134"/>
      <c r="AF264" s="134"/>
      <c r="AH264" s="15" t="s">
        <v>404</v>
      </c>
      <c r="AI264" s="15" t="s">
        <v>411</v>
      </c>
      <c r="AJ264" s="15" t="str">
        <f>B264</f>
        <v>00.46.13</v>
      </c>
      <c r="AK264" s="15" t="str">
        <f>CONCATENATE(AH264,".",AI264,".",AJ264)</f>
        <v>2210.03.103.00.46.13</v>
      </c>
    </row>
    <row r="265" spans="1:37" ht="14.85" customHeight="1">
      <c r="A265" s="26" t="s">
        <v>8</v>
      </c>
      <c r="B265" s="88">
        <v>0.46</v>
      </c>
      <c r="C265" s="59" t="s">
        <v>84</v>
      </c>
      <c r="D265" s="65">
        <f t="shared" ref="D265:L265" si="123">SUM(D261:D264)</f>
        <v>48193</v>
      </c>
      <c r="E265" s="47"/>
      <c r="F265" s="66">
        <f t="shared" si="123"/>
        <v>53607</v>
      </c>
      <c r="G265" s="47"/>
      <c r="H265" s="65">
        <f t="shared" si="123"/>
        <v>53607</v>
      </c>
      <c r="I265" s="47"/>
      <c r="J265" s="66">
        <f t="shared" ref="J265" si="124">SUM(J261:J264)</f>
        <v>66261</v>
      </c>
      <c r="K265" s="47">
        <f t="shared" si="123"/>
        <v>0</v>
      </c>
      <c r="L265" s="65">
        <f t="shared" si="123"/>
        <v>66261</v>
      </c>
      <c r="Q265" s="134"/>
      <c r="V265" s="134"/>
      <c r="AA265" s="134"/>
      <c r="AF265" s="134"/>
    </row>
    <row r="266" spans="1:37" ht="14.85" customHeight="1">
      <c r="A266" s="26"/>
      <c r="B266" s="27"/>
      <c r="C266" s="59"/>
      <c r="D266" s="90"/>
      <c r="E266" s="90"/>
      <c r="F266" s="90"/>
      <c r="G266" s="90"/>
      <c r="H266" s="90"/>
      <c r="I266" s="90"/>
      <c r="J266" s="90"/>
      <c r="K266" s="100"/>
      <c r="L266" s="90"/>
      <c r="Q266" s="134"/>
      <c r="V266" s="134"/>
      <c r="AA266" s="134"/>
      <c r="AF266" s="134"/>
    </row>
    <row r="267" spans="1:37" ht="14.85" customHeight="1">
      <c r="A267" s="26"/>
      <c r="B267" s="88">
        <v>0.47</v>
      </c>
      <c r="C267" s="59" t="s">
        <v>86</v>
      </c>
      <c r="D267" s="42"/>
      <c r="E267" s="42"/>
      <c r="F267" s="42"/>
      <c r="G267" s="42"/>
      <c r="H267" s="42"/>
      <c r="I267" s="42"/>
      <c r="J267" s="42"/>
      <c r="K267" s="101"/>
      <c r="L267" s="42"/>
      <c r="Q267" s="134"/>
      <c r="V267" s="134"/>
      <c r="AA267" s="134"/>
      <c r="AF267" s="134"/>
    </row>
    <row r="268" spans="1:37" ht="14.85" customHeight="1">
      <c r="A268" s="26"/>
      <c r="B268" s="55" t="s">
        <v>97</v>
      </c>
      <c r="C268" s="59" t="s">
        <v>17</v>
      </c>
      <c r="D268" s="69">
        <v>35145</v>
      </c>
      <c r="E268" s="75"/>
      <c r="F268" s="69">
        <v>30309</v>
      </c>
      <c r="G268" s="75"/>
      <c r="H268" s="69">
        <v>30309</v>
      </c>
      <c r="I268" s="75"/>
      <c r="J268" s="57">
        <v>15591</v>
      </c>
      <c r="K268" s="75">
        <v>0</v>
      </c>
      <c r="L268" s="68">
        <f>SUM(J268:K268)</f>
        <v>15591</v>
      </c>
      <c r="M268" s="219" t="s">
        <v>308</v>
      </c>
      <c r="N268" s="219" t="s">
        <v>230</v>
      </c>
      <c r="O268" s="219" t="s">
        <v>17</v>
      </c>
      <c r="P268" s="220">
        <v>100</v>
      </c>
      <c r="Q268" s="220" t="s">
        <v>309</v>
      </c>
      <c r="V268" s="134"/>
      <c r="AA268" s="134"/>
      <c r="AF268" s="134"/>
      <c r="AH268" s="15" t="s">
        <v>404</v>
      </c>
      <c r="AI268" s="15" t="s">
        <v>411</v>
      </c>
      <c r="AJ268" s="15" t="str">
        <f>B268</f>
        <v>00.47.01</v>
      </c>
      <c r="AK268" s="15" t="str">
        <f>CONCATENATE(AH268,".",AI268,".",AJ268)</f>
        <v>2210.03.103.00.47.01</v>
      </c>
    </row>
    <row r="269" spans="1:37" ht="14.85" customHeight="1">
      <c r="A269" s="26"/>
      <c r="B269" s="55" t="s">
        <v>98</v>
      </c>
      <c r="C269" s="59" t="s">
        <v>20</v>
      </c>
      <c r="D269" s="69">
        <v>62</v>
      </c>
      <c r="E269" s="75"/>
      <c r="F269" s="69">
        <v>62</v>
      </c>
      <c r="G269" s="75"/>
      <c r="H269" s="69">
        <v>62</v>
      </c>
      <c r="I269" s="75"/>
      <c r="J269" s="62">
        <f>ROUND(F269*0.75,0)</f>
        <v>47</v>
      </c>
      <c r="K269" s="75">
        <v>0</v>
      </c>
      <c r="L269" s="68">
        <f>SUM(J269:K269)</f>
        <v>47</v>
      </c>
      <c r="M269" s="219" t="s">
        <v>308</v>
      </c>
      <c r="N269" s="219" t="s">
        <v>230</v>
      </c>
      <c r="O269" s="219" t="s">
        <v>232</v>
      </c>
      <c r="P269" s="220">
        <v>100</v>
      </c>
      <c r="Q269" s="220" t="s">
        <v>312</v>
      </c>
      <c r="V269" s="134"/>
      <c r="AA269" s="134"/>
      <c r="AF269" s="134"/>
      <c r="AH269" s="15" t="s">
        <v>404</v>
      </c>
      <c r="AI269" s="15" t="s">
        <v>411</v>
      </c>
      <c r="AJ269" s="15" t="str">
        <f>B269</f>
        <v>00.47.11</v>
      </c>
      <c r="AK269" s="15" t="str">
        <f>CONCATENATE(AH269,".",AI269,".",AJ269)</f>
        <v>2210.03.103.00.47.11</v>
      </c>
    </row>
    <row r="270" spans="1:37" ht="14.85" customHeight="1">
      <c r="A270" s="26"/>
      <c r="B270" s="55" t="s">
        <v>99</v>
      </c>
      <c r="C270" s="59" t="s">
        <v>22</v>
      </c>
      <c r="D270" s="69">
        <v>112</v>
      </c>
      <c r="E270" s="75"/>
      <c r="F270" s="69">
        <v>150</v>
      </c>
      <c r="G270" s="75"/>
      <c r="H270" s="69">
        <v>150</v>
      </c>
      <c r="I270" s="75"/>
      <c r="J270" s="62">
        <f>ROUND(F270*0.75,0)</f>
        <v>113</v>
      </c>
      <c r="K270" s="75">
        <v>0</v>
      </c>
      <c r="L270" s="68">
        <f>SUM(J270:K270)</f>
        <v>113</v>
      </c>
      <c r="M270" s="219" t="s">
        <v>308</v>
      </c>
      <c r="N270" s="219" t="s">
        <v>230</v>
      </c>
      <c r="O270" s="219" t="s">
        <v>232</v>
      </c>
      <c r="P270" s="220">
        <v>100</v>
      </c>
      <c r="Q270" s="220" t="s">
        <v>312</v>
      </c>
      <c r="AA270" s="134"/>
      <c r="AF270" s="134"/>
      <c r="AH270" s="15" t="s">
        <v>404</v>
      </c>
      <c r="AI270" s="15" t="s">
        <v>411</v>
      </c>
      <c r="AJ270" s="15" t="str">
        <f>B270</f>
        <v>00.47.13</v>
      </c>
      <c r="AK270" s="15" t="str">
        <f>CONCATENATE(AH270,".",AI270,".",AJ270)</f>
        <v>2210.03.103.00.47.13</v>
      </c>
    </row>
    <row r="271" spans="1:37" ht="14.85" customHeight="1">
      <c r="A271" s="26" t="s">
        <v>8</v>
      </c>
      <c r="B271" s="88">
        <v>0.47</v>
      </c>
      <c r="C271" s="59" t="s">
        <v>86</v>
      </c>
      <c r="D271" s="66">
        <f t="shared" ref="D271:L271" si="125">SUM(D268:D270)</f>
        <v>35319</v>
      </c>
      <c r="E271" s="47"/>
      <c r="F271" s="66">
        <f t="shared" si="125"/>
        <v>30521</v>
      </c>
      <c r="G271" s="47"/>
      <c r="H271" s="66">
        <f t="shared" si="125"/>
        <v>30521</v>
      </c>
      <c r="I271" s="47"/>
      <c r="J271" s="66">
        <f t="shared" ref="J271" si="126">SUM(J268:J270)</f>
        <v>15751</v>
      </c>
      <c r="K271" s="47">
        <f t="shared" si="125"/>
        <v>0</v>
      </c>
      <c r="L271" s="66">
        <f t="shared" si="125"/>
        <v>15751</v>
      </c>
      <c r="Q271" s="134"/>
      <c r="V271" s="134"/>
      <c r="AA271" s="134"/>
      <c r="AF271" s="134"/>
    </row>
    <row r="272" spans="1:37" ht="15" customHeight="1">
      <c r="A272" s="26"/>
      <c r="B272" s="27"/>
      <c r="C272" s="59"/>
      <c r="D272" s="68"/>
      <c r="E272" s="68"/>
      <c r="F272" s="68"/>
      <c r="G272" s="68"/>
      <c r="H272" s="68"/>
      <c r="I272" s="68"/>
      <c r="J272" s="68"/>
      <c r="K272" s="100"/>
      <c r="L272" s="68"/>
      <c r="Q272" s="134"/>
      <c r="V272" s="134"/>
      <c r="AA272" s="134"/>
      <c r="AF272" s="134"/>
    </row>
    <row r="273" spans="1:37" ht="14.85" customHeight="1">
      <c r="A273" s="26"/>
      <c r="B273" s="88">
        <v>0.48</v>
      </c>
      <c r="C273" s="59" t="s">
        <v>88</v>
      </c>
      <c r="D273" s="37"/>
      <c r="E273" s="37"/>
      <c r="F273" s="37"/>
      <c r="G273" s="37"/>
      <c r="H273" s="37"/>
      <c r="I273" s="37"/>
      <c r="J273" s="37"/>
      <c r="K273" s="99"/>
      <c r="L273" s="37"/>
      <c r="Q273" s="134"/>
      <c r="V273" s="134"/>
      <c r="AA273" s="134"/>
      <c r="AF273" s="134"/>
    </row>
    <row r="274" spans="1:37" ht="14.85" customHeight="1">
      <c r="A274" s="26"/>
      <c r="B274" s="55" t="s">
        <v>100</v>
      </c>
      <c r="C274" s="59" t="s">
        <v>17</v>
      </c>
      <c r="D274" s="258">
        <v>49875</v>
      </c>
      <c r="E274" s="60"/>
      <c r="F274" s="57">
        <v>53182</v>
      </c>
      <c r="G274" s="60"/>
      <c r="H274" s="258">
        <v>53182</v>
      </c>
      <c r="I274" s="60"/>
      <c r="J274" s="57">
        <v>92723</v>
      </c>
      <c r="K274" s="60">
        <v>0</v>
      </c>
      <c r="L274" s="58">
        <f>SUM(J274:K274)</f>
        <v>92723</v>
      </c>
      <c r="M274" s="219" t="s">
        <v>308</v>
      </c>
      <c r="N274" s="219" t="s">
        <v>230</v>
      </c>
      <c r="O274" s="219" t="s">
        <v>17</v>
      </c>
      <c r="P274" s="220">
        <v>100</v>
      </c>
      <c r="Q274" s="220" t="s">
        <v>309</v>
      </c>
      <c r="V274" s="134"/>
      <c r="AA274" s="134"/>
      <c r="AF274" s="134"/>
      <c r="AH274" s="15" t="s">
        <v>404</v>
      </c>
      <c r="AI274" s="15" t="s">
        <v>411</v>
      </c>
      <c r="AJ274" s="15" t="str">
        <f>B274</f>
        <v>00.48.01</v>
      </c>
      <c r="AK274" s="15" t="str">
        <f>CONCATENATE(AH274,".",AI274,".",AJ274)</f>
        <v>2210.03.103.00.48.01</v>
      </c>
    </row>
    <row r="275" spans="1:37" ht="14.85" customHeight="1">
      <c r="A275" s="26"/>
      <c r="B275" s="55" t="s">
        <v>101</v>
      </c>
      <c r="C275" s="59" t="s">
        <v>20</v>
      </c>
      <c r="D275" s="62">
        <v>120</v>
      </c>
      <c r="E275" s="60"/>
      <c r="F275" s="69">
        <v>120</v>
      </c>
      <c r="G275" s="60"/>
      <c r="H275" s="62">
        <v>120</v>
      </c>
      <c r="I275" s="60"/>
      <c r="J275" s="62">
        <f>ROUND(F275*0.75,0)</f>
        <v>90</v>
      </c>
      <c r="K275" s="60">
        <v>0</v>
      </c>
      <c r="L275" s="58">
        <f>SUM(J275:K275)</f>
        <v>90</v>
      </c>
      <c r="M275" s="219" t="s">
        <v>308</v>
      </c>
      <c r="N275" s="219" t="s">
        <v>230</v>
      </c>
      <c r="O275" s="219" t="s">
        <v>232</v>
      </c>
      <c r="P275" s="220">
        <v>100</v>
      </c>
      <c r="Q275" s="220" t="s">
        <v>312</v>
      </c>
      <c r="V275" s="134"/>
      <c r="AA275" s="134"/>
      <c r="AF275" s="134"/>
      <c r="AH275" s="15" t="s">
        <v>404</v>
      </c>
      <c r="AI275" s="15" t="s">
        <v>411</v>
      </c>
      <c r="AJ275" s="15" t="str">
        <f>B275</f>
        <v>00.48.11</v>
      </c>
      <c r="AK275" s="15" t="str">
        <f>CONCATENATE(AH275,".",AI275,".",AJ275)</f>
        <v>2210.03.103.00.48.11</v>
      </c>
    </row>
    <row r="276" spans="1:37" ht="14.85" customHeight="1">
      <c r="A276" s="26"/>
      <c r="B276" s="55" t="s">
        <v>102</v>
      </c>
      <c r="C276" s="59" t="s">
        <v>22</v>
      </c>
      <c r="D276" s="62">
        <v>1052</v>
      </c>
      <c r="E276" s="75"/>
      <c r="F276" s="69">
        <v>2254</v>
      </c>
      <c r="G276" s="75"/>
      <c r="H276" s="62">
        <v>2254</v>
      </c>
      <c r="I276" s="75"/>
      <c r="J276" s="75">
        <v>0</v>
      </c>
      <c r="K276" s="75">
        <v>0</v>
      </c>
      <c r="L276" s="75">
        <f>SUM(J276:K276)</f>
        <v>0</v>
      </c>
      <c r="M276" s="219" t="s">
        <v>308</v>
      </c>
      <c r="N276" s="219" t="s">
        <v>230</v>
      </c>
      <c r="O276" s="219" t="s">
        <v>232</v>
      </c>
      <c r="P276" s="220">
        <v>100</v>
      </c>
      <c r="Q276" s="220" t="s">
        <v>312</v>
      </c>
      <c r="AA276" s="134"/>
      <c r="AF276" s="134"/>
      <c r="AH276" s="15" t="s">
        <v>404</v>
      </c>
      <c r="AI276" s="15" t="s">
        <v>411</v>
      </c>
      <c r="AJ276" s="15" t="str">
        <f>B276</f>
        <v>00.48.13</v>
      </c>
      <c r="AK276" s="15" t="str">
        <f>CONCATENATE(AH276,".",AI276,".",AJ276)</f>
        <v>2210.03.103.00.48.13</v>
      </c>
    </row>
    <row r="277" spans="1:37" ht="14.85" customHeight="1">
      <c r="A277" s="26" t="s">
        <v>8</v>
      </c>
      <c r="B277" s="88">
        <v>0.48</v>
      </c>
      <c r="C277" s="59" t="s">
        <v>88</v>
      </c>
      <c r="D277" s="65">
        <f t="shared" ref="D277:L277" si="127">SUM(D274:D276)</f>
        <v>51047</v>
      </c>
      <c r="E277" s="47"/>
      <c r="F277" s="66">
        <f t="shared" si="127"/>
        <v>55556</v>
      </c>
      <c r="G277" s="47"/>
      <c r="H277" s="65">
        <f t="shared" si="127"/>
        <v>55556</v>
      </c>
      <c r="I277" s="47"/>
      <c r="J277" s="66">
        <f t="shared" ref="J277" si="128">SUM(J274:J276)</f>
        <v>92813</v>
      </c>
      <c r="K277" s="47">
        <f t="shared" si="127"/>
        <v>0</v>
      </c>
      <c r="L277" s="65">
        <f t="shared" si="127"/>
        <v>92813</v>
      </c>
      <c r="Q277" s="134"/>
      <c r="V277" s="134"/>
      <c r="AA277" s="134"/>
      <c r="AF277" s="134"/>
    </row>
    <row r="278" spans="1:37" ht="14.85" customHeight="1">
      <c r="A278" s="71" t="s">
        <v>8</v>
      </c>
      <c r="B278" s="245">
        <v>3.1030000000000002</v>
      </c>
      <c r="C278" s="202" t="s">
        <v>148</v>
      </c>
      <c r="D278" s="65">
        <f t="shared" ref="D278:L278" si="129">D277+D271+D265+D258</f>
        <v>193319</v>
      </c>
      <c r="E278" s="47"/>
      <c r="F278" s="66">
        <f t="shared" si="129"/>
        <v>198338</v>
      </c>
      <c r="G278" s="47"/>
      <c r="H278" s="65">
        <f t="shared" si="129"/>
        <v>198338</v>
      </c>
      <c r="I278" s="47"/>
      <c r="J278" s="66">
        <f t="shared" ref="J278" si="130">J277+J271+J265+J258</f>
        <v>315958</v>
      </c>
      <c r="K278" s="47">
        <f t="shared" si="129"/>
        <v>0</v>
      </c>
      <c r="L278" s="65">
        <f t="shared" si="129"/>
        <v>315958</v>
      </c>
      <c r="Q278" s="134"/>
      <c r="V278" s="134"/>
      <c r="AA278" s="134"/>
      <c r="AF278" s="134"/>
    </row>
    <row r="279" spans="1:37" ht="15" customHeight="1">
      <c r="A279" s="26"/>
      <c r="B279" s="91"/>
      <c r="C279" s="28"/>
      <c r="D279" s="68"/>
      <c r="E279" s="68"/>
      <c r="F279" s="68"/>
      <c r="G279" s="68"/>
      <c r="H279" s="68"/>
      <c r="I279" s="68"/>
      <c r="J279" s="68"/>
      <c r="K279" s="100"/>
      <c r="L279" s="68"/>
      <c r="Q279" s="134"/>
      <c r="V279" s="134"/>
      <c r="AA279" s="134"/>
      <c r="AF279" s="134"/>
    </row>
    <row r="280" spans="1:37" ht="14.1" customHeight="1">
      <c r="A280" s="26"/>
      <c r="B280" s="74">
        <v>3.8</v>
      </c>
      <c r="C280" s="28" t="s">
        <v>73</v>
      </c>
      <c r="D280" s="68"/>
      <c r="E280" s="68"/>
      <c r="F280" s="68"/>
      <c r="G280" s="68"/>
      <c r="H280" s="68"/>
      <c r="I280" s="68"/>
      <c r="J280" s="68"/>
      <c r="K280" s="100"/>
      <c r="L280" s="68"/>
      <c r="Q280" s="134"/>
      <c r="V280" s="134"/>
      <c r="AA280" s="134"/>
      <c r="AF280" s="134"/>
    </row>
    <row r="281" spans="1:37" ht="14.1" customHeight="1">
      <c r="A281" s="26"/>
      <c r="B281" s="80" t="s">
        <v>198</v>
      </c>
      <c r="C281" s="59" t="s">
        <v>195</v>
      </c>
      <c r="D281" s="68"/>
      <c r="E281" s="68"/>
      <c r="F281" s="68"/>
      <c r="G281" s="68"/>
      <c r="H281" s="68"/>
      <c r="I281" s="68"/>
      <c r="J281" s="68"/>
      <c r="K281" s="100"/>
      <c r="L281" s="68"/>
      <c r="Q281" s="134"/>
      <c r="V281" s="134"/>
      <c r="AA281" s="134"/>
      <c r="AF281" s="134"/>
    </row>
    <row r="282" spans="1:37" ht="14.1" customHeight="1">
      <c r="A282" s="26"/>
      <c r="B282" s="80" t="s">
        <v>199</v>
      </c>
      <c r="C282" s="59" t="s">
        <v>196</v>
      </c>
      <c r="D282" s="68"/>
      <c r="E282" s="68"/>
      <c r="F282" s="68"/>
      <c r="G282" s="68"/>
      <c r="H282" s="68"/>
      <c r="I282" s="68"/>
      <c r="J282" s="68"/>
      <c r="K282" s="100"/>
      <c r="L282" s="68"/>
      <c r="Q282" s="134"/>
      <c r="V282" s="134"/>
      <c r="AA282" s="134"/>
      <c r="AF282" s="134"/>
    </row>
    <row r="283" spans="1:37" ht="14.1" customHeight="1">
      <c r="A283" s="26"/>
      <c r="B283" s="83" t="s">
        <v>200</v>
      </c>
      <c r="C283" s="59" t="s">
        <v>197</v>
      </c>
      <c r="D283" s="72">
        <v>57500</v>
      </c>
      <c r="E283" s="81"/>
      <c r="F283" s="72">
        <v>40000</v>
      </c>
      <c r="G283" s="81"/>
      <c r="H283" s="73">
        <v>50000</v>
      </c>
      <c r="I283" s="81"/>
      <c r="J283" s="72">
        <v>45000</v>
      </c>
      <c r="K283" s="81">
        <v>0</v>
      </c>
      <c r="L283" s="72">
        <f>SUM(J283:K283)</f>
        <v>45000</v>
      </c>
      <c r="M283" s="219" t="s">
        <v>308</v>
      </c>
      <c r="N283" s="219" t="s">
        <v>233</v>
      </c>
      <c r="O283" s="219" t="s">
        <v>329</v>
      </c>
      <c r="P283" s="220">
        <v>100</v>
      </c>
      <c r="Q283" s="220" t="s">
        <v>330</v>
      </c>
      <c r="V283" s="134"/>
      <c r="AA283" s="134"/>
      <c r="AF283" s="134"/>
      <c r="AH283" s="15" t="s">
        <v>404</v>
      </c>
      <c r="AI283" s="15" t="s">
        <v>412</v>
      </c>
      <c r="AJ283" s="83" t="s">
        <v>200</v>
      </c>
      <c r="AK283" s="15" t="str">
        <f>CONCATENATE(AH283,".",AI283,".",AJ283)</f>
        <v>2210.03.800.60.61.31</v>
      </c>
    </row>
    <row r="284" spans="1:37" ht="14.1" customHeight="1">
      <c r="A284" s="26" t="s">
        <v>8</v>
      </c>
      <c r="B284" s="80" t="s">
        <v>198</v>
      </c>
      <c r="C284" s="59" t="s">
        <v>195</v>
      </c>
      <c r="D284" s="72">
        <f t="shared" ref="D284:L284" si="131">SUM(D283:D283)</f>
        <v>57500</v>
      </c>
      <c r="E284" s="81"/>
      <c r="F284" s="72">
        <f t="shared" si="131"/>
        <v>40000</v>
      </c>
      <c r="G284" s="81"/>
      <c r="H284" s="72">
        <f t="shared" si="131"/>
        <v>50000</v>
      </c>
      <c r="I284" s="81"/>
      <c r="J284" s="72">
        <f t="shared" ref="J284" si="132">SUM(J283:J283)</f>
        <v>45000</v>
      </c>
      <c r="K284" s="81">
        <f t="shared" si="131"/>
        <v>0</v>
      </c>
      <c r="L284" s="72">
        <f t="shared" si="131"/>
        <v>45000</v>
      </c>
      <c r="V284" s="134"/>
      <c r="AA284" s="134"/>
      <c r="AF284" s="134"/>
    </row>
    <row r="285" spans="1:37" ht="14.1" customHeight="1">
      <c r="A285" s="26" t="s">
        <v>8</v>
      </c>
      <c r="B285" s="74">
        <v>3.8</v>
      </c>
      <c r="C285" s="28" t="s">
        <v>73</v>
      </c>
      <c r="D285" s="66">
        <f t="shared" ref="D285:L285" si="133">D283</f>
        <v>57500</v>
      </c>
      <c r="E285" s="47"/>
      <c r="F285" s="66">
        <f t="shared" si="133"/>
        <v>40000</v>
      </c>
      <c r="G285" s="47"/>
      <c r="H285" s="66">
        <f t="shared" si="133"/>
        <v>50000</v>
      </c>
      <c r="I285" s="47"/>
      <c r="J285" s="66">
        <f t="shared" ref="J285" si="134">J283</f>
        <v>45000</v>
      </c>
      <c r="K285" s="47">
        <f t="shared" si="133"/>
        <v>0</v>
      </c>
      <c r="L285" s="66">
        <f t="shared" si="133"/>
        <v>45000</v>
      </c>
      <c r="Q285" s="134"/>
      <c r="V285" s="134"/>
      <c r="AA285" s="134"/>
      <c r="AF285" s="134"/>
    </row>
    <row r="286" spans="1:37" ht="14.1" customHeight="1">
      <c r="A286" s="26" t="s">
        <v>8</v>
      </c>
      <c r="B286" s="51">
        <v>3</v>
      </c>
      <c r="C286" s="59" t="s">
        <v>192</v>
      </c>
      <c r="D286" s="66">
        <f t="shared" ref="D286:L286" si="135">D278+D251+D285</f>
        <v>405213</v>
      </c>
      <c r="E286" s="47"/>
      <c r="F286" s="66">
        <f t="shared" si="135"/>
        <v>400973</v>
      </c>
      <c r="G286" s="47"/>
      <c r="H286" s="66">
        <f t="shared" si="135"/>
        <v>410973</v>
      </c>
      <c r="I286" s="47"/>
      <c r="J286" s="66">
        <f t="shared" ref="J286" si="136">J278+J251+J285</f>
        <v>630582</v>
      </c>
      <c r="K286" s="47">
        <f t="shared" si="135"/>
        <v>0</v>
      </c>
      <c r="L286" s="66">
        <f t="shared" si="135"/>
        <v>630582</v>
      </c>
      <c r="Q286" s="134"/>
      <c r="V286" s="134"/>
      <c r="AA286" s="134"/>
      <c r="AF286" s="134"/>
    </row>
    <row r="287" spans="1:37">
      <c r="A287" s="26"/>
      <c r="B287" s="51"/>
      <c r="C287" s="59"/>
      <c r="D287" s="68"/>
      <c r="E287" s="68"/>
      <c r="F287" s="68"/>
      <c r="G287" s="68"/>
      <c r="H287" s="68"/>
      <c r="I287" s="68"/>
      <c r="J287" s="68"/>
      <c r="K287" s="100"/>
      <c r="L287" s="68"/>
      <c r="Q287" s="134"/>
      <c r="V287" s="134"/>
      <c r="AA287" s="134"/>
      <c r="AF287" s="134"/>
    </row>
    <row r="288" spans="1:37" ht="13.2" customHeight="1">
      <c r="A288" s="26"/>
      <c r="B288" s="51">
        <v>5</v>
      </c>
      <c r="C288" s="59" t="s">
        <v>245</v>
      </c>
      <c r="D288" s="42"/>
      <c r="E288" s="42"/>
      <c r="F288" s="42"/>
      <c r="G288" s="42"/>
      <c r="H288" s="42"/>
      <c r="I288" s="42"/>
      <c r="J288" s="42"/>
      <c r="K288" s="101"/>
      <c r="L288" s="42"/>
      <c r="Q288" s="134"/>
      <c r="V288" s="134"/>
      <c r="AA288" s="134"/>
      <c r="AF288" s="134"/>
    </row>
    <row r="289" spans="1:37" ht="13.2" customHeight="1">
      <c r="A289" s="26"/>
      <c r="B289" s="74">
        <v>5.1050000000000004</v>
      </c>
      <c r="C289" s="28" t="s">
        <v>103</v>
      </c>
      <c r="D289" s="42"/>
      <c r="E289" s="42"/>
      <c r="F289" s="42"/>
      <c r="G289" s="42"/>
      <c r="H289" s="42"/>
      <c r="I289" s="42"/>
      <c r="J289" s="42"/>
      <c r="K289" s="101"/>
      <c r="L289" s="42"/>
      <c r="Q289" s="134"/>
      <c r="V289" s="134"/>
      <c r="AA289" s="134"/>
      <c r="AF289" s="134"/>
    </row>
    <row r="290" spans="1:37" ht="14.7" customHeight="1">
      <c r="A290" s="26"/>
      <c r="B290" s="92">
        <v>65</v>
      </c>
      <c r="C290" s="59" t="s">
        <v>104</v>
      </c>
      <c r="D290" s="42"/>
      <c r="E290" s="42"/>
      <c r="F290" s="42"/>
      <c r="G290" s="42"/>
      <c r="H290" s="42"/>
      <c r="I290" s="42"/>
      <c r="J290" s="42"/>
      <c r="K290" s="101"/>
      <c r="L290" s="42"/>
      <c r="Q290" s="134"/>
      <c r="V290" s="134"/>
      <c r="AA290" s="134"/>
      <c r="AF290" s="134"/>
    </row>
    <row r="291" spans="1:37" ht="14.7" customHeight="1">
      <c r="A291" s="26"/>
      <c r="B291" s="55" t="s">
        <v>105</v>
      </c>
      <c r="C291" s="59" t="s">
        <v>263</v>
      </c>
      <c r="D291" s="72">
        <v>24091</v>
      </c>
      <c r="E291" s="81"/>
      <c r="F291" s="72">
        <v>2501</v>
      </c>
      <c r="G291" s="81"/>
      <c r="H291" s="73">
        <v>2501</v>
      </c>
      <c r="I291" s="81"/>
      <c r="J291" s="81">
        <v>0</v>
      </c>
      <c r="K291" s="81">
        <v>0</v>
      </c>
      <c r="L291" s="81">
        <f>SUM(J291:K291)</f>
        <v>0</v>
      </c>
      <c r="M291" s="219" t="s">
        <v>308</v>
      </c>
      <c r="N291" s="219" t="s">
        <v>233</v>
      </c>
      <c r="O291" s="219" t="s">
        <v>350</v>
      </c>
      <c r="P291" s="220">
        <v>100</v>
      </c>
      <c r="Q291" s="220" t="s">
        <v>351</v>
      </c>
      <c r="V291" s="134"/>
      <c r="AA291" s="134"/>
      <c r="AF291" s="134"/>
      <c r="AH291" s="205" t="s">
        <v>404</v>
      </c>
      <c r="AI291" s="205" t="s">
        <v>413</v>
      </c>
      <c r="AJ291" s="206" t="str">
        <f>B291</f>
        <v>65.00.20</v>
      </c>
      <c r="AK291" s="206" t="str">
        <f>CONCATENATE(AH291,".",AI291,".",AJ291)</f>
        <v>2210.05.105.65.00.20</v>
      </c>
    </row>
    <row r="292" spans="1:37" ht="14.7" customHeight="1">
      <c r="A292" s="26" t="s">
        <v>8</v>
      </c>
      <c r="B292" s="93">
        <v>65</v>
      </c>
      <c r="C292" s="59" t="s">
        <v>104</v>
      </c>
      <c r="D292" s="72">
        <f t="shared" ref="D292:L292" si="137">D291</f>
        <v>24091</v>
      </c>
      <c r="E292" s="81"/>
      <c r="F292" s="72">
        <f t="shared" si="137"/>
        <v>2501</v>
      </c>
      <c r="G292" s="81"/>
      <c r="H292" s="72">
        <f t="shared" si="137"/>
        <v>2501</v>
      </c>
      <c r="I292" s="81"/>
      <c r="J292" s="81">
        <f t="shared" ref="J292" si="138">J291</f>
        <v>0</v>
      </c>
      <c r="K292" s="81">
        <f t="shared" si="137"/>
        <v>0</v>
      </c>
      <c r="L292" s="81">
        <f t="shared" si="137"/>
        <v>0</v>
      </c>
      <c r="Q292" s="134"/>
      <c r="V292" s="134"/>
      <c r="AA292" s="134"/>
      <c r="AF292" s="134"/>
      <c r="AH292" s="204"/>
    </row>
    <row r="293" spans="1:37">
      <c r="A293" s="26"/>
      <c r="B293" s="93"/>
      <c r="C293" s="59"/>
      <c r="D293" s="68"/>
      <c r="E293" s="68"/>
      <c r="F293" s="68"/>
      <c r="G293" s="68"/>
      <c r="H293" s="68"/>
      <c r="I293" s="68"/>
      <c r="J293" s="68"/>
      <c r="K293" s="100"/>
      <c r="L293" s="68"/>
      <c r="Q293" s="134"/>
      <c r="V293" s="134"/>
      <c r="AA293" s="134"/>
      <c r="AF293" s="134"/>
      <c r="AH293" s="204"/>
    </row>
    <row r="294" spans="1:37">
      <c r="A294" s="27"/>
      <c r="B294" s="93">
        <v>66</v>
      </c>
      <c r="C294" s="59" t="s">
        <v>434</v>
      </c>
      <c r="D294" s="68"/>
      <c r="E294" s="68"/>
      <c r="F294" s="68"/>
      <c r="G294" s="68"/>
      <c r="H294" s="68"/>
      <c r="I294" s="68"/>
      <c r="J294" s="68"/>
      <c r="K294" s="100"/>
      <c r="L294" s="68"/>
      <c r="Q294" s="134"/>
      <c r="V294" s="134"/>
      <c r="AA294" s="134"/>
      <c r="AF294" s="134"/>
      <c r="AH294" s="204"/>
    </row>
    <row r="295" spans="1:37" ht="13.8">
      <c r="A295" s="26"/>
      <c r="B295" s="93" t="s">
        <v>435</v>
      </c>
      <c r="C295" s="59" t="s">
        <v>22</v>
      </c>
      <c r="D295" s="81">
        <v>0</v>
      </c>
      <c r="E295" s="81"/>
      <c r="F295" s="81">
        <v>0</v>
      </c>
      <c r="G295" s="81"/>
      <c r="H295" s="78">
        <v>4000</v>
      </c>
      <c r="I295" s="81"/>
      <c r="J295" s="81">
        <v>0</v>
      </c>
      <c r="K295" s="81">
        <v>0</v>
      </c>
      <c r="L295" s="81">
        <f>SUM(J295:K295)</f>
        <v>0</v>
      </c>
      <c r="M295" s="219" t="s">
        <v>308</v>
      </c>
      <c r="N295" s="219" t="s">
        <v>230</v>
      </c>
      <c r="O295" s="219" t="s">
        <v>232</v>
      </c>
      <c r="P295" s="220">
        <v>100</v>
      </c>
      <c r="Q295" s="220" t="s">
        <v>312</v>
      </c>
      <c r="V295" s="134"/>
      <c r="AA295" s="134"/>
      <c r="AF295" s="134"/>
      <c r="AH295" s="205" t="s">
        <v>404</v>
      </c>
      <c r="AI295" s="205" t="s">
        <v>413</v>
      </c>
      <c r="AJ295" s="206" t="str">
        <f>B295</f>
        <v>66.00.13</v>
      </c>
      <c r="AK295" s="206" t="str">
        <f>CONCATENATE(AH295,".",AI295,".",AJ295)</f>
        <v>2210.05.105.66.00.13</v>
      </c>
    </row>
    <row r="296" spans="1:37">
      <c r="A296" s="26" t="s">
        <v>8</v>
      </c>
      <c r="B296" s="93">
        <v>66</v>
      </c>
      <c r="C296" s="59" t="s">
        <v>434</v>
      </c>
      <c r="D296" s="81">
        <f>D295</f>
        <v>0</v>
      </c>
      <c r="E296" s="81"/>
      <c r="F296" s="81">
        <f t="shared" ref="F296:L296" si="139">F295</f>
        <v>0</v>
      </c>
      <c r="G296" s="81"/>
      <c r="H296" s="78">
        <f t="shared" si="139"/>
        <v>4000</v>
      </c>
      <c r="I296" s="81"/>
      <c r="J296" s="81">
        <f t="shared" si="139"/>
        <v>0</v>
      </c>
      <c r="K296" s="81">
        <f t="shared" si="139"/>
        <v>0</v>
      </c>
      <c r="L296" s="81">
        <f t="shared" si="139"/>
        <v>0</v>
      </c>
      <c r="Q296" s="134"/>
      <c r="V296" s="134"/>
      <c r="AA296" s="134"/>
      <c r="AF296" s="134"/>
      <c r="AH296" s="204"/>
    </row>
    <row r="297" spans="1:37">
      <c r="A297" s="26"/>
      <c r="B297" s="93"/>
      <c r="C297" s="59"/>
      <c r="D297" s="68"/>
      <c r="E297" s="68"/>
      <c r="F297" s="68"/>
      <c r="G297" s="68"/>
      <c r="H297" s="68"/>
      <c r="I297" s="68"/>
      <c r="J297" s="68"/>
      <c r="K297" s="100"/>
      <c r="L297" s="68"/>
      <c r="Q297" s="134"/>
      <c r="V297" s="134"/>
      <c r="AA297" s="134"/>
      <c r="AF297" s="134"/>
      <c r="AH297" s="204"/>
    </row>
    <row r="298" spans="1:37" ht="14.7" customHeight="1">
      <c r="A298" s="26"/>
      <c r="B298" s="93">
        <v>71</v>
      </c>
      <c r="C298" s="59" t="s">
        <v>162</v>
      </c>
      <c r="D298" s="68"/>
      <c r="E298" s="68"/>
      <c r="F298" s="68"/>
      <c r="G298" s="68"/>
      <c r="H298" s="68"/>
      <c r="I298" s="68"/>
      <c r="J298" s="68"/>
      <c r="K298" s="100"/>
      <c r="L298" s="68"/>
      <c r="Q298" s="134"/>
      <c r="V298" s="134"/>
      <c r="AA298" s="134"/>
      <c r="AF298" s="134"/>
      <c r="AH298" s="204"/>
    </row>
    <row r="299" spans="1:37" ht="14.7" customHeight="1">
      <c r="A299" s="26"/>
      <c r="B299" s="93" t="s">
        <v>123</v>
      </c>
      <c r="C299" s="59" t="s">
        <v>17</v>
      </c>
      <c r="D299" s="70">
        <v>10983</v>
      </c>
      <c r="E299" s="75"/>
      <c r="F299" s="69">
        <v>8716</v>
      </c>
      <c r="G299" s="75"/>
      <c r="H299" s="70">
        <v>8716</v>
      </c>
      <c r="I299" s="75"/>
      <c r="J299" s="57">
        <v>10023</v>
      </c>
      <c r="K299" s="75">
        <v>0</v>
      </c>
      <c r="L299" s="68">
        <f>SUM(J299:K299)</f>
        <v>10023</v>
      </c>
      <c r="M299" s="219" t="s">
        <v>308</v>
      </c>
      <c r="N299" s="219" t="s">
        <v>230</v>
      </c>
      <c r="O299" s="219" t="s">
        <v>17</v>
      </c>
      <c r="P299" s="220">
        <v>100</v>
      </c>
      <c r="Q299" s="220" t="s">
        <v>309</v>
      </c>
      <c r="V299" s="134"/>
      <c r="AA299" s="134"/>
      <c r="AF299" s="134"/>
      <c r="AH299" s="205" t="s">
        <v>404</v>
      </c>
      <c r="AI299" s="205" t="s">
        <v>413</v>
      </c>
      <c r="AJ299" s="206" t="str">
        <f>B299</f>
        <v>71.00.01</v>
      </c>
      <c r="AK299" s="206" t="str">
        <f>CONCATENATE(AH299,".",AI299,".",AJ299)</f>
        <v>2210.05.105.71.00.01</v>
      </c>
    </row>
    <row r="300" spans="1:37" ht="14.7" customHeight="1">
      <c r="A300" s="26"/>
      <c r="B300" s="93" t="s">
        <v>436</v>
      </c>
      <c r="C300" s="59" t="s">
        <v>22</v>
      </c>
      <c r="D300" s="75">
        <v>0</v>
      </c>
      <c r="E300" s="75"/>
      <c r="F300" s="75">
        <v>0</v>
      </c>
      <c r="G300" s="75"/>
      <c r="H300" s="70">
        <v>2000</v>
      </c>
      <c r="I300" s="75"/>
      <c r="J300" s="75">
        <v>0</v>
      </c>
      <c r="K300" s="75">
        <v>0</v>
      </c>
      <c r="L300" s="75">
        <f>SUM(J300:K300)</f>
        <v>0</v>
      </c>
      <c r="M300" s="219" t="s">
        <v>308</v>
      </c>
      <c r="N300" s="219" t="s">
        <v>230</v>
      </c>
      <c r="O300" s="219" t="s">
        <v>232</v>
      </c>
      <c r="P300" s="220">
        <v>100</v>
      </c>
      <c r="Q300" s="220" t="s">
        <v>312</v>
      </c>
      <c r="V300" s="134"/>
      <c r="AA300" s="134"/>
      <c r="AF300" s="134"/>
      <c r="AH300" s="205" t="s">
        <v>404</v>
      </c>
      <c r="AI300" s="205" t="s">
        <v>413</v>
      </c>
      <c r="AJ300" s="206" t="str">
        <f>B300</f>
        <v>71.00.13</v>
      </c>
      <c r="AK300" s="206" t="str">
        <f>CONCATENATE(AH300,".",AI300,".",AJ300)</f>
        <v>2210.05.105.71.00.13</v>
      </c>
    </row>
    <row r="301" spans="1:37" ht="14.7" customHeight="1">
      <c r="A301" s="26" t="s">
        <v>8</v>
      </c>
      <c r="B301" s="93">
        <v>71</v>
      </c>
      <c r="C301" s="59" t="s">
        <v>162</v>
      </c>
      <c r="D301" s="65">
        <f>SUM(D299:D300)</f>
        <v>10983</v>
      </c>
      <c r="E301" s="47"/>
      <c r="F301" s="65">
        <f t="shared" ref="F301:L301" si="140">SUM(F299:F300)</f>
        <v>8716</v>
      </c>
      <c r="G301" s="47"/>
      <c r="H301" s="65">
        <f t="shared" si="140"/>
        <v>10716</v>
      </c>
      <c r="I301" s="47"/>
      <c r="J301" s="65">
        <f t="shared" si="140"/>
        <v>10023</v>
      </c>
      <c r="K301" s="47">
        <f t="shared" si="140"/>
        <v>0</v>
      </c>
      <c r="L301" s="65">
        <f t="shared" si="140"/>
        <v>10023</v>
      </c>
      <c r="Q301" s="134"/>
      <c r="V301" s="134"/>
      <c r="AA301" s="134"/>
      <c r="AF301" s="134"/>
      <c r="AH301" s="204"/>
    </row>
    <row r="302" spans="1:37" ht="14.7" customHeight="1">
      <c r="A302" s="26" t="s">
        <v>8</v>
      </c>
      <c r="B302" s="74">
        <v>5.1050000000000004</v>
      </c>
      <c r="C302" s="28" t="s">
        <v>103</v>
      </c>
      <c r="D302" s="78">
        <f t="shared" ref="D302:F302" si="141">D292+D301+D296</f>
        <v>35074</v>
      </c>
      <c r="E302" s="81"/>
      <c r="F302" s="78">
        <f t="shared" si="141"/>
        <v>11217</v>
      </c>
      <c r="G302" s="81"/>
      <c r="H302" s="78">
        <f>H292+H301+H296</f>
        <v>17217</v>
      </c>
      <c r="I302" s="81"/>
      <c r="J302" s="78">
        <f t="shared" ref="J302:L302" si="142">J292+J301+J296</f>
        <v>10023</v>
      </c>
      <c r="K302" s="81">
        <f t="shared" si="142"/>
        <v>0</v>
      </c>
      <c r="L302" s="78">
        <f t="shared" si="142"/>
        <v>10023</v>
      </c>
      <c r="Q302" s="134"/>
      <c r="V302" s="134"/>
      <c r="AA302" s="134"/>
      <c r="AF302" s="134"/>
      <c r="AH302" s="204"/>
    </row>
    <row r="303" spans="1:37" ht="14.7" customHeight="1">
      <c r="A303" s="26" t="s">
        <v>8</v>
      </c>
      <c r="B303" s="51">
        <v>5</v>
      </c>
      <c r="C303" s="59" t="s">
        <v>204</v>
      </c>
      <c r="D303" s="78">
        <f t="shared" ref="D303:L303" si="143">D302</f>
        <v>35074</v>
      </c>
      <c r="E303" s="81"/>
      <c r="F303" s="78">
        <f t="shared" si="143"/>
        <v>11217</v>
      </c>
      <c r="G303" s="81"/>
      <c r="H303" s="78">
        <f t="shared" si="143"/>
        <v>17217</v>
      </c>
      <c r="I303" s="81"/>
      <c r="J303" s="78">
        <f t="shared" ref="J303" si="144">J302</f>
        <v>10023</v>
      </c>
      <c r="K303" s="81">
        <f t="shared" si="143"/>
        <v>0</v>
      </c>
      <c r="L303" s="78">
        <f t="shared" si="143"/>
        <v>10023</v>
      </c>
      <c r="Q303" s="134"/>
      <c r="V303" s="134"/>
      <c r="AA303" s="134"/>
      <c r="AF303" s="134"/>
      <c r="AH303" s="204"/>
    </row>
    <row r="304" spans="1:37">
      <c r="A304" s="26"/>
      <c r="B304" s="51"/>
      <c r="C304" s="59"/>
      <c r="D304" s="68"/>
      <c r="E304" s="68"/>
      <c r="F304" s="68"/>
      <c r="G304" s="68"/>
      <c r="H304" s="68"/>
      <c r="I304" s="68"/>
      <c r="J304" s="68"/>
      <c r="K304" s="100"/>
      <c r="L304" s="68"/>
      <c r="Q304" s="134"/>
      <c r="V304" s="134"/>
      <c r="AA304" s="134"/>
      <c r="AF304" s="134"/>
      <c r="AH304" s="204"/>
    </row>
    <row r="305" spans="1:37" ht="14.7" customHeight="1">
      <c r="A305" s="26"/>
      <c r="B305" s="51">
        <v>6</v>
      </c>
      <c r="C305" s="59" t="s">
        <v>194</v>
      </c>
      <c r="D305" s="37"/>
      <c r="E305" s="37"/>
      <c r="F305" s="37"/>
      <c r="G305" s="37"/>
      <c r="H305" s="37"/>
      <c r="I305" s="37"/>
      <c r="J305" s="37"/>
      <c r="K305" s="99"/>
      <c r="L305" s="37"/>
      <c r="Q305" s="134"/>
      <c r="V305" s="134"/>
      <c r="AA305" s="134"/>
      <c r="AF305" s="134"/>
      <c r="AH305" s="204"/>
    </row>
    <row r="306" spans="1:37" ht="14.7" customHeight="1">
      <c r="A306" s="26"/>
      <c r="B306" s="74">
        <v>6.101</v>
      </c>
      <c r="C306" s="28" t="s">
        <v>106</v>
      </c>
      <c r="D306" s="37"/>
      <c r="E306" s="37"/>
      <c r="F306" s="37"/>
      <c r="G306" s="37"/>
      <c r="H306" s="37"/>
      <c r="I306" s="37"/>
      <c r="J306" s="37"/>
      <c r="K306" s="99"/>
      <c r="L306" s="37"/>
      <c r="Q306" s="134"/>
      <c r="V306" s="134"/>
      <c r="AA306" s="134"/>
      <c r="AF306" s="134"/>
      <c r="AH306" s="204"/>
    </row>
    <row r="307" spans="1:37" ht="14.7" customHeight="1">
      <c r="A307" s="26"/>
      <c r="B307" s="85">
        <v>15</v>
      </c>
      <c r="C307" s="86" t="s">
        <v>271</v>
      </c>
      <c r="D307" s="75"/>
      <c r="E307" s="75"/>
      <c r="F307" s="69"/>
      <c r="G307" s="75"/>
      <c r="H307" s="69"/>
      <c r="I307" s="75"/>
      <c r="J307" s="69"/>
      <c r="K307" s="75"/>
      <c r="L307" s="69"/>
      <c r="Q307" s="134"/>
      <c r="V307" s="134"/>
      <c r="AA307" s="134"/>
      <c r="AF307" s="134"/>
      <c r="AH307" s="204"/>
    </row>
    <row r="308" spans="1:37" ht="14.7" customHeight="1">
      <c r="A308" s="26"/>
      <c r="B308" s="27" t="s">
        <v>273</v>
      </c>
      <c r="C308" s="59" t="s">
        <v>300</v>
      </c>
      <c r="D308" s="69">
        <v>241655</v>
      </c>
      <c r="E308" s="75"/>
      <c r="F308" s="69">
        <v>299600</v>
      </c>
      <c r="G308" s="75"/>
      <c r="H308" s="69">
        <v>553500</v>
      </c>
      <c r="I308" s="75"/>
      <c r="J308" s="69">
        <v>362100</v>
      </c>
      <c r="K308" s="69"/>
      <c r="L308" s="69">
        <f>SUM(J308:K308)</f>
        <v>362100</v>
      </c>
      <c r="M308" s="219" t="s">
        <v>336</v>
      </c>
      <c r="N308" s="219" t="s">
        <v>337</v>
      </c>
      <c r="O308" s="219" t="s">
        <v>195</v>
      </c>
      <c r="P308" s="220">
        <v>100</v>
      </c>
      <c r="Q308" s="220" t="s">
        <v>339</v>
      </c>
      <c r="V308" s="134"/>
      <c r="AA308" s="134"/>
      <c r="AF308" s="134"/>
      <c r="AH308" s="205" t="s">
        <v>404</v>
      </c>
      <c r="AI308" s="205" t="s">
        <v>414</v>
      </c>
      <c r="AJ308" s="206" t="str">
        <f>B308</f>
        <v>15.00.82</v>
      </c>
      <c r="AK308" s="206" t="str">
        <f>CONCATENATE(AH308,".",AI308,".",AJ308)</f>
        <v>2210.06.101.15.00.82</v>
      </c>
    </row>
    <row r="309" spans="1:37" ht="14.85" customHeight="1">
      <c r="A309" s="71"/>
      <c r="B309" s="82" t="s">
        <v>437</v>
      </c>
      <c r="C309" s="79" t="s">
        <v>438</v>
      </c>
      <c r="D309" s="81">
        <v>0</v>
      </c>
      <c r="E309" s="81"/>
      <c r="F309" s="81">
        <v>0</v>
      </c>
      <c r="G309" s="81"/>
      <c r="H309" s="72">
        <v>430100</v>
      </c>
      <c r="I309" s="81"/>
      <c r="J309" s="72">
        <v>200000</v>
      </c>
      <c r="K309" s="72"/>
      <c r="L309" s="72">
        <f>SUM(J309:K309)</f>
        <v>200000</v>
      </c>
      <c r="M309" s="219" t="s">
        <v>336</v>
      </c>
      <c r="N309" s="219" t="s">
        <v>337</v>
      </c>
      <c r="O309" s="219" t="s">
        <v>457</v>
      </c>
      <c r="P309" s="220">
        <v>100</v>
      </c>
      <c r="Q309" s="220" t="s">
        <v>458</v>
      </c>
      <c r="V309" s="134"/>
      <c r="AA309" s="134"/>
      <c r="AF309" s="134"/>
      <c r="AH309" s="205" t="s">
        <v>404</v>
      </c>
      <c r="AI309" s="205" t="s">
        <v>414</v>
      </c>
      <c r="AJ309" s="206" t="str">
        <f>B309</f>
        <v>15.00.84</v>
      </c>
      <c r="AK309" s="206" t="str">
        <f>CONCATENATE(AH309,".",AI309,".",AJ309)</f>
        <v>2210.06.101.15.00.84</v>
      </c>
    </row>
    <row r="310" spans="1:37" ht="12" customHeight="1">
      <c r="A310" s="26"/>
      <c r="B310" s="27"/>
      <c r="C310" s="59"/>
      <c r="D310" s="75"/>
      <c r="E310" s="75"/>
      <c r="F310" s="75"/>
      <c r="G310" s="75"/>
      <c r="H310" s="69"/>
      <c r="I310" s="75"/>
      <c r="J310" s="75"/>
      <c r="K310" s="69"/>
      <c r="L310" s="69"/>
      <c r="N310" s="240"/>
      <c r="Q310" s="139"/>
      <c r="V310" s="134"/>
      <c r="AA310" s="134"/>
      <c r="AF310" s="134"/>
      <c r="AH310" s="205"/>
      <c r="AI310" s="205"/>
      <c r="AJ310" s="206"/>
      <c r="AK310" s="206"/>
    </row>
    <row r="311" spans="1:37" ht="26.4">
      <c r="A311" s="26"/>
      <c r="B311" s="27">
        <v>81</v>
      </c>
      <c r="C311" s="59" t="s">
        <v>381</v>
      </c>
      <c r="D311" s="58"/>
      <c r="E311" s="58"/>
      <c r="F311" s="58"/>
      <c r="G311" s="58"/>
      <c r="H311" s="58"/>
      <c r="I311" s="58"/>
      <c r="J311" s="58"/>
      <c r="K311" s="154"/>
      <c r="L311" s="58"/>
      <c r="Q311" s="134"/>
      <c r="V311" s="134"/>
      <c r="AA311" s="134"/>
      <c r="AF311" s="134"/>
      <c r="AH311" s="204"/>
    </row>
    <row r="312" spans="1:37" ht="14.1" customHeight="1">
      <c r="A312" s="26"/>
      <c r="B312" s="55" t="s">
        <v>272</v>
      </c>
      <c r="C312" s="59" t="s">
        <v>17</v>
      </c>
      <c r="D312" s="72">
        <v>924</v>
      </c>
      <c r="E312" s="81"/>
      <c r="F312" s="72">
        <v>1015</v>
      </c>
      <c r="G312" s="81"/>
      <c r="H312" s="72">
        <v>1015</v>
      </c>
      <c r="I312" s="81"/>
      <c r="J312" s="72">
        <v>14381</v>
      </c>
      <c r="K312" s="72"/>
      <c r="L312" s="72">
        <f>SUM(J312:K312)</f>
        <v>14381</v>
      </c>
      <c r="M312" s="219" t="s">
        <v>336</v>
      </c>
      <c r="N312" s="219" t="s">
        <v>337</v>
      </c>
      <c r="O312" s="219" t="s">
        <v>340</v>
      </c>
      <c r="P312" s="220">
        <v>100</v>
      </c>
      <c r="Q312" s="220" t="s">
        <v>341</v>
      </c>
      <c r="AA312" s="134"/>
      <c r="AH312" s="205" t="s">
        <v>404</v>
      </c>
      <c r="AI312" s="205" t="s">
        <v>414</v>
      </c>
      <c r="AJ312" s="206" t="str">
        <f>B312</f>
        <v>15.81.01</v>
      </c>
      <c r="AK312" s="206" t="str">
        <f>CONCATENATE(AH312,".",AI312,".",AJ312)</f>
        <v>2210.06.101.15.81.01</v>
      </c>
    </row>
    <row r="313" spans="1:37" ht="26.4">
      <c r="A313" s="26" t="s">
        <v>8</v>
      </c>
      <c r="B313" s="27">
        <v>81</v>
      </c>
      <c r="C313" s="59" t="s">
        <v>381</v>
      </c>
      <c r="D313" s="72">
        <f t="shared" ref="D313:L313" si="145">SUM(D311:D312)</f>
        <v>924</v>
      </c>
      <c r="E313" s="81"/>
      <c r="F313" s="72">
        <f t="shared" si="145"/>
        <v>1015</v>
      </c>
      <c r="G313" s="81"/>
      <c r="H313" s="72">
        <f t="shared" si="145"/>
        <v>1015</v>
      </c>
      <c r="I313" s="81"/>
      <c r="J313" s="81">
        <f t="shared" ref="J313" si="146">SUM(J311:J312)</f>
        <v>14381</v>
      </c>
      <c r="K313" s="72">
        <f t="shared" si="145"/>
        <v>0</v>
      </c>
      <c r="L313" s="72">
        <f t="shared" si="145"/>
        <v>14381</v>
      </c>
      <c r="Q313" s="134"/>
      <c r="V313" s="134"/>
      <c r="AA313" s="134"/>
      <c r="AF313" s="134"/>
      <c r="AH313" s="205"/>
      <c r="AI313" s="205"/>
      <c r="AJ313" s="206"/>
      <c r="AK313" s="206"/>
    </row>
    <row r="314" spans="1:37" ht="15.6" customHeight="1">
      <c r="A314" s="26" t="s">
        <v>8</v>
      </c>
      <c r="B314" s="94">
        <v>15</v>
      </c>
      <c r="C314" s="104" t="s">
        <v>271</v>
      </c>
      <c r="D314" s="66">
        <f>SUM(D308:D308)+D313+D309</f>
        <v>242579</v>
      </c>
      <c r="E314" s="47"/>
      <c r="F314" s="66">
        <f t="shared" ref="F314:L314" si="147">SUM(F308:F308)+F313+F309</f>
        <v>300615</v>
      </c>
      <c r="G314" s="47"/>
      <c r="H314" s="66">
        <f t="shared" si="147"/>
        <v>984615</v>
      </c>
      <c r="I314" s="47"/>
      <c r="J314" s="66">
        <f t="shared" si="147"/>
        <v>576481</v>
      </c>
      <c r="K314" s="66">
        <f t="shared" si="147"/>
        <v>0</v>
      </c>
      <c r="L314" s="66">
        <f t="shared" si="147"/>
        <v>576481</v>
      </c>
      <c r="Q314" s="134"/>
      <c r="V314" s="134"/>
      <c r="AA314" s="134"/>
      <c r="AF314" s="134"/>
      <c r="AH314" s="205"/>
      <c r="AI314" s="205"/>
      <c r="AJ314" s="206"/>
      <c r="AK314" s="206"/>
    </row>
    <row r="315" spans="1:37" ht="10.199999999999999" customHeight="1">
      <c r="A315" s="26"/>
      <c r="B315" s="94"/>
      <c r="C315" s="95"/>
      <c r="D315" s="75"/>
      <c r="E315" s="75"/>
      <c r="F315" s="75"/>
      <c r="G315" s="75"/>
      <c r="H315" s="75"/>
      <c r="I315" s="75"/>
      <c r="J315" s="75"/>
      <c r="K315" s="75"/>
      <c r="L315" s="69"/>
      <c r="Q315" s="134"/>
      <c r="V315" s="134"/>
      <c r="AA315" s="134"/>
      <c r="AF315" s="134"/>
      <c r="AH315" s="205"/>
      <c r="AI315" s="205"/>
      <c r="AJ315" s="206"/>
      <c r="AK315" s="206"/>
    </row>
    <row r="316" spans="1:37" ht="13.95" customHeight="1">
      <c r="A316" s="26"/>
      <c r="B316" s="27">
        <v>66</v>
      </c>
      <c r="C316" s="59" t="s">
        <v>151</v>
      </c>
      <c r="D316" s="42"/>
      <c r="E316" s="42"/>
      <c r="F316" s="42"/>
      <c r="G316" s="42"/>
      <c r="H316" s="42"/>
      <c r="I316" s="42"/>
      <c r="J316" s="42"/>
      <c r="K316" s="101"/>
      <c r="L316" s="42"/>
      <c r="Q316" s="134"/>
      <c r="V316" s="134"/>
      <c r="AA316" s="134"/>
      <c r="AF316" s="134"/>
      <c r="AH316" s="205"/>
      <c r="AI316" s="205"/>
      <c r="AJ316" s="206"/>
      <c r="AK316" s="206"/>
    </row>
    <row r="317" spans="1:37" ht="14.4" customHeight="1">
      <c r="A317" s="26"/>
      <c r="B317" s="27">
        <v>44</v>
      </c>
      <c r="C317" s="59" t="s">
        <v>79</v>
      </c>
      <c r="D317" s="42"/>
      <c r="E317" s="42"/>
      <c r="F317" s="42"/>
      <c r="G317" s="42"/>
      <c r="H317" s="42"/>
      <c r="I317" s="42"/>
      <c r="J317" s="42"/>
      <c r="K317" s="101"/>
      <c r="L317" s="42"/>
      <c r="Q317" s="134"/>
      <c r="V317" s="134"/>
      <c r="AA317" s="134"/>
      <c r="AF317" s="134"/>
      <c r="AH317" s="204"/>
    </row>
    <row r="318" spans="1:37" ht="14.4" customHeight="1">
      <c r="A318" s="26"/>
      <c r="B318" s="55" t="s">
        <v>107</v>
      </c>
      <c r="C318" s="59" t="s">
        <v>17</v>
      </c>
      <c r="D318" s="45">
        <v>11263</v>
      </c>
      <c r="E318" s="81"/>
      <c r="F318" s="77">
        <v>13497</v>
      </c>
      <c r="G318" s="81"/>
      <c r="H318" s="45">
        <v>13497</v>
      </c>
      <c r="I318" s="81"/>
      <c r="J318" s="57">
        <v>15384</v>
      </c>
      <c r="K318" s="81">
        <v>0</v>
      </c>
      <c r="L318" s="78">
        <f>SUM(J318:K318)</f>
        <v>15384</v>
      </c>
      <c r="M318" s="219" t="s">
        <v>308</v>
      </c>
      <c r="N318" s="219" t="s">
        <v>230</v>
      </c>
      <c r="O318" s="219" t="s">
        <v>17</v>
      </c>
      <c r="P318" s="220">
        <v>100</v>
      </c>
      <c r="Q318" s="220" t="s">
        <v>309</v>
      </c>
      <c r="V318" s="134"/>
      <c r="AA318" s="134"/>
      <c r="AF318" s="134"/>
      <c r="AH318" s="204" t="s">
        <v>404</v>
      </c>
      <c r="AI318" s="15" t="s">
        <v>414</v>
      </c>
      <c r="AJ318" s="15" t="str">
        <f>B318</f>
        <v>66.44.01</v>
      </c>
      <c r="AK318" s="15" t="str">
        <f>CONCATENATE(AH318,".",AI318,".",AJ318)</f>
        <v>2210.06.101.66.44.01</v>
      </c>
    </row>
    <row r="319" spans="1:37" ht="14.4" customHeight="1">
      <c r="A319" s="26" t="s">
        <v>8</v>
      </c>
      <c r="B319" s="27">
        <v>44</v>
      </c>
      <c r="C319" s="59" t="s">
        <v>79</v>
      </c>
      <c r="D319" s="65">
        <f t="shared" ref="D319:L319" si="148">SUM(D318:D318)</f>
        <v>11263</v>
      </c>
      <c r="E319" s="47"/>
      <c r="F319" s="66">
        <f t="shared" si="148"/>
        <v>13497</v>
      </c>
      <c r="G319" s="47"/>
      <c r="H319" s="65">
        <f t="shared" si="148"/>
        <v>13497</v>
      </c>
      <c r="I319" s="47"/>
      <c r="J319" s="66">
        <f t="shared" ref="J319" si="149">SUM(J318:J318)</f>
        <v>15384</v>
      </c>
      <c r="K319" s="47">
        <f t="shared" si="148"/>
        <v>0</v>
      </c>
      <c r="L319" s="65">
        <f t="shared" si="148"/>
        <v>15384</v>
      </c>
      <c r="Q319" s="134"/>
      <c r="V319" s="134"/>
      <c r="AA319" s="134"/>
      <c r="AF319" s="134"/>
      <c r="AH319" s="204"/>
    </row>
    <row r="320" spans="1:37">
      <c r="A320" s="26"/>
      <c r="B320" s="55"/>
      <c r="C320" s="59"/>
      <c r="D320" s="58"/>
      <c r="E320" s="58"/>
      <c r="F320" s="37"/>
      <c r="G320" s="58"/>
      <c r="H320" s="37"/>
      <c r="I320" s="58"/>
      <c r="J320" s="37"/>
      <c r="K320" s="154"/>
      <c r="L320" s="58"/>
      <c r="Q320" s="134"/>
      <c r="V320" s="134"/>
      <c r="AA320" s="134"/>
      <c r="AF320" s="134"/>
      <c r="AH320" s="204"/>
    </row>
    <row r="321" spans="1:37" ht="14.4" customHeight="1">
      <c r="A321" s="26"/>
      <c r="B321" s="27">
        <v>45</v>
      </c>
      <c r="C321" s="59" t="s">
        <v>82</v>
      </c>
      <c r="D321" s="58"/>
      <c r="E321" s="68"/>
      <c r="F321" s="37"/>
      <c r="G321" s="68"/>
      <c r="H321" s="37"/>
      <c r="I321" s="68"/>
      <c r="J321" s="37"/>
      <c r="K321" s="154"/>
      <c r="L321" s="68"/>
      <c r="Q321" s="134"/>
      <c r="V321" s="134"/>
      <c r="AA321" s="134"/>
      <c r="AF321" s="134"/>
      <c r="AH321" s="205"/>
      <c r="AI321" s="205"/>
      <c r="AJ321" s="206"/>
      <c r="AK321" s="206"/>
    </row>
    <row r="322" spans="1:37" ht="14.4" customHeight="1">
      <c r="A322" s="26"/>
      <c r="B322" s="55" t="s">
        <v>109</v>
      </c>
      <c r="C322" s="59" t="s">
        <v>17</v>
      </c>
      <c r="D322" s="56">
        <v>7445</v>
      </c>
      <c r="E322" s="60"/>
      <c r="F322" s="57">
        <v>7537</v>
      </c>
      <c r="G322" s="60"/>
      <c r="H322" s="61">
        <v>7537</v>
      </c>
      <c r="I322" s="60"/>
      <c r="J322" s="57">
        <v>33667</v>
      </c>
      <c r="K322" s="60">
        <v>0</v>
      </c>
      <c r="L322" s="69">
        <f>SUM(J322:K322)</f>
        <v>33667</v>
      </c>
      <c r="M322" s="219" t="s">
        <v>308</v>
      </c>
      <c r="N322" s="219" t="s">
        <v>230</v>
      </c>
      <c r="O322" s="219" t="s">
        <v>17</v>
      </c>
      <c r="P322" s="220">
        <v>100</v>
      </c>
      <c r="Q322" s="220" t="s">
        <v>309</v>
      </c>
      <c r="V322" s="134"/>
      <c r="AA322" s="134"/>
      <c r="AF322" s="134"/>
      <c r="AH322" s="204" t="s">
        <v>404</v>
      </c>
      <c r="AI322" s="15" t="s">
        <v>414</v>
      </c>
      <c r="AJ322" s="15" t="str">
        <f>B322</f>
        <v>66.45.01</v>
      </c>
      <c r="AK322" s="15" t="str">
        <f>CONCATENATE(AH322,".",AI322,".",AJ322)</f>
        <v>2210.06.101.66.45.01</v>
      </c>
    </row>
    <row r="323" spans="1:37" ht="14.4" customHeight="1">
      <c r="A323" s="26" t="s">
        <v>8</v>
      </c>
      <c r="B323" s="27">
        <v>45</v>
      </c>
      <c r="C323" s="59" t="s">
        <v>82</v>
      </c>
      <c r="D323" s="263">
        <f t="shared" ref="D323:L323" si="150">SUM(D322:D322)</f>
        <v>7445</v>
      </c>
      <c r="E323" s="47"/>
      <c r="F323" s="263">
        <f t="shared" si="150"/>
        <v>7537</v>
      </c>
      <c r="G323" s="38"/>
      <c r="H323" s="263">
        <f t="shared" si="150"/>
        <v>7537</v>
      </c>
      <c r="I323" s="38"/>
      <c r="J323" s="263">
        <f t="shared" ref="J323" si="151">SUM(J322:J322)</f>
        <v>33667</v>
      </c>
      <c r="K323" s="38">
        <f t="shared" si="150"/>
        <v>0</v>
      </c>
      <c r="L323" s="63">
        <f t="shared" si="150"/>
        <v>33667</v>
      </c>
      <c r="Q323" s="134"/>
      <c r="V323" s="134"/>
      <c r="AA323" s="134"/>
      <c r="AF323" s="134"/>
      <c r="AH323" s="204"/>
    </row>
    <row r="324" spans="1:37">
      <c r="A324" s="26"/>
      <c r="B324" s="27"/>
      <c r="C324" s="59"/>
      <c r="D324" s="68"/>
      <c r="E324" s="68"/>
      <c r="F324" s="42"/>
      <c r="G324" s="68"/>
      <c r="H324" s="68"/>
      <c r="I324" s="68"/>
      <c r="J324" s="42"/>
      <c r="K324" s="100"/>
      <c r="L324" s="68"/>
      <c r="Q324" s="134"/>
      <c r="V324" s="134"/>
      <c r="AA324" s="134"/>
      <c r="AF324" s="134"/>
      <c r="AH324" s="204"/>
    </row>
    <row r="325" spans="1:37" ht="14.1" customHeight="1">
      <c r="A325" s="26"/>
      <c r="B325" s="27">
        <v>46</v>
      </c>
      <c r="C325" s="59" t="s">
        <v>84</v>
      </c>
      <c r="D325" s="68"/>
      <c r="E325" s="68"/>
      <c r="F325" s="42"/>
      <c r="G325" s="68"/>
      <c r="H325" s="68"/>
      <c r="I325" s="68"/>
      <c r="J325" s="42"/>
      <c r="K325" s="100"/>
      <c r="L325" s="68"/>
      <c r="Q325" s="134"/>
      <c r="V325" s="134"/>
      <c r="AA325" s="134"/>
      <c r="AF325" s="134"/>
      <c r="AH325" s="204"/>
    </row>
    <row r="326" spans="1:37" ht="14.1" customHeight="1">
      <c r="A326" s="26"/>
      <c r="B326" s="55" t="s">
        <v>110</v>
      </c>
      <c r="C326" s="59" t="s">
        <v>17</v>
      </c>
      <c r="D326" s="73">
        <v>1475</v>
      </c>
      <c r="E326" s="81"/>
      <c r="F326" s="77">
        <v>1632</v>
      </c>
      <c r="G326" s="81"/>
      <c r="H326" s="72">
        <v>1632</v>
      </c>
      <c r="I326" s="81"/>
      <c r="J326" s="44">
        <v>0</v>
      </c>
      <c r="K326" s="81">
        <v>0</v>
      </c>
      <c r="L326" s="81">
        <f>SUM(J326:K326)</f>
        <v>0</v>
      </c>
      <c r="M326" s="219" t="s">
        <v>308</v>
      </c>
      <c r="N326" s="219" t="s">
        <v>230</v>
      </c>
      <c r="O326" s="219" t="s">
        <v>17</v>
      </c>
      <c r="P326" s="220">
        <v>100</v>
      </c>
      <c r="Q326" s="220" t="s">
        <v>309</v>
      </c>
      <c r="V326" s="134"/>
      <c r="AA326" s="134"/>
      <c r="AF326" s="134"/>
      <c r="AH326" s="205" t="s">
        <v>404</v>
      </c>
      <c r="AI326" s="205" t="s">
        <v>414</v>
      </c>
      <c r="AJ326" s="206" t="str">
        <f>B326</f>
        <v>66.46.01</v>
      </c>
      <c r="AK326" s="206" t="str">
        <f>CONCATENATE(AH326,".",AI326,".",AJ326)</f>
        <v>2210.06.101.66.46.01</v>
      </c>
    </row>
    <row r="327" spans="1:37" ht="14.1" customHeight="1">
      <c r="A327" s="26" t="s">
        <v>8</v>
      </c>
      <c r="B327" s="27">
        <v>46</v>
      </c>
      <c r="C327" s="59" t="s">
        <v>84</v>
      </c>
      <c r="D327" s="77">
        <f t="shared" ref="D327:L327" si="152">SUM(D326:D326)</f>
        <v>1475</v>
      </c>
      <c r="E327" s="44"/>
      <c r="F327" s="77">
        <f t="shared" si="152"/>
        <v>1632</v>
      </c>
      <c r="G327" s="44"/>
      <c r="H327" s="77">
        <f t="shared" si="152"/>
        <v>1632</v>
      </c>
      <c r="I327" s="44"/>
      <c r="J327" s="44">
        <f t="shared" ref="J327" si="153">SUM(J326:J326)</f>
        <v>0</v>
      </c>
      <c r="K327" s="44">
        <f t="shared" si="152"/>
        <v>0</v>
      </c>
      <c r="L327" s="44">
        <f t="shared" si="152"/>
        <v>0</v>
      </c>
      <c r="Q327" s="134"/>
      <c r="V327" s="134"/>
      <c r="AA327" s="134"/>
      <c r="AF327" s="134"/>
      <c r="AH327" s="204"/>
    </row>
    <row r="328" spans="1:37" ht="10.199999999999999" customHeight="1">
      <c r="A328" s="26"/>
      <c r="B328" s="55"/>
      <c r="C328" s="59"/>
      <c r="D328" s="58"/>
      <c r="E328" s="58"/>
      <c r="F328" s="37"/>
      <c r="G328" s="58"/>
      <c r="H328" s="58"/>
      <c r="I328" s="58"/>
      <c r="J328" s="37"/>
      <c r="K328" s="154"/>
      <c r="L328" s="58"/>
      <c r="Q328" s="134"/>
      <c r="V328" s="134"/>
      <c r="AA328" s="134"/>
      <c r="AF328" s="134"/>
      <c r="AH328" s="204"/>
    </row>
    <row r="329" spans="1:37" ht="14.1" customHeight="1">
      <c r="A329" s="26"/>
      <c r="B329" s="27">
        <v>48</v>
      </c>
      <c r="C329" s="59" t="s">
        <v>88</v>
      </c>
      <c r="D329" s="68"/>
      <c r="E329" s="68"/>
      <c r="F329" s="42"/>
      <c r="G329" s="68"/>
      <c r="H329" s="68"/>
      <c r="I329" s="68"/>
      <c r="J329" s="42"/>
      <c r="K329" s="100"/>
      <c r="L329" s="68"/>
      <c r="Q329" s="134"/>
      <c r="V329" s="134"/>
      <c r="AA329" s="134"/>
      <c r="AF329" s="134"/>
      <c r="AH329" s="204"/>
    </row>
    <row r="330" spans="1:37" ht="14.1" customHeight="1">
      <c r="A330" s="26"/>
      <c r="B330" s="55" t="s">
        <v>111</v>
      </c>
      <c r="C330" s="59" t="s">
        <v>17</v>
      </c>
      <c r="D330" s="73">
        <v>991</v>
      </c>
      <c r="E330" s="81"/>
      <c r="F330" s="77">
        <v>1070</v>
      </c>
      <c r="G330" s="81"/>
      <c r="H330" s="72">
        <v>1070</v>
      </c>
      <c r="I330" s="81"/>
      <c r="J330" s="77">
        <v>709</v>
      </c>
      <c r="K330" s="81">
        <v>0</v>
      </c>
      <c r="L330" s="72">
        <f>SUM(J330:K330)</f>
        <v>709</v>
      </c>
      <c r="M330" s="219" t="s">
        <v>308</v>
      </c>
      <c r="N330" s="219" t="s">
        <v>230</v>
      </c>
      <c r="O330" s="219" t="s">
        <v>17</v>
      </c>
      <c r="P330" s="220">
        <v>100</v>
      </c>
      <c r="Q330" s="220" t="s">
        <v>309</v>
      </c>
      <c r="V330" s="134"/>
      <c r="AA330" s="134"/>
      <c r="AF330" s="134"/>
      <c r="AH330" s="205" t="s">
        <v>404</v>
      </c>
      <c r="AI330" s="205" t="s">
        <v>414</v>
      </c>
      <c r="AJ330" s="206" t="str">
        <f>B330</f>
        <v>66.48.01</v>
      </c>
      <c r="AK330" s="206" t="str">
        <f>CONCATENATE(AH330,".",AI330,".",AJ330)</f>
        <v>2210.06.101.66.48.01</v>
      </c>
    </row>
    <row r="331" spans="1:37" ht="14.1" customHeight="1">
      <c r="A331" s="26" t="s">
        <v>8</v>
      </c>
      <c r="B331" s="27">
        <v>48</v>
      </c>
      <c r="C331" s="59" t="s">
        <v>88</v>
      </c>
      <c r="D331" s="77">
        <f t="shared" ref="D331:L331" si="154">SUM(D330:D330)</f>
        <v>991</v>
      </c>
      <c r="E331" s="44"/>
      <c r="F331" s="77">
        <f t="shared" si="154"/>
        <v>1070</v>
      </c>
      <c r="G331" s="44"/>
      <c r="H331" s="77">
        <f t="shared" si="154"/>
        <v>1070</v>
      </c>
      <c r="I331" s="44"/>
      <c r="J331" s="77">
        <f t="shared" ref="J331" si="155">SUM(J330:J330)</f>
        <v>709</v>
      </c>
      <c r="K331" s="44">
        <f t="shared" si="154"/>
        <v>0</v>
      </c>
      <c r="L331" s="77">
        <f t="shared" si="154"/>
        <v>709</v>
      </c>
      <c r="Q331" s="134"/>
      <c r="V331" s="134"/>
      <c r="AA331" s="134"/>
      <c r="AF331" s="134"/>
      <c r="AH331" s="204"/>
    </row>
    <row r="332" spans="1:37" ht="13.95" customHeight="1">
      <c r="A332" s="26" t="s">
        <v>8</v>
      </c>
      <c r="B332" s="27">
        <v>66</v>
      </c>
      <c r="C332" s="59" t="s">
        <v>151</v>
      </c>
      <c r="D332" s="65">
        <f>D331+D327+D319+D323</f>
        <v>21174</v>
      </c>
      <c r="E332" s="47"/>
      <c r="F332" s="65">
        <f t="shared" ref="F332:L332" si="156">F331+F327+F319+F323</f>
        <v>23736</v>
      </c>
      <c r="G332" s="47"/>
      <c r="H332" s="65">
        <f t="shared" si="156"/>
        <v>23736</v>
      </c>
      <c r="I332" s="47"/>
      <c r="J332" s="65">
        <f t="shared" si="156"/>
        <v>49760</v>
      </c>
      <c r="K332" s="47">
        <f t="shared" si="156"/>
        <v>0</v>
      </c>
      <c r="L332" s="65">
        <f t="shared" si="156"/>
        <v>49760</v>
      </c>
      <c r="Q332" s="134"/>
      <c r="V332" s="134"/>
      <c r="AA332" s="134"/>
      <c r="AF332" s="134"/>
      <c r="AH332" s="204"/>
    </row>
    <row r="333" spans="1:37" ht="8.4" customHeight="1">
      <c r="A333" s="26"/>
      <c r="B333" s="27"/>
      <c r="C333" s="59"/>
      <c r="D333" s="68"/>
      <c r="E333" s="68"/>
      <c r="F333" s="68"/>
      <c r="G333" s="68"/>
      <c r="H333" s="68"/>
      <c r="I333" s="68"/>
      <c r="J333" s="68"/>
      <c r="K333" s="100"/>
      <c r="L333" s="68"/>
      <c r="Q333" s="134"/>
      <c r="V333" s="134"/>
      <c r="AA333" s="134"/>
      <c r="AF333" s="134"/>
      <c r="AH333" s="204"/>
    </row>
    <row r="334" spans="1:37">
      <c r="A334" s="26"/>
      <c r="B334" s="27">
        <v>67</v>
      </c>
      <c r="C334" s="59" t="s">
        <v>303</v>
      </c>
      <c r="D334" s="37"/>
      <c r="E334" s="37"/>
      <c r="F334" s="37"/>
      <c r="G334" s="37"/>
      <c r="H334" s="37"/>
      <c r="I334" s="37"/>
      <c r="J334" s="37"/>
      <c r="K334" s="99"/>
      <c r="L334" s="37"/>
      <c r="Q334" s="134"/>
      <c r="V334" s="134"/>
      <c r="AA334" s="134"/>
      <c r="AF334" s="134"/>
      <c r="AH334" s="205"/>
      <c r="AI334" s="205"/>
      <c r="AJ334" s="206"/>
      <c r="AK334" s="206"/>
    </row>
    <row r="335" spans="1:37" ht="14.1" customHeight="1">
      <c r="A335" s="26"/>
      <c r="B335" s="27">
        <v>44</v>
      </c>
      <c r="C335" s="59" t="s">
        <v>79</v>
      </c>
      <c r="D335" s="42"/>
      <c r="E335" s="42"/>
      <c r="F335" s="42"/>
      <c r="G335" s="42"/>
      <c r="H335" s="42"/>
      <c r="I335" s="42"/>
      <c r="J335" s="42"/>
      <c r="K335" s="101"/>
      <c r="L335" s="42"/>
      <c r="Q335" s="134"/>
      <c r="V335" s="134"/>
      <c r="AA335" s="134"/>
      <c r="AF335" s="134"/>
      <c r="AH335" s="204"/>
    </row>
    <row r="336" spans="1:37" ht="14.1" customHeight="1">
      <c r="A336" s="26"/>
      <c r="B336" s="55" t="s">
        <v>112</v>
      </c>
      <c r="C336" s="59" t="s">
        <v>17</v>
      </c>
      <c r="D336" s="41">
        <v>7878</v>
      </c>
      <c r="E336" s="75"/>
      <c r="F336" s="62">
        <v>8383</v>
      </c>
      <c r="G336" s="75"/>
      <c r="H336" s="69">
        <v>8383</v>
      </c>
      <c r="I336" s="75"/>
      <c r="J336" s="57">
        <v>9969</v>
      </c>
      <c r="K336" s="75">
        <v>0</v>
      </c>
      <c r="L336" s="69">
        <f>SUM(J336:K336)</f>
        <v>9969</v>
      </c>
      <c r="M336" s="219" t="s">
        <v>308</v>
      </c>
      <c r="N336" s="219" t="s">
        <v>230</v>
      </c>
      <c r="O336" s="219" t="s">
        <v>17</v>
      </c>
      <c r="P336" s="220">
        <v>100</v>
      </c>
      <c r="Q336" s="220" t="s">
        <v>309</v>
      </c>
      <c r="V336" s="134"/>
      <c r="AA336" s="134"/>
      <c r="AF336" s="134"/>
      <c r="AH336" s="204" t="s">
        <v>404</v>
      </c>
      <c r="AI336" s="15" t="s">
        <v>414</v>
      </c>
      <c r="AJ336" s="15" t="str">
        <f>B336</f>
        <v>67.44.01</v>
      </c>
      <c r="AK336" s="15" t="str">
        <f>CONCATENATE(AH336,".",AI336,".",AJ336)</f>
        <v>2210.06.101.67.44.01</v>
      </c>
    </row>
    <row r="337" spans="1:37" ht="14.1" customHeight="1">
      <c r="A337" s="26" t="s">
        <v>8</v>
      </c>
      <c r="B337" s="27">
        <v>44</v>
      </c>
      <c r="C337" s="59" t="s">
        <v>79</v>
      </c>
      <c r="D337" s="66">
        <f t="shared" ref="D337:L337" si="157">SUM(D336:D336)</f>
        <v>7878</v>
      </c>
      <c r="E337" s="47"/>
      <c r="F337" s="66">
        <f t="shared" si="157"/>
        <v>8383</v>
      </c>
      <c r="G337" s="47"/>
      <c r="H337" s="66">
        <f t="shared" si="157"/>
        <v>8383</v>
      </c>
      <c r="I337" s="47"/>
      <c r="J337" s="66">
        <f t="shared" ref="J337" si="158">SUM(J336:J336)</f>
        <v>9969</v>
      </c>
      <c r="K337" s="47">
        <f t="shared" si="157"/>
        <v>0</v>
      </c>
      <c r="L337" s="66">
        <f t="shared" si="157"/>
        <v>9969</v>
      </c>
      <c r="Q337" s="134"/>
      <c r="V337" s="134"/>
      <c r="AA337" s="134"/>
      <c r="AF337" s="134"/>
      <c r="AH337" s="204"/>
    </row>
    <row r="338" spans="1:37" ht="10.199999999999999" customHeight="1">
      <c r="A338" s="26"/>
      <c r="B338" s="27"/>
      <c r="C338" s="59"/>
      <c r="D338" s="68"/>
      <c r="E338" s="68"/>
      <c r="F338" s="68"/>
      <c r="G338" s="68"/>
      <c r="H338" s="68"/>
      <c r="I338" s="68"/>
      <c r="J338" s="68"/>
      <c r="K338" s="100"/>
      <c r="L338" s="68"/>
      <c r="Q338" s="134"/>
      <c r="V338" s="134"/>
      <c r="AA338" s="134"/>
      <c r="AF338" s="134"/>
      <c r="AH338" s="205"/>
      <c r="AI338" s="205"/>
      <c r="AJ338" s="206"/>
      <c r="AK338" s="206"/>
    </row>
    <row r="339" spans="1:37" ht="13.5" customHeight="1">
      <c r="A339" s="26"/>
      <c r="B339" s="27">
        <v>46</v>
      </c>
      <c r="C339" s="59" t="s">
        <v>84</v>
      </c>
      <c r="D339" s="68"/>
      <c r="E339" s="68"/>
      <c r="F339" s="68"/>
      <c r="G339" s="68"/>
      <c r="H339" s="68"/>
      <c r="I339" s="68"/>
      <c r="J339" s="68"/>
      <c r="K339" s="100"/>
      <c r="L339" s="68"/>
      <c r="Q339" s="134"/>
      <c r="V339" s="134"/>
      <c r="AA339" s="134"/>
      <c r="AF339" s="134"/>
      <c r="AH339" s="204"/>
    </row>
    <row r="340" spans="1:37" ht="13.5" customHeight="1">
      <c r="A340" s="26"/>
      <c r="B340" s="55" t="s">
        <v>113</v>
      </c>
      <c r="C340" s="59" t="s">
        <v>17</v>
      </c>
      <c r="D340" s="73">
        <v>2320</v>
      </c>
      <c r="E340" s="81"/>
      <c r="F340" s="72">
        <v>2573</v>
      </c>
      <c r="G340" s="81"/>
      <c r="H340" s="72">
        <v>2573</v>
      </c>
      <c r="I340" s="81"/>
      <c r="J340" s="77">
        <v>3757</v>
      </c>
      <c r="K340" s="81">
        <v>0</v>
      </c>
      <c r="L340" s="72">
        <f>SUM(J340:K340)</f>
        <v>3757</v>
      </c>
      <c r="M340" s="219" t="s">
        <v>308</v>
      </c>
      <c r="N340" s="219" t="s">
        <v>230</v>
      </c>
      <c r="O340" s="219" t="s">
        <v>17</v>
      </c>
      <c r="P340" s="241" t="s">
        <v>310</v>
      </c>
      <c r="Q340" s="220" t="s">
        <v>309</v>
      </c>
      <c r="V340" s="134"/>
      <c r="AA340" s="134"/>
      <c r="AF340" s="134"/>
      <c r="AH340" s="204" t="s">
        <v>404</v>
      </c>
      <c r="AI340" s="15" t="s">
        <v>414</v>
      </c>
      <c r="AJ340" s="15" t="str">
        <f>B340</f>
        <v>67.46.01</v>
      </c>
      <c r="AK340" s="15" t="str">
        <f>CONCATENATE(AH340,".",AI340,".",AJ340)</f>
        <v>2210.06.101.67.46.01</v>
      </c>
    </row>
    <row r="341" spans="1:37" ht="13.5" customHeight="1">
      <c r="A341" s="71" t="s">
        <v>8</v>
      </c>
      <c r="B341" s="82">
        <v>46</v>
      </c>
      <c r="C341" s="79" t="s">
        <v>84</v>
      </c>
      <c r="D341" s="72">
        <f t="shared" ref="D341:L341" si="159">SUM(D340:D340)</f>
        <v>2320</v>
      </c>
      <c r="E341" s="81"/>
      <c r="F341" s="72">
        <f t="shared" si="159"/>
        <v>2573</v>
      </c>
      <c r="G341" s="81"/>
      <c r="H341" s="72">
        <f t="shared" si="159"/>
        <v>2573</v>
      </c>
      <c r="I341" s="81"/>
      <c r="J341" s="72">
        <f t="shared" ref="J341" si="160">SUM(J340:J340)</f>
        <v>3757</v>
      </c>
      <c r="K341" s="81">
        <f t="shared" si="159"/>
        <v>0</v>
      </c>
      <c r="L341" s="72">
        <f t="shared" si="159"/>
        <v>3757</v>
      </c>
      <c r="Q341" s="134"/>
      <c r="V341" s="134"/>
      <c r="AA341" s="134"/>
      <c r="AF341" s="134"/>
      <c r="AH341" s="204"/>
    </row>
    <row r="342" spans="1:37" ht="10.95" customHeight="1">
      <c r="A342" s="26"/>
      <c r="B342" s="55"/>
      <c r="C342" s="59"/>
      <c r="D342" s="58"/>
      <c r="E342" s="68"/>
      <c r="F342" s="58"/>
      <c r="G342" s="68"/>
      <c r="H342" s="68"/>
      <c r="I342" s="68"/>
      <c r="J342" s="58"/>
      <c r="K342" s="100"/>
      <c r="L342" s="58"/>
      <c r="Q342" s="134"/>
      <c r="V342" s="134"/>
      <c r="AA342" s="134"/>
      <c r="AF342" s="134"/>
      <c r="AH342" s="204"/>
    </row>
    <row r="343" spans="1:37" ht="13.5" customHeight="1">
      <c r="A343" s="26"/>
      <c r="B343" s="27">
        <v>47</v>
      </c>
      <c r="C343" s="59" t="s">
        <v>86</v>
      </c>
      <c r="D343" s="68"/>
      <c r="E343" s="68"/>
      <c r="F343" s="68"/>
      <c r="G343" s="68"/>
      <c r="H343" s="68"/>
      <c r="I343" s="68"/>
      <c r="J343" s="68"/>
      <c r="K343" s="100"/>
      <c r="L343" s="68"/>
      <c r="Q343" s="134"/>
      <c r="V343" s="134"/>
      <c r="AA343" s="134"/>
      <c r="AF343" s="134"/>
      <c r="AH343" s="204"/>
    </row>
    <row r="344" spans="1:37" ht="13.5" customHeight="1">
      <c r="A344" s="26"/>
      <c r="B344" s="55" t="s">
        <v>114</v>
      </c>
      <c r="C344" s="59" t="s">
        <v>17</v>
      </c>
      <c r="D344" s="70">
        <v>1116</v>
      </c>
      <c r="E344" s="75"/>
      <c r="F344" s="69">
        <v>1390</v>
      </c>
      <c r="G344" s="75"/>
      <c r="H344" s="69">
        <v>1390</v>
      </c>
      <c r="I344" s="75"/>
      <c r="J344" s="57">
        <v>1139</v>
      </c>
      <c r="K344" s="75">
        <v>0</v>
      </c>
      <c r="L344" s="69">
        <f>SUM(J344:K344)</f>
        <v>1139</v>
      </c>
      <c r="M344" s="219" t="s">
        <v>308</v>
      </c>
      <c r="N344" s="219" t="s">
        <v>230</v>
      </c>
      <c r="O344" s="219" t="s">
        <v>17</v>
      </c>
      <c r="P344" s="241" t="s">
        <v>310</v>
      </c>
      <c r="Q344" s="220" t="s">
        <v>309</v>
      </c>
      <c r="V344" s="134"/>
      <c r="AA344" s="134"/>
      <c r="AF344" s="134"/>
      <c r="AH344" s="205" t="s">
        <v>404</v>
      </c>
      <c r="AI344" s="205" t="s">
        <v>414</v>
      </c>
      <c r="AJ344" s="206" t="str">
        <f>B344</f>
        <v>67.47.01</v>
      </c>
      <c r="AK344" s="206" t="str">
        <f>CONCATENATE(AH344,".",AI344,".",AJ344)</f>
        <v>2210.06.101.67.47.01</v>
      </c>
    </row>
    <row r="345" spans="1:37" ht="13.5" customHeight="1">
      <c r="A345" s="26" t="s">
        <v>8</v>
      </c>
      <c r="B345" s="27">
        <v>47</v>
      </c>
      <c r="C345" s="59" t="s">
        <v>86</v>
      </c>
      <c r="D345" s="66">
        <f t="shared" ref="D345:L345" si="161">SUM(D344:D344)</f>
        <v>1116</v>
      </c>
      <c r="E345" s="47"/>
      <c r="F345" s="66">
        <f t="shared" si="161"/>
        <v>1390</v>
      </c>
      <c r="G345" s="47"/>
      <c r="H345" s="66">
        <f t="shared" si="161"/>
        <v>1390</v>
      </c>
      <c r="I345" s="47"/>
      <c r="J345" s="66">
        <f t="shared" ref="J345" si="162">SUM(J344:J344)</f>
        <v>1139</v>
      </c>
      <c r="K345" s="47">
        <f t="shared" si="161"/>
        <v>0</v>
      </c>
      <c r="L345" s="66">
        <f t="shared" si="161"/>
        <v>1139</v>
      </c>
      <c r="Q345" s="134"/>
      <c r="V345" s="134"/>
      <c r="AA345" s="134"/>
      <c r="AF345" s="134"/>
      <c r="AH345" s="204"/>
    </row>
    <row r="346" spans="1:37">
      <c r="A346" s="26"/>
      <c r="B346" s="55"/>
      <c r="C346" s="59"/>
      <c r="D346" s="68"/>
      <c r="E346" s="68"/>
      <c r="F346" s="68"/>
      <c r="G346" s="68"/>
      <c r="H346" s="68"/>
      <c r="I346" s="68"/>
      <c r="J346" s="68"/>
      <c r="K346" s="100"/>
      <c r="L346" s="68"/>
      <c r="Q346" s="134"/>
      <c r="V346" s="134"/>
      <c r="AA346" s="134"/>
      <c r="AF346" s="134"/>
      <c r="AH346" s="204"/>
    </row>
    <row r="347" spans="1:37" ht="13.5" customHeight="1">
      <c r="A347" s="26"/>
      <c r="B347" s="27">
        <v>48</v>
      </c>
      <c r="C347" s="59" t="s">
        <v>88</v>
      </c>
      <c r="D347" s="68"/>
      <c r="E347" s="68"/>
      <c r="F347" s="68"/>
      <c r="G347" s="68"/>
      <c r="H347" s="68"/>
      <c r="I347" s="68"/>
      <c r="J347" s="68"/>
      <c r="K347" s="100"/>
      <c r="L347" s="68"/>
      <c r="Q347" s="134"/>
      <c r="V347" s="134"/>
      <c r="AA347" s="134"/>
      <c r="AF347" s="134"/>
      <c r="AH347" s="204"/>
    </row>
    <row r="348" spans="1:37" ht="13.5" customHeight="1">
      <c r="A348" s="26"/>
      <c r="B348" s="55" t="s">
        <v>115</v>
      </c>
      <c r="C348" s="59" t="s">
        <v>17</v>
      </c>
      <c r="D348" s="73">
        <v>4032</v>
      </c>
      <c r="E348" s="81"/>
      <c r="F348" s="72">
        <v>4285</v>
      </c>
      <c r="G348" s="81"/>
      <c r="H348" s="72">
        <v>4285</v>
      </c>
      <c r="I348" s="81"/>
      <c r="J348" s="57">
        <v>5917</v>
      </c>
      <c r="K348" s="81">
        <v>0</v>
      </c>
      <c r="L348" s="72">
        <f>SUM(J348:K348)</f>
        <v>5917</v>
      </c>
      <c r="M348" s="219" t="s">
        <v>308</v>
      </c>
      <c r="N348" s="219" t="s">
        <v>230</v>
      </c>
      <c r="O348" s="219" t="s">
        <v>17</v>
      </c>
      <c r="P348" s="241" t="s">
        <v>310</v>
      </c>
      <c r="Q348" s="220" t="s">
        <v>309</v>
      </c>
      <c r="V348" s="134"/>
      <c r="AA348" s="134"/>
      <c r="AF348" s="134"/>
      <c r="AH348" s="205" t="s">
        <v>404</v>
      </c>
      <c r="AI348" s="205" t="s">
        <v>414</v>
      </c>
      <c r="AJ348" s="206" t="str">
        <f>B348</f>
        <v>67.48.01</v>
      </c>
      <c r="AK348" s="206" t="str">
        <f>CONCATENATE(AH348,".",AI348,".",AJ348)</f>
        <v>2210.06.101.67.48.01</v>
      </c>
    </row>
    <row r="349" spans="1:37" ht="13.5" customHeight="1">
      <c r="A349" s="26" t="s">
        <v>8</v>
      </c>
      <c r="B349" s="27">
        <v>48</v>
      </c>
      <c r="C349" s="59" t="s">
        <v>88</v>
      </c>
      <c r="D349" s="69">
        <f t="shared" ref="D349:L349" si="163">SUM(D348:D348)</f>
        <v>4032</v>
      </c>
      <c r="E349" s="75"/>
      <c r="F349" s="69">
        <f t="shared" si="163"/>
        <v>4285</v>
      </c>
      <c r="G349" s="75"/>
      <c r="H349" s="69">
        <f t="shared" si="163"/>
        <v>4285</v>
      </c>
      <c r="I349" s="75"/>
      <c r="J349" s="69">
        <f t="shared" ref="J349" si="164">SUM(J348:J348)</f>
        <v>5917</v>
      </c>
      <c r="K349" s="75">
        <f t="shared" si="163"/>
        <v>0</v>
      </c>
      <c r="L349" s="69">
        <f t="shared" si="163"/>
        <v>5917</v>
      </c>
      <c r="Q349" s="134"/>
      <c r="V349" s="134"/>
      <c r="AA349" s="134"/>
      <c r="AF349" s="134"/>
      <c r="AH349" s="204"/>
    </row>
    <row r="350" spans="1:37">
      <c r="A350" s="26" t="s">
        <v>8</v>
      </c>
      <c r="B350" s="27">
        <v>67</v>
      </c>
      <c r="C350" s="59" t="s">
        <v>303</v>
      </c>
      <c r="D350" s="66">
        <f t="shared" ref="D350:L350" si="165">D349+D345+D341+D337</f>
        <v>15346</v>
      </c>
      <c r="E350" s="47"/>
      <c r="F350" s="66">
        <f t="shared" si="165"/>
        <v>16631</v>
      </c>
      <c r="G350" s="47"/>
      <c r="H350" s="66">
        <f t="shared" si="165"/>
        <v>16631</v>
      </c>
      <c r="I350" s="47"/>
      <c r="J350" s="66">
        <f t="shared" ref="J350" si="166">J349+J345+J341+J337</f>
        <v>20782</v>
      </c>
      <c r="K350" s="47">
        <f t="shared" si="165"/>
        <v>0</v>
      </c>
      <c r="L350" s="66">
        <f t="shared" si="165"/>
        <v>20782</v>
      </c>
      <c r="Q350" s="134"/>
      <c r="V350" s="134"/>
      <c r="AA350" s="134"/>
      <c r="AF350" s="134"/>
      <c r="AH350" s="204"/>
    </row>
    <row r="351" spans="1:37" ht="10.95" customHeight="1">
      <c r="A351" s="26"/>
      <c r="B351" s="27"/>
      <c r="C351" s="59"/>
      <c r="D351" s="68"/>
      <c r="E351" s="68"/>
      <c r="F351" s="68"/>
      <c r="G351" s="68"/>
      <c r="H351" s="68"/>
      <c r="I351" s="68"/>
      <c r="J351" s="68"/>
      <c r="K351" s="100"/>
      <c r="L351" s="68"/>
      <c r="Q351" s="134"/>
      <c r="V351" s="134"/>
      <c r="AA351" s="134"/>
      <c r="AF351" s="134"/>
      <c r="AH351" s="204"/>
    </row>
    <row r="352" spans="1:37">
      <c r="A352" s="26"/>
      <c r="B352" s="27">
        <v>69</v>
      </c>
      <c r="C352" s="59" t="s">
        <v>493</v>
      </c>
      <c r="D352" s="68"/>
      <c r="E352" s="68"/>
      <c r="F352" s="68"/>
      <c r="G352" s="68"/>
      <c r="H352" s="68"/>
      <c r="I352" s="68"/>
      <c r="J352" s="68"/>
      <c r="K352" s="100"/>
      <c r="L352" s="68"/>
      <c r="Q352" s="134"/>
      <c r="V352" s="134"/>
      <c r="AA352" s="134"/>
      <c r="AF352" s="134"/>
      <c r="AH352" s="205"/>
      <c r="AI352" s="205"/>
      <c r="AJ352" s="206"/>
      <c r="AK352" s="206"/>
    </row>
    <row r="353" spans="1:37" ht="13.5" customHeight="1">
      <c r="A353" s="26"/>
      <c r="B353" s="55" t="s">
        <v>116</v>
      </c>
      <c r="C353" s="59" t="s">
        <v>17</v>
      </c>
      <c r="D353" s="70">
        <v>10345</v>
      </c>
      <c r="E353" s="75"/>
      <c r="F353" s="69">
        <v>6468</v>
      </c>
      <c r="G353" s="75"/>
      <c r="H353" s="70">
        <v>6468</v>
      </c>
      <c r="I353" s="75"/>
      <c r="J353" s="57">
        <v>12932</v>
      </c>
      <c r="K353" s="75">
        <v>0</v>
      </c>
      <c r="L353" s="68">
        <f>SUM(J353:K353)</f>
        <v>12932</v>
      </c>
      <c r="M353" s="219" t="s">
        <v>308</v>
      </c>
      <c r="N353" s="219" t="s">
        <v>230</v>
      </c>
      <c r="O353" s="219" t="s">
        <v>17</v>
      </c>
      <c r="P353" s="220">
        <v>100</v>
      </c>
      <c r="Q353" s="220" t="s">
        <v>309</v>
      </c>
      <c r="V353" s="134"/>
      <c r="AA353" s="134"/>
      <c r="AF353" s="134"/>
      <c r="AH353" s="204" t="s">
        <v>404</v>
      </c>
      <c r="AI353" s="15" t="s">
        <v>414</v>
      </c>
      <c r="AJ353" s="15" t="str">
        <f>B353</f>
        <v>69.00.01</v>
      </c>
      <c r="AK353" s="15" t="str">
        <f>CONCATENATE(AH353,".",AI353,".",AJ353)</f>
        <v>2210.06.101.69.00.01</v>
      </c>
    </row>
    <row r="354" spans="1:37" ht="13.5" customHeight="1">
      <c r="A354" s="26"/>
      <c r="B354" s="55" t="s">
        <v>117</v>
      </c>
      <c r="C354" s="59" t="s">
        <v>20</v>
      </c>
      <c r="D354" s="62">
        <v>28</v>
      </c>
      <c r="E354" s="75"/>
      <c r="F354" s="69">
        <v>50</v>
      </c>
      <c r="G354" s="75"/>
      <c r="H354" s="69">
        <v>50</v>
      </c>
      <c r="I354" s="75"/>
      <c r="J354" s="62">
        <f>ROUND(F354*0.75,0)</f>
        <v>38</v>
      </c>
      <c r="K354" s="75">
        <v>0</v>
      </c>
      <c r="L354" s="68">
        <f>SUM(J354:K354)</f>
        <v>38</v>
      </c>
      <c r="M354" s="219" t="s">
        <v>308</v>
      </c>
      <c r="N354" s="219" t="s">
        <v>230</v>
      </c>
      <c r="O354" s="219" t="s">
        <v>232</v>
      </c>
      <c r="P354" s="220">
        <v>100</v>
      </c>
      <c r="Q354" s="220" t="s">
        <v>312</v>
      </c>
      <c r="V354" s="134"/>
      <c r="AA354" s="134"/>
      <c r="AF354" s="134"/>
      <c r="AH354" s="204" t="s">
        <v>404</v>
      </c>
      <c r="AI354" s="15" t="s">
        <v>414</v>
      </c>
      <c r="AJ354" s="15" t="str">
        <f>B354</f>
        <v>69.00.11</v>
      </c>
      <c r="AK354" s="15" t="str">
        <f>CONCATENATE(AH354,".",AI354,".",AJ354)</f>
        <v>2210.06.101.69.00.11</v>
      </c>
    </row>
    <row r="355" spans="1:37" ht="13.5" customHeight="1">
      <c r="A355" s="26"/>
      <c r="B355" s="55" t="s">
        <v>118</v>
      </c>
      <c r="C355" s="59" t="s">
        <v>22</v>
      </c>
      <c r="D355" s="72">
        <v>87</v>
      </c>
      <c r="E355" s="81"/>
      <c r="F355" s="72">
        <v>100</v>
      </c>
      <c r="G355" s="81"/>
      <c r="H355" s="72">
        <v>100</v>
      </c>
      <c r="I355" s="81"/>
      <c r="J355" s="62">
        <f>ROUND(F355*0.75,0)</f>
        <v>75</v>
      </c>
      <c r="K355" s="81">
        <v>0</v>
      </c>
      <c r="L355" s="78">
        <f>SUM(J355:K355)</f>
        <v>75</v>
      </c>
      <c r="M355" s="219" t="s">
        <v>308</v>
      </c>
      <c r="N355" s="219" t="s">
        <v>230</v>
      </c>
      <c r="O355" s="219" t="s">
        <v>232</v>
      </c>
      <c r="P355" s="220">
        <v>100</v>
      </c>
      <c r="Q355" s="220" t="s">
        <v>312</v>
      </c>
      <c r="V355" s="134"/>
      <c r="AA355" s="134"/>
      <c r="AF355" s="134"/>
      <c r="AH355" s="204" t="s">
        <v>404</v>
      </c>
      <c r="AI355" s="15" t="s">
        <v>414</v>
      </c>
      <c r="AJ355" s="15" t="str">
        <f>B355</f>
        <v>69.00.13</v>
      </c>
      <c r="AK355" s="15" t="str">
        <f>CONCATENATE(AH355,".",AI355,".",AJ355)</f>
        <v>2210.06.101.69.00.13</v>
      </c>
    </row>
    <row r="356" spans="1:37">
      <c r="A356" s="26" t="s">
        <v>8</v>
      </c>
      <c r="B356" s="27">
        <v>69</v>
      </c>
      <c r="C356" s="59" t="s">
        <v>493</v>
      </c>
      <c r="D356" s="73">
        <f t="shared" ref="D356:L356" si="167">SUM(D353:D355)</f>
        <v>10460</v>
      </c>
      <c r="E356" s="81"/>
      <c r="F356" s="72">
        <f t="shared" si="167"/>
        <v>6618</v>
      </c>
      <c r="G356" s="81"/>
      <c r="H356" s="73">
        <f t="shared" si="167"/>
        <v>6618</v>
      </c>
      <c r="I356" s="81"/>
      <c r="J356" s="72">
        <f t="shared" ref="J356" si="168">SUM(J353:J355)</f>
        <v>13045</v>
      </c>
      <c r="K356" s="81">
        <f t="shared" si="167"/>
        <v>0</v>
      </c>
      <c r="L356" s="73">
        <f t="shared" si="167"/>
        <v>13045</v>
      </c>
      <c r="Q356" s="134"/>
      <c r="V356" s="134"/>
      <c r="AA356" s="134"/>
      <c r="AF356" s="134"/>
      <c r="AH356" s="205"/>
      <c r="AI356" s="205"/>
      <c r="AJ356" s="206"/>
      <c r="AK356" s="206"/>
    </row>
    <row r="357" spans="1:37" ht="14.4" customHeight="1">
      <c r="A357" s="26" t="s">
        <v>8</v>
      </c>
      <c r="B357" s="74">
        <v>6.101</v>
      </c>
      <c r="C357" s="28" t="s">
        <v>106</v>
      </c>
      <c r="D357" s="96">
        <f t="shared" ref="D357:L357" si="169">D356+D350+D332+D314</f>
        <v>289559</v>
      </c>
      <c r="E357" s="47"/>
      <c r="F357" s="96">
        <f t="shared" si="169"/>
        <v>347600</v>
      </c>
      <c r="G357" s="47"/>
      <c r="H357" s="96">
        <f t="shared" si="169"/>
        <v>1031600</v>
      </c>
      <c r="I357" s="47"/>
      <c r="J357" s="96">
        <f t="shared" si="169"/>
        <v>660068</v>
      </c>
      <c r="K357" s="66">
        <f t="shared" si="169"/>
        <v>0</v>
      </c>
      <c r="L357" s="96">
        <f t="shared" si="169"/>
        <v>660068</v>
      </c>
      <c r="Q357" s="134"/>
      <c r="V357" s="134"/>
      <c r="AA357" s="134"/>
      <c r="AF357" s="134"/>
      <c r="AH357" s="204"/>
    </row>
    <row r="358" spans="1:37" ht="12" customHeight="1">
      <c r="A358" s="26"/>
      <c r="B358" s="49"/>
      <c r="C358" s="28"/>
      <c r="D358" s="119"/>
      <c r="E358" s="97"/>
      <c r="F358" s="97"/>
      <c r="G358" s="97"/>
      <c r="H358" s="97"/>
      <c r="I358" s="97"/>
      <c r="J358" s="97"/>
      <c r="K358" s="97"/>
      <c r="L358" s="98"/>
      <c r="Q358" s="134"/>
      <c r="V358" s="134"/>
      <c r="AA358" s="134"/>
      <c r="AF358" s="134"/>
      <c r="AH358" s="204"/>
    </row>
    <row r="359" spans="1:37" ht="14.4" customHeight="1">
      <c r="A359" s="26"/>
      <c r="B359" s="74">
        <v>6.1020000000000003</v>
      </c>
      <c r="C359" s="28" t="s">
        <v>119</v>
      </c>
      <c r="D359" s="99"/>
      <c r="E359" s="100"/>
      <c r="F359" s="100"/>
      <c r="G359" s="100"/>
      <c r="H359" s="100"/>
      <c r="I359" s="100"/>
      <c r="J359" s="100"/>
      <c r="K359" s="100"/>
      <c r="L359" s="68"/>
      <c r="Q359" s="134"/>
      <c r="V359" s="134"/>
      <c r="AA359" s="134"/>
      <c r="AF359" s="134"/>
      <c r="AH359" s="204"/>
    </row>
    <row r="360" spans="1:37" ht="14.4" customHeight="1">
      <c r="A360" s="26"/>
      <c r="B360" s="27">
        <v>70</v>
      </c>
      <c r="C360" s="59" t="s">
        <v>119</v>
      </c>
      <c r="D360" s="100"/>
      <c r="E360" s="101"/>
      <c r="F360" s="101"/>
      <c r="G360" s="101"/>
      <c r="H360" s="101"/>
      <c r="I360" s="101"/>
      <c r="J360" s="101"/>
      <c r="K360" s="101"/>
      <c r="L360" s="42"/>
      <c r="Q360" s="134"/>
      <c r="V360" s="134"/>
      <c r="AA360" s="134"/>
      <c r="AF360" s="134"/>
      <c r="AH360" s="204"/>
    </row>
    <row r="361" spans="1:37" ht="14.4" customHeight="1">
      <c r="A361" s="26"/>
      <c r="B361" s="55" t="s">
        <v>120</v>
      </c>
      <c r="C361" s="59" t="s">
        <v>17</v>
      </c>
      <c r="D361" s="77">
        <v>5459</v>
      </c>
      <c r="E361" s="44"/>
      <c r="F361" s="72">
        <v>5569</v>
      </c>
      <c r="G361" s="44"/>
      <c r="H361" s="77">
        <v>5569</v>
      </c>
      <c r="I361" s="44"/>
      <c r="J361" s="57">
        <v>7358</v>
      </c>
      <c r="K361" s="44">
        <v>0</v>
      </c>
      <c r="L361" s="72">
        <f>SUM(J361:K361)</f>
        <v>7358</v>
      </c>
      <c r="M361" s="219" t="s">
        <v>308</v>
      </c>
      <c r="N361" s="219" t="s">
        <v>230</v>
      </c>
      <c r="O361" s="219" t="s">
        <v>17</v>
      </c>
      <c r="P361" s="220">
        <v>100</v>
      </c>
      <c r="Q361" s="220" t="s">
        <v>309</v>
      </c>
      <c r="V361" s="134"/>
      <c r="AA361" s="134"/>
      <c r="AF361" s="134"/>
      <c r="AH361" s="205" t="s">
        <v>404</v>
      </c>
      <c r="AI361" s="205" t="s">
        <v>415</v>
      </c>
      <c r="AJ361" s="206" t="str">
        <f>B361</f>
        <v>70.00.01</v>
      </c>
      <c r="AK361" s="206" t="str">
        <f>CONCATENATE(AH361,".",AI361,".",AJ361)</f>
        <v>2210.06.102.70.00.01</v>
      </c>
    </row>
    <row r="362" spans="1:37" ht="14.4" customHeight="1">
      <c r="A362" s="26" t="s">
        <v>8</v>
      </c>
      <c r="B362" s="27">
        <v>70</v>
      </c>
      <c r="C362" s="59" t="s">
        <v>119</v>
      </c>
      <c r="D362" s="77">
        <f t="shared" ref="D362:L362" si="170">SUM(D361:D361)</f>
        <v>5459</v>
      </c>
      <c r="E362" s="44"/>
      <c r="F362" s="77">
        <f t="shared" si="170"/>
        <v>5569</v>
      </c>
      <c r="G362" s="44"/>
      <c r="H362" s="77">
        <f t="shared" si="170"/>
        <v>5569</v>
      </c>
      <c r="I362" s="44"/>
      <c r="J362" s="77">
        <f t="shared" ref="J362" si="171">SUM(J361:J361)</f>
        <v>7358</v>
      </c>
      <c r="K362" s="44">
        <f t="shared" si="170"/>
        <v>0</v>
      </c>
      <c r="L362" s="77">
        <f t="shared" si="170"/>
        <v>7358</v>
      </c>
      <c r="Q362" s="134"/>
      <c r="V362" s="134"/>
      <c r="AA362" s="134"/>
      <c r="AF362" s="134"/>
      <c r="AH362" s="205"/>
      <c r="AI362" s="205"/>
      <c r="AJ362" s="206"/>
      <c r="AK362" s="206"/>
    </row>
    <row r="363" spans="1:37" ht="14.25" customHeight="1">
      <c r="A363" s="26" t="s">
        <v>8</v>
      </c>
      <c r="B363" s="74">
        <v>6.1020000000000003</v>
      </c>
      <c r="C363" s="28" t="s">
        <v>119</v>
      </c>
      <c r="D363" s="66">
        <f t="shared" ref="D363:L363" si="172">D362</f>
        <v>5459</v>
      </c>
      <c r="E363" s="47"/>
      <c r="F363" s="66">
        <f t="shared" si="172"/>
        <v>5569</v>
      </c>
      <c r="G363" s="47"/>
      <c r="H363" s="66">
        <f t="shared" si="172"/>
        <v>5569</v>
      </c>
      <c r="I363" s="47"/>
      <c r="J363" s="66">
        <f t="shared" ref="J363" si="173">J362</f>
        <v>7358</v>
      </c>
      <c r="K363" s="47">
        <f t="shared" si="172"/>
        <v>0</v>
      </c>
      <c r="L363" s="66">
        <f t="shared" si="172"/>
        <v>7358</v>
      </c>
      <c r="Q363" s="134"/>
      <c r="V363" s="134"/>
      <c r="AA363" s="134"/>
      <c r="AF363" s="134"/>
      <c r="AH363" s="205"/>
      <c r="AI363" s="205"/>
      <c r="AJ363" s="206"/>
      <c r="AK363" s="206"/>
    </row>
    <row r="364" spans="1:37" ht="12" customHeight="1">
      <c r="A364" s="26"/>
      <c r="B364" s="49"/>
      <c r="C364" s="28"/>
      <c r="D364" s="100"/>
      <c r="E364" s="100"/>
      <c r="F364" s="100"/>
      <c r="G364" s="100"/>
      <c r="H364" s="100"/>
      <c r="I364" s="100"/>
      <c r="J364" s="100"/>
      <c r="K364" s="100"/>
      <c r="L364" s="68"/>
      <c r="Q364" s="134"/>
      <c r="V364" s="134"/>
      <c r="AA364" s="134"/>
      <c r="AF364" s="134"/>
      <c r="AH364" s="204"/>
    </row>
    <row r="365" spans="1:37" ht="13.35" customHeight="1">
      <c r="A365" s="26"/>
      <c r="B365" s="74">
        <v>6.1040000000000001</v>
      </c>
      <c r="C365" s="28" t="s">
        <v>121</v>
      </c>
      <c r="D365" s="100"/>
      <c r="E365" s="100"/>
      <c r="F365" s="100"/>
      <c r="G365" s="100"/>
      <c r="H365" s="100"/>
      <c r="I365" s="100"/>
      <c r="J365" s="100"/>
      <c r="K365" s="100"/>
      <c r="L365" s="68"/>
      <c r="Q365" s="134"/>
      <c r="V365" s="134"/>
      <c r="AA365" s="134"/>
      <c r="AF365" s="134"/>
      <c r="AH365" s="204"/>
    </row>
    <row r="366" spans="1:37" ht="13.35" customHeight="1">
      <c r="A366" s="26"/>
      <c r="B366" s="27">
        <v>71</v>
      </c>
      <c r="C366" s="59" t="s">
        <v>122</v>
      </c>
      <c r="D366" s="100"/>
      <c r="E366" s="100"/>
      <c r="F366" s="100"/>
      <c r="G366" s="100"/>
      <c r="H366" s="100"/>
      <c r="I366" s="100"/>
      <c r="J366" s="100"/>
      <c r="K366" s="100"/>
      <c r="L366" s="68"/>
      <c r="Q366" s="134"/>
      <c r="V366" s="134"/>
      <c r="AA366" s="134"/>
      <c r="AF366" s="134"/>
      <c r="AH366" s="204"/>
    </row>
    <row r="367" spans="1:37" ht="13.35" customHeight="1">
      <c r="A367" s="26"/>
      <c r="B367" s="55" t="s">
        <v>123</v>
      </c>
      <c r="C367" s="59" t="s">
        <v>17</v>
      </c>
      <c r="D367" s="62">
        <v>6067</v>
      </c>
      <c r="E367" s="40"/>
      <c r="F367" s="69">
        <v>6496</v>
      </c>
      <c r="G367" s="40"/>
      <c r="H367" s="62">
        <v>6496</v>
      </c>
      <c r="I367" s="40"/>
      <c r="J367" s="57">
        <v>9274</v>
      </c>
      <c r="K367" s="40">
        <v>0</v>
      </c>
      <c r="L367" s="69">
        <f>SUM(J367:K367)</f>
        <v>9274</v>
      </c>
      <c r="M367" s="219" t="s">
        <v>308</v>
      </c>
      <c r="N367" s="219" t="s">
        <v>230</v>
      </c>
      <c r="O367" s="219" t="s">
        <v>17</v>
      </c>
      <c r="P367" s="220">
        <v>100</v>
      </c>
      <c r="Q367" s="220" t="s">
        <v>309</v>
      </c>
      <c r="V367" s="134"/>
      <c r="AA367" s="134"/>
      <c r="AF367" s="134"/>
      <c r="AH367" s="204" t="s">
        <v>404</v>
      </c>
      <c r="AI367" s="15" t="s">
        <v>416</v>
      </c>
      <c r="AJ367" s="15" t="str">
        <f>B367</f>
        <v>71.00.01</v>
      </c>
      <c r="AK367" s="15" t="str">
        <f>CONCATENATE(AH367,".",AI367,".",AJ367)</f>
        <v>2210.06.104.71.00.01</v>
      </c>
    </row>
    <row r="368" spans="1:37" ht="13.35" customHeight="1">
      <c r="A368" s="26" t="s">
        <v>8</v>
      </c>
      <c r="B368" s="27">
        <v>71</v>
      </c>
      <c r="C368" s="59" t="s">
        <v>122</v>
      </c>
      <c r="D368" s="66">
        <f t="shared" ref="D368:L368" si="174">SUM(D367:D367)</f>
        <v>6067</v>
      </c>
      <c r="E368" s="47"/>
      <c r="F368" s="66">
        <f t="shared" si="174"/>
        <v>6496</v>
      </c>
      <c r="G368" s="47"/>
      <c r="H368" s="66">
        <f t="shared" si="174"/>
        <v>6496</v>
      </c>
      <c r="I368" s="47"/>
      <c r="J368" s="66">
        <f t="shared" ref="J368" si="175">SUM(J367:J367)</f>
        <v>9274</v>
      </c>
      <c r="K368" s="47">
        <f t="shared" si="174"/>
        <v>0</v>
      </c>
      <c r="L368" s="66">
        <f t="shared" si="174"/>
        <v>9274</v>
      </c>
      <c r="Q368" s="134"/>
      <c r="V368" s="134"/>
      <c r="AA368" s="134"/>
      <c r="AF368" s="134"/>
      <c r="AH368" s="204"/>
    </row>
    <row r="369" spans="1:37" ht="13.35" customHeight="1">
      <c r="A369" s="26"/>
      <c r="B369" s="27"/>
      <c r="C369" s="59"/>
      <c r="D369" s="158"/>
      <c r="E369" s="159"/>
      <c r="F369" s="158"/>
      <c r="G369" s="159"/>
      <c r="H369" s="69"/>
      <c r="I369" s="75"/>
      <c r="J369" s="158"/>
      <c r="K369" s="75"/>
      <c r="L369" s="69"/>
      <c r="Q369" s="134"/>
      <c r="V369" s="134"/>
      <c r="AA369" s="134"/>
      <c r="AF369" s="134"/>
      <c r="AH369" s="205"/>
      <c r="AI369" s="205"/>
      <c r="AJ369" s="206"/>
      <c r="AK369" s="206"/>
    </row>
    <row r="370" spans="1:37">
      <c r="A370" s="26"/>
      <c r="B370" s="27">
        <v>72</v>
      </c>
      <c r="C370" s="59" t="s">
        <v>386</v>
      </c>
      <c r="D370" s="69"/>
      <c r="E370" s="75"/>
      <c r="F370" s="69"/>
      <c r="G370" s="75"/>
      <c r="H370" s="69"/>
      <c r="I370" s="75"/>
      <c r="J370" s="69"/>
      <c r="K370" s="75"/>
      <c r="L370" s="69"/>
      <c r="Q370" s="134"/>
      <c r="V370" s="134"/>
      <c r="AA370" s="134"/>
      <c r="AF370" s="134"/>
      <c r="AH370" s="204"/>
    </row>
    <row r="371" spans="1:37" ht="26.4">
      <c r="A371" s="26"/>
      <c r="B371" s="27">
        <v>60</v>
      </c>
      <c r="C371" s="59" t="s">
        <v>500</v>
      </c>
      <c r="D371" s="69"/>
      <c r="E371" s="75"/>
      <c r="F371" s="69"/>
      <c r="G371" s="75"/>
      <c r="H371" s="69"/>
      <c r="I371" s="75"/>
      <c r="J371" s="69"/>
      <c r="K371" s="75"/>
      <c r="L371" s="69"/>
      <c r="Q371" s="134"/>
      <c r="V371" s="134"/>
      <c r="AA371" s="134"/>
      <c r="AF371" s="134"/>
      <c r="AH371" s="204"/>
    </row>
    <row r="372" spans="1:37" ht="13.35" customHeight="1">
      <c r="A372" s="26"/>
      <c r="B372" s="27" t="s">
        <v>301</v>
      </c>
      <c r="C372" s="59" t="s">
        <v>24</v>
      </c>
      <c r="D372" s="72">
        <v>500</v>
      </c>
      <c r="E372" s="81"/>
      <c r="F372" s="81">
        <v>0</v>
      </c>
      <c r="G372" s="81"/>
      <c r="H372" s="81">
        <v>0</v>
      </c>
      <c r="I372" s="81"/>
      <c r="J372" s="81">
        <v>0</v>
      </c>
      <c r="K372" s="81">
        <v>0</v>
      </c>
      <c r="L372" s="81">
        <f>SUM(J372:K372)</f>
        <v>0</v>
      </c>
      <c r="M372" s="219" t="s">
        <v>308</v>
      </c>
      <c r="N372" s="219" t="s">
        <v>233</v>
      </c>
      <c r="O372" s="219" t="s">
        <v>352</v>
      </c>
      <c r="P372" s="220">
        <v>100</v>
      </c>
      <c r="Q372" s="220" t="s">
        <v>353</v>
      </c>
      <c r="V372" s="134"/>
      <c r="AA372" s="134"/>
      <c r="AF372" s="134"/>
      <c r="AH372" s="204" t="s">
        <v>404</v>
      </c>
      <c r="AI372" s="15" t="s">
        <v>416</v>
      </c>
      <c r="AJ372" s="15" t="str">
        <f>B372</f>
        <v>72.60.50</v>
      </c>
      <c r="AK372" s="15" t="str">
        <f>CONCATENATE(AH372,".",AI372,".",AJ372)</f>
        <v>2210.06.104.72.60.50</v>
      </c>
    </row>
    <row r="373" spans="1:37">
      <c r="A373" s="71" t="s">
        <v>8</v>
      </c>
      <c r="B373" s="245">
        <v>6.1040000000000001</v>
      </c>
      <c r="C373" s="202" t="s">
        <v>121</v>
      </c>
      <c r="D373" s="66">
        <f t="shared" ref="D373:L373" si="176">D368+D372</f>
        <v>6567</v>
      </c>
      <c r="E373" s="47"/>
      <c r="F373" s="66">
        <f t="shared" si="176"/>
        <v>6496</v>
      </c>
      <c r="G373" s="47"/>
      <c r="H373" s="66">
        <f t="shared" si="176"/>
        <v>6496</v>
      </c>
      <c r="I373" s="47"/>
      <c r="J373" s="66">
        <f t="shared" ref="J373" si="177">J368+J372</f>
        <v>9274</v>
      </c>
      <c r="K373" s="47">
        <f t="shared" si="176"/>
        <v>0</v>
      </c>
      <c r="L373" s="66">
        <f t="shared" si="176"/>
        <v>9274</v>
      </c>
      <c r="Q373" s="134"/>
      <c r="V373" s="134"/>
      <c r="AA373" s="134"/>
      <c r="AF373" s="134"/>
      <c r="AH373" s="204"/>
    </row>
    <row r="374" spans="1:37">
      <c r="A374" s="26"/>
      <c r="B374" s="74"/>
      <c r="C374" s="28"/>
      <c r="D374" s="68"/>
      <c r="E374" s="68"/>
      <c r="F374" s="68"/>
      <c r="G374" s="68"/>
      <c r="H374" s="68"/>
      <c r="I374" s="68"/>
      <c r="J374" s="68"/>
      <c r="K374" s="100"/>
      <c r="L374" s="68"/>
      <c r="Q374" s="134"/>
      <c r="V374" s="134"/>
      <c r="AA374" s="134"/>
      <c r="AF374" s="134"/>
      <c r="AH374" s="204"/>
    </row>
    <row r="375" spans="1:37" ht="29.4" customHeight="1">
      <c r="A375" s="26"/>
      <c r="B375" s="74">
        <v>6.1070000000000002</v>
      </c>
      <c r="C375" s="28" t="s">
        <v>502</v>
      </c>
      <c r="D375" s="68"/>
      <c r="E375" s="68"/>
      <c r="F375" s="68"/>
      <c r="G375" s="68"/>
      <c r="H375" s="68"/>
      <c r="I375" s="68"/>
      <c r="J375" s="68"/>
      <c r="K375" s="100"/>
      <c r="L375" s="68"/>
      <c r="Q375" s="134"/>
      <c r="V375" s="134"/>
      <c r="AA375" s="134"/>
      <c r="AF375" s="134"/>
      <c r="AH375" s="205"/>
      <c r="AI375" s="205"/>
      <c r="AJ375" s="206"/>
      <c r="AK375" s="206"/>
    </row>
    <row r="376" spans="1:37" ht="27.9" customHeight="1">
      <c r="A376" s="26"/>
      <c r="B376" s="102">
        <v>17</v>
      </c>
      <c r="C376" s="59" t="s">
        <v>269</v>
      </c>
      <c r="D376" s="69"/>
      <c r="E376" s="69"/>
      <c r="F376" s="69"/>
      <c r="G376" s="69"/>
      <c r="H376" s="69"/>
      <c r="I376" s="69"/>
      <c r="J376" s="69"/>
      <c r="K376" s="75"/>
      <c r="L376" s="69"/>
      <c r="AA376" s="134"/>
      <c r="AH376" s="204"/>
    </row>
    <row r="377" spans="1:37" ht="13.8">
      <c r="A377" s="26"/>
      <c r="B377" s="55" t="s">
        <v>295</v>
      </c>
      <c r="C377" s="59" t="s">
        <v>304</v>
      </c>
      <c r="D377" s="69">
        <v>2650</v>
      </c>
      <c r="E377" s="75"/>
      <c r="F377" s="69">
        <v>2000</v>
      </c>
      <c r="G377" s="75"/>
      <c r="H377" s="69">
        <v>2000</v>
      </c>
      <c r="I377" s="75"/>
      <c r="J377" s="69">
        <v>1900</v>
      </c>
      <c r="K377" s="75">
        <v>0</v>
      </c>
      <c r="L377" s="69">
        <f>SUM(J377:K377)</f>
        <v>1900</v>
      </c>
      <c r="M377" s="219" t="s">
        <v>308</v>
      </c>
      <c r="N377" s="219" t="s">
        <v>233</v>
      </c>
      <c r="O377" s="219" t="s">
        <v>304</v>
      </c>
      <c r="P377" s="220">
        <v>100</v>
      </c>
      <c r="Q377" s="220" t="s">
        <v>328</v>
      </c>
      <c r="AA377" s="134"/>
      <c r="AH377" s="204" t="s">
        <v>404</v>
      </c>
      <c r="AI377" s="15" t="s">
        <v>417</v>
      </c>
      <c r="AJ377" s="15" t="str">
        <f>B377</f>
        <v>17.00.83</v>
      </c>
      <c r="AK377" s="15" t="str">
        <f>CONCATENATE(AH377,".",AI377,".",AJ377)</f>
        <v>2210.06.107.17.00.83</v>
      </c>
    </row>
    <row r="378" spans="1:37" ht="13.8">
      <c r="A378" s="26"/>
      <c r="B378" s="55" t="s">
        <v>298</v>
      </c>
      <c r="C378" s="59" t="s">
        <v>305</v>
      </c>
      <c r="D378" s="75">
        <v>0</v>
      </c>
      <c r="E378" s="75"/>
      <c r="F378" s="69">
        <v>53112</v>
      </c>
      <c r="G378" s="75"/>
      <c r="H378" s="69">
        <v>95308</v>
      </c>
      <c r="I378" s="75"/>
      <c r="J378" s="69">
        <v>34833</v>
      </c>
      <c r="K378" s="69"/>
      <c r="L378" s="69">
        <f>SUM(J378:K378)</f>
        <v>34833</v>
      </c>
      <c r="M378" s="219" t="s">
        <v>336</v>
      </c>
      <c r="N378" s="219" t="s">
        <v>337</v>
      </c>
      <c r="O378" s="219" t="s">
        <v>342</v>
      </c>
      <c r="P378" s="220">
        <v>100</v>
      </c>
      <c r="Q378" s="220" t="s">
        <v>343</v>
      </c>
      <c r="AA378" s="134"/>
      <c r="AH378" s="204" t="s">
        <v>404</v>
      </c>
      <c r="AI378" s="15" t="s">
        <v>417</v>
      </c>
      <c r="AJ378" s="15" t="str">
        <f>B378</f>
        <v>17.00.84</v>
      </c>
      <c r="AK378" s="15" t="str">
        <f>CONCATENATE(AH378,".",AI378,".",AJ378)</f>
        <v>2210.06.107.17.00.84</v>
      </c>
    </row>
    <row r="379" spans="1:37" ht="27.9" customHeight="1">
      <c r="A379" s="26" t="s">
        <v>8</v>
      </c>
      <c r="B379" s="102">
        <v>17</v>
      </c>
      <c r="C379" s="59" t="s">
        <v>269</v>
      </c>
      <c r="D379" s="66">
        <f t="shared" ref="D379:L379" si="178">SUM(D377:D378)</f>
        <v>2650</v>
      </c>
      <c r="E379" s="47"/>
      <c r="F379" s="66">
        <f t="shared" si="178"/>
        <v>55112</v>
      </c>
      <c r="G379" s="47"/>
      <c r="H379" s="66">
        <f t="shared" si="178"/>
        <v>97308</v>
      </c>
      <c r="I379" s="47"/>
      <c r="J379" s="66">
        <f t="shared" si="178"/>
        <v>36733</v>
      </c>
      <c r="K379" s="66">
        <f t="shared" si="178"/>
        <v>0</v>
      </c>
      <c r="L379" s="66">
        <f t="shared" si="178"/>
        <v>36733</v>
      </c>
      <c r="AA379" s="134"/>
      <c r="AH379" s="205"/>
      <c r="AI379" s="205"/>
      <c r="AJ379" s="206"/>
      <c r="AK379" s="206"/>
    </row>
    <row r="380" spans="1:37" ht="27.6" customHeight="1">
      <c r="A380" s="26" t="s">
        <v>8</v>
      </c>
      <c r="B380" s="74">
        <v>6.1070000000000002</v>
      </c>
      <c r="C380" s="28" t="s">
        <v>503</v>
      </c>
      <c r="D380" s="72">
        <f t="shared" ref="D380:L380" si="179">D379</f>
        <v>2650</v>
      </c>
      <c r="E380" s="81"/>
      <c r="F380" s="72">
        <f t="shared" si="179"/>
        <v>55112</v>
      </c>
      <c r="G380" s="81"/>
      <c r="H380" s="72">
        <f t="shared" si="179"/>
        <v>97308</v>
      </c>
      <c r="I380" s="81"/>
      <c r="J380" s="72">
        <f t="shared" ref="J380" si="180">J379</f>
        <v>36733</v>
      </c>
      <c r="K380" s="72">
        <f t="shared" si="179"/>
        <v>0</v>
      </c>
      <c r="L380" s="72">
        <f t="shared" si="179"/>
        <v>36733</v>
      </c>
      <c r="Q380" s="134"/>
      <c r="V380" s="134"/>
      <c r="AA380" s="134"/>
      <c r="AF380" s="134"/>
      <c r="AH380" s="204"/>
    </row>
    <row r="381" spans="1:37" ht="10.050000000000001" customHeight="1">
      <c r="A381" s="26"/>
      <c r="B381" s="74"/>
      <c r="C381" s="28"/>
      <c r="D381" s="68"/>
      <c r="E381" s="68"/>
      <c r="F381" s="68"/>
      <c r="G381" s="68"/>
      <c r="H381" s="68"/>
      <c r="I381" s="68"/>
      <c r="J381" s="68"/>
      <c r="K381" s="100"/>
      <c r="L381" s="68"/>
      <c r="Q381" s="134"/>
      <c r="V381" s="134"/>
      <c r="AA381" s="134"/>
      <c r="AF381" s="134"/>
      <c r="AH381" s="204"/>
    </row>
    <row r="382" spans="1:37">
      <c r="A382" s="26"/>
      <c r="B382" s="74">
        <v>6.1120000000000001</v>
      </c>
      <c r="C382" s="28" t="s">
        <v>124</v>
      </c>
      <c r="D382" s="37"/>
      <c r="E382" s="37"/>
      <c r="F382" s="37"/>
      <c r="G382" s="37"/>
      <c r="H382" s="37"/>
      <c r="I382" s="37"/>
      <c r="J382" s="37"/>
      <c r="K382" s="99"/>
      <c r="L382" s="37"/>
      <c r="Q382" s="134"/>
      <c r="V382" s="134"/>
      <c r="AA382" s="134"/>
      <c r="AF382" s="134"/>
      <c r="AH382" s="204"/>
    </row>
    <row r="383" spans="1:37">
      <c r="A383" s="26"/>
      <c r="B383" s="27">
        <v>72</v>
      </c>
      <c r="C383" s="59" t="s">
        <v>125</v>
      </c>
      <c r="D383" s="37"/>
      <c r="E383" s="37"/>
      <c r="F383" s="37"/>
      <c r="G383" s="37"/>
      <c r="H383" s="37"/>
      <c r="I383" s="37"/>
      <c r="J383" s="37"/>
      <c r="K383" s="99"/>
      <c r="L383" s="37"/>
      <c r="Q383" s="134"/>
      <c r="V383" s="134"/>
      <c r="AA383" s="134"/>
      <c r="AF383" s="134"/>
      <c r="AH383" s="204"/>
    </row>
    <row r="384" spans="1:37">
      <c r="A384" s="26"/>
      <c r="B384" s="27">
        <v>44</v>
      </c>
      <c r="C384" s="59" t="s">
        <v>79</v>
      </c>
      <c r="D384" s="42"/>
      <c r="E384" s="42"/>
      <c r="F384" s="42"/>
      <c r="G384" s="42"/>
      <c r="H384" s="42"/>
      <c r="I384" s="42"/>
      <c r="J384" s="42"/>
      <c r="K384" s="101"/>
      <c r="L384" s="42"/>
      <c r="Q384" s="134"/>
      <c r="V384" s="134"/>
      <c r="AA384" s="134"/>
      <c r="AF384" s="134"/>
      <c r="AH384" s="205"/>
      <c r="AI384" s="205"/>
      <c r="AJ384" s="206"/>
      <c r="AK384" s="206"/>
    </row>
    <row r="385" spans="1:37" ht="13.8">
      <c r="A385" s="26"/>
      <c r="B385" s="55" t="s">
        <v>126</v>
      </c>
      <c r="C385" s="59" t="s">
        <v>17</v>
      </c>
      <c r="D385" s="41">
        <v>7700</v>
      </c>
      <c r="E385" s="75"/>
      <c r="F385" s="62">
        <v>7723</v>
      </c>
      <c r="G385" s="75"/>
      <c r="H385" s="41">
        <v>7723</v>
      </c>
      <c r="I385" s="75"/>
      <c r="J385" s="62">
        <v>7447</v>
      </c>
      <c r="K385" s="75">
        <v>0</v>
      </c>
      <c r="L385" s="68">
        <f t="shared" ref="L385:L390" si="181">SUM(J385:K385)</f>
        <v>7447</v>
      </c>
      <c r="M385" s="219" t="s">
        <v>308</v>
      </c>
      <c r="N385" s="219" t="s">
        <v>230</v>
      </c>
      <c r="O385" s="219" t="s">
        <v>17</v>
      </c>
      <c r="P385" s="220">
        <v>100</v>
      </c>
      <c r="Q385" s="220" t="s">
        <v>309</v>
      </c>
      <c r="V385" s="134"/>
      <c r="AA385" s="134"/>
      <c r="AF385" s="134"/>
      <c r="AH385" s="205" t="s">
        <v>404</v>
      </c>
      <c r="AI385" s="205" t="s">
        <v>418</v>
      </c>
      <c r="AJ385" s="206" t="str">
        <f t="shared" ref="AJ385:AJ390" si="182">B385</f>
        <v>72.44.01</v>
      </c>
      <c r="AK385" s="206" t="str">
        <f t="shared" ref="AK385:AK390" si="183">CONCATENATE(AH385,".",AI385,".",AJ385)</f>
        <v>2210.06.112.72.44.01</v>
      </c>
    </row>
    <row r="386" spans="1:37" ht="13.8">
      <c r="A386" s="26"/>
      <c r="B386" s="55" t="s">
        <v>127</v>
      </c>
      <c r="C386" s="59" t="s">
        <v>20</v>
      </c>
      <c r="D386" s="62">
        <v>61</v>
      </c>
      <c r="E386" s="75"/>
      <c r="F386" s="62">
        <v>80</v>
      </c>
      <c r="G386" s="75"/>
      <c r="H386" s="62">
        <v>80</v>
      </c>
      <c r="I386" s="75"/>
      <c r="J386" s="62">
        <f>ROUND(F386*0.75,0)</f>
        <v>60</v>
      </c>
      <c r="K386" s="75">
        <v>0</v>
      </c>
      <c r="L386" s="68">
        <f t="shared" si="181"/>
        <v>60</v>
      </c>
      <c r="M386" s="219" t="s">
        <v>308</v>
      </c>
      <c r="N386" s="219" t="s">
        <v>230</v>
      </c>
      <c r="O386" s="219" t="s">
        <v>232</v>
      </c>
      <c r="P386" s="220">
        <v>100</v>
      </c>
      <c r="Q386" s="220" t="s">
        <v>312</v>
      </c>
      <c r="V386" s="134"/>
      <c r="AA386" s="134"/>
      <c r="AF386" s="134"/>
      <c r="AH386" s="205" t="s">
        <v>404</v>
      </c>
      <c r="AI386" s="205" t="s">
        <v>418</v>
      </c>
      <c r="AJ386" s="206" t="str">
        <f t="shared" si="182"/>
        <v>72.44.11</v>
      </c>
      <c r="AK386" s="206" t="str">
        <f t="shared" si="183"/>
        <v>2210.06.112.72.44.11</v>
      </c>
    </row>
    <row r="387" spans="1:37" ht="13.8" customHeight="1">
      <c r="A387" s="26"/>
      <c r="B387" s="55" t="s">
        <v>128</v>
      </c>
      <c r="C387" s="59" t="s">
        <v>22</v>
      </c>
      <c r="D387" s="62">
        <v>328</v>
      </c>
      <c r="E387" s="75"/>
      <c r="F387" s="62">
        <v>331</v>
      </c>
      <c r="G387" s="75"/>
      <c r="H387" s="62">
        <v>331</v>
      </c>
      <c r="I387" s="75"/>
      <c r="J387" s="62">
        <f>ROUND(F387*0.75,0)</f>
        <v>248</v>
      </c>
      <c r="K387" s="75">
        <v>0</v>
      </c>
      <c r="L387" s="68">
        <f t="shared" si="181"/>
        <v>248</v>
      </c>
      <c r="M387" s="219" t="s">
        <v>308</v>
      </c>
      <c r="N387" s="219" t="s">
        <v>230</v>
      </c>
      <c r="O387" s="219" t="s">
        <v>232</v>
      </c>
      <c r="P387" s="220">
        <v>100</v>
      </c>
      <c r="Q387" s="220" t="s">
        <v>312</v>
      </c>
      <c r="Z387" s="138"/>
      <c r="AA387" s="134"/>
      <c r="AE387" s="138"/>
      <c r="AF387" s="134"/>
      <c r="AH387" s="204" t="s">
        <v>404</v>
      </c>
      <c r="AI387" s="15" t="s">
        <v>418</v>
      </c>
      <c r="AJ387" s="15" t="str">
        <f t="shared" si="182"/>
        <v>72.44.13</v>
      </c>
      <c r="AK387" s="15" t="str">
        <f t="shared" si="183"/>
        <v>2210.06.112.72.44.13</v>
      </c>
    </row>
    <row r="388" spans="1:37" ht="13.8" customHeight="1">
      <c r="A388" s="26"/>
      <c r="B388" s="55" t="s">
        <v>129</v>
      </c>
      <c r="C388" s="59" t="s">
        <v>76</v>
      </c>
      <c r="D388" s="62">
        <v>18</v>
      </c>
      <c r="E388" s="40"/>
      <c r="F388" s="62">
        <v>50</v>
      </c>
      <c r="G388" s="75"/>
      <c r="H388" s="62">
        <v>50</v>
      </c>
      <c r="I388" s="75"/>
      <c r="J388" s="62">
        <f>ROUND(F388*0.75,0)</f>
        <v>38</v>
      </c>
      <c r="K388" s="75">
        <v>0</v>
      </c>
      <c r="L388" s="68">
        <f t="shared" si="181"/>
        <v>38</v>
      </c>
      <c r="M388" s="219" t="s">
        <v>308</v>
      </c>
      <c r="N388" s="219" t="s">
        <v>230</v>
      </c>
      <c r="O388" s="219" t="s">
        <v>232</v>
      </c>
      <c r="P388" s="220">
        <v>100</v>
      </c>
      <c r="Q388" s="220" t="s">
        <v>312</v>
      </c>
      <c r="V388" s="134"/>
      <c r="AA388" s="134"/>
      <c r="AF388" s="134"/>
      <c r="AH388" s="204" t="s">
        <v>404</v>
      </c>
      <c r="AI388" s="15" t="s">
        <v>418</v>
      </c>
      <c r="AJ388" s="15" t="str">
        <f t="shared" si="182"/>
        <v>72.44.21</v>
      </c>
      <c r="AK388" s="15" t="str">
        <f t="shared" si="183"/>
        <v>2210.06.112.72.44.21</v>
      </c>
    </row>
    <row r="389" spans="1:37" ht="13.8" customHeight="1">
      <c r="A389" s="26"/>
      <c r="B389" s="55" t="s">
        <v>130</v>
      </c>
      <c r="C389" s="59" t="s">
        <v>26</v>
      </c>
      <c r="D389" s="62">
        <v>83</v>
      </c>
      <c r="E389" s="75"/>
      <c r="F389" s="62">
        <v>100</v>
      </c>
      <c r="G389" s="75"/>
      <c r="H389" s="62">
        <v>100</v>
      </c>
      <c r="I389" s="75"/>
      <c r="J389" s="62">
        <f>ROUND(F389*0.75,0)</f>
        <v>75</v>
      </c>
      <c r="K389" s="75">
        <v>0</v>
      </c>
      <c r="L389" s="68">
        <f t="shared" si="181"/>
        <v>75</v>
      </c>
      <c r="M389" s="219" t="s">
        <v>308</v>
      </c>
      <c r="N389" s="219" t="s">
        <v>230</v>
      </c>
      <c r="O389" s="219" t="s">
        <v>232</v>
      </c>
      <c r="P389" s="220">
        <v>100</v>
      </c>
      <c r="Q389" s="220" t="s">
        <v>312</v>
      </c>
      <c r="V389" s="134"/>
      <c r="AA389" s="134"/>
      <c r="AF389" s="134"/>
      <c r="AH389" s="204" t="s">
        <v>404</v>
      </c>
      <c r="AI389" s="15" t="s">
        <v>418</v>
      </c>
      <c r="AJ389" s="15" t="str">
        <f t="shared" si="182"/>
        <v>72.44.51</v>
      </c>
      <c r="AK389" s="15" t="str">
        <f t="shared" si="183"/>
        <v>2210.06.112.72.44.51</v>
      </c>
    </row>
    <row r="390" spans="1:37" ht="13.8" customHeight="1">
      <c r="A390" s="26"/>
      <c r="B390" s="55" t="s">
        <v>131</v>
      </c>
      <c r="C390" s="59" t="s">
        <v>108</v>
      </c>
      <c r="D390" s="62">
        <v>50</v>
      </c>
      <c r="E390" s="75"/>
      <c r="F390" s="62">
        <v>80</v>
      </c>
      <c r="G390" s="75"/>
      <c r="H390" s="69">
        <v>80</v>
      </c>
      <c r="I390" s="75"/>
      <c r="J390" s="62">
        <f>ROUND(F390*0.75,0)</f>
        <v>60</v>
      </c>
      <c r="K390" s="75">
        <v>0</v>
      </c>
      <c r="L390" s="68">
        <f t="shared" si="181"/>
        <v>60</v>
      </c>
      <c r="M390" s="219" t="s">
        <v>308</v>
      </c>
      <c r="N390" s="219" t="s">
        <v>230</v>
      </c>
      <c r="O390" s="219" t="s">
        <v>232</v>
      </c>
      <c r="P390" s="220">
        <v>100</v>
      </c>
      <c r="Q390" s="220" t="s">
        <v>312</v>
      </c>
      <c r="V390" s="134"/>
      <c r="AA390" s="134"/>
      <c r="AF390" s="134"/>
      <c r="AH390" s="204" t="s">
        <v>404</v>
      </c>
      <c r="AI390" s="15" t="s">
        <v>418</v>
      </c>
      <c r="AJ390" s="15" t="str">
        <f t="shared" si="182"/>
        <v>72.44.52</v>
      </c>
      <c r="AK390" s="15" t="str">
        <f t="shared" si="183"/>
        <v>2210.06.112.72.44.52</v>
      </c>
    </row>
    <row r="391" spans="1:37" ht="13.8" customHeight="1">
      <c r="A391" s="26" t="s">
        <v>8</v>
      </c>
      <c r="B391" s="27">
        <v>44</v>
      </c>
      <c r="C391" s="59" t="s">
        <v>79</v>
      </c>
      <c r="D391" s="65">
        <f t="shared" ref="D391:L391" si="184">SUM(D385:D390)</f>
        <v>8240</v>
      </c>
      <c r="E391" s="47"/>
      <c r="F391" s="66">
        <f t="shared" si="184"/>
        <v>8364</v>
      </c>
      <c r="G391" s="47"/>
      <c r="H391" s="65">
        <f t="shared" si="184"/>
        <v>8364</v>
      </c>
      <c r="I391" s="47"/>
      <c r="J391" s="66">
        <f t="shared" ref="J391" si="185">SUM(J385:J390)</f>
        <v>7928</v>
      </c>
      <c r="K391" s="47">
        <f t="shared" si="184"/>
        <v>0</v>
      </c>
      <c r="L391" s="65">
        <f t="shared" si="184"/>
        <v>7928</v>
      </c>
      <c r="Q391" s="134"/>
      <c r="V391" s="134"/>
      <c r="AA391" s="134"/>
      <c r="AF391" s="134"/>
      <c r="AH391" s="204">
        <f t="shared" ref="AH391:AH392" si="186">K391-I391</f>
        <v>0</v>
      </c>
    </row>
    <row r="392" spans="1:37" ht="10.050000000000001" customHeight="1">
      <c r="A392" s="26"/>
      <c r="B392" s="55"/>
      <c r="C392" s="59"/>
      <c r="D392" s="42"/>
      <c r="E392" s="58"/>
      <c r="F392" s="58"/>
      <c r="G392" s="58"/>
      <c r="H392" s="58"/>
      <c r="I392" s="58"/>
      <c r="J392" s="58"/>
      <c r="K392" s="154"/>
      <c r="L392" s="58"/>
      <c r="Q392" s="134"/>
      <c r="V392" s="134"/>
      <c r="AA392" s="134"/>
      <c r="AF392" s="134"/>
      <c r="AH392" s="204">
        <f t="shared" si="186"/>
        <v>0</v>
      </c>
    </row>
    <row r="393" spans="1:37" ht="13.8" customHeight="1">
      <c r="A393" s="26"/>
      <c r="B393" s="27">
        <v>45</v>
      </c>
      <c r="C393" s="59" t="s">
        <v>82</v>
      </c>
      <c r="D393" s="42"/>
      <c r="E393" s="68"/>
      <c r="F393" s="68"/>
      <c r="G393" s="68"/>
      <c r="H393" s="68"/>
      <c r="I393" s="68"/>
      <c r="J393" s="68"/>
      <c r="K393" s="100"/>
      <c r="L393" s="68"/>
      <c r="Q393" s="134"/>
      <c r="V393" s="134"/>
      <c r="AA393" s="134"/>
      <c r="AF393" s="134"/>
      <c r="AH393" s="205"/>
      <c r="AI393" s="205"/>
      <c r="AJ393" s="206"/>
      <c r="AK393" s="206"/>
    </row>
    <row r="394" spans="1:37" ht="13.8" customHeight="1">
      <c r="A394" s="26"/>
      <c r="B394" s="55" t="s">
        <v>132</v>
      </c>
      <c r="C394" s="59" t="s">
        <v>17</v>
      </c>
      <c r="D394" s="41">
        <v>2615</v>
      </c>
      <c r="E394" s="75"/>
      <c r="F394" s="69">
        <v>2839</v>
      </c>
      <c r="G394" s="75"/>
      <c r="H394" s="69">
        <v>2839</v>
      </c>
      <c r="I394" s="75"/>
      <c r="J394" s="57">
        <v>7527</v>
      </c>
      <c r="K394" s="75">
        <v>0</v>
      </c>
      <c r="L394" s="69">
        <f>SUM(J394:K394)</f>
        <v>7527</v>
      </c>
      <c r="M394" s="219" t="s">
        <v>308</v>
      </c>
      <c r="N394" s="219" t="s">
        <v>230</v>
      </c>
      <c r="O394" s="219" t="s">
        <v>17</v>
      </c>
      <c r="P394" s="220">
        <v>100</v>
      </c>
      <c r="Q394" s="220" t="s">
        <v>309</v>
      </c>
      <c r="V394" s="134"/>
      <c r="AA394" s="134"/>
      <c r="AF394" s="134"/>
      <c r="AH394" s="205" t="s">
        <v>404</v>
      </c>
      <c r="AI394" s="205" t="s">
        <v>418</v>
      </c>
      <c r="AJ394" s="206" t="str">
        <f>B394</f>
        <v>72.45.01</v>
      </c>
      <c r="AK394" s="206" t="str">
        <f>CONCATENATE(AH394,".",AI394,".",AJ394)</f>
        <v>2210.06.112.72.45.01</v>
      </c>
    </row>
    <row r="395" spans="1:37" ht="13.8" customHeight="1">
      <c r="A395" s="26" t="s">
        <v>8</v>
      </c>
      <c r="B395" s="27">
        <v>45</v>
      </c>
      <c r="C395" s="59" t="s">
        <v>82</v>
      </c>
      <c r="D395" s="63">
        <f t="shared" ref="D395:L395" si="187">SUM(D394:D394)</f>
        <v>2615</v>
      </c>
      <c r="E395" s="38"/>
      <c r="F395" s="63">
        <f t="shared" si="187"/>
        <v>2839</v>
      </c>
      <c r="G395" s="38"/>
      <c r="H395" s="63">
        <f t="shared" si="187"/>
        <v>2839</v>
      </c>
      <c r="I395" s="38"/>
      <c r="J395" s="63">
        <f t="shared" ref="J395" si="188">SUM(J394:J394)</f>
        <v>7527</v>
      </c>
      <c r="K395" s="38">
        <f t="shared" si="187"/>
        <v>0</v>
      </c>
      <c r="L395" s="63">
        <f t="shared" si="187"/>
        <v>7527</v>
      </c>
      <c r="Q395" s="134"/>
      <c r="V395" s="134"/>
      <c r="AA395" s="134"/>
      <c r="AF395" s="134"/>
      <c r="AH395" s="205"/>
      <c r="AI395" s="205"/>
      <c r="AJ395" s="206"/>
      <c r="AK395" s="206"/>
    </row>
    <row r="396" spans="1:37" ht="10.050000000000001" customHeight="1">
      <c r="A396" s="26"/>
      <c r="B396" s="55"/>
      <c r="C396" s="59"/>
      <c r="D396" s="42"/>
      <c r="E396" s="58"/>
      <c r="F396" s="58"/>
      <c r="G396" s="58"/>
      <c r="H396" s="58"/>
      <c r="I396" s="58"/>
      <c r="J396" s="58"/>
      <c r="K396" s="154"/>
      <c r="L396" s="58"/>
      <c r="Q396" s="134"/>
      <c r="V396" s="134"/>
      <c r="AA396" s="134"/>
      <c r="AF396" s="134"/>
      <c r="AH396" s="205"/>
      <c r="AI396" s="205"/>
      <c r="AJ396" s="206"/>
      <c r="AK396" s="206"/>
    </row>
    <row r="397" spans="1:37" ht="13.8" customHeight="1">
      <c r="A397" s="26"/>
      <c r="B397" s="80">
        <v>46</v>
      </c>
      <c r="C397" s="59" t="s">
        <v>84</v>
      </c>
      <c r="D397" s="42"/>
      <c r="E397" s="68"/>
      <c r="F397" s="68"/>
      <c r="G397" s="68"/>
      <c r="H397" s="68"/>
      <c r="I397" s="68"/>
      <c r="J397" s="68"/>
      <c r="K397" s="100"/>
      <c r="L397" s="68"/>
      <c r="Q397" s="134"/>
      <c r="V397" s="134"/>
      <c r="AA397" s="134"/>
      <c r="AF397" s="134"/>
      <c r="AH397" s="205"/>
      <c r="AI397" s="205"/>
      <c r="AJ397" s="206"/>
      <c r="AK397" s="206"/>
    </row>
    <row r="398" spans="1:37" ht="13.8" customHeight="1">
      <c r="A398" s="26"/>
      <c r="B398" s="55" t="s">
        <v>133</v>
      </c>
      <c r="C398" s="59" t="s">
        <v>17</v>
      </c>
      <c r="D398" s="41">
        <v>732</v>
      </c>
      <c r="E398" s="75"/>
      <c r="F398" s="69">
        <v>596</v>
      </c>
      <c r="G398" s="75"/>
      <c r="H398" s="69">
        <v>596</v>
      </c>
      <c r="I398" s="75"/>
      <c r="J398" s="57">
        <v>861</v>
      </c>
      <c r="K398" s="75">
        <v>0</v>
      </c>
      <c r="L398" s="69">
        <f>SUM(J398:K398)</f>
        <v>861</v>
      </c>
      <c r="M398" s="219" t="s">
        <v>308</v>
      </c>
      <c r="N398" s="219" t="s">
        <v>230</v>
      </c>
      <c r="O398" s="219" t="s">
        <v>17</v>
      </c>
      <c r="P398" s="220">
        <v>100</v>
      </c>
      <c r="Q398" s="220" t="s">
        <v>309</v>
      </c>
      <c r="V398" s="134"/>
      <c r="AA398" s="134"/>
      <c r="AF398" s="134"/>
      <c r="AH398" s="205" t="s">
        <v>404</v>
      </c>
      <c r="AI398" s="205" t="s">
        <v>418</v>
      </c>
      <c r="AJ398" s="206" t="str">
        <f>B398</f>
        <v>72.46.01</v>
      </c>
      <c r="AK398" s="206" t="str">
        <f>CONCATENATE(AH398,".",AI398,".",AJ398)</f>
        <v>2210.06.112.72.46.01</v>
      </c>
    </row>
    <row r="399" spans="1:37" ht="13.8" customHeight="1">
      <c r="A399" s="26" t="s">
        <v>8</v>
      </c>
      <c r="B399" s="80">
        <v>46</v>
      </c>
      <c r="C399" s="59" t="s">
        <v>84</v>
      </c>
      <c r="D399" s="63">
        <f t="shared" ref="D399:L399" si="189">SUM(D398:D398)</f>
        <v>732</v>
      </c>
      <c r="E399" s="38"/>
      <c r="F399" s="63">
        <f t="shared" si="189"/>
        <v>596</v>
      </c>
      <c r="G399" s="38"/>
      <c r="H399" s="63">
        <f t="shared" si="189"/>
        <v>596</v>
      </c>
      <c r="I399" s="38"/>
      <c r="J399" s="63">
        <f t="shared" si="189"/>
        <v>861</v>
      </c>
      <c r="K399" s="38">
        <f t="shared" si="189"/>
        <v>0</v>
      </c>
      <c r="L399" s="63">
        <f t="shared" si="189"/>
        <v>861</v>
      </c>
      <c r="Q399" s="134"/>
      <c r="V399" s="134"/>
      <c r="AA399" s="134"/>
      <c r="AF399" s="134"/>
      <c r="AH399" s="204">
        <f t="shared" ref="AH399:AH405" si="190">K399-I399</f>
        <v>0</v>
      </c>
    </row>
    <row r="400" spans="1:37" ht="10.050000000000001" customHeight="1">
      <c r="A400" s="26"/>
      <c r="B400" s="55"/>
      <c r="C400" s="59"/>
      <c r="D400" s="42"/>
      <c r="E400" s="58"/>
      <c r="F400" s="58"/>
      <c r="G400" s="58"/>
      <c r="H400" s="58"/>
      <c r="I400" s="58"/>
      <c r="J400" s="58"/>
      <c r="K400" s="154"/>
      <c r="L400" s="58"/>
      <c r="Q400" s="134"/>
      <c r="V400" s="134"/>
      <c r="AA400" s="134"/>
      <c r="AF400" s="134"/>
      <c r="AH400" s="204">
        <f t="shared" si="190"/>
        <v>0</v>
      </c>
    </row>
    <row r="401" spans="1:37" ht="13.8" customHeight="1">
      <c r="A401" s="26"/>
      <c r="B401" s="80">
        <v>47</v>
      </c>
      <c r="C401" s="59" t="s">
        <v>86</v>
      </c>
      <c r="D401" s="42"/>
      <c r="E401" s="68"/>
      <c r="F401" s="68"/>
      <c r="G401" s="68"/>
      <c r="H401" s="68"/>
      <c r="I401" s="68"/>
      <c r="J401" s="68"/>
      <c r="K401" s="100"/>
      <c r="L401" s="68"/>
      <c r="Q401" s="134"/>
      <c r="V401" s="134"/>
      <c r="AA401" s="134"/>
      <c r="AF401" s="134"/>
      <c r="AH401" s="205"/>
      <c r="AI401" s="205"/>
      <c r="AJ401" s="206"/>
      <c r="AK401" s="206"/>
    </row>
    <row r="402" spans="1:37" ht="13.8" customHeight="1">
      <c r="A402" s="26"/>
      <c r="B402" s="55" t="s">
        <v>134</v>
      </c>
      <c r="C402" s="59" t="s">
        <v>17</v>
      </c>
      <c r="D402" s="45">
        <v>1389</v>
      </c>
      <c r="E402" s="81"/>
      <c r="F402" s="72">
        <v>3043</v>
      </c>
      <c r="G402" s="81"/>
      <c r="H402" s="72">
        <v>3043</v>
      </c>
      <c r="I402" s="81"/>
      <c r="J402" s="77">
        <v>262</v>
      </c>
      <c r="K402" s="81">
        <v>0</v>
      </c>
      <c r="L402" s="72">
        <f>SUM(J402:K402)</f>
        <v>262</v>
      </c>
      <c r="M402" s="219" t="s">
        <v>308</v>
      </c>
      <c r="N402" s="219" t="s">
        <v>230</v>
      </c>
      <c r="O402" s="219" t="s">
        <v>17</v>
      </c>
      <c r="P402" s="220">
        <v>100</v>
      </c>
      <c r="Q402" s="220" t="s">
        <v>309</v>
      </c>
      <c r="V402" s="134"/>
      <c r="AA402" s="134"/>
      <c r="AF402" s="134"/>
      <c r="AH402" s="205" t="s">
        <v>404</v>
      </c>
      <c r="AI402" s="205" t="s">
        <v>418</v>
      </c>
      <c r="AJ402" s="206" t="str">
        <f>B402</f>
        <v>72.47.01</v>
      </c>
      <c r="AK402" s="206" t="str">
        <f>CONCATENATE(AH402,".",AI402,".",AJ402)</f>
        <v>2210.06.112.72.47.01</v>
      </c>
    </row>
    <row r="403" spans="1:37" ht="13.8" customHeight="1">
      <c r="A403" s="71" t="s">
        <v>8</v>
      </c>
      <c r="B403" s="247">
        <v>47</v>
      </c>
      <c r="C403" s="79" t="s">
        <v>86</v>
      </c>
      <c r="D403" s="77">
        <f t="shared" ref="D403:L403" si="191">SUM(D402:D402)</f>
        <v>1389</v>
      </c>
      <c r="E403" s="44"/>
      <c r="F403" s="77">
        <f t="shared" si="191"/>
        <v>3043</v>
      </c>
      <c r="G403" s="44"/>
      <c r="H403" s="77">
        <f t="shared" si="191"/>
        <v>3043</v>
      </c>
      <c r="I403" s="44"/>
      <c r="J403" s="77">
        <f t="shared" ref="J403" si="192">SUM(J402:J402)</f>
        <v>262</v>
      </c>
      <c r="K403" s="44">
        <f t="shared" si="191"/>
        <v>0</v>
      </c>
      <c r="L403" s="77">
        <f t="shared" si="191"/>
        <v>262</v>
      </c>
      <c r="Q403" s="134"/>
      <c r="V403" s="134"/>
      <c r="AA403" s="134"/>
      <c r="AF403" s="134"/>
      <c r="AH403" s="204">
        <f t="shared" si="190"/>
        <v>0</v>
      </c>
    </row>
    <row r="404" spans="1:37" ht="10.050000000000001" customHeight="1">
      <c r="A404" s="26"/>
      <c r="B404" s="55"/>
      <c r="C404" s="59"/>
      <c r="D404" s="42"/>
      <c r="E404" s="42"/>
      <c r="F404" s="58"/>
      <c r="G404" s="58"/>
      <c r="H404" s="58"/>
      <c r="I404" s="58"/>
      <c r="J404" s="58"/>
      <c r="K404" s="154"/>
      <c r="L404" s="58"/>
      <c r="Q404" s="134"/>
      <c r="V404" s="134"/>
      <c r="AA404" s="134"/>
      <c r="AF404" s="134"/>
      <c r="AH404" s="204">
        <f t="shared" si="190"/>
        <v>0</v>
      </c>
    </row>
    <row r="405" spans="1:37" ht="13.8" customHeight="1">
      <c r="A405" s="26"/>
      <c r="B405" s="80">
        <v>48</v>
      </c>
      <c r="C405" s="59" t="s">
        <v>88</v>
      </c>
      <c r="D405" s="42"/>
      <c r="E405" s="42"/>
      <c r="F405" s="58"/>
      <c r="G405" s="58"/>
      <c r="H405" s="58"/>
      <c r="I405" s="58"/>
      <c r="J405" s="58"/>
      <c r="K405" s="154"/>
      <c r="L405" s="58"/>
      <c r="Q405" s="134"/>
      <c r="V405" s="134"/>
      <c r="AA405" s="134"/>
      <c r="AF405" s="134"/>
      <c r="AH405" s="204">
        <f t="shared" si="190"/>
        <v>0</v>
      </c>
    </row>
    <row r="406" spans="1:37" ht="13.8" customHeight="1">
      <c r="A406" s="26"/>
      <c r="B406" s="55" t="s">
        <v>135</v>
      </c>
      <c r="C406" s="59" t="s">
        <v>17</v>
      </c>
      <c r="D406" s="41">
        <v>4151</v>
      </c>
      <c r="E406" s="40"/>
      <c r="F406" s="69">
        <v>3427</v>
      </c>
      <c r="G406" s="75"/>
      <c r="H406" s="70">
        <v>3427</v>
      </c>
      <c r="I406" s="75"/>
      <c r="J406" s="57">
        <v>4431</v>
      </c>
      <c r="K406" s="75">
        <v>0</v>
      </c>
      <c r="L406" s="68">
        <f>SUM(J406:K406)</f>
        <v>4431</v>
      </c>
      <c r="M406" s="219" t="s">
        <v>308</v>
      </c>
      <c r="N406" s="219" t="s">
        <v>230</v>
      </c>
      <c r="O406" s="219" t="s">
        <v>17</v>
      </c>
      <c r="P406" s="220">
        <v>100</v>
      </c>
      <c r="Q406" s="220" t="s">
        <v>309</v>
      </c>
      <c r="V406" s="134"/>
      <c r="AA406" s="134"/>
      <c r="AF406" s="134"/>
      <c r="AH406" s="205" t="s">
        <v>404</v>
      </c>
      <c r="AI406" s="205" t="s">
        <v>418</v>
      </c>
      <c r="AJ406" s="206" t="str">
        <f>B406</f>
        <v>72.48.01</v>
      </c>
      <c r="AK406" s="206" t="str">
        <f>CONCATENATE(AH406,".",AI406,".",AJ406)</f>
        <v>2210.06.112.72.48.01</v>
      </c>
    </row>
    <row r="407" spans="1:37" ht="13.8" customHeight="1">
      <c r="A407" s="26"/>
      <c r="B407" s="55" t="s">
        <v>136</v>
      </c>
      <c r="C407" s="59" t="s">
        <v>20</v>
      </c>
      <c r="D407" s="62">
        <v>13</v>
      </c>
      <c r="E407" s="40"/>
      <c r="F407" s="62">
        <v>20</v>
      </c>
      <c r="G407" s="75"/>
      <c r="H407" s="69">
        <v>20</v>
      </c>
      <c r="I407" s="75"/>
      <c r="J407" s="62">
        <f>ROUND(F407*0.75,0)</f>
        <v>15</v>
      </c>
      <c r="K407" s="75">
        <v>0</v>
      </c>
      <c r="L407" s="68">
        <f>SUM(J407:K407)</f>
        <v>15</v>
      </c>
      <c r="M407" s="219" t="s">
        <v>308</v>
      </c>
      <c r="N407" s="219" t="s">
        <v>230</v>
      </c>
      <c r="O407" s="219" t="s">
        <v>232</v>
      </c>
      <c r="P407" s="220">
        <v>100</v>
      </c>
      <c r="Q407" s="220" t="s">
        <v>312</v>
      </c>
      <c r="V407" s="134"/>
      <c r="AA407" s="134"/>
      <c r="AF407" s="134"/>
      <c r="AH407" s="205" t="s">
        <v>404</v>
      </c>
      <c r="AI407" s="205" t="s">
        <v>418</v>
      </c>
      <c r="AJ407" s="206" t="str">
        <f>B407</f>
        <v>72.48.11</v>
      </c>
      <c r="AK407" s="206" t="str">
        <f>CONCATENATE(AH407,".",AI407,".",AJ407)</f>
        <v>2210.06.112.72.48.11</v>
      </c>
    </row>
    <row r="408" spans="1:37" ht="13.8" customHeight="1">
      <c r="A408" s="26"/>
      <c r="B408" s="55" t="s">
        <v>137</v>
      </c>
      <c r="C408" s="59" t="s">
        <v>22</v>
      </c>
      <c r="D408" s="77">
        <v>20</v>
      </c>
      <c r="E408" s="44"/>
      <c r="F408" s="77">
        <v>35</v>
      </c>
      <c r="G408" s="81"/>
      <c r="H408" s="72">
        <v>35</v>
      </c>
      <c r="I408" s="81"/>
      <c r="J408" s="77">
        <f>ROUND(F408*0.75,0)</f>
        <v>26</v>
      </c>
      <c r="K408" s="81">
        <v>0</v>
      </c>
      <c r="L408" s="78">
        <f>SUM(J408:K408)</f>
        <v>26</v>
      </c>
      <c r="M408" s="219" t="s">
        <v>308</v>
      </c>
      <c r="N408" s="219" t="s">
        <v>230</v>
      </c>
      <c r="O408" s="219" t="s">
        <v>232</v>
      </c>
      <c r="P408" s="220">
        <v>100</v>
      </c>
      <c r="Q408" s="220" t="s">
        <v>312</v>
      </c>
      <c r="W408" s="104"/>
      <c r="X408" s="104"/>
      <c r="Y408" s="104"/>
      <c r="Z408" s="227"/>
      <c r="AA408" s="218"/>
      <c r="AF408" s="134"/>
      <c r="AH408" s="204" t="s">
        <v>404</v>
      </c>
      <c r="AI408" s="15" t="s">
        <v>418</v>
      </c>
      <c r="AJ408" s="15" t="str">
        <f>B408</f>
        <v>72.48.13</v>
      </c>
      <c r="AK408" s="15" t="str">
        <f>CONCATENATE(AH408,".",AI408,".",AJ408)</f>
        <v>2210.06.112.72.48.13</v>
      </c>
    </row>
    <row r="409" spans="1:37" ht="13.8" customHeight="1">
      <c r="A409" s="26" t="s">
        <v>8</v>
      </c>
      <c r="B409" s="80">
        <v>48</v>
      </c>
      <c r="C409" s="59" t="s">
        <v>88</v>
      </c>
      <c r="D409" s="73">
        <f t="shared" ref="D409:L409" si="193">SUM(D406:D408)</f>
        <v>4184</v>
      </c>
      <c r="E409" s="81"/>
      <c r="F409" s="72">
        <f t="shared" si="193"/>
        <v>3482</v>
      </c>
      <c r="G409" s="81"/>
      <c r="H409" s="73">
        <f t="shared" si="193"/>
        <v>3482</v>
      </c>
      <c r="I409" s="81"/>
      <c r="J409" s="72">
        <f t="shared" ref="J409" si="194">SUM(J406:J408)</f>
        <v>4472</v>
      </c>
      <c r="K409" s="81">
        <f t="shared" si="193"/>
        <v>0</v>
      </c>
      <c r="L409" s="73">
        <f t="shared" si="193"/>
        <v>4472</v>
      </c>
      <c r="Q409" s="134"/>
      <c r="V409" s="134"/>
      <c r="AA409" s="134"/>
      <c r="AF409" s="134"/>
      <c r="AH409" s="204">
        <f t="shared" ref="AH409:AH418" si="195">K409-I409</f>
        <v>0</v>
      </c>
    </row>
    <row r="410" spans="1:37" ht="13.8" customHeight="1">
      <c r="A410" s="26" t="s">
        <v>8</v>
      </c>
      <c r="B410" s="27">
        <v>72</v>
      </c>
      <c r="C410" s="59" t="s">
        <v>125</v>
      </c>
      <c r="D410" s="73">
        <f t="shared" ref="D410:L410" si="196">D409+D403+D399+D395+D391</f>
        <v>17160</v>
      </c>
      <c r="E410" s="81"/>
      <c r="F410" s="72">
        <f t="shared" si="196"/>
        <v>18324</v>
      </c>
      <c r="G410" s="81"/>
      <c r="H410" s="73">
        <f t="shared" si="196"/>
        <v>18324</v>
      </c>
      <c r="I410" s="81"/>
      <c r="J410" s="72">
        <f t="shared" si="196"/>
        <v>21050</v>
      </c>
      <c r="K410" s="81">
        <f t="shared" si="196"/>
        <v>0</v>
      </c>
      <c r="L410" s="73">
        <f t="shared" si="196"/>
        <v>21050</v>
      </c>
      <c r="Q410" s="134"/>
      <c r="V410" s="134"/>
      <c r="AA410" s="134"/>
      <c r="AF410" s="134"/>
      <c r="AH410" s="204">
        <f t="shared" si="195"/>
        <v>0</v>
      </c>
    </row>
    <row r="411" spans="1:37" ht="13.8" customHeight="1">
      <c r="A411" s="26" t="s">
        <v>8</v>
      </c>
      <c r="B411" s="74">
        <v>6.1120000000000001</v>
      </c>
      <c r="C411" s="28" t="s">
        <v>124</v>
      </c>
      <c r="D411" s="72">
        <f t="shared" ref="D411:L411" si="197">D410</f>
        <v>17160</v>
      </c>
      <c r="E411" s="81"/>
      <c r="F411" s="72">
        <f t="shared" si="197"/>
        <v>18324</v>
      </c>
      <c r="G411" s="81"/>
      <c r="H411" s="72">
        <f t="shared" si="197"/>
        <v>18324</v>
      </c>
      <c r="I411" s="81"/>
      <c r="J411" s="72">
        <f t="shared" ref="J411" si="198">J410</f>
        <v>21050</v>
      </c>
      <c r="K411" s="81">
        <f t="shared" si="197"/>
        <v>0</v>
      </c>
      <c r="L411" s="72">
        <f t="shared" si="197"/>
        <v>21050</v>
      </c>
      <c r="Q411" s="134"/>
      <c r="V411" s="134"/>
      <c r="AA411" s="134"/>
      <c r="AF411" s="134"/>
      <c r="AH411" s="205"/>
      <c r="AI411" s="205"/>
      <c r="AJ411" s="206"/>
      <c r="AK411" s="206"/>
    </row>
    <row r="412" spans="1:37" ht="13.8" customHeight="1">
      <c r="A412" s="26" t="s">
        <v>8</v>
      </c>
      <c r="B412" s="51">
        <v>6</v>
      </c>
      <c r="C412" s="59" t="s">
        <v>194</v>
      </c>
      <c r="D412" s="68">
        <f t="shared" ref="D412:L412" si="199">D411+D363+D357+D373+D380</f>
        <v>321395</v>
      </c>
      <c r="E412" s="75"/>
      <c r="F412" s="68">
        <f t="shared" si="199"/>
        <v>433101</v>
      </c>
      <c r="G412" s="75"/>
      <c r="H412" s="68">
        <f t="shared" si="199"/>
        <v>1159297</v>
      </c>
      <c r="I412" s="75"/>
      <c r="J412" s="68">
        <f t="shared" si="199"/>
        <v>734483</v>
      </c>
      <c r="K412" s="69">
        <f t="shared" si="199"/>
        <v>0</v>
      </c>
      <c r="L412" s="68">
        <f t="shared" si="199"/>
        <v>734483</v>
      </c>
      <c r="Q412" s="134"/>
      <c r="V412" s="134"/>
      <c r="AA412" s="134"/>
      <c r="AF412" s="134"/>
      <c r="AH412" s="204">
        <f t="shared" si="195"/>
        <v>0</v>
      </c>
    </row>
    <row r="413" spans="1:37" ht="13.8" customHeight="1">
      <c r="A413" s="26" t="s">
        <v>8</v>
      </c>
      <c r="B413" s="49">
        <v>2210</v>
      </c>
      <c r="C413" s="50" t="s">
        <v>1</v>
      </c>
      <c r="D413" s="76">
        <f t="shared" ref="D413:L413" si="200">D412+D303+D286+D223</f>
        <v>2214093</v>
      </c>
      <c r="E413" s="47"/>
      <c r="F413" s="76">
        <f t="shared" si="200"/>
        <v>2455492</v>
      </c>
      <c r="G413" s="47"/>
      <c r="H413" s="76">
        <f t="shared" si="200"/>
        <v>3343712</v>
      </c>
      <c r="I413" s="47"/>
      <c r="J413" s="76">
        <f t="shared" si="200"/>
        <v>3587864</v>
      </c>
      <c r="K413" s="66">
        <f t="shared" si="200"/>
        <v>0</v>
      </c>
      <c r="L413" s="76">
        <f t="shared" si="200"/>
        <v>3587864</v>
      </c>
      <c r="Q413" s="134"/>
      <c r="V413" s="134"/>
      <c r="AA413" s="134"/>
      <c r="AF413" s="134"/>
      <c r="AH413" s="204">
        <f t="shared" si="195"/>
        <v>0</v>
      </c>
    </row>
    <row r="414" spans="1:37">
      <c r="A414" s="26"/>
      <c r="B414" s="49"/>
      <c r="C414" s="54"/>
      <c r="D414" s="68"/>
      <c r="E414" s="68"/>
      <c r="F414" s="68"/>
      <c r="G414" s="68"/>
      <c r="H414" s="68"/>
      <c r="I414" s="68"/>
      <c r="J414" s="68"/>
      <c r="K414" s="100"/>
      <c r="L414" s="68"/>
      <c r="Q414" s="134"/>
      <c r="V414" s="134"/>
      <c r="AA414" s="134"/>
      <c r="AF414" s="134"/>
      <c r="AH414" s="204">
        <f t="shared" si="195"/>
        <v>0</v>
      </c>
    </row>
    <row r="415" spans="1:37" ht="13.8" customHeight="1">
      <c r="A415" s="26" t="s">
        <v>10</v>
      </c>
      <c r="B415" s="49">
        <v>2211</v>
      </c>
      <c r="C415" s="28" t="s">
        <v>302</v>
      </c>
      <c r="D415" s="37"/>
      <c r="E415" s="37"/>
      <c r="F415" s="37"/>
      <c r="G415" s="37"/>
      <c r="H415" s="37"/>
      <c r="I415" s="37"/>
      <c r="J415" s="37"/>
      <c r="K415" s="99"/>
      <c r="L415" s="37"/>
      <c r="Q415" s="134"/>
      <c r="V415" s="134"/>
      <c r="AA415" s="134"/>
      <c r="AF415" s="134"/>
      <c r="AH415" s="205"/>
      <c r="AI415" s="205"/>
      <c r="AJ415" s="206"/>
      <c r="AK415" s="206"/>
    </row>
    <row r="416" spans="1:37" ht="13.8" customHeight="1">
      <c r="A416" s="26"/>
      <c r="B416" s="103">
        <v>1E-3</v>
      </c>
      <c r="C416" s="28" t="s">
        <v>14</v>
      </c>
      <c r="D416" s="68"/>
      <c r="E416" s="68"/>
      <c r="F416" s="68"/>
      <c r="G416" s="75"/>
      <c r="H416" s="68"/>
      <c r="I416" s="75"/>
      <c r="J416" s="68"/>
      <c r="K416" s="120"/>
      <c r="L416" s="68"/>
      <c r="Q416" s="134"/>
      <c r="V416" s="134"/>
      <c r="AA416" s="134"/>
      <c r="AF416" s="134"/>
      <c r="AH416" s="205"/>
      <c r="AI416" s="205"/>
      <c r="AJ416" s="206"/>
      <c r="AK416" s="206"/>
    </row>
    <row r="417" spans="1:37" ht="13.8" customHeight="1">
      <c r="A417" s="26"/>
      <c r="B417" s="104">
        <v>16</v>
      </c>
      <c r="C417" s="105" t="s">
        <v>267</v>
      </c>
      <c r="D417" s="62"/>
      <c r="E417" s="40"/>
      <c r="F417" s="62"/>
      <c r="G417" s="40"/>
      <c r="H417" s="62"/>
      <c r="I417" s="40"/>
      <c r="J417" s="62"/>
      <c r="K417" s="40"/>
      <c r="L417" s="62"/>
      <c r="Q417" s="134"/>
      <c r="V417" s="134"/>
      <c r="AA417" s="134"/>
      <c r="AF417" s="134"/>
      <c r="AH417" s="205"/>
      <c r="AI417" s="205"/>
      <c r="AJ417" s="206"/>
      <c r="AK417" s="206"/>
    </row>
    <row r="418" spans="1:37" ht="13.8" customHeight="1">
      <c r="A418" s="26"/>
      <c r="B418" s="92">
        <v>44</v>
      </c>
      <c r="C418" s="59" t="s">
        <v>79</v>
      </c>
      <c r="D418" s="42"/>
      <c r="E418" s="42"/>
      <c r="F418" s="42"/>
      <c r="G418" s="42"/>
      <c r="H418" s="42"/>
      <c r="I418" s="42"/>
      <c r="J418" s="42"/>
      <c r="K418" s="101"/>
      <c r="L418" s="42"/>
      <c r="Q418" s="134"/>
      <c r="V418" s="134"/>
      <c r="AA418" s="134"/>
      <c r="AF418" s="134"/>
      <c r="AH418" s="204">
        <f t="shared" si="195"/>
        <v>0</v>
      </c>
    </row>
    <row r="419" spans="1:37" ht="14.25" customHeight="1">
      <c r="A419" s="26"/>
      <c r="B419" s="55" t="s">
        <v>274</v>
      </c>
      <c r="C419" s="59" t="s">
        <v>17</v>
      </c>
      <c r="D419" s="62">
        <v>15727</v>
      </c>
      <c r="E419" s="40"/>
      <c r="F419" s="62">
        <v>15599</v>
      </c>
      <c r="G419" s="40"/>
      <c r="H419" s="62">
        <v>15599</v>
      </c>
      <c r="I419" s="40"/>
      <c r="J419" s="62">
        <v>20117</v>
      </c>
      <c r="K419" s="62"/>
      <c r="L419" s="69">
        <f>SUM(J419:K419)</f>
        <v>20117</v>
      </c>
      <c r="M419" s="219" t="s">
        <v>336</v>
      </c>
      <c r="N419" s="219" t="s">
        <v>337</v>
      </c>
      <c r="O419" s="219" t="s">
        <v>344</v>
      </c>
      <c r="P419" s="220">
        <v>100</v>
      </c>
      <c r="Q419" s="220" t="s">
        <v>345</v>
      </c>
      <c r="AA419" s="134"/>
      <c r="AH419" s="204" t="s">
        <v>419</v>
      </c>
      <c r="AI419" s="15" t="s">
        <v>420</v>
      </c>
      <c r="AJ419" s="15" t="str">
        <f>B419</f>
        <v>16.44.01</v>
      </c>
      <c r="AK419" s="15" t="str">
        <f>CONCATENATE(AH419,".",AI419,".",AJ419)</f>
        <v>2211.00.001.16.44.01</v>
      </c>
    </row>
    <row r="420" spans="1:37" ht="13.95" customHeight="1">
      <c r="A420" s="26"/>
      <c r="B420" s="55" t="s">
        <v>275</v>
      </c>
      <c r="C420" s="59" t="s">
        <v>22</v>
      </c>
      <c r="D420" s="40">
        <v>0</v>
      </c>
      <c r="E420" s="40"/>
      <c r="F420" s="62">
        <v>2068</v>
      </c>
      <c r="G420" s="40"/>
      <c r="H420" s="62">
        <v>2068</v>
      </c>
      <c r="I420" s="40"/>
      <c r="J420" s="40">
        <v>0</v>
      </c>
      <c r="K420" s="40">
        <v>0</v>
      </c>
      <c r="L420" s="75">
        <f>SUM(J420:K420)</f>
        <v>0</v>
      </c>
      <c r="M420" s="219" t="s">
        <v>336</v>
      </c>
      <c r="N420" s="219" t="s">
        <v>337</v>
      </c>
      <c r="O420" s="219" t="s">
        <v>344</v>
      </c>
      <c r="P420" s="220">
        <v>100</v>
      </c>
      <c r="Q420" s="220" t="s">
        <v>345</v>
      </c>
      <c r="AA420" s="134"/>
      <c r="AH420" s="204" t="s">
        <v>419</v>
      </c>
      <c r="AI420" s="15" t="s">
        <v>420</v>
      </c>
      <c r="AJ420" s="15" t="str">
        <f>B420</f>
        <v>16.44.13</v>
      </c>
      <c r="AK420" s="15" t="str">
        <f>CONCATENATE(AH420,".",AI420,".",AJ420)</f>
        <v>2211.00.001.16.44.13</v>
      </c>
    </row>
    <row r="421" spans="1:37" ht="13.95" customHeight="1">
      <c r="A421" s="26" t="s">
        <v>8</v>
      </c>
      <c r="B421" s="92">
        <v>44</v>
      </c>
      <c r="C421" s="59" t="s">
        <v>79</v>
      </c>
      <c r="D421" s="63">
        <f t="shared" ref="D421:L421" si="201">SUM(D417:D420)</f>
        <v>15727</v>
      </c>
      <c r="E421" s="38"/>
      <c r="F421" s="63">
        <f t="shared" si="201"/>
        <v>17667</v>
      </c>
      <c r="G421" s="38"/>
      <c r="H421" s="63">
        <f t="shared" si="201"/>
        <v>17667</v>
      </c>
      <c r="I421" s="38"/>
      <c r="J421" s="38">
        <f t="shared" ref="J421" si="202">SUM(J417:J420)</f>
        <v>20117</v>
      </c>
      <c r="K421" s="63">
        <f t="shared" si="201"/>
        <v>0</v>
      </c>
      <c r="L421" s="63">
        <f t="shared" si="201"/>
        <v>20117</v>
      </c>
      <c r="Q421" s="134"/>
      <c r="V421" s="134"/>
      <c r="AA421" s="134"/>
      <c r="AF421" s="134"/>
      <c r="AH421" s="204">
        <f t="shared" ref="AH421:AH484" si="203">K421-I421</f>
        <v>0</v>
      </c>
    </row>
    <row r="422" spans="1:37">
      <c r="A422" s="26"/>
      <c r="B422" s="55"/>
      <c r="C422" s="59"/>
      <c r="D422" s="37"/>
      <c r="E422" s="37"/>
      <c r="F422" s="37"/>
      <c r="G422" s="37"/>
      <c r="H422" s="37"/>
      <c r="I422" s="37"/>
      <c r="J422" s="37"/>
      <c r="K422" s="184"/>
      <c r="L422" s="68"/>
      <c r="Q422" s="134"/>
      <c r="V422" s="134"/>
      <c r="AA422" s="134"/>
      <c r="AF422" s="134"/>
      <c r="AH422" s="204">
        <f t="shared" si="203"/>
        <v>0</v>
      </c>
    </row>
    <row r="423" spans="1:37" ht="13.95" customHeight="1">
      <c r="A423" s="26"/>
      <c r="B423" s="92">
        <v>45</v>
      </c>
      <c r="C423" s="59" t="s">
        <v>82</v>
      </c>
      <c r="D423" s="37"/>
      <c r="E423" s="37"/>
      <c r="F423" s="37"/>
      <c r="G423" s="37"/>
      <c r="H423" s="37"/>
      <c r="I423" s="37"/>
      <c r="J423" s="37"/>
      <c r="K423" s="184"/>
      <c r="L423" s="68"/>
      <c r="Q423" s="134"/>
      <c r="V423" s="134"/>
      <c r="AA423" s="134"/>
      <c r="AF423" s="134"/>
      <c r="AH423" s="204">
        <f t="shared" si="203"/>
        <v>0</v>
      </c>
    </row>
    <row r="424" spans="1:37" ht="13.95" customHeight="1">
      <c r="A424" s="26"/>
      <c r="B424" s="55" t="s">
        <v>276</v>
      </c>
      <c r="C424" s="59" t="s">
        <v>17</v>
      </c>
      <c r="D424" s="57">
        <v>12661</v>
      </c>
      <c r="E424" s="36"/>
      <c r="F424" s="57">
        <v>8671</v>
      </c>
      <c r="G424" s="36"/>
      <c r="H424" s="57">
        <v>8671</v>
      </c>
      <c r="I424" s="36"/>
      <c r="J424" s="57">
        <v>16784</v>
      </c>
      <c r="K424" s="57"/>
      <c r="L424" s="69">
        <f>SUM(J424:K424)</f>
        <v>16784</v>
      </c>
      <c r="M424" s="219" t="s">
        <v>336</v>
      </c>
      <c r="N424" s="219" t="s">
        <v>337</v>
      </c>
      <c r="O424" s="219" t="s">
        <v>344</v>
      </c>
      <c r="P424" s="220">
        <v>100</v>
      </c>
      <c r="Q424" s="220" t="s">
        <v>345</v>
      </c>
      <c r="AA424" s="134"/>
      <c r="AH424" s="205" t="s">
        <v>419</v>
      </c>
      <c r="AI424" s="205" t="s">
        <v>420</v>
      </c>
      <c r="AJ424" s="206" t="str">
        <f>B424</f>
        <v>16.45.01</v>
      </c>
      <c r="AK424" s="206" t="str">
        <f>CONCATENATE(AH424,".",AI424,".",AJ424)</f>
        <v>2211.00.001.16.45.01</v>
      </c>
    </row>
    <row r="425" spans="1:37" ht="13.95" customHeight="1">
      <c r="A425" s="26"/>
      <c r="B425" s="55" t="s">
        <v>277</v>
      </c>
      <c r="C425" s="59" t="s">
        <v>22</v>
      </c>
      <c r="D425" s="77">
        <v>193</v>
      </c>
      <c r="E425" s="44"/>
      <c r="F425" s="77">
        <v>200</v>
      </c>
      <c r="G425" s="44"/>
      <c r="H425" s="77">
        <v>200</v>
      </c>
      <c r="I425" s="44"/>
      <c r="J425" s="44">
        <v>0</v>
      </c>
      <c r="K425" s="44">
        <v>0</v>
      </c>
      <c r="L425" s="81">
        <f>SUM(J425:K425)</f>
        <v>0</v>
      </c>
      <c r="M425" s="219" t="s">
        <v>336</v>
      </c>
      <c r="N425" s="219" t="s">
        <v>337</v>
      </c>
      <c r="O425" s="219" t="s">
        <v>344</v>
      </c>
      <c r="P425" s="220">
        <v>100</v>
      </c>
      <c r="Q425" s="220" t="s">
        <v>345</v>
      </c>
      <c r="AA425" s="134"/>
      <c r="AH425" s="204" t="s">
        <v>419</v>
      </c>
      <c r="AI425" s="15" t="s">
        <v>420</v>
      </c>
      <c r="AJ425" s="15" t="str">
        <f>B425</f>
        <v>16.45.13</v>
      </c>
      <c r="AK425" s="15" t="str">
        <f>CONCATENATE(AH425,".",AI425,".",AJ425)</f>
        <v>2211.00.001.16.45.13</v>
      </c>
    </row>
    <row r="426" spans="1:37" ht="13.95" customHeight="1">
      <c r="A426" s="26" t="s">
        <v>8</v>
      </c>
      <c r="B426" s="92">
        <v>45</v>
      </c>
      <c r="C426" s="59" t="s">
        <v>82</v>
      </c>
      <c r="D426" s="77">
        <f t="shared" ref="D426:L426" si="204">SUM(D424:D425)</f>
        <v>12854</v>
      </c>
      <c r="E426" s="44"/>
      <c r="F426" s="77">
        <f t="shared" si="204"/>
        <v>8871</v>
      </c>
      <c r="G426" s="44"/>
      <c r="H426" s="77">
        <f t="shared" si="204"/>
        <v>8871</v>
      </c>
      <c r="I426" s="44"/>
      <c r="J426" s="44">
        <f t="shared" ref="J426" si="205">SUM(J424:J425)</f>
        <v>16784</v>
      </c>
      <c r="K426" s="77">
        <f t="shared" si="204"/>
        <v>0</v>
      </c>
      <c r="L426" s="77">
        <f t="shared" si="204"/>
        <v>16784</v>
      </c>
      <c r="N426" s="240"/>
      <c r="Q426" s="134"/>
      <c r="V426" s="134"/>
      <c r="AA426" s="134"/>
      <c r="AF426" s="134"/>
      <c r="AH426" s="204">
        <f t="shared" si="203"/>
        <v>0</v>
      </c>
    </row>
    <row r="427" spans="1:37" ht="9" customHeight="1">
      <c r="A427" s="26"/>
      <c r="B427" s="92"/>
      <c r="C427" s="59"/>
      <c r="D427" s="42"/>
      <c r="E427" s="42"/>
      <c r="F427" s="42"/>
      <c r="G427" s="42"/>
      <c r="H427" s="42"/>
      <c r="I427" s="42"/>
      <c r="J427" s="42"/>
      <c r="K427" s="84"/>
      <c r="L427" s="42"/>
      <c r="Q427" s="134"/>
      <c r="V427" s="134"/>
      <c r="AA427" s="134"/>
      <c r="AF427" s="134"/>
      <c r="AH427" s="204">
        <f t="shared" si="203"/>
        <v>0</v>
      </c>
    </row>
    <row r="428" spans="1:37" ht="13.95" customHeight="1">
      <c r="A428" s="26"/>
      <c r="B428" s="92">
        <v>46</v>
      </c>
      <c r="C428" s="59" t="s">
        <v>84</v>
      </c>
      <c r="D428" s="42"/>
      <c r="E428" s="42"/>
      <c r="F428" s="42"/>
      <c r="G428" s="42"/>
      <c r="H428" s="42"/>
      <c r="I428" s="42"/>
      <c r="J428" s="42"/>
      <c r="K428" s="84"/>
      <c r="L428" s="42"/>
      <c r="Q428" s="134"/>
      <c r="V428" s="134"/>
      <c r="AA428" s="134"/>
      <c r="AF428" s="134"/>
      <c r="AH428" s="204">
        <f t="shared" si="203"/>
        <v>0</v>
      </c>
    </row>
    <row r="429" spans="1:37" ht="13.95" customHeight="1">
      <c r="A429" s="26"/>
      <c r="B429" s="55" t="s">
        <v>278</v>
      </c>
      <c r="C429" s="59" t="s">
        <v>17</v>
      </c>
      <c r="D429" s="62">
        <v>10050</v>
      </c>
      <c r="E429" s="40"/>
      <c r="F429" s="62">
        <v>9897</v>
      </c>
      <c r="G429" s="40"/>
      <c r="H429" s="62">
        <v>9897</v>
      </c>
      <c r="I429" s="40"/>
      <c r="J429" s="62">
        <v>13616</v>
      </c>
      <c r="K429" s="62"/>
      <c r="L429" s="61">
        <f>SUM(J429:K429)</f>
        <v>13616</v>
      </c>
      <c r="M429" s="219" t="s">
        <v>336</v>
      </c>
      <c r="N429" s="219" t="s">
        <v>337</v>
      </c>
      <c r="O429" s="219" t="s">
        <v>344</v>
      </c>
      <c r="P429" s="220">
        <v>100</v>
      </c>
      <c r="Q429" s="220" t="s">
        <v>345</v>
      </c>
      <c r="AA429" s="134"/>
      <c r="AH429" s="204" t="s">
        <v>419</v>
      </c>
      <c r="AI429" s="15" t="s">
        <v>420</v>
      </c>
      <c r="AJ429" s="15" t="str">
        <f>B429</f>
        <v>16.46.01</v>
      </c>
      <c r="AK429" s="15" t="str">
        <f>CONCATENATE(AH429,".",AI429,".",AJ429)</f>
        <v>2211.00.001.16.46.01</v>
      </c>
    </row>
    <row r="430" spans="1:37" ht="13.95" customHeight="1">
      <c r="A430" s="26"/>
      <c r="B430" s="55" t="s">
        <v>279</v>
      </c>
      <c r="C430" s="59" t="s">
        <v>22</v>
      </c>
      <c r="D430" s="62">
        <v>200</v>
      </c>
      <c r="E430" s="40"/>
      <c r="F430" s="62">
        <v>200</v>
      </c>
      <c r="G430" s="40"/>
      <c r="H430" s="62">
        <v>200</v>
      </c>
      <c r="I430" s="40"/>
      <c r="J430" s="40">
        <v>0</v>
      </c>
      <c r="K430" s="40">
        <v>0</v>
      </c>
      <c r="L430" s="60">
        <f>SUM(J430:K430)</f>
        <v>0</v>
      </c>
      <c r="M430" s="219" t="s">
        <v>336</v>
      </c>
      <c r="N430" s="219" t="s">
        <v>337</v>
      </c>
      <c r="O430" s="219" t="s">
        <v>344</v>
      </c>
      <c r="P430" s="220">
        <v>100</v>
      </c>
      <c r="Q430" s="220" t="s">
        <v>345</v>
      </c>
      <c r="AA430" s="134"/>
      <c r="AH430" s="204" t="s">
        <v>419</v>
      </c>
      <c r="AI430" s="15" t="s">
        <v>420</v>
      </c>
      <c r="AJ430" s="15" t="str">
        <f>B430</f>
        <v>16.46.13</v>
      </c>
      <c r="AK430" s="15" t="str">
        <f>CONCATENATE(AH430,".",AI430,".",AJ430)</f>
        <v>2211.00.001.16.46.13</v>
      </c>
    </row>
    <row r="431" spans="1:37" ht="13.95" customHeight="1">
      <c r="A431" s="26" t="s">
        <v>8</v>
      </c>
      <c r="B431" s="92">
        <v>46</v>
      </c>
      <c r="C431" s="59" t="s">
        <v>84</v>
      </c>
      <c r="D431" s="63">
        <f t="shared" ref="D431:L431" si="206">SUM(D429:D430)</f>
        <v>10250</v>
      </c>
      <c r="E431" s="38"/>
      <c r="F431" s="63">
        <f t="shared" si="206"/>
        <v>10097</v>
      </c>
      <c r="G431" s="38"/>
      <c r="H431" s="63">
        <f t="shared" si="206"/>
        <v>10097</v>
      </c>
      <c r="I431" s="38"/>
      <c r="J431" s="38">
        <f t="shared" ref="J431" si="207">SUM(J429:J430)</f>
        <v>13616</v>
      </c>
      <c r="K431" s="63">
        <f t="shared" si="206"/>
        <v>0</v>
      </c>
      <c r="L431" s="63">
        <f t="shared" si="206"/>
        <v>13616</v>
      </c>
      <c r="Q431" s="134"/>
      <c r="V431" s="134"/>
      <c r="AA431" s="134"/>
      <c r="AF431" s="134"/>
      <c r="AH431" s="204">
        <f t="shared" si="203"/>
        <v>0</v>
      </c>
    </row>
    <row r="432" spans="1:37" ht="9" customHeight="1">
      <c r="A432" s="26"/>
      <c r="B432" s="92"/>
      <c r="C432" s="59"/>
      <c r="D432" s="42"/>
      <c r="E432" s="42"/>
      <c r="F432" s="42"/>
      <c r="G432" s="42"/>
      <c r="H432" s="42"/>
      <c r="I432" s="42"/>
      <c r="J432" s="42"/>
      <c r="K432" s="84"/>
      <c r="L432" s="42"/>
      <c r="Q432" s="134"/>
      <c r="V432" s="134"/>
      <c r="AA432" s="134"/>
      <c r="AF432" s="134"/>
      <c r="AH432" s="204">
        <f t="shared" si="203"/>
        <v>0</v>
      </c>
    </row>
    <row r="433" spans="1:37" ht="13.95" customHeight="1">
      <c r="A433" s="26"/>
      <c r="B433" s="92">
        <v>47</v>
      </c>
      <c r="C433" s="59" t="s">
        <v>86</v>
      </c>
      <c r="D433" s="42"/>
      <c r="E433" s="42"/>
      <c r="F433" s="42"/>
      <c r="G433" s="42"/>
      <c r="H433" s="42"/>
      <c r="I433" s="42"/>
      <c r="J433" s="42"/>
      <c r="K433" s="84"/>
      <c r="L433" s="42"/>
      <c r="Q433" s="134"/>
      <c r="V433" s="134"/>
      <c r="AA433" s="134"/>
      <c r="AF433" s="134"/>
      <c r="AH433" s="205"/>
      <c r="AI433" s="205"/>
      <c r="AJ433" s="206"/>
      <c r="AK433" s="206"/>
    </row>
    <row r="434" spans="1:37" ht="13.95" customHeight="1">
      <c r="A434" s="26"/>
      <c r="B434" s="55" t="s">
        <v>280</v>
      </c>
      <c r="C434" s="59" t="s">
        <v>17</v>
      </c>
      <c r="D434" s="62">
        <v>6347</v>
      </c>
      <c r="E434" s="40"/>
      <c r="F434" s="62">
        <v>9423</v>
      </c>
      <c r="G434" s="40"/>
      <c r="H434" s="62">
        <v>9423</v>
      </c>
      <c r="I434" s="40"/>
      <c r="J434" s="62">
        <v>9502</v>
      </c>
      <c r="K434" s="62"/>
      <c r="L434" s="69">
        <f>SUM(J434:K434)</f>
        <v>9502</v>
      </c>
      <c r="M434" s="219" t="s">
        <v>336</v>
      </c>
      <c r="N434" s="219" t="s">
        <v>337</v>
      </c>
      <c r="O434" s="219" t="s">
        <v>344</v>
      </c>
      <c r="P434" s="220">
        <v>100</v>
      </c>
      <c r="Q434" s="220" t="s">
        <v>345</v>
      </c>
      <c r="AA434" s="134"/>
      <c r="AH434" s="205" t="s">
        <v>419</v>
      </c>
      <c r="AI434" s="205" t="s">
        <v>420</v>
      </c>
      <c r="AJ434" s="206" t="str">
        <f>B434</f>
        <v>16.47.01</v>
      </c>
      <c r="AK434" s="206" t="str">
        <f>CONCATENATE(AH434,".",AI434,".",AJ434)</f>
        <v>2211.00.001.16.47.01</v>
      </c>
    </row>
    <row r="435" spans="1:37" ht="13.95" customHeight="1">
      <c r="A435" s="26"/>
      <c r="B435" s="55" t="s">
        <v>281</v>
      </c>
      <c r="C435" s="59" t="s">
        <v>22</v>
      </c>
      <c r="D435" s="44">
        <v>0</v>
      </c>
      <c r="E435" s="44"/>
      <c r="F435" s="77">
        <v>200</v>
      </c>
      <c r="G435" s="44"/>
      <c r="H435" s="77">
        <v>200</v>
      </c>
      <c r="I435" s="44"/>
      <c r="J435" s="44">
        <v>0</v>
      </c>
      <c r="K435" s="44">
        <v>0</v>
      </c>
      <c r="L435" s="81">
        <f>SUM(J435:K435)</f>
        <v>0</v>
      </c>
      <c r="M435" s="219" t="s">
        <v>336</v>
      </c>
      <c r="N435" s="219" t="s">
        <v>337</v>
      </c>
      <c r="O435" s="219" t="s">
        <v>344</v>
      </c>
      <c r="P435" s="220">
        <v>100</v>
      </c>
      <c r="Q435" s="220" t="s">
        <v>345</v>
      </c>
      <c r="AA435" s="134"/>
      <c r="AH435" s="204" t="s">
        <v>419</v>
      </c>
      <c r="AI435" s="15" t="s">
        <v>420</v>
      </c>
      <c r="AJ435" s="15" t="str">
        <f>B435</f>
        <v>16.47.13</v>
      </c>
      <c r="AK435" s="15" t="str">
        <f>CONCATENATE(AH435,".",AI435,".",AJ435)</f>
        <v>2211.00.001.16.47.13</v>
      </c>
    </row>
    <row r="436" spans="1:37" ht="13.95" customHeight="1">
      <c r="A436" s="71" t="s">
        <v>8</v>
      </c>
      <c r="B436" s="248">
        <v>47</v>
      </c>
      <c r="C436" s="79" t="s">
        <v>86</v>
      </c>
      <c r="D436" s="77">
        <f t="shared" ref="D436:L436" si="208">SUM(D434:D435)</f>
        <v>6347</v>
      </c>
      <c r="E436" s="44"/>
      <c r="F436" s="77">
        <f t="shared" si="208"/>
        <v>9623</v>
      </c>
      <c r="G436" s="44"/>
      <c r="H436" s="77">
        <f t="shared" si="208"/>
        <v>9623</v>
      </c>
      <c r="I436" s="44"/>
      <c r="J436" s="44">
        <f t="shared" ref="J436" si="209">SUM(J434:J435)</f>
        <v>9502</v>
      </c>
      <c r="K436" s="77">
        <f t="shared" si="208"/>
        <v>0</v>
      </c>
      <c r="L436" s="77">
        <f t="shared" si="208"/>
        <v>9502</v>
      </c>
      <c r="Q436" s="134"/>
      <c r="V436" s="134"/>
      <c r="AA436" s="134"/>
      <c r="AF436" s="134"/>
      <c r="AH436" s="204">
        <f t="shared" si="203"/>
        <v>0</v>
      </c>
    </row>
    <row r="437" spans="1:37" ht="13.95" customHeight="1">
      <c r="A437" s="26"/>
      <c r="B437" s="92"/>
      <c r="C437" s="59"/>
      <c r="D437" s="42"/>
      <c r="E437" s="62"/>
      <c r="F437" s="42"/>
      <c r="G437" s="62"/>
      <c r="H437" s="42"/>
      <c r="I437" s="62"/>
      <c r="J437" s="42"/>
      <c r="K437" s="62"/>
      <c r="L437" s="42"/>
      <c r="Q437" s="134"/>
      <c r="V437" s="134"/>
      <c r="AA437" s="134"/>
      <c r="AF437" s="134"/>
      <c r="AH437" s="204">
        <f t="shared" si="203"/>
        <v>0</v>
      </c>
    </row>
    <row r="438" spans="1:37" ht="13.95" customHeight="1">
      <c r="A438" s="26"/>
      <c r="B438" s="92">
        <v>48</v>
      </c>
      <c r="C438" s="59" t="s">
        <v>88</v>
      </c>
      <c r="D438" s="42"/>
      <c r="E438" s="42"/>
      <c r="F438" s="42"/>
      <c r="G438" s="42"/>
      <c r="H438" s="42"/>
      <c r="I438" s="42"/>
      <c r="J438" s="42"/>
      <c r="K438" s="84"/>
      <c r="L438" s="68"/>
      <c r="Q438" s="134"/>
      <c r="V438" s="134"/>
      <c r="AA438" s="134"/>
      <c r="AF438" s="134"/>
      <c r="AH438" s="205"/>
      <c r="AI438" s="205"/>
      <c r="AJ438" s="206"/>
      <c r="AK438" s="206"/>
    </row>
    <row r="439" spans="1:37" ht="13.95" customHeight="1">
      <c r="A439" s="26"/>
      <c r="B439" s="55" t="s">
        <v>282</v>
      </c>
      <c r="C439" s="59" t="s">
        <v>17</v>
      </c>
      <c r="D439" s="62">
        <v>9459</v>
      </c>
      <c r="E439" s="40"/>
      <c r="F439" s="62">
        <v>11104</v>
      </c>
      <c r="G439" s="40"/>
      <c r="H439" s="62">
        <v>11104</v>
      </c>
      <c r="I439" s="40"/>
      <c r="J439" s="62">
        <v>13901</v>
      </c>
      <c r="K439" s="62"/>
      <c r="L439" s="69">
        <f>SUM(J439:K439)</f>
        <v>13901</v>
      </c>
      <c r="M439" s="219" t="s">
        <v>336</v>
      </c>
      <c r="N439" s="219" t="s">
        <v>337</v>
      </c>
      <c r="O439" s="219" t="s">
        <v>344</v>
      </c>
      <c r="P439" s="220">
        <v>100</v>
      </c>
      <c r="Q439" s="220" t="s">
        <v>345</v>
      </c>
      <c r="AA439" s="134"/>
      <c r="AH439" s="205" t="s">
        <v>419</v>
      </c>
      <c r="AI439" s="205" t="s">
        <v>420</v>
      </c>
      <c r="AJ439" s="206" t="str">
        <f>B439</f>
        <v>16.48.01</v>
      </c>
      <c r="AK439" s="206" t="str">
        <f>CONCATENATE(AH439,".",AI439,".",AJ439)</f>
        <v>2211.00.001.16.48.01</v>
      </c>
    </row>
    <row r="440" spans="1:37" ht="13.95" customHeight="1">
      <c r="A440" s="26"/>
      <c r="B440" s="55" t="s">
        <v>283</v>
      </c>
      <c r="C440" s="59" t="s">
        <v>22</v>
      </c>
      <c r="D440" s="62">
        <v>197</v>
      </c>
      <c r="E440" s="40"/>
      <c r="F440" s="62">
        <v>200</v>
      </c>
      <c r="G440" s="40"/>
      <c r="H440" s="62">
        <v>200</v>
      </c>
      <c r="I440" s="40"/>
      <c r="J440" s="40">
        <v>0</v>
      </c>
      <c r="K440" s="40">
        <v>0</v>
      </c>
      <c r="L440" s="75">
        <f>SUM(J440:K440)</f>
        <v>0</v>
      </c>
      <c r="M440" s="219" t="s">
        <v>336</v>
      </c>
      <c r="N440" s="219" t="s">
        <v>337</v>
      </c>
      <c r="O440" s="219" t="s">
        <v>344</v>
      </c>
      <c r="P440" s="220">
        <v>100</v>
      </c>
      <c r="Q440" s="220" t="s">
        <v>345</v>
      </c>
      <c r="AA440" s="134"/>
      <c r="AH440" s="204" t="s">
        <v>419</v>
      </c>
      <c r="AI440" s="15" t="s">
        <v>420</v>
      </c>
      <c r="AJ440" s="15" t="str">
        <f>B440</f>
        <v>16.48.13</v>
      </c>
      <c r="AK440" s="15" t="str">
        <f>CONCATENATE(AH440,".",AI440,".",AJ440)</f>
        <v>2211.00.001.16.48.13</v>
      </c>
    </row>
    <row r="441" spans="1:37" ht="13.95" customHeight="1">
      <c r="A441" s="26" t="s">
        <v>8</v>
      </c>
      <c r="B441" s="92">
        <v>48</v>
      </c>
      <c r="C441" s="59" t="s">
        <v>88</v>
      </c>
      <c r="D441" s="63">
        <f t="shared" ref="D441:L441" si="210">SUM(D439:D440)</f>
        <v>9656</v>
      </c>
      <c r="E441" s="38"/>
      <c r="F441" s="63">
        <f t="shared" si="210"/>
        <v>11304</v>
      </c>
      <c r="G441" s="38"/>
      <c r="H441" s="63">
        <f t="shared" si="210"/>
        <v>11304</v>
      </c>
      <c r="I441" s="38"/>
      <c r="J441" s="38">
        <f t="shared" ref="J441" si="211">SUM(J439:J440)</f>
        <v>13901</v>
      </c>
      <c r="K441" s="63">
        <f t="shared" si="210"/>
        <v>0</v>
      </c>
      <c r="L441" s="63">
        <f t="shared" si="210"/>
        <v>13901</v>
      </c>
      <c r="Q441" s="134"/>
      <c r="V441" s="134"/>
      <c r="AA441" s="134"/>
      <c r="AF441" s="134"/>
      <c r="AH441" s="204">
        <f t="shared" si="203"/>
        <v>0</v>
      </c>
    </row>
    <row r="442" spans="1:37" ht="13.95" customHeight="1">
      <c r="A442" s="26" t="s">
        <v>8</v>
      </c>
      <c r="B442" s="104">
        <v>16</v>
      </c>
      <c r="C442" s="105" t="s">
        <v>267</v>
      </c>
      <c r="D442" s="77">
        <f t="shared" ref="D442:L442" si="212">D441+D426+D421+D431+D436</f>
        <v>54834</v>
      </c>
      <c r="E442" s="38"/>
      <c r="F442" s="63">
        <f t="shared" si="212"/>
        <v>57562</v>
      </c>
      <c r="G442" s="38"/>
      <c r="H442" s="63">
        <f t="shared" si="212"/>
        <v>57562</v>
      </c>
      <c r="I442" s="38"/>
      <c r="J442" s="38">
        <f t="shared" ref="J442" si="213">J441+J426+J421+J431+J436</f>
        <v>73920</v>
      </c>
      <c r="K442" s="63">
        <f>K441+K426+K421+K431+K436</f>
        <v>0</v>
      </c>
      <c r="L442" s="63">
        <f t="shared" si="212"/>
        <v>73920</v>
      </c>
      <c r="Q442" s="134"/>
      <c r="V442" s="134"/>
      <c r="AA442" s="134"/>
      <c r="AF442" s="134"/>
      <c r="AH442" s="204">
        <f t="shared" si="203"/>
        <v>0</v>
      </c>
    </row>
    <row r="443" spans="1:37" ht="13.95" customHeight="1">
      <c r="A443" s="26" t="s">
        <v>8</v>
      </c>
      <c r="B443" s="103">
        <v>1E-3</v>
      </c>
      <c r="C443" s="28" t="s">
        <v>14</v>
      </c>
      <c r="D443" s="77">
        <f t="shared" ref="D443:L443" si="214">D442</f>
        <v>54834</v>
      </c>
      <c r="E443" s="44"/>
      <c r="F443" s="77">
        <f t="shared" si="214"/>
        <v>57562</v>
      </c>
      <c r="G443" s="44"/>
      <c r="H443" s="77">
        <f t="shared" si="214"/>
        <v>57562</v>
      </c>
      <c r="I443" s="44"/>
      <c r="J443" s="44">
        <f t="shared" ref="J443" si="215">J442</f>
        <v>73920</v>
      </c>
      <c r="K443" s="77">
        <f t="shared" si="214"/>
        <v>0</v>
      </c>
      <c r="L443" s="77">
        <f t="shared" si="214"/>
        <v>73920</v>
      </c>
      <c r="Q443" s="134"/>
      <c r="V443" s="134"/>
      <c r="AA443" s="134"/>
      <c r="AF443" s="134"/>
      <c r="AH443" s="205"/>
      <c r="AI443" s="205"/>
      <c r="AJ443" s="206"/>
      <c r="AK443" s="206"/>
    </row>
    <row r="444" spans="1:37" ht="10.050000000000001" customHeight="1">
      <c r="A444" s="26"/>
      <c r="B444" s="67"/>
      <c r="C444" s="28"/>
      <c r="D444" s="42"/>
      <c r="E444" s="84"/>
      <c r="F444" s="42"/>
      <c r="G444" s="68"/>
      <c r="H444" s="42"/>
      <c r="I444" s="68"/>
      <c r="J444" s="42"/>
      <c r="K444" s="100"/>
      <c r="L444" s="42"/>
      <c r="Q444" s="134"/>
      <c r="V444" s="134"/>
      <c r="AA444" s="134"/>
      <c r="AF444" s="134"/>
      <c r="AH444" s="205"/>
      <c r="AI444" s="205"/>
      <c r="AJ444" s="206"/>
      <c r="AK444" s="206"/>
    </row>
    <row r="445" spans="1:37" ht="13.95" customHeight="1">
      <c r="A445" s="26"/>
      <c r="B445" s="103">
        <v>3.0000000000000001E-3</v>
      </c>
      <c r="C445" s="28" t="s">
        <v>104</v>
      </c>
      <c r="D445" s="42"/>
      <c r="E445" s="37"/>
      <c r="F445" s="37"/>
      <c r="G445" s="37"/>
      <c r="H445" s="37"/>
      <c r="I445" s="37"/>
      <c r="J445" s="37"/>
      <c r="K445" s="99"/>
      <c r="L445" s="37"/>
      <c r="Q445" s="134"/>
      <c r="V445" s="134"/>
      <c r="AA445" s="134"/>
      <c r="AF445" s="134"/>
      <c r="AH445" s="204">
        <f t="shared" si="203"/>
        <v>0</v>
      </c>
    </row>
    <row r="446" spans="1:37" ht="13.95" customHeight="1">
      <c r="A446" s="26"/>
      <c r="B446" s="104">
        <v>16</v>
      </c>
      <c r="C446" s="105" t="s">
        <v>267</v>
      </c>
      <c r="D446" s="62"/>
      <c r="E446" s="37"/>
      <c r="F446" s="37"/>
      <c r="G446" s="37"/>
      <c r="H446" s="37"/>
      <c r="I446" s="37"/>
      <c r="J446" s="37"/>
      <c r="K446" s="99"/>
      <c r="L446" s="37"/>
      <c r="Q446" s="134"/>
      <c r="V446" s="134"/>
      <c r="AA446" s="134"/>
      <c r="AF446" s="134"/>
      <c r="AH446" s="204">
        <f t="shared" si="203"/>
        <v>0</v>
      </c>
    </row>
    <row r="447" spans="1:37" ht="13.95" customHeight="1">
      <c r="A447" s="26"/>
      <c r="B447" s="55" t="s">
        <v>284</v>
      </c>
      <c r="C447" s="59" t="s">
        <v>17</v>
      </c>
      <c r="D447" s="77">
        <v>3972</v>
      </c>
      <c r="E447" s="44"/>
      <c r="F447" s="77">
        <v>4610</v>
      </c>
      <c r="G447" s="44"/>
      <c r="H447" s="77">
        <v>4610</v>
      </c>
      <c r="I447" s="44"/>
      <c r="J447" s="77">
        <v>4714</v>
      </c>
      <c r="K447" s="77"/>
      <c r="L447" s="72">
        <f>SUM(J447:K447)</f>
        <v>4714</v>
      </c>
      <c r="M447" s="219" t="s">
        <v>336</v>
      </c>
      <c r="N447" s="219" t="s">
        <v>337</v>
      </c>
      <c r="O447" s="219" t="s">
        <v>344</v>
      </c>
      <c r="P447" s="220">
        <v>100</v>
      </c>
      <c r="Q447" s="220" t="s">
        <v>345</v>
      </c>
      <c r="AA447" s="134"/>
      <c r="AH447" s="204" t="s">
        <v>419</v>
      </c>
      <c r="AI447" s="15" t="s">
        <v>421</v>
      </c>
      <c r="AJ447" s="15" t="str">
        <f>B447</f>
        <v>16.00.01</v>
      </c>
      <c r="AK447" s="15" t="str">
        <f>CONCATENATE(AH447,".",AI447,".",AJ447)</f>
        <v>2211.00.003.16.00.01</v>
      </c>
    </row>
    <row r="448" spans="1:37" ht="13.95" customHeight="1">
      <c r="A448" s="26" t="s">
        <v>8</v>
      </c>
      <c r="B448" s="104">
        <v>16</v>
      </c>
      <c r="C448" s="105" t="s">
        <v>267</v>
      </c>
      <c r="D448" s="77">
        <f t="shared" ref="D448:L448" si="216">SUM(D447:D447)</f>
        <v>3972</v>
      </c>
      <c r="E448" s="44"/>
      <c r="F448" s="77">
        <f t="shared" si="216"/>
        <v>4610</v>
      </c>
      <c r="G448" s="44"/>
      <c r="H448" s="77">
        <f t="shared" si="216"/>
        <v>4610</v>
      </c>
      <c r="I448" s="44"/>
      <c r="J448" s="44">
        <f t="shared" ref="J448" si="217">SUM(J447:J447)</f>
        <v>4714</v>
      </c>
      <c r="K448" s="77">
        <f t="shared" si="216"/>
        <v>0</v>
      </c>
      <c r="L448" s="77">
        <f t="shared" si="216"/>
        <v>4714</v>
      </c>
      <c r="N448" s="240"/>
      <c r="AA448" s="134"/>
      <c r="AH448" s="205"/>
      <c r="AI448" s="205"/>
      <c r="AJ448" s="206"/>
      <c r="AK448" s="206"/>
    </row>
    <row r="449" spans="1:37" ht="13.95" customHeight="1">
      <c r="A449" s="26" t="s">
        <v>8</v>
      </c>
      <c r="B449" s="103">
        <v>3.0000000000000001E-3</v>
      </c>
      <c r="C449" s="28" t="s">
        <v>104</v>
      </c>
      <c r="D449" s="63">
        <f t="shared" ref="D449:L449" si="218">SUM(D445:D445)+D448</f>
        <v>3972</v>
      </c>
      <c r="E449" s="38"/>
      <c r="F449" s="63">
        <f t="shared" si="218"/>
        <v>4610</v>
      </c>
      <c r="G449" s="38"/>
      <c r="H449" s="63">
        <f t="shared" si="218"/>
        <v>4610</v>
      </c>
      <c r="I449" s="38"/>
      <c r="J449" s="38">
        <f t="shared" ref="J449" si="219">SUM(J445:J445)+J448</f>
        <v>4714</v>
      </c>
      <c r="K449" s="63">
        <f t="shared" si="218"/>
        <v>0</v>
      </c>
      <c r="L449" s="63">
        <f t="shared" si="218"/>
        <v>4714</v>
      </c>
      <c r="Q449" s="134"/>
      <c r="V449" s="134"/>
      <c r="AA449" s="134"/>
      <c r="AF449" s="134"/>
      <c r="AH449" s="205"/>
      <c r="AI449" s="205"/>
      <c r="AJ449" s="206"/>
      <c r="AK449" s="206"/>
    </row>
    <row r="450" spans="1:37" ht="10.050000000000001" customHeight="1">
      <c r="A450" s="26"/>
      <c r="B450" s="103"/>
      <c r="C450" s="28"/>
      <c r="D450" s="42"/>
      <c r="E450" s="62"/>
      <c r="F450" s="42"/>
      <c r="G450" s="62"/>
      <c r="H450" s="42"/>
      <c r="I450" s="62"/>
      <c r="J450" s="42"/>
      <c r="K450" s="62"/>
      <c r="L450" s="42"/>
      <c r="Q450" s="134"/>
      <c r="V450" s="134"/>
      <c r="AA450" s="134"/>
      <c r="AF450" s="134"/>
      <c r="AH450" s="204">
        <f t="shared" si="203"/>
        <v>0</v>
      </c>
    </row>
    <row r="451" spans="1:37" ht="14.85" customHeight="1">
      <c r="A451" s="26"/>
      <c r="B451" s="103">
        <v>0.10100000000000001</v>
      </c>
      <c r="C451" s="28" t="s">
        <v>138</v>
      </c>
      <c r="D451" s="37"/>
      <c r="E451" s="58"/>
      <c r="F451" s="37"/>
      <c r="G451" s="58"/>
      <c r="H451" s="37"/>
      <c r="I451" s="58"/>
      <c r="J451" s="37"/>
      <c r="K451" s="185"/>
      <c r="L451" s="58"/>
      <c r="Q451" s="134"/>
      <c r="V451" s="134"/>
      <c r="AA451" s="134"/>
      <c r="AF451" s="134"/>
      <c r="AH451" s="204">
        <f t="shared" si="203"/>
        <v>0</v>
      </c>
    </row>
    <row r="452" spans="1:37" ht="14.85" customHeight="1">
      <c r="A452" s="26"/>
      <c r="B452" s="104">
        <v>16</v>
      </c>
      <c r="C452" s="105" t="s">
        <v>267</v>
      </c>
      <c r="D452" s="62"/>
      <c r="E452" s="42"/>
      <c r="F452" s="42"/>
      <c r="G452" s="42"/>
      <c r="H452" s="42"/>
      <c r="I452" s="42"/>
      <c r="J452" s="42"/>
      <c r="K452" s="84"/>
      <c r="L452" s="42"/>
      <c r="Q452" s="134"/>
      <c r="V452" s="134"/>
      <c r="AA452" s="134"/>
      <c r="AF452" s="134"/>
      <c r="AH452" s="204">
        <f t="shared" si="203"/>
        <v>0</v>
      </c>
    </row>
    <row r="453" spans="1:37" ht="14.85" customHeight="1">
      <c r="A453" s="26"/>
      <c r="B453" s="92">
        <v>45</v>
      </c>
      <c r="C453" s="59" t="s">
        <v>82</v>
      </c>
      <c r="D453" s="42"/>
      <c r="E453" s="42"/>
      <c r="F453" s="42"/>
      <c r="G453" s="42"/>
      <c r="H453" s="42"/>
      <c r="I453" s="42"/>
      <c r="J453" s="42"/>
      <c r="K453" s="84"/>
      <c r="L453" s="68"/>
      <c r="Q453" s="134"/>
      <c r="V453" s="134"/>
      <c r="AA453" s="134"/>
      <c r="AF453" s="134"/>
      <c r="AH453" s="205"/>
      <c r="AI453" s="205"/>
      <c r="AJ453" s="206"/>
      <c r="AK453" s="206"/>
    </row>
    <row r="454" spans="1:37" ht="14.85" customHeight="1">
      <c r="A454" s="26"/>
      <c r="B454" s="55" t="s">
        <v>276</v>
      </c>
      <c r="C454" s="59" t="s">
        <v>17</v>
      </c>
      <c r="D454" s="62">
        <v>32559</v>
      </c>
      <c r="E454" s="40"/>
      <c r="F454" s="62">
        <v>41022</v>
      </c>
      <c r="G454" s="40"/>
      <c r="H454" s="62">
        <v>41022</v>
      </c>
      <c r="I454" s="40"/>
      <c r="J454" s="62">
        <v>87314</v>
      </c>
      <c r="K454" s="62"/>
      <c r="L454" s="69">
        <f>SUM(J454:K454)</f>
        <v>87314</v>
      </c>
      <c r="M454" s="219" t="s">
        <v>336</v>
      </c>
      <c r="N454" s="219" t="s">
        <v>337</v>
      </c>
      <c r="O454" s="219" t="s">
        <v>344</v>
      </c>
      <c r="P454" s="220">
        <v>100</v>
      </c>
      <c r="Q454" s="220" t="s">
        <v>345</v>
      </c>
      <c r="AA454" s="134"/>
      <c r="AH454" s="205" t="s">
        <v>419</v>
      </c>
      <c r="AI454" s="205" t="s">
        <v>422</v>
      </c>
      <c r="AJ454" s="206" t="str">
        <f>B454</f>
        <v>16.45.01</v>
      </c>
      <c r="AK454" s="206" t="str">
        <f>CONCATENATE(AH454,".",AI454,".",AJ454)</f>
        <v>2211.00.101.16.45.01</v>
      </c>
    </row>
    <row r="455" spans="1:37" ht="14.85" customHeight="1">
      <c r="A455" s="26"/>
      <c r="B455" s="55" t="s">
        <v>277</v>
      </c>
      <c r="C455" s="59" t="s">
        <v>22</v>
      </c>
      <c r="D455" s="62">
        <v>193</v>
      </c>
      <c r="E455" s="40"/>
      <c r="F455" s="62">
        <v>200</v>
      </c>
      <c r="G455" s="40"/>
      <c r="H455" s="62">
        <v>200</v>
      </c>
      <c r="I455" s="40"/>
      <c r="J455" s="40">
        <v>0</v>
      </c>
      <c r="K455" s="40">
        <v>0</v>
      </c>
      <c r="L455" s="75">
        <f>SUM(J455:K455)</f>
        <v>0</v>
      </c>
      <c r="M455" s="219" t="s">
        <v>336</v>
      </c>
      <c r="N455" s="219" t="s">
        <v>337</v>
      </c>
      <c r="O455" s="219" t="s">
        <v>344</v>
      </c>
      <c r="P455" s="220">
        <v>100</v>
      </c>
      <c r="Q455" s="220" t="s">
        <v>345</v>
      </c>
      <c r="AA455" s="134"/>
      <c r="AH455" s="204" t="s">
        <v>419</v>
      </c>
      <c r="AI455" s="15" t="s">
        <v>422</v>
      </c>
      <c r="AJ455" s="15" t="str">
        <f>B455</f>
        <v>16.45.13</v>
      </c>
      <c r="AK455" s="15" t="str">
        <f>CONCATENATE(AH455,".",AI455,".",AJ455)</f>
        <v>2211.00.101.16.45.13</v>
      </c>
    </row>
    <row r="456" spans="1:37" ht="14.85" customHeight="1">
      <c r="A456" s="26" t="s">
        <v>8</v>
      </c>
      <c r="B456" s="92">
        <v>45</v>
      </c>
      <c r="C456" s="59" t="s">
        <v>82</v>
      </c>
      <c r="D456" s="63">
        <f t="shared" ref="D456:L456" si="220">SUM(D454:D455)</f>
        <v>32752</v>
      </c>
      <c r="E456" s="38"/>
      <c r="F456" s="63">
        <f t="shared" si="220"/>
        <v>41222</v>
      </c>
      <c r="G456" s="38"/>
      <c r="H456" s="63">
        <f t="shared" si="220"/>
        <v>41222</v>
      </c>
      <c r="I456" s="38"/>
      <c r="J456" s="38">
        <f t="shared" ref="J456" si="221">SUM(J454:J455)</f>
        <v>87314</v>
      </c>
      <c r="K456" s="63">
        <f t="shared" si="220"/>
        <v>0</v>
      </c>
      <c r="L456" s="63">
        <f t="shared" si="220"/>
        <v>87314</v>
      </c>
      <c r="Q456" s="134"/>
      <c r="V456" s="134"/>
      <c r="AA456" s="134"/>
      <c r="AF456" s="134"/>
      <c r="AH456" s="204">
        <f t="shared" si="203"/>
        <v>0</v>
      </c>
    </row>
    <row r="457" spans="1:37" ht="10.050000000000001" customHeight="1">
      <c r="A457" s="26"/>
      <c r="B457" s="55"/>
      <c r="C457" s="59"/>
      <c r="D457" s="42"/>
      <c r="E457" s="42"/>
      <c r="F457" s="37"/>
      <c r="G457" s="37"/>
      <c r="H457" s="37"/>
      <c r="I457" s="37"/>
      <c r="J457" s="37"/>
      <c r="K457" s="184"/>
      <c r="L457" s="68"/>
      <c r="Q457" s="134"/>
      <c r="V457" s="134"/>
      <c r="AA457" s="134"/>
      <c r="AF457" s="134"/>
      <c r="AH457" s="204">
        <f t="shared" si="203"/>
        <v>0</v>
      </c>
    </row>
    <row r="458" spans="1:37" ht="14.85" customHeight="1">
      <c r="A458" s="26"/>
      <c r="B458" s="92">
        <v>46</v>
      </c>
      <c r="C458" s="59" t="s">
        <v>84</v>
      </c>
      <c r="D458" s="37"/>
      <c r="E458" s="37"/>
      <c r="F458" s="37"/>
      <c r="G458" s="37"/>
      <c r="H458" s="37"/>
      <c r="I458" s="37"/>
      <c r="J458" s="37"/>
      <c r="K458" s="184"/>
      <c r="L458" s="68"/>
      <c r="Q458" s="134"/>
      <c r="V458" s="134"/>
      <c r="AA458" s="134"/>
      <c r="AF458" s="134"/>
      <c r="AH458" s="204">
        <f t="shared" si="203"/>
        <v>0</v>
      </c>
    </row>
    <row r="459" spans="1:37" ht="14.85" customHeight="1">
      <c r="A459" s="26"/>
      <c r="B459" s="55" t="s">
        <v>278</v>
      </c>
      <c r="C459" s="59" t="s">
        <v>17</v>
      </c>
      <c r="D459" s="57">
        <v>25512</v>
      </c>
      <c r="E459" s="36"/>
      <c r="F459" s="57">
        <v>27635</v>
      </c>
      <c r="G459" s="36"/>
      <c r="H459" s="57">
        <v>27635</v>
      </c>
      <c r="I459" s="36"/>
      <c r="J459" s="57">
        <v>41689</v>
      </c>
      <c r="K459" s="57"/>
      <c r="L459" s="69">
        <f>SUM(J459:K459)</f>
        <v>41689</v>
      </c>
      <c r="M459" s="219" t="s">
        <v>336</v>
      </c>
      <c r="N459" s="219" t="s">
        <v>337</v>
      </c>
      <c r="O459" s="219" t="s">
        <v>344</v>
      </c>
      <c r="P459" s="220">
        <v>100</v>
      </c>
      <c r="Q459" s="220" t="s">
        <v>345</v>
      </c>
      <c r="AA459" s="134"/>
      <c r="AH459" s="204" t="s">
        <v>419</v>
      </c>
      <c r="AI459" s="15" t="s">
        <v>422</v>
      </c>
      <c r="AJ459" s="15" t="str">
        <f>B459</f>
        <v>16.46.01</v>
      </c>
      <c r="AK459" s="15" t="str">
        <f>CONCATENATE(AH459,".",AI459,".",AJ459)</f>
        <v>2211.00.101.16.46.01</v>
      </c>
    </row>
    <row r="460" spans="1:37" ht="14.85" customHeight="1">
      <c r="A460" s="26"/>
      <c r="B460" s="55" t="s">
        <v>279</v>
      </c>
      <c r="C460" s="59" t="s">
        <v>22</v>
      </c>
      <c r="D460" s="57">
        <v>200</v>
      </c>
      <c r="E460" s="36"/>
      <c r="F460" s="57">
        <v>200</v>
      </c>
      <c r="G460" s="36"/>
      <c r="H460" s="57">
        <v>200</v>
      </c>
      <c r="I460" s="36"/>
      <c r="J460" s="36">
        <v>0</v>
      </c>
      <c r="K460" s="36">
        <v>0</v>
      </c>
      <c r="L460" s="75">
        <f>SUM(J460:K460)</f>
        <v>0</v>
      </c>
      <c r="M460" s="219" t="s">
        <v>336</v>
      </c>
      <c r="N460" s="219" t="s">
        <v>337</v>
      </c>
      <c r="O460" s="219" t="s">
        <v>344</v>
      </c>
      <c r="P460" s="220">
        <v>100</v>
      </c>
      <c r="Q460" s="220" t="s">
        <v>345</v>
      </c>
      <c r="AA460" s="134"/>
      <c r="AH460" s="204" t="s">
        <v>419</v>
      </c>
      <c r="AI460" s="15" t="s">
        <v>422</v>
      </c>
      <c r="AJ460" s="15" t="str">
        <f>B460</f>
        <v>16.46.13</v>
      </c>
      <c r="AK460" s="15" t="str">
        <f>CONCATENATE(AH460,".",AI460,".",AJ460)</f>
        <v>2211.00.101.16.46.13</v>
      </c>
    </row>
    <row r="461" spans="1:37" ht="14.85" customHeight="1">
      <c r="A461" s="26" t="s">
        <v>8</v>
      </c>
      <c r="B461" s="92">
        <v>46</v>
      </c>
      <c r="C461" s="59" t="s">
        <v>84</v>
      </c>
      <c r="D461" s="63">
        <f t="shared" ref="D461:L461" si="222">SUM(D459:D460)</f>
        <v>25712</v>
      </c>
      <c r="E461" s="38"/>
      <c r="F461" s="63">
        <f t="shared" si="222"/>
        <v>27835</v>
      </c>
      <c r="G461" s="38"/>
      <c r="H461" s="63">
        <f t="shared" si="222"/>
        <v>27835</v>
      </c>
      <c r="I461" s="38"/>
      <c r="J461" s="38">
        <f t="shared" ref="J461" si="223">SUM(J459:J460)</f>
        <v>41689</v>
      </c>
      <c r="K461" s="63">
        <f t="shared" si="222"/>
        <v>0</v>
      </c>
      <c r="L461" s="63">
        <f t="shared" si="222"/>
        <v>41689</v>
      </c>
      <c r="Q461" s="134"/>
      <c r="V461" s="134"/>
      <c r="AA461" s="134"/>
      <c r="AF461" s="134"/>
      <c r="AH461" s="205"/>
      <c r="AI461" s="205"/>
      <c r="AJ461" s="206"/>
      <c r="AK461" s="206"/>
    </row>
    <row r="462" spans="1:37" ht="10.050000000000001" customHeight="1">
      <c r="A462" s="26"/>
      <c r="B462" s="55"/>
      <c r="C462" s="59"/>
      <c r="D462" s="37"/>
      <c r="E462" s="37"/>
      <c r="F462" s="37"/>
      <c r="G462" s="37"/>
      <c r="H462" s="37"/>
      <c r="I462" s="37"/>
      <c r="J462" s="37"/>
      <c r="K462" s="184"/>
      <c r="L462" s="68"/>
      <c r="Q462" s="134"/>
      <c r="V462" s="134"/>
      <c r="AA462" s="134"/>
      <c r="AF462" s="134"/>
      <c r="AH462" s="204">
        <f t="shared" si="203"/>
        <v>0</v>
      </c>
    </row>
    <row r="463" spans="1:37" ht="14.85" customHeight="1">
      <c r="A463" s="26"/>
      <c r="B463" s="92">
        <v>47</v>
      </c>
      <c r="C463" s="59" t="s">
        <v>86</v>
      </c>
      <c r="D463" s="37"/>
      <c r="E463" s="37"/>
      <c r="F463" s="37"/>
      <c r="G463" s="37"/>
      <c r="H463" s="37"/>
      <c r="I463" s="37"/>
      <c r="J463" s="37"/>
      <c r="K463" s="184"/>
      <c r="L463" s="68"/>
      <c r="Q463" s="134"/>
      <c r="V463" s="134"/>
      <c r="AA463" s="134"/>
      <c r="AF463" s="134"/>
      <c r="AH463" s="204">
        <f t="shared" si="203"/>
        <v>0</v>
      </c>
    </row>
    <row r="464" spans="1:37" ht="14.85" customHeight="1">
      <c r="A464" s="26"/>
      <c r="B464" s="55" t="s">
        <v>280</v>
      </c>
      <c r="C464" s="59" t="s">
        <v>17</v>
      </c>
      <c r="D464" s="62">
        <v>10193</v>
      </c>
      <c r="E464" s="40"/>
      <c r="F464" s="62">
        <v>11182</v>
      </c>
      <c r="G464" s="40"/>
      <c r="H464" s="62">
        <v>11182</v>
      </c>
      <c r="I464" s="40"/>
      <c r="J464" s="62">
        <v>4936</v>
      </c>
      <c r="K464" s="62"/>
      <c r="L464" s="69">
        <f>SUM(J464:K464)</f>
        <v>4936</v>
      </c>
      <c r="M464" s="219" t="s">
        <v>336</v>
      </c>
      <c r="N464" s="219" t="s">
        <v>337</v>
      </c>
      <c r="O464" s="219" t="s">
        <v>344</v>
      </c>
      <c r="P464" s="220">
        <v>100</v>
      </c>
      <c r="Q464" s="220" t="s">
        <v>345</v>
      </c>
      <c r="AA464" s="134"/>
      <c r="AH464" s="204" t="s">
        <v>419</v>
      </c>
      <c r="AI464" s="15" t="s">
        <v>422</v>
      </c>
      <c r="AJ464" s="15" t="str">
        <f>B464</f>
        <v>16.47.01</v>
      </c>
      <c r="AK464" s="15" t="str">
        <f>CONCATENATE(AH464,".",AI464,".",AJ464)</f>
        <v>2211.00.101.16.47.01</v>
      </c>
    </row>
    <row r="465" spans="1:37" ht="14.85" customHeight="1">
      <c r="A465" s="26"/>
      <c r="B465" s="55" t="s">
        <v>281</v>
      </c>
      <c r="C465" s="59" t="s">
        <v>22</v>
      </c>
      <c r="D465" s="44">
        <v>0</v>
      </c>
      <c r="E465" s="44"/>
      <c r="F465" s="77">
        <v>200</v>
      </c>
      <c r="G465" s="44"/>
      <c r="H465" s="77">
        <v>200</v>
      </c>
      <c r="I465" s="44"/>
      <c r="J465" s="44">
        <v>0</v>
      </c>
      <c r="K465" s="44">
        <v>0</v>
      </c>
      <c r="L465" s="81">
        <f>SUM(J465:K465)</f>
        <v>0</v>
      </c>
      <c r="M465" s="219" t="s">
        <v>336</v>
      </c>
      <c r="N465" s="219" t="s">
        <v>337</v>
      </c>
      <c r="O465" s="219" t="s">
        <v>344</v>
      </c>
      <c r="P465" s="220">
        <v>100</v>
      </c>
      <c r="Q465" s="220" t="s">
        <v>345</v>
      </c>
      <c r="S465" s="141"/>
      <c r="AA465" s="134"/>
      <c r="AH465" s="204" t="s">
        <v>419</v>
      </c>
      <c r="AI465" s="15" t="s">
        <v>422</v>
      </c>
      <c r="AJ465" s="15" t="str">
        <f>B465</f>
        <v>16.47.13</v>
      </c>
      <c r="AK465" s="15" t="str">
        <f>CONCATENATE(AH465,".",AI465,".",AJ465)</f>
        <v>2211.00.101.16.47.13</v>
      </c>
    </row>
    <row r="466" spans="1:37" ht="14.85" customHeight="1">
      <c r="A466" s="26" t="s">
        <v>8</v>
      </c>
      <c r="B466" s="92">
        <v>47</v>
      </c>
      <c r="C466" s="59" t="s">
        <v>86</v>
      </c>
      <c r="D466" s="77">
        <f t="shared" ref="D466:L466" si="224">SUM(D464:D465)</f>
        <v>10193</v>
      </c>
      <c r="E466" s="44"/>
      <c r="F466" s="77">
        <f t="shared" si="224"/>
        <v>11382</v>
      </c>
      <c r="G466" s="44"/>
      <c r="H466" s="77">
        <f t="shared" si="224"/>
        <v>11382</v>
      </c>
      <c r="I466" s="44"/>
      <c r="J466" s="44">
        <f t="shared" ref="J466" si="225">SUM(J464:J465)</f>
        <v>4936</v>
      </c>
      <c r="K466" s="77">
        <f t="shared" si="224"/>
        <v>0</v>
      </c>
      <c r="L466" s="77">
        <f t="shared" si="224"/>
        <v>4936</v>
      </c>
      <c r="Q466" s="134"/>
      <c r="S466" s="141"/>
      <c r="V466" s="134"/>
      <c r="AA466" s="134"/>
      <c r="AF466" s="134"/>
      <c r="AH466" s="204">
        <f t="shared" si="203"/>
        <v>0</v>
      </c>
    </row>
    <row r="467" spans="1:37" ht="10.050000000000001" customHeight="1">
      <c r="A467" s="26"/>
      <c r="B467" s="92"/>
      <c r="C467" s="59"/>
      <c r="D467" s="42"/>
      <c r="E467" s="42"/>
      <c r="F467" s="42"/>
      <c r="G467" s="42"/>
      <c r="H467" s="42"/>
      <c r="I467" s="42"/>
      <c r="J467" s="42"/>
      <c r="K467" s="84"/>
      <c r="L467" s="42"/>
      <c r="Q467" s="134"/>
      <c r="S467" s="141"/>
      <c r="V467" s="134"/>
      <c r="AA467" s="134"/>
      <c r="AF467" s="134"/>
      <c r="AH467" s="204">
        <f t="shared" si="203"/>
        <v>0</v>
      </c>
    </row>
    <row r="468" spans="1:37" ht="14.85" customHeight="1">
      <c r="A468" s="26"/>
      <c r="B468" s="92">
        <v>48</v>
      </c>
      <c r="C468" s="59" t="s">
        <v>88</v>
      </c>
      <c r="D468" s="42"/>
      <c r="E468" s="42"/>
      <c r="F468" s="42"/>
      <c r="G468" s="42"/>
      <c r="H468" s="42"/>
      <c r="I468" s="42"/>
      <c r="J468" s="42"/>
      <c r="K468" s="84"/>
      <c r="L468" s="68"/>
      <c r="Q468" s="134"/>
      <c r="S468" s="141"/>
      <c r="V468" s="134"/>
      <c r="AA468" s="134"/>
      <c r="AF468" s="134"/>
      <c r="AH468" s="205"/>
      <c r="AI468" s="205"/>
      <c r="AJ468" s="206"/>
      <c r="AK468" s="206"/>
    </row>
    <row r="469" spans="1:37" ht="14.85" customHeight="1">
      <c r="A469" s="71"/>
      <c r="B469" s="142" t="s">
        <v>282</v>
      </c>
      <c r="C469" s="79" t="s">
        <v>17</v>
      </c>
      <c r="D469" s="77">
        <v>30350</v>
      </c>
      <c r="E469" s="44"/>
      <c r="F469" s="77">
        <v>32118</v>
      </c>
      <c r="G469" s="44"/>
      <c r="H469" s="77">
        <v>32118</v>
      </c>
      <c r="I469" s="44"/>
      <c r="J469" s="77">
        <v>40188</v>
      </c>
      <c r="K469" s="77"/>
      <c r="L469" s="72">
        <f>SUM(J469:K469)</f>
        <v>40188</v>
      </c>
      <c r="M469" s="219" t="s">
        <v>336</v>
      </c>
      <c r="N469" s="219" t="s">
        <v>337</v>
      </c>
      <c r="O469" s="219" t="s">
        <v>344</v>
      </c>
      <c r="P469" s="220">
        <v>100</v>
      </c>
      <c r="Q469" s="220" t="s">
        <v>345</v>
      </c>
      <c r="S469" s="141"/>
      <c r="AA469" s="134"/>
      <c r="AH469" s="205" t="s">
        <v>419</v>
      </c>
      <c r="AI469" s="205" t="s">
        <v>422</v>
      </c>
      <c r="AJ469" s="206" t="str">
        <f>B469</f>
        <v>16.48.01</v>
      </c>
      <c r="AK469" s="206" t="str">
        <f>CONCATENATE(AH469,".",AI469,".",AJ469)</f>
        <v>2211.00.101.16.48.01</v>
      </c>
    </row>
    <row r="470" spans="1:37" ht="14.85" customHeight="1">
      <c r="A470" s="26"/>
      <c r="B470" s="55" t="s">
        <v>283</v>
      </c>
      <c r="C470" s="59" t="s">
        <v>22</v>
      </c>
      <c r="D470" s="57">
        <v>199</v>
      </c>
      <c r="E470" s="36"/>
      <c r="F470" s="57">
        <v>200</v>
      </c>
      <c r="G470" s="36"/>
      <c r="H470" s="57">
        <v>200</v>
      </c>
      <c r="I470" s="36"/>
      <c r="J470" s="36">
        <v>0</v>
      </c>
      <c r="K470" s="36">
        <v>0</v>
      </c>
      <c r="L470" s="75">
        <f>SUM(J470:K470)</f>
        <v>0</v>
      </c>
      <c r="M470" s="219" t="s">
        <v>336</v>
      </c>
      <c r="N470" s="219" t="s">
        <v>337</v>
      </c>
      <c r="O470" s="219" t="s">
        <v>344</v>
      </c>
      <c r="P470" s="220">
        <v>100</v>
      </c>
      <c r="Q470" s="220" t="s">
        <v>345</v>
      </c>
      <c r="S470" s="141"/>
      <c r="AA470" s="134"/>
      <c r="AH470" s="204" t="s">
        <v>419</v>
      </c>
      <c r="AI470" s="15" t="s">
        <v>422</v>
      </c>
      <c r="AJ470" s="15" t="str">
        <f>B470</f>
        <v>16.48.13</v>
      </c>
      <c r="AK470" s="15" t="str">
        <f>CONCATENATE(AH470,".",AI470,".",AJ470)</f>
        <v>2211.00.101.16.48.13</v>
      </c>
    </row>
    <row r="471" spans="1:37" ht="14.85" customHeight="1">
      <c r="A471" s="26" t="s">
        <v>8</v>
      </c>
      <c r="B471" s="92">
        <v>48</v>
      </c>
      <c r="C471" s="59" t="s">
        <v>88</v>
      </c>
      <c r="D471" s="63">
        <f t="shared" ref="D471:L471" si="226">SUM(D469:D470)</f>
        <v>30549</v>
      </c>
      <c r="E471" s="38"/>
      <c r="F471" s="63">
        <f t="shared" si="226"/>
        <v>32318</v>
      </c>
      <c r="G471" s="38"/>
      <c r="H471" s="63">
        <f t="shared" si="226"/>
        <v>32318</v>
      </c>
      <c r="I471" s="38"/>
      <c r="J471" s="38">
        <f t="shared" ref="J471" si="227">SUM(J469:J470)</f>
        <v>40188</v>
      </c>
      <c r="K471" s="63">
        <f t="shared" si="226"/>
        <v>0</v>
      </c>
      <c r="L471" s="63">
        <f t="shared" si="226"/>
        <v>40188</v>
      </c>
      <c r="Q471" s="134"/>
      <c r="S471" s="141"/>
      <c r="V471" s="134"/>
      <c r="AA471" s="134"/>
      <c r="AF471" s="134"/>
      <c r="AH471" s="204">
        <f t="shared" si="203"/>
        <v>0</v>
      </c>
    </row>
    <row r="472" spans="1:37" ht="14.85" customHeight="1">
      <c r="A472" s="26" t="s">
        <v>8</v>
      </c>
      <c r="B472" s="104">
        <v>16</v>
      </c>
      <c r="C472" s="105" t="s">
        <v>267</v>
      </c>
      <c r="D472" s="63">
        <f t="shared" ref="D472:L472" si="228">D471+D466+D461+D456</f>
        <v>99206</v>
      </c>
      <c r="E472" s="38"/>
      <c r="F472" s="63">
        <f t="shared" si="228"/>
        <v>112757</v>
      </c>
      <c r="G472" s="38"/>
      <c r="H472" s="63">
        <f t="shared" si="228"/>
        <v>112757</v>
      </c>
      <c r="I472" s="38"/>
      <c r="J472" s="63">
        <f t="shared" ref="J472" si="229">J471+J466+J461+J456</f>
        <v>174127</v>
      </c>
      <c r="K472" s="63">
        <f t="shared" si="228"/>
        <v>0</v>
      </c>
      <c r="L472" s="63">
        <f t="shared" si="228"/>
        <v>174127</v>
      </c>
      <c r="Q472" s="134"/>
      <c r="S472" s="141"/>
      <c r="V472" s="134"/>
      <c r="AA472" s="134"/>
      <c r="AF472" s="134"/>
      <c r="AH472" s="204">
        <f t="shared" si="203"/>
        <v>0</v>
      </c>
    </row>
    <row r="473" spans="1:37" ht="14.85" customHeight="1">
      <c r="A473" s="26" t="s">
        <v>8</v>
      </c>
      <c r="B473" s="103">
        <v>0.10100000000000001</v>
      </c>
      <c r="C473" s="28" t="s">
        <v>138</v>
      </c>
      <c r="D473" s="63">
        <f t="shared" ref="D473:L473" si="230">D472</f>
        <v>99206</v>
      </c>
      <c r="E473" s="38"/>
      <c r="F473" s="63">
        <f t="shared" si="230"/>
        <v>112757</v>
      </c>
      <c r="G473" s="38"/>
      <c r="H473" s="63">
        <f t="shared" si="230"/>
        <v>112757</v>
      </c>
      <c r="I473" s="38"/>
      <c r="J473" s="63">
        <f t="shared" ref="J473" si="231">J472</f>
        <v>174127</v>
      </c>
      <c r="K473" s="63">
        <f t="shared" si="230"/>
        <v>0</v>
      </c>
      <c r="L473" s="63">
        <f t="shared" si="230"/>
        <v>174127</v>
      </c>
      <c r="Q473" s="134"/>
      <c r="S473" s="141"/>
      <c r="V473" s="134"/>
      <c r="AA473" s="134"/>
      <c r="AF473" s="134"/>
      <c r="AH473" s="205"/>
      <c r="AI473" s="205"/>
      <c r="AJ473" s="206"/>
      <c r="AK473" s="206"/>
    </row>
    <row r="474" spans="1:37">
      <c r="A474" s="26"/>
      <c r="B474" s="49"/>
      <c r="C474" s="28"/>
      <c r="D474" s="42"/>
      <c r="E474" s="42"/>
      <c r="F474" s="42"/>
      <c r="G474" s="42"/>
      <c r="H474" s="42"/>
      <c r="I474" s="84"/>
      <c r="J474" s="42"/>
      <c r="K474" s="84"/>
      <c r="L474" s="42"/>
      <c r="Q474" s="134"/>
      <c r="S474" s="141"/>
      <c r="V474" s="134"/>
      <c r="AA474" s="134"/>
      <c r="AF474" s="134"/>
      <c r="AH474" s="205"/>
      <c r="AI474" s="205"/>
      <c r="AJ474" s="206"/>
      <c r="AK474" s="206"/>
    </row>
    <row r="475" spans="1:37" ht="14.4" customHeight="1">
      <c r="A475" s="26"/>
      <c r="B475" s="103">
        <v>0.10199999999999999</v>
      </c>
      <c r="C475" s="28" t="s">
        <v>139</v>
      </c>
      <c r="D475" s="42"/>
      <c r="E475" s="68"/>
      <c r="F475" s="42"/>
      <c r="G475" s="68"/>
      <c r="H475" s="42"/>
      <c r="I475" s="68"/>
      <c r="J475" s="42"/>
      <c r="K475" s="120"/>
      <c r="L475" s="68"/>
      <c r="Q475" s="134"/>
      <c r="V475" s="134"/>
      <c r="AA475" s="134"/>
      <c r="AF475" s="134"/>
      <c r="AH475" s="204">
        <f t="shared" si="203"/>
        <v>0</v>
      </c>
    </row>
    <row r="476" spans="1:37" ht="14.4" customHeight="1">
      <c r="A476" s="26"/>
      <c r="B476" s="106">
        <v>16</v>
      </c>
      <c r="C476" s="107" t="s">
        <v>267</v>
      </c>
      <c r="D476" s="62"/>
      <c r="E476" s="42"/>
      <c r="F476" s="42"/>
      <c r="G476" s="42"/>
      <c r="H476" s="42"/>
      <c r="I476" s="42"/>
      <c r="J476" s="42"/>
      <c r="K476" s="84"/>
      <c r="L476" s="68"/>
      <c r="Q476" s="134"/>
      <c r="V476" s="134"/>
      <c r="AA476" s="134"/>
      <c r="AF476" s="134"/>
      <c r="AH476" s="204">
        <f t="shared" si="203"/>
        <v>0</v>
      </c>
    </row>
    <row r="477" spans="1:37" ht="14.4" customHeight="1">
      <c r="A477" s="26"/>
      <c r="B477" s="102">
        <v>59</v>
      </c>
      <c r="C477" s="59" t="s">
        <v>140</v>
      </c>
      <c r="D477" s="42"/>
      <c r="E477" s="42"/>
      <c r="F477" s="42"/>
      <c r="G477" s="42"/>
      <c r="H477" s="42"/>
      <c r="I477" s="42"/>
      <c r="J477" s="42"/>
      <c r="K477" s="84"/>
      <c r="L477" s="68"/>
      <c r="Q477" s="134"/>
      <c r="V477" s="134"/>
      <c r="AA477" s="134"/>
      <c r="AF477" s="134"/>
      <c r="AH477" s="204">
        <f t="shared" si="203"/>
        <v>0</v>
      </c>
    </row>
    <row r="478" spans="1:37" ht="14.4" customHeight="1">
      <c r="A478" s="26"/>
      <c r="B478" s="55" t="s">
        <v>285</v>
      </c>
      <c r="C478" s="59" t="s">
        <v>17</v>
      </c>
      <c r="D478" s="62">
        <v>4821</v>
      </c>
      <c r="E478" s="40"/>
      <c r="F478" s="62">
        <v>6745</v>
      </c>
      <c r="G478" s="40"/>
      <c r="H478" s="62">
        <v>6745</v>
      </c>
      <c r="I478" s="40"/>
      <c r="J478" s="36">
        <v>0</v>
      </c>
      <c r="K478" s="40">
        <v>0</v>
      </c>
      <c r="L478" s="75">
        <f>SUM(J478:K478)</f>
        <v>0</v>
      </c>
      <c r="M478" s="219" t="s">
        <v>336</v>
      </c>
      <c r="N478" s="219" t="s">
        <v>337</v>
      </c>
      <c r="O478" s="219" t="s">
        <v>344</v>
      </c>
      <c r="P478" s="220">
        <v>100</v>
      </c>
      <c r="Q478" s="220" t="s">
        <v>345</v>
      </c>
      <c r="AA478" s="134"/>
      <c r="AH478" s="205" t="s">
        <v>419</v>
      </c>
      <c r="AI478" s="205" t="s">
        <v>423</v>
      </c>
      <c r="AJ478" s="206" t="str">
        <f>B478</f>
        <v>16.59.01</v>
      </c>
      <c r="AK478" s="206" t="str">
        <f>CONCATENATE(AH478,".",AI478,".",AJ478)</f>
        <v>2211.00.102.16.59.01</v>
      </c>
    </row>
    <row r="479" spans="1:37" ht="14.4" customHeight="1">
      <c r="A479" s="26"/>
      <c r="B479" s="55" t="s">
        <v>286</v>
      </c>
      <c r="C479" s="59" t="s">
        <v>22</v>
      </c>
      <c r="D479" s="44">
        <v>0</v>
      </c>
      <c r="E479" s="44"/>
      <c r="F479" s="77">
        <v>1</v>
      </c>
      <c r="G479" s="44"/>
      <c r="H479" s="77">
        <v>1</v>
      </c>
      <c r="I479" s="44"/>
      <c r="J479" s="44">
        <v>0</v>
      </c>
      <c r="K479" s="44">
        <v>0</v>
      </c>
      <c r="L479" s="81">
        <f>SUM(J479:K479)</f>
        <v>0</v>
      </c>
      <c r="M479" s="219" t="s">
        <v>336</v>
      </c>
      <c r="N479" s="219" t="s">
        <v>337</v>
      </c>
      <c r="O479" s="219" t="s">
        <v>344</v>
      </c>
      <c r="P479" s="220">
        <v>100</v>
      </c>
      <c r="Q479" s="220" t="s">
        <v>345</v>
      </c>
      <c r="AA479" s="134"/>
      <c r="AH479" s="205" t="s">
        <v>419</v>
      </c>
      <c r="AI479" s="205" t="s">
        <v>423</v>
      </c>
      <c r="AJ479" s="206" t="str">
        <f>B479</f>
        <v>16.59.13</v>
      </c>
      <c r="AK479" s="206" t="str">
        <f>CONCATENATE(AH479,".",AI479,".",AJ479)</f>
        <v>2211.00.102.16.59.13</v>
      </c>
    </row>
    <row r="480" spans="1:37" ht="14.4" customHeight="1">
      <c r="A480" s="26" t="s">
        <v>8</v>
      </c>
      <c r="B480" s="102">
        <v>59</v>
      </c>
      <c r="C480" s="59" t="s">
        <v>140</v>
      </c>
      <c r="D480" s="63">
        <f t="shared" ref="D480:L480" si="232">SUM(D478:D479)</f>
        <v>4821</v>
      </c>
      <c r="E480" s="38"/>
      <c r="F480" s="63">
        <f t="shared" si="232"/>
        <v>6746</v>
      </c>
      <c r="G480" s="38"/>
      <c r="H480" s="63">
        <f t="shared" si="232"/>
        <v>6746</v>
      </c>
      <c r="I480" s="38"/>
      <c r="J480" s="38">
        <f t="shared" ref="J480" si="233">SUM(J478:J479)</f>
        <v>0</v>
      </c>
      <c r="K480" s="38">
        <f t="shared" si="232"/>
        <v>0</v>
      </c>
      <c r="L480" s="38">
        <f t="shared" si="232"/>
        <v>0</v>
      </c>
      <c r="Q480" s="134"/>
      <c r="V480" s="134"/>
      <c r="AA480" s="134"/>
      <c r="AF480" s="134"/>
      <c r="AH480" s="204">
        <f t="shared" si="203"/>
        <v>0</v>
      </c>
    </row>
    <row r="481" spans="1:37" ht="14.4" customHeight="1">
      <c r="A481" s="26" t="s">
        <v>8</v>
      </c>
      <c r="B481" s="104">
        <v>16</v>
      </c>
      <c r="C481" s="105" t="s">
        <v>267</v>
      </c>
      <c r="D481" s="77">
        <f t="shared" ref="D481:L482" si="234">D480</f>
        <v>4821</v>
      </c>
      <c r="E481" s="44"/>
      <c r="F481" s="77">
        <f t="shared" si="234"/>
        <v>6746</v>
      </c>
      <c r="G481" s="44"/>
      <c r="H481" s="77">
        <f t="shared" si="234"/>
        <v>6746</v>
      </c>
      <c r="I481" s="44"/>
      <c r="J481" s="44">
        <f t="shared" ref="J481" si="235">J480</f>
        <v>0</v>
      </c>
      <c r="K481" s="44">
        <f t="shared" si="234"/>
        <v>0</v>
      </c>
      <c r="L481" s="44">
        <f t="shared" si="234"/>
        <v>0</v>
      </c>
      <c r="Q481" s="134"/>
      <c r="V481" s="134"/>
      <c r="AA481" s="134"/>
      <c r="AF481" s="134"/>
      <c r="AH481" s="204">
        <f t="shared" si="203"/>
        <v>0</v>
      </c>
    </row>
    <row r="482" spans="1:37" ht="14.4" customHeight="1">
      <c r="A482" s="26" t="s">
        <v>8</v>
      </c>
      <c r="B482" s="103">
        <v>0.10199999999999999</v>
      </c>
      <c r="C482" s="28" t="s">
        <v>139</v>
      </c>
      <c r="D482" s="63">
        <f t="shared" si="234"/>
        <v>4821</v>
      </c>
      <c r="E482" s="38"/>
      <c r="F482" s="63">
        <f t="shared" si="234"/>
        <v>6746</v>
      </c>
      <c r="G482" s="38"/>
      <c r="H482" s="63">
        <f t="shared" si="234"/>
        <v>6746</v>
      </c>
      <c r="I482" s="38"/>
      <c r="J482" s="38">
        <f t="shared" ref="J482" si="236">J481</f>
        <v>0</v>
      </c>
      <c r="K482" s="38">
        <f t="shared" si="234"/>
        <v>0</v>
      </c>
      <c r="L482" s="38">
        <f t="shared" si="234"/>
        <v>0</v>
      </c>
      <c r="Q482" s="134"/>
      <c r="V482" s="134"/>
      <c r="AA482" s="134"/>
      <c r="AF482" s="134"/>
      <c r="AH482" s="204">
        <f t="shared" si="203"/>
        <v>0</v>
      </c>
    </row>
    <row r="483" spans="1:37" ht="14.4" customHeight="1">
      <c r="A483" s="59" t="s">
        <v>8</v>
      </c>
      <c r="B483" s="49">
        <v>2211</v>
      </c>
      <c r="C483" s="28" t="s">
        <v>302</v>
      </c>
      <c r="D483" s="66">
        <f t="shared" ref="D483:L483" si="237">D482+D473+D449+D443</f>
        <v>162833</v>
      </c>
      <c r="E483" s="47"/>
      <c r="F483" s="66">
        <f t="shared" si="237"/>
        <v>181675</v>
      </c>
      <c r="G483" s="47"/>
      <c r="H483" s="66">
        <f t="shared" si="237"/>
        <v>181675</v>
      </c>
      <c r="I483" s="47"/>
      <c r="J483" s="66">
        <f t="shared" ref="J483" si="238">J482+J473+J449+J443</f>
        <v>252761</v>
      </c>
      <c r="K483" s="66">
        <f t="shared" si="237"/>
        <v>0</v>
      </c>
      <c r="L483" s="66">
        <f t="shared" si="237"/>
        <v>252761</v>
      </c>
      <c r="Q483" s="134"/>
      <c r="V483" s="134"/>
      <c r="AA483" s="134"/>
      <c r="AF483" s="134"/>
      <c r="AH483" s="205"/>
      <c r="AI483" s="205"/>
      <c r="AJ483" s="206"/>
      <c r="AK483" s="206"/>
    </row>
    <row r="484" spans="1:37" ht="9" customHeight="1">
      <c r="A484" s="59"/>
      <c r="B484" s="49"/>
      <c r="C484" s="28"/>
      <c r="D484" s="69"/>
      <c r="E484" s="75"/>
      <c r="F484" s="69"/>
      <c r="G484" s="75"/>
      <c r="H484" s="69"/>
      <c r="I484" s="75"/>
      <c r="J484" s="69"/>
      <c r="K484" s="75"/>
      <c r="L484" s="69"/>
      <c r="Q484" s="134"/>
      <c r="V484" s="134"/>
      <c r="AA484" s="134"/>
      <c r="AF484" s="134"/>
      <c r="AH484" s="205">
        <f t="shared" si="203"/>
        <v>0</v>
      </c>
      <c r="AI484" s="205"/>
      <c r="AJ484" s="206"/>
      <c r="AK484" s="206"/>
    </row>
    <row r="485" spans="1:37" ht="13.95" customHeight="1">
      <c r="A485" s="26" t="s">
        <v>10</v>
      </c>
      <c r="B485" s="29">
        <v>2216</v>
      </c>
      <c r="C485" s="30" t="s">
        <v>3</v>
      </c>
      <c r="D485" s="42"/>
      <c r="E485" s="42"/>
      <c r="F485" s="42"/>
      <c r="G485" s="42"/>
      <c r="H485" s="42"/>
      <c r="I485" s="42"/>
      <c r="J485" s="42"/>
      <c r="K485" s="101"/>
      <c r="L485" s="42"/>
      <c r="Q485" s="134"/>
      <c r="V485" s="134"/>
      <c r="AA485" s="134"/>
      <c r="AF485" s="134"/>
      <c r="AH485" s="204">
        <f t="shared" ref="AH485:AH533" si="239">K485-I485</f>
        <v>0</v>
      </c>
    </row>
    <row r="486" spans="1:37" ht="13.95" customHeight="1">
      <c r="A486" s="26"/>
      <c r="B486" s="108">
        <v>5</v>
      </c>
      <c r="C486" s="33" t="s">
        <v>248</v>
      </c>
      <c r="D486" s="42"/>
      <c r="E486" s="42"/>
      <c r="F486" s="42"/>
      <c r="G486" s="42"/>
      <c r="H486" s="42"/>
      <c r="I486" s="42"/>
      <c r="J486" s="42"/>
      <c r="K486" s="101"/>
      <c r="L486" s="42"/>
      <c r="Q486" s="134"/>
      <c r="V486" s="134"/>
      <c r="AA486" s="134"/>
      <c r="AF486" s="134"/>
      <c r="AH486" s="204">
        <f t="shared" si="239"/>
        <v>0</v>
      </c>
    </row>
    <row r="487" spans="1:37" ht="13.95" customHeight="1">
      <c r="A487" s="26"/>
      <c r="B487" s="109" t="s">
        <v>186</v>
      </c>
      <c r="C487" s="30" t="s">
        <v>12</v>
      </c>
      <c r="D487" s="42"/>
      <c r="E487" s="42"/>
      <c r="F487" s="42"/>
      <c r="G487" s="42"/>
      <c r="H487" s="42"/>
      <c r="I487" s="42"/>
      <c r="J487" s="42"/>
      <c r="K487" s="101"/>
      <c r="L487" s="42"/>
      <c r="Q487" s="134"/>
      <c r="V487" s="134"/>
      <c r="AA487" s="134"/>
      <c r="AF487" s="134"/>
      <c r="AH487" s="204">
        <f t="shared" si="239"/>
        <v>0</v>
      </c>
    </row>
    <row r="488" spans="1:37" ht="13.95" customHeight="1">
      <c r="A488" s="26"/>
      <c r="B488" s="35">
        <v>60</v>
      </c>
      <c r="C488" s="33" t="s">
        <v>367</v>
      </c>
      <c r="D488" s="42"/>
      <c r="E488" s="42"/>
      <c r="F488" s="42"/>
      <c r="G488" s="42"/>
      <c r="H488" s="42"/>
      <c r="I488" s="42"/>
      <c r="J488" s="42"/>
      <c r="K488" s="101"/>
      <c r="L488" s="42"/>
      <c r="Q488" s="134"/>
      <c r="V488" s="134"/>
      <c r="AA488" s="134"/>
      <c r="AF488" s="134"/>
      <c r="AH488" s="204">
        <f t="shared" si="239"/>
        <v>0</v>
      </c>
    </row>
    <row r="489" spans="1:37" ht="27" customHeight="1">
      <c r="A489" s="26"/>
      <c r="B489" s="32">
        <v>75</v>
      </c>
      <c r="C489" s="33" t="s">
        <v>220</v>
      </c>
      <c r="D489" s="42"/>
      <c r="E489" s="42"/>
      <c r="F489" s="42"/>
      <c r="G489" s="42"/>
      <c r="H489" s="42"/>
      <c r="I489" s="42"/>
      <c r="J489" s="42"/>
      <c r="K489" s="101"/>
      <c r="L489" s="42"/>
      <c r="Q489" s="134"/>
      <c r="V489" s="134"/>
      <c r="AA489" s="134"/>
      <c r="AF489" s="134"/>
      <c r="AH489" s="204">
        <f t="shared" si="239"/>
        <v>0</v>
      </c>
    </row>
    <row r="490" spans="1:37" ht="13.95" customHeight="1">
      <c r="A490" s="26"/>
      <c r="B490" s="35" t="s">
        <v>176</v>
      </c>
      <c r="C490" s="33" t="s">
        <v>171</v>
      </c>
      <c r="D490" s="62">
        <v>699</v>
      </c>
      <c r="E490" s="40"/>
      <c r="F490" s="62">
        <v>902</v>
      </c>
      <c r="G490" s="40"/>
      <c r="H490" s="62">
        <v>902</v>
      </c>
      <c r="I490" s="40"/>
      <c r="J490" s="62">
        <v>1639</v>
      </c>
      <c r="K490" s="40">
        <v>0</v>
      </c>
      <c r="L490" s="42">
        <f>SUM(J490:K490)</f>
        <v>1639</v>
      </c>
      <c r="M490" s="219" t="s">
        <v>308</v>
      </c>
      <c r="N490" s="219" t="s">
        <v>230</v>
      </c>
      <c r="O490" s="219" t="s">
        <v>231</v>
      </c>
      <c r="P490" s="220">
        <v>100</v>
      </c>
      <c r="Q490" s="220" t="s">
        <v>311</v>
      </c>
      <c r="V490" s="134"/>
      <c r="W490" s="104"/>
      <c r="X490" s="104"/>
      <c r="Y490" s="104"/>
      <c r="Z490" s="227"/>
      <c r="AA490" s="218"/>
      <c r="AF490" s="134"/>
      <c r="AH490" s="204" t="s">
        <v>424</v>
      </c>
      <c r="AI490" s="15" t="s">
        <v>186</v>
      </c>
      <c r="AJ490" s="15" t="str">
        <f>B490</f>
        <v>60.75.02</v>
      </c>
      <c r="AK490" s="15" t="str">
        <f>CONCATENATE(AH490,".",AI490,".",AJ490)</f>
        <v>2216.05.053.60.75.02</v>
      </c>
    </row>
    <row r="491" spans="1:37" ht="13.95" customHeight="1">
      <c r="A491" s="26" t="s">
        <v>8</v>
      </c>
      <c r="B491" s="35">
        <v>60</v>
      </c>
      <c r="C491" s="33" t="s">
        <v>367</v>
      </c>
      <c r="D491" s="63">
        <f t="shared" ref="D491:L491" si="240">D490</f>
        <v>699</v>
      </c>
      <c r="E491" s="38"/>
      <c r="F491" s="63">
        <f t="shared" si="240"/>
        <v>902</v>
      </c>
      <c r="G491" s="38"/>
      <c r="H491" s="63">
        <f t="shared" si="240"/>
        <v>902</v>
      </c>
      <c r="I491" s="38"/>
      <c r="J491" s="63">
        <f t="shared" ref="J491" si="241">J490</f>
        <v>1639</v>
      </c>
      <c r="K491" s="38">
        <f t="shared" si="240"/>
        <v>0</v>
      </c>
      <c r="L491" s="39">
        <f t="shared" si="240"/>
        <v>1639</v>
      </c>
      <c r="Q491" s="134"/>
      <c r="V491" s="134"/>
      <c r="AA491" s="134"/>
      <c r="AF491" s="134"/>
      <c r="AH491" s="204">
        <f t="shared" si="239"/>
        <v>0</v>
      </c>
    </row>
    <row r="492" spans="1:37" ht="10.199999999999999" customHeight="1">
      <c r="A492" s="26"/>
      <c r="B492" s="35"/>
      <c r="C492" s="33"/>
      <c r="D492" s="42"/>
      <c r="E492" s="42"/>
      <c r="F492" s="42"/>
      <c r="G492" s="42"/>
      <c r="H492" s="42"/>
      <c r="I492" s="42"/>
      <c r="J492" s="42"/>
      <c r="K492" s="101"/>
      <c r="L492" s="42"/>
      <c r="Q492" s="134"/>
      <c r="V492" s="134"/>
      <c r="AA492" s="134"/>
      <c r="AF492" s="134"/>
      <c r="AH492" s="205"/>
      <c r="AI492" s="205"/>
      <c r="AJ492" s="206"/>
      <c r="AK492" s="206"/>
    </row>
    <row r="493" spans="1:37" ht="13.95" customHeight="1">
      <c r="A493" s="26"/>
      <c r="B493" s="35">
        <v>61</v>
      </c>
      <c r="C493" s="33" t="s">
        <v>172</v>
      </c>
      <c r="D493" s="42"/>
      <c r="E493" s="42"/>
      <c r="F493" s="42"/>
      <c r="G493" s="42"/>
      <c r="H493" s="42"/>
      <c r="I493" s="42"/>
      <c r="J493" s="42"/>
      <c r="K493" s="101"/>
      <c r="L493" s="42"/>
      <c r="Q493" s="134"/>
      <c r="V493" s="134"/>
      <c r="AA493" s="134"/>
      <c r="AF493" s="134"/>
      <c r="AH493" s="205"/>
      <c r="AI493" s="205"/>
      <c r="AJ493" s="206"/>
      <c r="AK493" s="206"/>
    </row>
    <row r="494" spans="1:37" ht="27" customHeight="1">
      <c r="A494" s="26"/>
      <c r="B494" s="32">
        <v>76</v>
      </c>
      <c r="C494" s="33" t="s">
        <v>220</v>
      </c>
      <c r="D494" s="42"/>
      <c r="E494" s="42"/>
      <c r="F494" s="42"/>
      <c r="G494" s="42"/>
      <c r="H494" s="42"/>
      <c r="I494" s="42"/>
      <c r="J494" s="42"/>
      <c r="K494" s="101"/>
      <c r="L494" s="42"/>
      <c r="Q494" s="134"/>
      <c r="V494" s="134"/>
      <c r="AA494" s="134"/>
      <c r="AF494" s="134"/>
      <c r="AH494" s="204">
        <f t="shared" si="239"/>
        <v>0</v>
      </c>
    </row>
    <row r="495" spans="1:37" ht="13.95" customHeight="1">
      <c r="A495" s="26"/>
      <c r="B495" s="35" t="s">
        <v>177</v>
      </c>
      <c r="C495" s="33" t="s">
        <v>76</v>
      </c>
      <c r="D495" s="77">
        <v>3999</v>
      </c>
      <c r="E495" s="44"/>
      <c r="F495" s="77">
        <v>4000</v>
      </c>
      <c r="G495" s="44"/>
      <c r="H495" s="77">
        <v>4000</v>
      </c>
      <c r="I495" s="44"/>
      <c r="J495" s="62">
        <f>ROUND(F495*0.75,0)</f>
        <v>3000</v>
      </c>
      <c r="K495" s="44">
        <v>0</v>
      </c>
      <c r="L495" s="46">
        <f>SUM(J495:K495)</f>
        <v>3000</v>
      </c>
      <c r="M495" s="219" t="s">
        <v>308</v>
      </c>
      <c r="N495" s="219" t="s">
        <v>230</v>
      </c>
      <c r="O495" s="219" t="s">
        <v>232</v>
      </c>
      <c r="P495" s="220">
        <v>100</v>
      </c>
      <c r="Q495" s="220" t="s">
        <v>312</v>
      </c>
      <c r="V495" s="134"/>
      <c r="AA495" s="134"/>
      <c r="AF495" s="134"/>
      <c r="AH495" s="204" t="s">
        <v>424</v>
      </c>
      <c r="AI495" s="15" t="s">
        <v>186</v>
      </c>
      <c r="AJ495" s="15" t="str">
        <f>B495</f>
        <v>61.76.21</v>
      </c>
      <c r="AK495" s="15" t="str">
        <f>CONCATENATE(AH495,".",AI495,".",AJ495)</f>
        <v>2216.05.053.61.76.21</v>
      </c>
    </row>
    <row r="496" spans="1:37" ht="13.95" customHeight="1">
      <c r="A496" s="26" t="s">
        <v>8</v>
      </c>
      <c r="B496" s="35">
        <v>61</v>
      </c>
      <c r="C496" s="33" t="s">
        <v>172</v>
      </c>
      <c r="D496" s="77">
        <f t="shared" ref="D496:L496" si="242">D495</f>
        <v>3999</v>
      </c>
      <c r="E496" s="44"/>
      <c r="F496" s="77">
        <f t="shared" si="242"/>
        <v>4000</v>
      </c>
      <c r="G496" s="44"/>
      <c r="H496" s="77">
        <f t="shared" si="242"/>
        <v>4000</v>
      </c>
      <c r="I496" s="44"/>
      <c r="J496" s="77">
        <f t="shared" ref="J496" si="243">J495</f>
        <v>3000</v>
      </c>
      <c r="K496" s="44">
        <f t="shared" si="242"/>
        <v>0</v>
      </c>
      <c r="L496" s="45">
        <f t="shared" si="242"/>
        <v>3000</v>
      </c>
      <c r="Q496" s="134"/>
      <c r="V496" s="134"/>
      <c r="AA496" s="134"/>
      <c r="AF496" s="134"/>
      <c r="AH496" s="204">
        <f t="shared" si="239"/>
        <v>0</v>
      </c>
    </row>
    <row r="497" spans="1:37" ht="13.95" customHeight="1">
      <c r="A497" s="26" t="s">
        <v>8</v>
      </c>
      <c r="B497" s="109" t="s">
        <v>186</v>
      </c>
      <c r="C497" s="30" t="s">
        <v>12</v>
      </c>
      <c r="D497" s="77">
        <f t="shared" ref="D497:L497" si="244">D496+D491</f>
        <v>4698</v>
      </c>
      <c r="E497" s="44"/>
      <c r="F497" s="77">
        <f t="shared" si="244"/>
        <v>4902</v>
      </c>
      <c r="G497" s="44"/>
      <c r="H497" s="77">
        <f t="shared" si="244"/>
        <v>4902</v>
      </c>
      <c r="I497" s="44"/>
      <c r="J497" s="77">
        <f t="shared" ref="J497" si="245">J496+J491</f>
        <v>4639</v>
      </c>
      <c r="K497" s="44">
        <f t="shared" si="244"/>
        <v>0</v>
      </c>
      <c r="L497" s="45">
        <f t="shared" si="244"/>
        <v>4639</v>
      </c>
      <c r="Q497" s="134"/>
      <c r="V497" s="134"/>
      <c r="AA497" s="134"/>
      <c r="AF497" s="134"/>
      <c r="AH497" s="204">
        <f t="shared" si="239"/>
        <v>0</v>
      </c>
    </row>
    <row r="498" spans="1:37" ht="13.95" customHeight="1">
      <c r="A498" s="26" t="s">
        <v>8</v>
      </c>
      <c r="B498" s="108">
        <v>5</v>
      </c>
      <c r="C498" s="33" t="s">
        <v>248</v>
      </c>
      <c r="D498" s="77">
        <f t="shared" ref="D498:L499" si="246">D497</f>
        <v>4698</v>
      </c>
      <c r="E498" s="44"/>
      <c r="F498" s="77">
        <f t="shared" si="246"/>
        <v>4902</v>
      </c>
      <c r="G498" s="44"/>
      <c r="H498" s="77">
        <f t="shared" si="246"/>
        <v>4902</v>
      </c>
      <c r="I498" s="44"/>
      <c r="J498" s="77">
        <f t="shared" ref="J498" si="247">J497</f>
        <v>4639</v>
      </c>
      <c r="K498" s="44">
        <f t="shared" si="246"/>
        <v>0</v>
      </c>
      <c r="L498" s="45">
        <f t="shared" si="246"/>
        <v>4639</v>
      </c>
      <c r="Q498" s="134"/>
      <c r="V498" s="134"/>
      <c r="AA498" s="134"/>
      <c r="AF498" s="134"/>
      <c r="AH498" s="204">
        <f t="shared" si="239"/>
        <v>0</v>
      </c>
    </row>
    <row r="499" spans="1:37" ht="13.95" customHeight="1">
      <c r="A499" s="71" t="s">
        <v>8</v>
      </c>
      <c r="B499" s="200">
        <v>2216</v>
      </c>
      <c r="C499" s="146" t="s">
        <v>3</v>
      </c>
      <c r="D499" s="63">
        <f t="shared" si="246"/>
        <v>4698</v>
      </c>
      <c r="E499" s="38"/>
      <c r="F499" s="63">
        <f t="shared" si="246"/>
        <v>4902</v>
      </c>
      <c r="G499" s="38"/>
      <c r="H499" s="63">
        <f t="shared" si="246"/>
        <v>4902</v>
      </c>
      <c r="I499" s="38"/>
      <c r="J499" s="63">
        <f t="shared" ref="J499" si="248">J498</f>
        <v>4639</v>
      </c>
      <c r="K499" s="38">
        <f t="shared" si="246"/>
        <v>0</v>
      </c>
      <c r="L499" s="39">
        <f t="shared" si="246"/>
        <v>4639</v>
      </c>
      <c r="Q499" s="134"/>
      <c r="V499" s="134"/>
      <c r="AA499" s="134"/>
      <c r="AF499" s="134"/>
      <c r="AH499" s="204">
        <f t="shared" si="239"/>
        <v>0</v>
      </c>
    </row>
    <row r="500" spans="1:37" ht="10.199999999999999" customHeight="1">
      <c r="A500" s="26"/>
      <c r="B500" s="29"/>
      <c r="C500" s="30"/>
      <c r="D500" s="40"/>
      <c r="E500" s="41"/>
      <c r="F500" s="40"/>
      <c r="G500" s="41"/>
      <c r="H500" s="40"/>
      <c r="I500" s="41"/>
      <c r="J500" s="40"/>
      <c r="K500" s="40"/>
      <c r="L500" s="41"/>
      <c r="Q500" s="134"/>
      <c r="V500" s="134"/>
      <c r="AA500" s="134"/>
      <c r="AF500" s="134"/>
      <c r="AH500" s="204">
        <f t="shared" si="239"/>
        <v>0</v>
      </c>
    </row>
    <row r="501" spans="1:37" ht="13.95" customHeight="1">
      <c r="A501" s="26" t="s">
        <v>10</v>
      </c>
      <c r="B501" s="49">
        <v>3454</v>
      </c>
      <c r="C501" s="28" t="s">
        <v>4</v>
      </c>
      <c r="D501" s="37"/>
      <c r="E501" s="37"/>
      <c r="F501" s="37"/>
      <c r="G501" s="37"/>
      <c r="H501" s="37"/>
      <c r="I501" s="37"/>
      <c r="J501" s="37"/>
      <c r="K501" s="99"/>
      <c r="L501" s="37"/>
      <c r="Q501" s="134"/>
      <c r="V501" s="134"/>
      <c r="AA501" s="134"/>
      <c r="AF501" s="134"/>
      <c r="AH501" s="204">
        <f t="shared" si="239"/>
        <v>0</v>
      </c>
    </row>
    <row r="502" spans="1:37" ht="13.95" customHeight="1">
      <c r="A502" s="26"/>
      <c r="B502" s="51">
        <v>2</v>
      </c>
      <c r="C502" s="59" t="s">
        <v>219</v>
      </c>
      <c r="D502" s="42"/>
      <c r="E502" s="42"/>
      <c r="F502" s="42"/>
      <c r="G502" s="42"/>
      <c r="H502" s="42"/>
      <c r="I502" s="42"/>
      <c r="J502" s="42"/>
      <c r="K502" s="101"/>
      <c r="L502" s="42"/>
      <c r="Q502" s="134"/>
      <c r="V502" s="134"/>
      <c r="AA502" s="134"/>
      <c r="AF502" s="134"/>
      <c r="AH502" s="204">
        <f t="shared" si="239"/>
        <v>0</v>
      </c>
    </row>
    <row r="503" spans="1:37" ht="13.95" customHeight="1">
      <c r="A503" s="26"/>
      <c r="B503" s="110">
        <v>2.1110000000000002</v>
      </c>
      <c r="C503" s="28" t="s">
        <v>141</v>
      </c>
      <c r="D503" s="42"/>
      <c r="E503" s="42"/>
      <c r="F503" s="42"/>
      <c r="G503" s="42"/>
      <c r="H503" s="42"/>
      <c r="I503" s="42"/>
      <c r="J503" s="42"/>
      <c r="K503" s="101"/>
      <c r="L503" s="42"/>
      <c r="Q503" s="134"/>
      <c r="V503" s="134"/>
      <c r="AA503" s="134"/>
      <c r="AF503" s="134"/>
      <c r="AH503" s="204">
        <f t="shared" si="239"/>
        <v>0</v>
      </c>
    </row>
    <row r="504" spans="1:37" ht="13.95" customHeight="1">
      <c r="A504" s="26"/>
      <c r="B504" s="27">
        <v>60</v>
      </c>
      <c r="C504" s="59" t="s">
        <v>142</v>
      </c>
      <c r="D504" s="42"/>
      <c r="E504" s="42"/>
      <c r="F504" s="42"/>
      <c r="G504" s="42"/>
      <c r="H504" s="42"/>
      <c r="I504" s="42"/>
      <c r="J504" s="42"/>
      <c r="K504" s="101"/>
      <c r="L504" s="42"/>
      <c r="Q504" s="134"/>
      <c r="V504" s="134"/>
      <c r="AA504" s="134"/>
      <c r="AF504" s="134"/>
      <c r="AH504" s="205"/>
      <c r="AI504" s="205"/>
      <c r="AJ504" s="206"/>
      <c r="AK504" s="206"/>
    </row>
    <row r="505" spans="1:37" ht="13.2" customHeight="1">
      <c r="A505" s="26"/>
      <c r="B505" s="55" t="s">
        <v>16</v>
      </c>
      <c r="C505" s="59" t="s">
        <v>17</v>
      </c>
      <c r="D505" s="41">
        <v>9191</v>
      </c>
      <c r="E505" s="75"/>
      <c r="F505" s="62">
        <v>9644</v>
      </c>
      <c r="G505" s="75"/>
      <c r="H505" s="41">
        <v>9644</v>
      </c>
      <c r="I505" s="75"/>
      <c r="J505" s="57">
        <v>13440</v>
      </c>
      <c r="K505" s="75">
        <v>0</v>
      </c>
      <c r="L505" s="69">
        <f>SUM(J505:K505)</f>
        <v>13440</v>
      </c>
      <c r="M505" s="219" t="s">
        <v>308</v>
      </c>
      <c r="N505" s="219" t="s">
        <v>230</v>
      </c>
      <c r="O505" s="219" t="s">
        <v>17</v>
      </c>
      <c r="P505" s="220">
        <v>100</v>
      </c>
      <c r="Q505" s="220" t="s">
        <v>309</v>
      </c>
      <c r="V505" s="134"/>
      <c r="AA505" s="134"/>
      <c r="AF505" s="134"/>
      <c r="AH505" s="204" t="s">
        <v>425</v>
      </c>
      <c r="AI505" s="15" t="s">
        <v>426</v>
      </c>
      <c r="AJ505" s="15" t="str">
        <f>B505</f>
        <v>60.00.01</v>
      </c>
      <c r="AK505" s="15" t="str">
        <f>CONCATENATE(AH505,".",AI505,".",AJ505)</f>
        <v>3454.02.111.60.00.01</v>
      </c>
    </row>
    <row r="506" spans="1:37" s="137" customFormat="1" ht="13.2" customHeight="1">
      <c r="A506" s="26" t="s">
        <v>8</v>
      </c>
      <c r="B506" s="27">
        <v>60</v>
      </c>
      <c r="C506" s="59" t="s">
        <v>142</v>
      </c>
      <c r="D506" s="39">
        <f t="shared" ref="D506:L506" si="249">SUM(D505:D505)</f>
        <v>9191</v>
      </c>
      <c r="E506" s="47"/>
      <c r="F506" s="63">
        <f t="shared" si="249"/>
        <v>9644</v>
      </c>
      <c r="G506" s="47"/>
      <c r="H506" s="39">
        <f t="shared" si="249"/>
        <v>9644</v>
      </c>
      <c r="I506" s="47"/>
      <c r="J506" s="63">
        <f t="shared" ref="J506" si="250">SUM(J505:J505)</f>
        <v>13440</v>
      </c>
      <c r="K506" s="47">
        <f t="shared" si="249"/>
        <v>0</v>
      </c>
      <c r="L506" s="66">
        <f t="shared" si="249"/>
        <v>13440</v>
      </c>
      <c r="M506" s="136"/>
      <c r="N506" s="136"/>
      <c r="O506" s="136"/>
      <c r="P506" s="153"/>
      <c r="Q506" s="135"/>
      <c r="R506" s="136"/>
      <c r="S506" s="134"/>
      <c r="T506" s="136"/>
      <c r="U506" s="136"/>
      <c r="V506" s="136"/>
      <c r="W506" s="136"/>
      <c r="X506" s="136"/>
      <c r="Y506" s="136"/>
      <c r="AA506" s="134"/>
      <c r="AB506" s="136"/>
      <c r="AC506" s="136"/>
      <c r="AD506" s="136"/>
      <c r="AE506" s="136"/>
      <c r="AF506" s="136"/>
      <c r="AH506" s="204">
        <f t="shared" si="239"/>
        <v>0</v>
      </c>
      <c r="AI506" s="15"/>
      <c r="AJ506" s="15"/>
      <c r="AK506" s="15"/>
    </row>
    <row r="507" spans="1:37" s="137" customFormat="1" ht="13.2" customHeight="1">
      <c r="A507" s="26"/>
      <c r="B507" s="27"/>
      <c r="C507" s="59"/>
      <c r="D507" s="243"/>
      <c r="E507" s="159"/>
      <c r="F507" s="244"/>
      <c r="G507" s="159"/>
      <c r="H507" s="243"/>
      <c r="I507" s="159"/>
      <c r="J507" s="244"/>
      <c r="K507" s="159"/>
      <c r="L507" s="158"/>
      <c r="M507" s="136"/>
      <c r="N507" s="136"/>
      <c r="O507" s="136"/>
      <c r="P507" s="153"/>
      <c r="Q507" s="135"/>
      <c r="R507" s="136"/>
      <c r="S507" s="134"/>
      <c r="T507" s="136"/>
      <c r="U507" s="136"/>
      <c r="V507" s="136"/>
      <c r="W507" s="136"/>
      <c r="X507" s="136"/>
      <c r="Y507" s="136"/>
      <c r="AA507" s="134"/>
      <c r="AB507" s="136"/>
      <c r="AC507" s="136"/>
      <c r="AD507" s="136"/>
      <c r="AE507" s="136"/>
      <c r="AF507" s="136"/>
      <c r="AH507" s="204"/>
      <c r="AI507" s="15"/>
      <c r="AJ507" s="15"/>
      <c r="AK507" s="15"/>
    </row>
    <row r="508" spans="1:37" s="137" customFormat="1" ht="13.2" customHeight="1">
      <c r="A508" s="27"/>
      <c r="B508" s="27">
        <v>61</v>
      </c>
      <c r="C508" s="59" t="s">
        <v>439</v>
      </c>
      <c r="D508" s="41"/>
      <c r="E508" s="75"/>
      <c r="F508" s="62"/>
      <c r="G508" s="75"/>
      <c r="H508" s="41"/>
      <c r="I508" s="75"/>
      <c r="J508" s="62"/>
      <c r="K508" s="75"/>
      <c r="L508" s="69"/>
      <c r="M508" s="136"/>
      <c r="N508" s="136"/>
      <c r="O508" s="136"/>
      <c r="P508" s="153"/>
      <c r="Q508" s="135"/>
      <c r="R508" s="136"/>
      <c r="S508" s="134"/>
      <c r="T508" s="136"/>
      <c r="U508" s="136"/>
      <c r="V508" s="136"/>
      <c r="W508" s="136"/>
      <c r="X508" s="136"/>
      <c r="Y508" s="136"/>
      <c r="AA508" s="134"/>
      <c r="AB508" s="136"/>
      <c r="AC508" s="136"/>
      <c r="AD508" s="136"/>
      <c r="AE508" s="136"/>
      <c r="AF508" s="136"/>
      <c r="AH508" s="204"/>
      <c r="AI508" s="15"/>
      <c r="AJ508" s="15"/>
      <c r="AK508" s="15"/>
    </row>
    <row r="509" spans="1:37" s="137" customFormat="1" ht="13.2" customHeight="1">
      <c r="A509" s="26"/>
      <c r="B509" s="55" t="s">
        <v>440</v>
      </c>
      <c r="C509" s="59" t="s">
        <v>441</v>
      </c>
      <c r="D509" s="44">
        <v>0</v>
      </c>
      <c r="E509" s="81"/>
      <c r="F509" s="44">
        <v>0</v>
      </c>
      <c r="G509" s="81"/>
      <c r="H509" s="44">
        <v>0</v>
      </c>
      <c r="I509" s="81"/>
      <c r="J509" s="44">
        <v>0</v>
      </c>
      <c r="K509" s="81">
        <v>0</v>
      </c>
      <c r="L509" s="81">
        <f>SUM(J509:K509)</f>
        <v>0</v>
      </c>
      <c r="M509" s="219" t="s">
        <v>308</v>
      </c>
      <c r="N509" s="219" t="s">
        <v>233</v>
      </c>
      <c r="O509" s="219" t="s">
        <v>441</v>
      </c>
      <c r="P509" s="220">
        <v>100</v>
      </c>
      <c r="Q509" s="220" t="s">
        <v>471</v>
      </c>
      <c r="R509" s="136"/>
      <c r="S509" s="134"/>
      <c r="T509" s="136"/>
      <c r="U509" s="136"/>
      <c r="V509" s="136"/>
      <c r="W509" s="136"/>
      <c r="X509" s="136"/>
      <c r="Y509" s="136"/>
      <c r="AA509" s="134"/>
      <c r="AB509" s="136"/>
      <c r="AC509" s="136"/>
      <c r="AD509" s="136"/>
      <c r="AE509" s="136"/>
      <c r="AF509" s="136"/>
      <c r="AH509" s="204" t="s">
        <v>425</v>
      </c>
      <c r="AI509" s="15" t="s">
        <v>426</v>
      </c>
      <c r="AJ509" s="15" t="str">
        <f>B509</f>
        <v>61.00.70</v>
      </c>
      <c r="AK509" s="15" t="str">
        <f>CONCATENATE(AH509,".",AI509,".",AJ509)</f>
        <v>3454.02.111.61.00.70</v>
      </c>
    </row>
    <row r="510" spans="1:37" s="137" customFormat="1" ht="13.2" customHeight="1">
      <c r="A510" s="26" t="s">
        <v>8</v>
      </c>
      <c r="B510" s="27">
        <v>61</v>
      </c>
      <c r="C510" s="59" t="s">
        <v>439</v>
      </c>
      <c r="D510" s="38">
        <f>D509</f>
        <v>0</v>
      </c>
      <c r="E510" s="38"/>
      <c r="F510" s="38">
        <f t="shared" ref="F510:L510" si="251">F509</f>
        <v>0</v>
      </c>
      <c r="G510" s="38"/>
      <c r="H510" s="39">
        <v>3000</v>
      </c>
      <c r="I510" s="38"/>
      <c r="J510" s="38">
        <f t="shared" si="251"/>
        <v>0</v>
      </c>
      <c r="K510" s="38">
        <f t="shared" si="251"/>
        <v>0</v>
      </c>
      <c r="L510" s="38">
        <f t="shared" si="251"/>
        <v>0</v>
      </c>
      <c r="M510" s="136"/>
      <c r="N510" s="136"/>
      <c r="O510" s="136"/>
      <c r="P510" s="153"/>
      <c r="Q510" s="135"/>
      <c r="R510" s="136"/>
      <c r="S510" s="134"/>
      <c r="T510" s="136"/>
      <c r="U510" s="136"/>
      <c r="V510" s="136"/>
      <c r="W510" s="136"/>
      <c r="X510" s="136"/>
      <c r="Y510" s="136"/>
      <c r="AA510" s="134"/>
      <c r="AB510" s="136"/>
      <c r="AC510" s="136"/>
      <c r="AD510" s="136"/>
      <c r="AE510" s="136"/>
      <c r="AF510" s="136"/>
      <c r="AH510" s="204"/>
      <c r="AI510" s="15"/>
      <c r="AJ510" s="15"/>
      <c r="AK510" s="15"/>
    </row>
    <row r="511" spans="1:37" s="137" customFormat="1" ht="13.2" customHeight="1">
      <c r="A511" s="26" t="s">
        <v>8</v>
      </c>
      <c r="B511" s="110">
        <v>2.1110000000000002</v>
      </c>
      <c r="C511" s="28" t="s">
        <v>141</v>
      </c>
      <c r="D511" s="63">
        <f>SUM(D505:D505)+D510</f>
        <v>9191</v>
      </c>
      <c r="E511" s="38"/>
      <c r="F511" s="63">
        <f t="shared" ref="F511:L511" si="252">SUM(F505:F505)+F510</f>
        <v>9644</v>
      </c>
      <c r="G511" s="38"/>
      <c r="H511" s="63">
        <f>SUM(H505:H505)+H510</f>
        <v>12644</v>
      </c>
      <c r="I511" s="38"/>
      <c r="J511" s="63">
        <f t="shared" si="252"/>
        <v>13440</v>
      </c>
      <c r="K511" s="38">
        <f t="shared" si="252"/>
        <v>0</v>
      </c>
      <c r="L511" s="63">
        <f t="shared" si="252"/>
        <v>13440</v>
      </c>
      <c r="M511" s="136"/>
      <c r="N511" s="136"/>
      <c r="O511" s="136"/>
      <c r="P511" s="153"/>
      <c r="Q511" s="136"/>
      <c r="R511" s="136"/>
      <c r="S511" s="134"/>
      <c r="T511" s="136"/>
      <c r="U511" s="136"/>
      <c r="V511" s="136"/>
      <c r="W511" s="136"/>
      <c r="X511" s="136"/>
      <c r="Y511" s="136"/>
      <c r="AA511" s="136"/>
      <c r="AB511" s="136"/>
      <c r="AC511" s="136"/>
      <c r="AD511" s="136"/>
      <c r="AE511" s="136"/>
      <c r="AF511" s="136"/>
      <c r="AH511" s="204">
        <f t="shared" si="239"/>
        <v>0</v>
      </c>
      <c r="AI511" s="15"/>
      <c r="AJ511" s="15"/>
      <c r="AK511" s="15"/>
    </row>
    <row r="512" spans="1:37" s="137" customFormat="1" ht="13.2" customHeight="1">
      <c r="A512" s="26" t="s">
        <v>8</v>
      </c>
      <c r="B512" s="51">
        <v>2</v>
      </c>
      <c r="C512" s="59" t="s">
        <v>219</v>
      </c>
      <c r="D512" s="77">
        <f t="shared" ref="D512:L513" si="253">D511</f>
        <v>9191</v>
      </c>
      <c r="E512" s="44"/>
      <c r="F512" s="77">
        <f t="shared" si="253"/>
        <v>9644</v>
      </c>
      <c r="G512" s="44"/>
      <c r="H512" s="77">
        <f t="shared" si="253"/>
        <v>12644</v>
      </c>
      <c r="I512" s="44"/>
      <c r="J512" s="77">
        <f t="shared" ref="J512" si="254">J511</f>
        <v>13440</v>
      </c>
      <c r="K512" s="44">
        <f t="shared" si="253"/>
        <v>0</v>
      </c>
      <c r="L512" s="77">
        <f t="shared" si="253"/>
        <v>13440</v>
      </c>
      <c r="M512" s="136"/>
      <c r="N512" s="136"/>
      <c r="O512" s="136"/>
      <c r="P512" s="153"/>
      <c r="Q512" s="136"/>
      <c r="R512" s="136"/>
      <c r="S512" s="134"/>
      <c r="T512" s="136"/>
      <c r="U512" s="136"/>
      <c r="V512" s="136"/>
      <c r="W512" s="136"/>
      <c r="X512" s="136"/>
      <c r="Y512" s="136"/>
      <c r="AA512" s="136"/>
      <c r="AB512" s="136"/>
      <c r="AC512" s="136"/>
      <c r="AD512" s="136"/>
      <c r="AE512" s="136"/>
      <c r="AF512" s="136"/>
      <c r="AH512" s="204">
        <f t="shared" si="239"/>
        <v>0</v>
      </c>
      <c r="AI512" s="15"/>
      <c r="AJ512" s="15"/>
      <c r="AK512" s="15"/>
    </row>
    <row r="513" spans="1:37" s="137" customFormat="1" ht="13.2" customHeight="1">
      <c r="A513" s="26" t="s">
        <v>8</v>
      </c>
      <c r="B513" s="49">
        <v>3454</v>
      </c>
      <c r="C513" s="28" t="s">
        <v>4</v>
      </c>
      <c r="D513" s="66">
        <f t="shared" si="253"/>
        <v>9191</v>
      </c>
      <c r="E513" s="47"/>
      <c r="F513" s="66">
        <f t="shared" si="253"/>
        <v>9644</v>
      </c>
      <c r="G513" s="47"/>
      <c r="H513" s="66">
        <f t="shared" si="253"/>
        <v>12644</v>
      </c>
      <c r="I513" s="47"/>
      <c r="J513" s="66">
        <f t="shared" ref="J513" si="255">J512</f>
        <v>13440</v>
      </c>
      <c r="K513" s="47">
        <f t="shared" si="253"/>
        <v>0</v>
      </c>
      <c r="L513" s="66">
        <f t="shared" si="253"/>
        <v>13440</v>
      </c>
      <c r="M513" s="136"/>
      <c r="N513" s="136"/>
      <c r="O513" s="136"/>
      <c r="P513" s="153"/>
      <c r="Q513" s="136"/>
      <c r="R513" s="136"/>
      <c r="S513" s="134"/>
      <c r="T513" s="136"/>
      <c r="U513" s="136"/>
      <c r="V513" s="136"/>
      <c r="W513" s="136"/>
      <c r="X513" s="136"/>
      <c r="Y513" s="136"/>
      <c r="AA513" s="136"/>
      <c r="AB513" s="136"/>
      <c r="AC513" s="136"/>
      <c r="AD513" s="136"/>
      <c r="AE513" s="136"/>
      <c r="AF513" s="136"/>
      <c r="AH513" s="205"/>
      <c r="AI513" s="205"/>
      <c r="AJ513" s="206"/>
      <c r="AK513" s="206"/>
    </row>
    <row r="514" spans="1:37" s="203" customFormat="1" ht="13.2" customHeight="1">
      <c r="A514" s="196" t="s">
        <v>8</v>
      </c>
      <c r="B514" s="197"/>
      <c r="C514" s="198" t="s">
        <v>9</v>
      </c>
      <c r="D514" s="199">
        <f>D513+D483+D413+D499+D40</f>
        <v>2395752</v>
      </c>
      <c r="E514" s="47"/>
      <c r="F514" s="199">
        <f>F513+F483+F413+F499+F40</f>
        <v>2656878</v>
      </c>
      <c r="G514" s="47"/>
      <c r="H514" s="199">
        <f>H513+H483+H413+H499+H40</f>
        <v>3548098</v>
      </c>
      <c r="I514" s="47"/>
      <c r="J514" s="199">
        <f>J513+J483+J413+J499+J40</f>
        <v>3863011</v>
      </c>
      <c r="K514" s="66">
        <f>K513+K483+K413+K499+K40</f>
        <v>0</v>
      </c>
      <c r="L514" s="199">
        <f>L513+L483+L413+L499+L40</f>
        <v>3863011</v>
      </c>
      <c r="M514" s="136"/>
      <c r="N514" s="136"/>
      <c r="O514" s="136"/>
      <c r="P514" s="153"/>
      <c r="Q514" s="136"/>
      <c r="S514" s="229"/>
      <c r="AH514" s="204">
        <f t="shared" si="239"/>
        <v>0</v>
      </c>
      <c r="AI514" s="15"/>
      <c r="AJ514" s="15"/>
      <c r="AK514" s="15"/>
    </row>
    <row r="515" spans="1:37" s="137" customFormat="1">
      <c r="A515" s="26"/>
      <c r="B515" s="27"/>
      <c r="C515" s="28"/>
      <c r="D515" s="68"/>
      <c r="E515" s="68"/>
      <c r="F515" s="68"/>
      <c r="G515" s="68"/>
      <c r="H515" s="68"/>
      <c r="I515" s="68"/>
      <c r="J515" s="120"/>
      <c r="K515" s="100"/>
      <c r="L515" s="68"/>
      <c r="M515" s="136"/>
      <c r="N515" s="136"/>
      <c r="O515" s="136"/>
      <c r="P515" s="153"/>
      <c r="Q515" s="136"/>
      <c r="R515" s="136"/>
      <c r="S515" s="134"/>
      <c r="T515" s="136"/>
      <c r="U515" s="136"/>
      <c r="V515" s="136"/>
      <c r="W515" s="136"/>
      <c r="X515" s="136"/>
      <c r="Y515" s="136"/>
      <c r="AA515" s="136"/>
      <c r="AB515" s="136"/>
      <c r="AC515" s="136"/>
      <c r="AD515" s="136"/>
      <c r="AE515" s="136"/>
      <c r="AF515" s="136"/>
      <c r="AH515" s="204">
        <f t="shared" si="239"/>
        <v>0</v>
      </c>
      <c r="AI515" s="15"/>
      <c r="AJ515" s="15"/>
      <c r="AK515" s="15"/>
    </row>
    <row r="516" spans="1:37" s="137" customFormat="1" ht="13.2" customHeight="1">
      <c r="A516" s="26"/>
      <c r="B516" s="27"/>
      <c r="C516" s="112" t="s">
        <v>143</v>
      </c>
      <c r="D516" s="42"/>
      <c r="E516" s="37"/>
      <c r="F516" s="37"/>
      <c r="G516" s="37"/>
      <c r="H516" s="37"/>
      <c r="I516" s="37"/>
      <c r="J516" s="184"/>
      <c r="K516" s="99"/>
      <c r="L516" s="37"/>
      <c r="M516" s="136"/>
      <c r="N516" s="136"/>
      <c r="O516" s="136"/>
      <c r="P516" s="153"/>
      <c r="Q516" s="136"/>
      <c r="R516" s="136"/>
      <c r="S516" s="134"/>
      <c r="T516" s="136"/>
      <c r="U516" s="136"/>
      <c r="V516" s="136"/>
      <c r="W516" s="136"/>
      <c r="X516" s="136"/>
      <c r="Y516" s="136"/>
      <c r="AA516" s="136"/>
      <c r="AB516" s="136"/>
      <c r="AC516" s="136"/>
      <c r="AD516" s="136"/>
      <c r="AE516" s="136"/>
      <c r="AF516" s="136"/>
      <c r="AH516" s="204">
        <f t="shared" si="239"/>
        <v>0</v>
      </c>
      <c r="AI516" s="15"/>
      <c r="AJ516" s="15"/>
      <c r="AK516" s="15"/>
    </row>
    <row r="517" spans="1:37" s="137" customFormat="1" ht="13.2" customHeight="1">
      <c r="A517" s="26" t="s">
        <v>10</v>
      </c>
      <c r="B517" s="29">
        <v>4210</v>
      </c>
      <c r="C517" s="30" t="s">
        <v>382</v>
      </c>
      <c r="D517" s="113"/>
      <c r="E517" s="113"/>
      <c r="F517" s="113"/>
      <c r="G517" s="113"/>
      <c r="H517" s="113"/>
      <c r="I517" s="113"/>
      <c r="J517" s="84"/>
      <c r="K517" s="101"/>
      <c r="L517" s="113"/>
      <c r="M517" s="136"/>
      <c r="N517" s="136"/>
      <c r="O517" s="136"/>
      <c r="P517" s="153"/>
      <c r="Q517" s="136"/>
      <c r="R517" s="136"/>
      <c r="S517" s="134"/>
      <c r="T517" s="136"/>
      <c r="U517" s="136"/>
      <c r="V517" s="136"/>
      <c r="W517" s="136"/>
      <c r="X517" s="136"/>
      <c r="Y517" s="136"/>
      <c r="AA517" s="136"/>
      <c r="AB517" s="136"/>
      <c r="AC517" s="136"/>
      <c r="AD517" s="136"/>
      <c r="AE517" s="136"/>
      <c r="AF517" s="136"/>
      <c r="AH517" s="204">
        <f t="shared" si="239"/>
        <v>0</v>
      </c>
      <c r="AI517" s="15"/>
      <c r="AJ517" s="15"/>
      <c r="AK517" s="15"/>
    </row>
    <row r="518" spans="1:37" s="137" customFormat="1" ht="13.2" customHeight="1">
      <c r="A518" s="31"/>
      <c r="B518" s="114">
        <v>1</v>
      </c>
      <c r="C518" s="33" t="s">
        <v>144</v>
      </c>
      <c r="D518" s="115"/>
      <c r="E518" s="115"/>
      <c r="F518" s="115"/>
      <c r="G518" s="115"/>
      <c r="H518" s="115"/>
      <c r="I518" s="115"/>
      <c r="J518" s="184"/>
      <c r="K518" s="99"/>
      <c r="L518" s="115"/>
      <c r="M518" s="136"/>
      <c r="N518" s="136"/>
      <c r="O518" s="136"/>
      <c r="P518" s="153"/>
      <c r="Q518" s="136"/>
      <c r="R518" s="136"/>
      <c r="S518" s="134"/>
      <c r="T518" s="136"/>
      <c r="U518" s="136"/>
      <c r="V518" s="136"/>
      <c r="W518" s="136"/>
      <c r="X518" s="136"/>
      <c r="Y518" s="136"/>
      <c r="AA518" s="136"/>
      <c r="AB518" s="136"/>
      <c r="AC518" s="136"/>
      <c r="AD518" s="136"/>
      <c r="AE518" s="136"/>
      <c r="AF518" s="136"/>
      <c r="AH518" s="204">
        <f t="shared" si="239"/>
        <v>0</v>
      </c>
      <c r="AI518" s="15"/>
      <c r="AJ518" s="15"/>
      <c r="AK518" s="15"/>
    </row>
    <row r="519" spans="1:37" s="137" customFormat="1" ht="13.2" customHeight="1">
      <c r="A519" s="31"/>
      <c r="B519" s="110">
        <v>1.1100000000000001</v>
      </c>
      <c r="C519" s="30" t="s">
        <v>145</v>
      </c>
      <c r="D519" s="115"/>
      <c r="E519" s="115"/>
      <c r="F519" s="115"/>
      <c r="G519" s="115"/>
      <c r="H519" s="115"/>
      <c r="I519" s="115"/>
      <c r="J519" s="184"/>
      <c r="K519" s="99"/>
      <c r="L519" s="115"/>
      <c r="M519" s="136"/>
      <c r="N519" s="136"/>
      <c r="O519" s="136"/>
      <c r="P519" s="153"/>
      <c r="Q519" s="136"/>
      <c r="R519" s="136"/>
      <c r="S519" s="134"/>
      <c r="T519" s="136"/>
      <c r="U519" s="136"/>
      <c r="V519" s="136"/>
      <c r="W519" s="136"/>
      <c r="X519" s="136"/>
      <c r="Y519" s="136"/>
      <c r="AA519" s="136"/>
      <c r="AB519" s="136"/>
      <c r="AC519" s="136"/>
      <c r="AD519" s="136"/>
      <c r="AE519" s="136"/>
      <c r="AF519" s="136"/>
      <c r="AH519" s="204">
        <f t="shared" si="239"/>
        <v>0</v>
      </c>
      <c r="AI519" s="15"/>
      <c r="AJ519" s="15"/>
      <c r="AK519" s="15"/>
    </row>
    <row r="520" spans="1:37" s="137" customFormat="1" ht="13.2" customHeight="1">
      <c r="A520" s="31"/>
      <c r="B520" s="32">
        <v>60</v>
      </c>
      <c r="C520" s="33" t="s">
        <v>146</v>
      </c>
      <c r="D520" s="113"/>
      <c r="E520" s="113"/>
      <c r="F520" s="113"/>
      <c r="G520" s="113"/>
      <c r="H520" s="113"/>
      <c r="I520" s="113"/>
      <c r="J520" s="84"/>
      <c r="K520" s="101"/>
      <c r="L520" s="113"/>
      <c r="M520" s="136"/>
      <c r="N520" s="136"/>
      <c r="O520" s="136"/>
      <c r="P520" s="153"/>
      <c r="Q520" s="136"/>
      <c r="R520" s="136"/>
      <c r="S520" s="134"/>
      <c r="T520" s="136"/>
      <c r="U520" s="136"/>
      <c r="V520" s="136"/>
      <c r="W520" s="136"/>
      <c r="X520" s="136"/>
      <c r="Y520" s="136"/>
      <c r="AA520" s="136"/>
      <c r="AB520" s="136"/>
      <c r="AC520" s="136"/>
      <c r="AD520" s="136"/>
      <c r="AE520" s="136"/>
      <c r="AF520" s="136"/>
      <c r="AH520" s="204">
        <f t="shared" si="239"/>
        <v>0</v>
      </c>
      <c r="AI520" s="15"/>
      <c r="AJ520" s="15"/>
      <c r="AK520" s="15"/>
    </row>
    <row r="521" spans="1:37" s="137" customFormat="1" ht="13.8">
      <c r="A521" s="31"/>
      <c r="B521" s="143" t="s">
        <v>244</v>
      </c>
      <c r="C521" s="33" t="s">
        <v>293</v>
      </c>
      <c r="D521" s="69">
        <v>2102741</v>
      </c>
      <c r="E521" s="75"/>
      <c r="F521" s="69">
        <v>350000</v>
      </c>
      <c r="G521" s="75"/>
      <c r="H521" s="69">
        <v>350000</v>
      </c>
      <c r="I521" s="75"/>
      <c r="J521" s="40">
        <v>0</v>
      </c>
      <c r="K521" s="75">
        <v>0</v>
      </c>
      <c r="L521" s="75">
        <f t="shared" ref="L521:L530" si="256">SUM(J521:K521)</f>
        <v>0</v>
      </c>
      <c r="M521" s="219" t="s">
        <v>308</v>
      </c>
      <c r="N521" s="219" t="s">
        <v>233</v>
      </c>
      <c r="O521" s="219" t="s">
        <v>331</v>
      </c>
      <c r="P521" s="220">
        <v>100</v>
      </c>
      <c r="Q521" s="220" t="s">
        <v>332</v>
      </c>
      <c r="R521" s="136"/>
      <c r="S521" s="134"/>
      <c r="T521" s="136"/>
      <c r="U521" s="136"/>
      <c r="V521" s="136"/>
      <c r="W521" s="136"/>
      <c r="X521" s="136"/>
      <c r="Y521" s="136"/>
      <c r="AA521" s="136"/>
      <c r="AB521" s="136"/>
      <c r="AC521" s="136"/>
      <c r="AD521" s="136"/>
      <c r="AE521" s="136"/>
      <c r="AF521" s="136"/>
      <c r="AH521" s="204" t="s">
        <v>427</v>
      </c>
      <c r="AI521" s="137" t="s">
        <v>407</v>
      </c>
      <c r="AJ521" s="137" t="str">
        <f t="shared" ref="AJ521:AJ527" si="257">B521</f>
        <v>60.00.83</v>
      </c>
      <c r="AK521" s="137" t="str">
        <f t="shared" ref="AK521:AK527" si="258">CONCATENATE(AH521,".",AI521,".",AJ521)</f>
        <v>4210.01.110.60.00.83</v>
      </c>
    </row>
    <row r="522" spans="1:37" s="137" customFormat="1" ht="39.6">
      <c r="A522" s="31"/>
      <c r="B522" s="143" t="s">
        <v>299</v>
      </c>
      <c r="C522" s="133" t="s">
        <v>306</v>
      </c>
      <c r="D522" s="69">
        <v>48600</v>
      </c>
      <c r="E522" s="75"/>
      <c r="F522" s="69">
        <v>46380</v>
      </c>
      <c r="G522" s="75"/>
      <c r="H522" s="69">
        <v>46380</v>
      </c>
      <c r="I522" s="75"/>
      <c r="J522" s="69">
        <v>81600</v>
      </c>
      <c r="K522" s="69"/>
      <c r="L522" s="69">
        <f t="shared" si="256"/>
        <v>81600</v>
      </c>
      <c r="M522" s="219" t="s">
        <v>336</v>
      </c>
      <c r="N522" s="219" t="s">
        <v>337</v>
      </c>
      <c r="O522" s="219" t="s">
        <v>306</v>
      </c>
      <c r="P522" s="220">
        <v>100</v>
      </c>
      <c r="Q522" s="220" t="s">
        <v>354</v>
      </c>
      <c r="R522" s="136"/>
      <c r="S522" s="134"/>
      <c r="T522" s="136"/>
      <c r="U522" s="136"/>
      <c r="V522" s="136"/>
      <c r="W522" s="136"/>
      <c r="X522" s="136"/>
      <c r="Y522" s="136"/>
      <c r="AA522" s="136"/>
      <c r="AB522" s="136"/>
      <c r="AC522" s="136"/>
      <c r="AD522" s="136"/>
      <c r="AE522" s="136"/>
      <c r="AF522" s="136"/>
      <c r="AH522" s="204" t="s">
        <v>427</v>
      </c>
      <c r="AI522" s="137" t="s">
        <v>407</v>
      </c>
      <c r="AJ522" s="137" t="str">
        <f t="shared" si="257"/>
        <v>60.00.85</v>
      </c>
      <c r="AK522" s="137" t="str">
        <f t="shared" si="258"/>
        <v>4210.01.110.60.00.85</v>
      </c>
    </row>
    <row r="523" spans="1:37" s="137" customFormat="1" ht="14.4" customHeight="1">
      <c r="A523" s="31"/>
      <c r="B523" s="143" t="s">
        <v>259</v>
      </c>
      <c r="C523" s="133" t="s">
        <v>357</v>
      </c>
      <c r="D523" s="69">
        <v>5800</v>
      </c>
      <c r="E523" s="75"/>
      <c r="F523" s="69">
        <v>5000</v>
      </c>
      <c r="G523" s="75"/>
      <c r="H523" s="69">
        <v>5000</v>
      </c>
      <c r="I523" s="75"/>
      <c r="J523" s="40">
        <v>0</v>
      </c>
      <c r="K523" s="75">
        <v>0</v>
      </c>
      <c r="L523" s="75">
        <f t="shared" si="256"/>
        <v>0</v>
      </c>
      <c r="M523" s="219" t="s">
        <v>308</v>
      </c>
      <c r="N523" s="219" t="s">
        <v>233</v>
      </c>
      <c r="O523" s="219" t="s">
        <v>357</v>
      </c>
      <c r="P523" s="220">
        <v>100</v>
      </c>
      <c r="Q523" s="220" t="s">
        <v>389</v>
      </c>
      <c r="R523" s="136"/>
      <c r="S523" s="134"/>
      <c r="T523" s="136"/>
      <c r="U523" s="136"/>
      <c r="V523" s="136"/>
      <c r="W523" s="136"/>
      <c r="X523" s="136"/>
      <c r="Y523" s="136"/>
      <c r="AA523" s="136"/>
      <c r="AB523" s="136"/>
      <c r="AC523" s="136"/>
      <c r="AD523" s="136"/>
      <c r="AE523" s="136"/>
      <c r="AF523" s="136"/>
      <c r="AH523" s="204" t="s">
        <v>427</v>
      </c>
      <c r="AI523" s="137" t="s">
        <v>407</v>
      </c>
      <c r="AJ523" s="137" t="str">
        <f t="shared" ref="AJ523:AJ526" si="259">B523</f>
        <v>60.00.86</v>
      </c>
      <c r="AK523" s="137" t="str">
        <f t="shared" ref="AK523:AK526" si="260">CONCATENATE(AH523,".",AI523,".",AJ523)</f>
        <v>4210.01.110.60.00.86</v>
      </c>
    </row>
    <row r="524" spans="1:37" s="137" customFormat="1" ht="14.4" customHeight="1">
      <c r="A524" s="31"/>
      <c r="B524" s="143" t="s">
        <v>261</v>
      </c>
      <c r="C524" s="133" t="s">
        <v>358</v>
      </c>
      <c r="D524" s="69">
        <v>10000</v>
      </c>
      <c r="E524" s="75"/>
      <c r="F524" s="69">
        <v>10000</v>
      </c>
      <c r="G524" s="75"/>
      <c r="H524" s="69">
        <v>10000</v>
      </c>
      <c r="I524" s="75"/>
      <c r="J524" s="40">
        <v>0</v>
      </c>
      <c r="K524" s="75">
        <v>0</v>
      </c>
      <c r="L524" s="75">
        <f t="shared" si="256"/>
        <v>0</v>
      </c>
      <c r="M524" s="219" t="s">
        <v>308</v>
      </c>
      <c r="N524" s="219" t="s">
        <v>233</v>
      </c>
      <c r="O524" s="219" t="s">
        <v>358</v>
      </c>
      <c r="P524" s="220">
        <v>100</v>
      </c>
      <c r="Q524" s="220" t="s">
        <v>390</v>
      </c>
      <c r="R524" s="136"/>
      <c r="S524" s="134"/>
      <c r="T524" s="136"/>
      <c r="U524" s="136"/>
      <c r="V524" s="136"/>
      <c r="W524" s="136"/>
      <c r="X524" s="136"/>
      <c r="Y524" s="136"/>
      <c r="AA524" s="136"/>
      <c r="AB524" s="136"/>
      <c r="AC524" s="136"/>
      <c r="AD524" s="136"/>
      <c r="AE524" s="136"/>
      <c r="AF524" s="136"/>
      <c r="AH524" s="204" t="s">
        <v>427</v>
      </c>
      <c r="AI524" s="137" t="s">
        <v>407</v>
      </c>
      <c r="AJ524" s="137" t="str">
        <f t="shared" si="259"/>
        <v>60.00.87</v>
      </c>
      <c r="AK524" s="137" t="str">
        <f t="shared" si="260"/>
        <v>4210.01.110.60.00.87</v>
      </c>
    </row>
    <row r="525" spans="1:37" s="137" customFormat="1" ht="14.4" customHeight="1">
      <c r="A525" s="31"/>
      <c r="B525" s="143" t="s">
        <v>359</v>
      </c>
      <c r="C525" s="133" t="s">
        <v>360</v>
      </c>
      <c r="D525" s="69">
        <v>25000</v>
      </c>
      <c r="E525" s="75"/>
      <c r="F525" s="69">
        <v>10000</v>
      </c>
      <c r="G525" s="75"/>
      <c r="H525" s="69">
        <v>10000</v>
      </c>
      <c r="I525" s="75"/>
      <c r="J525" s="62">
        <v>10000</v>
      </c>
      <c r="K525" s="75">
        <v>0</v>
      </c>
      <c r="L525" s="69">
        <f t="shared" si="256"/>
        <v>10000</v>
      </c>
      <c r="M525" s="219" t="s">
        <v>308</v>
      </c>
      <c r="N525" s="219" t="s">
        <v>233</v>
      </c>
      <c r="O525" s="219" t="s">
        <v>360</v>
      </c>
      <c r="P525" s="220">
        <v>100</v>
      </c>
      <c r="Q525" s="220" t="s">
        <v>391</v>
      </c>
      <c r="R525" s="136"/>
      <c r="S525" s="134"/>
      <c r="T525" s="136"/>
      <c r="U525" s="136"/>
      <c r="V525" s="136"/>
      <c r="W525" s="136"/>
      <c r="X525" s="136"/>
      <c r="Y525" s="136"/>
      <c r="AA525" s="136"/>
      <c r="AB525" s="136"/>
      <c r="AC525" s="136"/>
      <c r="AD525" s="136"/>
      <c r="AE525" s="136"/>
      <c r="AF525" s="136"/>
      <c r="AH525" s="204" t="s">
        <v>427</v>
      </c>
      <c r="AI525" s="137" t="s">
        <v>407</v>
      </c>
      <c r="AJ525" s="137" t="str">
        <f t="shared" si="259"/>
        <v>60.00.88</v>
      </c>
      <c r="AK525" s="137" t="str">
        <f t="shared" si="260"/>
        <v>4210.01.110.60.00.88</v>
      </c>
    </row>
    <row r="526" spans="1:37" s="137" customFormat="1" ht="14.4" customHeight="1">
      <c r="A526" s="31"/>
      <c r="B526" s="143" t="s">
        <v>361</v>
      </c>
      <c r="C526" s="133" t="s">
        <v>362</v>
      </c>
      <c r="D526" s="69">
        <v>1009</v>
      </c>
      <c r="E526" s="75"/>
      <c r="F526" s="75">
        <v>0</v>
      </c>
      <c r="G526" s="75"/>
      <c r="H526" s="69">
        <v>2000</v>
      </c>
      <c r="I526" s="75"/>
      <c r="J526" s="40">
        <v>0</v>
      </c>
      <c r="K526" s="75">
        <v>0</v>
      </c>
      <c r="L526" s="75">
        <f t="shared" si="256"/>
        <v>0</v>
      </c>
      <c r="M526" s="219" t="s">
        <v>308</v>
      </c>
      <c r="N526" s="219" t="s">
        <v>233</v>
      </c>
      <c r="O526" s="219" t="s">
        <v>357</v>
      </c>
      <c r="P526" s="220">
        <v>100</v>
      </c>
      <c r="Q526" s="220" t="s">
        <v>389</v>
      </c>
      <c r="R526" s="136"/>
      <c r="S526" s="134"/>
      <c r="T526" s="136"/>
      <c r="U526" s="136"/>
      <c r="V526" s="136"/>
      <c r="W526" s="136"/>
      <c r="X526" s="136"/>
      <c r="Y526" s="136"/>
      <c r="AA526" s="136"/>
      <c r="AB526" s="136"/>
      <c r="AC526" s="136"/>
      <c r="AD526" s="136"/>
      <c r="AE526" s="136"/>
      <c r="AF526" s="136"/>
      <c r="AH526" s="204" t="s">
        <v>427</v>
      </c>
      <c r="AI526" s="137" t="s">
        <v>407</v>
      </c>
      <c r="AJ526" s="137" t="str">
        <f t="shared" si="259"/>
        <v>60.00.89</v>
      </c>
      <c r="AK526" s="137" t="str">
        <f t="shared" si="260"/>
        <v>4210.01.110.60.00.89</v>
      </c>
    </row>
    <row r="527" spans="1:37" s="137" customFormat="1" ht="14.4" customHeight="1">
      <c r="A527" s="31"/>
      <c r="B527" s="143" t="s">
        <v>376</v>
      </c>
      <c r="C527" s="133" t="s">
        <v>377</v>
      </c>
      <c r="D527" s="75">
        <v>0</v>
      </c>
      <c r="E527" s="75"/>
      <c r="F527" s="69">
        <v>2500</v>
      </c>
      <c r="G527" s="75"/>
      <c r="H527" s="69">
        <v>2500</v>
      </c>
      <c r="I527" s="75"/>
      <c r="J527" s="75">
        <v>0</v>
      </c>
      <c r="K527" s="75">
        <v>0</v>
      </c>
      <c r="L527" s="75">
        <f t="shared" si="256"/>
        <v>0</v>
      </c>
      <c r="M527" s="219" t="s">
        <v>308</v>
      </c>
      <c r="N527" s="219" t="s">
        <v>233</v>
      </c>
      <c r="O527" s="219" t="s">
        <v>392</v>
      </c>
      <c r="P527" s="220">
        <v>100</v>
      </c>
      <c r="Q527" s="220" t="s">
        <v>393</v>
      </c>
      <c r="R527" s="136"/>
      <c r="S527" s="134"/>
      <c r="T527" s="136"/>
      <c r="U527" s="136"/>
      <c r="V527" s="136"/>
      <c r="W527" s="136"/>
      <c r="X527" s="136"/>
      <c r="Y527" s="136"/>
      <c r="AA527" s="136"/>
      <c r="AB527" s="136"/>
      <c r="AC527" s="136"/>
      <c r="AD527" s="136"/>
      <c r="AE527" s="136"/>
      <c r="AF527" s="136"/>
      <c r="AH527" s="204" t="s">
        <v>427</v>
      </c>
      <c r="AI527" s="137" t="s">
        <v>407</v>
      </c>
      <c r="AJ527" s="137" t="str">
        <f t="shared" si="257"/>
        <v>60.00.90</v>
      </c>
      <c r="AK527" s="137" t="str">
        <f t="shared" si="258"/>
        <v>4210.01.110.60.00.90</v>
      </c>
    </row>
    <row r="528" spans="1:37" s="137" customFormat="1" ht="14.4" customHeight="1">
      <c r="A528" s="31"/>
      <c r="B528" s="143" t="s">
        <v>481</v>
      </c>
      <c r="C528" s="133" t="s">
        <v>485</v>
      </c>
      <c r="D528" s="75">
        <v>0</v>
      </c>
      <c r="E528" s="75"/>
      <c r="F528" s="75">
        <v>0</v>
      </c>
      <c r="G528" s="75"/>
      <c r="H528" s="75">
        <v>0</v>
      </c>
      <c r="I528" s="75"/>
      <c r="J528" s="69">
        <v>5000</v>
      </c>
      <c r="K528" s="75">
        <v>0</v>
      </c>
      <c r="L528" s="69">
        <f t="shared" si="256"/>
        <v>5000</v>
      </c>
      <c r="M528" s="104" t="s">
        <v>308</v>
      </c>
      <c r="N528" s="104" t="s">
        <v>233</v>
      </c>
      <c r="O528" s="133" t="s">
        <v>485</v>
      </c>
      <c r="P528" s="218">
        <v>100</v>
      </c>
      <c r="Q528" s="218" t="s">
        <v>494</v>
      </c>
      <c r="R528" s="136"/>
      <c r="S528" s="134"/>
      <c r="T528" s="136"/>
      <c r="U528" s="136"/>
      <c r="V528" s="136"/>
      <c r="W528" s="136"/>
      <c r="X528" s="136"/>
      <c r="Y528" s="136"/>
      <c r="AA528" s="136"/>
      <c r="AB528" s="136"/>
      <c r="AC528" s="136"/>
      <c r="AD528" s="136"/>
      <c r="AE528" s="136"/>
      <c r="AF528" s="136"/>
      <c r="AH528" s="204"/>
    </row>
    <row r="529" spans="1:37" s="137" customFormat="1" ht="14.4" customHeight="1">
      <c r="A529" s="31"/>
      <c r="B529" s="143" t="s">
        <v>482</v>
      </c>
      <c r="C529" s="133" t="s">
        <v>486</v>
      </c>
      <c r="D529" s="75">
        <v>0</v>
      </c>
      <c r="E529" s="75"/>
      <c r="F529" s="75">
        <v>0</v>
      </c>
      <c r="G529" s="75"/>
      <c r="H529" s="75">
        <v>0</v>
      </c>
      <c r="I529" s="75"/>
      <c r="J529" s="69">
        <v>5000</v>
      </c>
      <c r="K529" s="75">
        <v>0</v>
      </c>
      <c r="L529" s="69">
        <f t="shared" si="256"/>
        <v>5000</v>
      </c>
      <c r="M529" s="104" t="s">
        <v>308</v>
      </c>
      <c r="N529" s="104" t="s">
        <v>233</v>
      </c>
      <c r="O529" s="133" t="s">
        <v>486</v>
      </c>
      <c r="P529" s="218">
        <v>100</v>
      </c>
      <c r="Q529" s="218" t="s">
        <v>495</v>
      </c>
      <c r="R529" s="136"/>
      <c r="S529" s="134"/>
      <c r="T529" s="136"/>
      <c r="U529" s="136"/>
      <c r="V529" s="136"/>
      <c r="W529" s="136"/>
      <c r="X529" s="136"/>
      <c r="Y529" s="136"/>
      <c r="AA529" s="136"/>
      <c r="AB529" s="136"/>
      <c r="AC529" s="136"/>
      <c r="AD529" s="136"/>
      <c r="AE529" s="136"/>
      <c r="AF529" s="136"/>
      <c r="AH529" s="204"/>
    </row>
    <row r="530" spans="1:37" s="137" customFormat="1" ht="14.4" customHeight="1">
      <c r="A530" s="43"/>
      <c r="B530" s="249" t="s">
        <v>483</v>
      </c>
      <c r="C530" s="250" t="s">
        <v>484</v>
      </c>
      <c r="D530" s="81">
        <v>0</v>
      </c>
      <c r="E530" s="81"/>
      <c r="F530" s="81">
        <v>0</v>
      </c>
      <c r="G530" s="81"/>
      <c r="H530" s="81">
        <v>0</v>
      </c>
      <c r="I530" s="81"/>
      <c r="J530" s="72">
        <v>1364</v>
      </c>
      <c r="K530" s="81">
        <v>0</v>
      </c>
      <c r="L530" s="72">
        <f t="shared" si="256"/>
        <v>1364</v>
      </c>
      <c r="M530" s="104" t="s">
        <v>308</v>
      </c>
      <c r="N530" s="104" t="s">
        <v>233</v>
      </c>
      <c r="O530" s="133" t="s">
        <v>484</v>
      </c>
      <c r="P530" s="218">
        <v>100</v>
      </c>
      <c r="Q530" s="218" t="s">
        <v>496</v>
      </c>
      <c r="R530" s="136"/>
      <c r="S530" s="134"/>
      <c r="T530" s="136"/>
      <c r="U530" s="136"/>
      <c r="V530" s="136"/>
      <c r="W530" s="136"/>
      <c r="X530" s="136"/>
      <c r="Y530" s="136"/>
      <c r="AA530" s="136"/>
      <c r="AB530" s="136"/>
      <c r="AC530" s="136"/>
      <c r="AD530" s="136"/>
      <c r="AE530" s="136"/>
      <c r="AF530" s="136"/>
      <c r="AH530" s="204"/>
    </row>
    <row r="531" spans="1:37" s="137" customFormat="1" ht="14.4" customHeight="1">
      <c r="A531" s="31" t="s">
        <v>8</v>
      </c>
      <c r="B531" s="32">
        <v>60</v>
      </c>
      <c r="C531" s="33" t="s">
        <v>146</v>
      </c>
      <c r="D531" s="72">
        <f t="shared" ref="D531:L531" si="261">SUM(D521:D530)</f>
        <v>2193150</v>
      </c>
      <c r="E531" s="81"/>
      <c r="F531" s="72">
        <f t="shared" si="261"/>
        <v>423880</v>
      </c>
      <c r="G531" s="81"/>
      <c r="H531" s="72">
        <f t="shared" si="261"/>
        <v>425880</v>
      </c>
      <c r="I531" s="81"/>
      <c r="J531" s="72">
        <f t="shared" si="261"/>
        <v>102964</v>
      </c>
      <c r="K531" s="72">
        <f t="shared" si="261"/>
        <v>0</v>
      </c>
      <c r="L531" s="72">
        <f t="shared" si="261"/>
        <v>102964</v>
      </c>
      <c r="M531" s="136"/>
      <c r="N531" s="136"/>
      <c r="O531" s="136"/>
      <c r="P531" s="153"/>
      <c r="Q531" s="136"/>
      <c r="R531" s="136"/>
      <c r="S531" s="134"/>
      <c r="T531" s="136"/>
      <c r="U531" s="136"/>
      <c r="V531" s="136"/>
      <c r="W531" s="136"/>
      <c r="X531" s="136"/>
      <c r="Y531" s="136"/>
      <c r="AA531" s="136"/>
      <c r="AB531" s="136"/>
      <c r="AC531" s="136"/>
      <c r="AD531" s="136"/>
      <c r="AE531" s="136"/>
      <c r="AF531" s="136"/>
      <c r="AH531" s="204"/>
    </row>
    <row r="532" spans="1:37" s="137" customFormat="1" ht="14.4" customHeight="1">
      <c r="A532" s="31" t="s">
        <v>8</v>
      </c>
      <c r="B532" s="110">
        <v>1.1100000000000001</v>
      </c>
      <c r="C532" s="30" t="s">
        <v>145</v>
      </c>
      <c r="D532" s="66">
        <f t="shared" ref="D532:L533" si="262">D531</f>
        <v>2193150</v>
      </c>
      <c r="E532" s="47"/>
      <c r="F532" s="66">
        <f t="shared" si="262"/>
        <v>423880</v>
      </c>
      <c r="G532" s="47"/>
      <c r="H532" s="66">
        <f t="shared" si="262"/>
        <v>425880</v>
      </c>
      <c r="I532" s="47"/>
      <c r="J532" s="66">
        <f t="shared" si="262"/>
        <v>102964</v>
      </c>
      <c r="K532" s="66">
        <f t="shared" si="262"/>
        <v>0</v>
      </c>
      <c r="L532" s="66">
        <f t="shared" si="262"/>
        <v>102964</v>
      </c>
      <c r="M532" s="136"/>
      <c r="N532" s="136"/>
      <c r="O532" s="136"/>
      <c r="P532" s="153"/>
      <c r="Q532" s="136"/>
      <c r="R532" s="136"/>
      <c r="S532" s="134"/>
      <c r="T532" s="136"/>
      <c r="U532" s="136"/>
      <c r="V532" s="136"/>
      <c r="W532" s="136"/>
      <c r="X532" s="136"/>
      <c r="Y532" s="136"/>
      <c r="AA532" s="136"/>
      <c r="AB532" s="136"/>
      <c r="AC532" s="136"/>
      <c r="AD532" s="136"/>
      <c r="AE532" s="136"/>
      <c r="AF532" s="136"/>
      <c r="AH532" s="204">
        <f t="shared" si="239"/>
        <v>0</v>
      </c>
    </row>
    <row r="533" spans="1:37" s="137" customFormat="1" ht="14.4" customHeight="1">
      <c r="A533" s="31" t="s">
        <v>8</v>
      </c>
      <c r="B533" s="114">
        <v>1</v>
      </c>
      <c r="C533" s="33" t="s">
        <v>144</v>
      </c>
      <c r="D533" s="72">
        <f t="shared" si="262"/>
        <v>2193150</v>
      </c>
      <c r="E533" s="81"/>
      <c r="F533" s="72">
        <f t="shared" si="262"/>
        <v>423880</v>
      </c>
      <c r="G533" s="81"/>
      <c r="H533" s="72">
        <f t="shared" si="262"/>
        <v>425880</v>
      </c>
      <c r="I533" s="81"/>
      <c r="J533" s="72">
        <f t="shared" si="262"/>
        <v>102964</v>
      </c>
      <c r="K533" s="72">
        <f t="shared" si="262"/>
        <v>0</v>
      </c>
      <c r="L533" s="72">
        <f t="shared" si="262"/>
        <v>102964</v>
      </c>
      <c r="M533" s="136"/>
      <c r="N533" s="136"/>
      <c r="O533" s="136"/>
      <c r="P533" s="153"/>
      <c r="Q533" s="136"/>
      <c r="R533" s="136"/>
      <c r="S533" s="134"/>
      <c r="T533" s="136"/>
      <c r="U533" s="136"/>
      <c r="V533" s="136"/>
      <c r="W533" s="136"/>
      <c r="X533" s="136"/>
      <c r="Y533" s="136"/>
      <c r="AA533" s="136"/>
      <c r="AB533" s="136"/>
      <c r="AC533" s="136"/>
      <c r="AD533" s="136"/>
      <c r="AE533" s="136"/>
      <c r="AF533" s="136"/>
      <c r="AH533" s="204">
        <f t="shared" si="239"/>
        <v>0</v>
      </c>
    </row>
    <row r="534" spans="1:37" s="137" customFormat="1" ht="12" customHeight="1">
      <c r="A534" s="31"/>
      <c r="B534" s="114"/>
      <c r="C534" s="33"/>
      <c r="D534" s="116"/>
      <c r="E534" s="69"/>
      <c r="F534" s="69"/>
      <c r="G534" s="69"/>
      <c r="H534" s="116"/>
      <c r="I534" s="69"/>
      <c r="J534" s="69"/>
      <c r="K534" s="75"/>
      <c r="L534" s="69"/>
      <c r="M534" s="136"/>
      <c r="N534" s="136"/>
      <c r="O534" s="136"/>
      <c r="P534" s="153"/>
      <c r="Q534" s="136"/>
      <c r="R534" s="136"/>
      <c r="S534" s="134"/>
      <c r="T534" s="136"/>
      <c r="U534" s="136"/>
      <c r="V534" s="136"/>
      <c r="W534" s="136"/>
      <c r="X534" s="136"/>
      <c r="Y534" s="136"/>
      <c r="AA534" s="136"/>
      <c r="AB534" s="136"/>
      <c r="AC534" s="136"/>
      <c r="AD534" s="136"/>
      <c r="AE534" s="136"/>
      <c r="AF534" s="136"/>
      <c r="AH534" s="205"/>
      <c r="AI534" s="205"/>
      <c r="AJ534" s="206"/>
      <c r="AK534" s="206"/>
    </row>
    <row r="535" spans="1:37" s="137" customFormat="1" ht="14.4" customHeight="1">
      <c r="A535" s="31"/>
      <c r="B535" s="114">
        <v>2</v>
      </c>
      <c r="C535" s="33" t="s">
        <v>150</v>
      </c>
      <c r="D535" s="9"/>
      <c r="E535" s="9"/>
      <c r="F535" s="9"/>
      <c r="G535" s="9"/>
      <c r="H535" s="9"/>
      <c r="I535" s="9"/>
      <c r="J535" s="185"/>
      <c r="K535" s="154"/>
      <c r="L535" s="9"/>
      <c r="M535" s="136"/>
      <c r="N535" s="136"/>
      <c r="O535" s="136"/>
      <c r="P535" s="153"/>
      <c r="Q535" s="136"/>
      <c r="R535" s="136"/>
      <c r="S535" s="134"/>
      <c r="T535" s="136"/>
      <c r="U535" s="136"/>
      <c r="V535" s="136"/>
      <c r="W535" s="136"/>
      <c r="X535" s="136"/>
      <c r="Y535" s="136"/>
      <c r="AA535" s="136"/>
      <c r="AB535" s="136"/>
      <c r="AC535" s="136"/>
      <c r="AD535" s="136"/>
      <c r="AE535" s="136"/>
      <c r="AF535" s="136"/>
      <c r="AH535" s="205"/>
      <c r="AI535" s="205"/>
      <c r="AJ535" s="206"/>
      <c r="AK535" s="206"/>
    </row>
    <row r="536" spans="1:37" s="137" customFormat="1" ht="14.4" customHeight="1">
      <c r="A536" s="31"/>
      <c r="B536" s="110">
        <v>2.101</v>
      </c>
      <c r="C536" s="30" t="s">
        <v>147</v>
      </c>
      <c r="D536" s="116"/>
      <c r="E536" s="116"/>
      <c r="F536" s="116"/>
      <c r="G536" s="116"/>
      <c r="H536" s="116"/>
      <c r="I536" s="116"/>
      <c r="J536" s="120"/>
      <c r="K536" s="100"/>
      <c r="L536" s="116"/>
      <c r="M536" s="136"/>
      <c r="N536" s="136"/>
      <c r="O536" s="136"/>
      <c r="P536" s="153"/>
      <c r="Q536" s="136"/>
      <c r="R536" s="136"/>
      <c r="S536" s="134"/>
      <c r="T536" s="136"/>
      <c r="U536" s="136"/>
      <c r="V536" s="136"/>
      <c r="W536" s="136"/>
      <c r="X536" s="136"/>
      <c r="Y536" s="136"/>
      <c r="AA536" s="136"/>
      <c r="AB536" s="136"/>
      <c r="AC536" s="136"/>
      <c r="AD536" s="136"/>
      <c r="AE536" s="136"/>
      <c r="AF536" s="136"/>
      <c r="AH536" s="205"/>
      <c r="AI536" s="205"/>
      <c r="AJ536" s="206"/>
      <c r="AK536" s="206"/>
    </row>
    <row r="537" spans="1:37" s="137" customFormat="1" ht="14.4" customHeight="1">
      <c r="A537" s="31"/>
      <c r="B537" s="32">
        <v>60</v>
      </c>
      <c r="C537" s="33" t="s">
        <v>146</v>
      </c>
      <c r="D537" s="116"/>
      <c r="E537" s="116"/>
      <c r="F537" s="116"/>
      <c r="G537" s="116"/>
      <c r="H537" s="116"/>
      <c r="I537" s="116"/>
      <c r="J537" s="120"/>
      <c r="K537" s="100"/>
      <c r="L537" s="116"/>
      <c r="M537" s="136"/>
      <c r="N537" s="136"/>
      <c r="O537" s="136"/>
      <c r="P537" s="153"/>
      <c r="Q537" s="136"/>
      <c r="R537" s="136"/>
      <c r="S537" s="134"/>
      <c r="T537" s="136"/>
      <c r="U537" s="136"/>
      <c r="V537" s="136"/>
      <c r="W537" s="136"/>
      <c r="X537" s="136"/>
      <c r="Y537" s="136"/>
      <c r="AA537" s="136"/>
      <c r="AB537" s="136"/>
      <c r="AC537" s="136"/>
      <c r="AD537" s="136"/>
      <c r="AE537" s="136"/>
      <c r="AF537" s="136"/>
      <c r="AH537" s="205"/>
      <c r="AI537" s="205"/>
      <c r="AJ537" s="206"/>
      <c r="AK537" s="206"/>
    </row>
    <row r="538" spans="1:37" s="137" customFormat="1" ht="14.4" customHeight="1">
      <c r="A538" s="31"/>
      <c r="B538" s="143" t="s">
        <v>244</v>
      </c>
      <c r="C538" s="33" t="s">
        <v>287</v>
      </c>
      <c r="D538" s="69">
        <v>19000</v>
      </c>
      <c r="E538" s="75"/>
      <c r="F538" s="75">
        <v>0</v>
      </c>
      <c r="G538" s="75"/>
      <c r="H538" s="75">
        <v>0</v>
      </c>
      <c r="I538" s="75"/>
      <c r="J538" s="75">
        <v>0</v>
      </c>
      <c r="K538" s="75">
        <v>0</v>
      </c>
      <c r="L538" s="75">
        <f>SUM(J538:K538)</f>
        <v>0</v>
      </c>
      <c r="M538" s="219" t="s">
        <v>308</v>
      </c>
      <c r="N538" s="219" t="s">
        <v>233</v>
      </c>
      <c r="O538" s="219" t="s">
        <v>333</v>
      </c>
      <c r="P538" s="220">
        <v>100</v>
      </c>
      <c r="Q538" s="220" t="s">
        <v>334</v>
      </c>
      <c r="R538" s="136"/>
      <c r="S538" s="134"/>
      <c r="T538" s="136"/>
      <c r="U538" s="136"/>
      <c r="V538" s="136"/>
      <c r="W538" s="136"/>
      <c r="X538" s="136"/>
      <c r="Y538" s="136"/>
      <c r="AA538" s="136"/>
      <c r="AB538" s="136"/>
      <c r="AC538" s="136"/>
      <c r="AD538" s="136"/>
      <c r="AE538" s="136"/>
      <c r="AF538" s="136"/>
      <c r="AH538" s="204" t="s">
        <v>427</v>
      </c>
      <c r="AI538" s="217" t="s">
        <v>451</v>
      </c>
      <c r="AJ538" s="137" t="str">
        <f t="shared" ref="AJ538" si="263">B538</f>
        <v>60.00.83</v>
      </c>
      <c r="AK538" s="137" t="str">
        <f t="shared" ref="AK538" si="264">CONCATENATE(AH538,".",AI538,".",AJ538)</f>
        <v>4210.02.101.60.00.83</v>
      </c>
    </row>
    <row r="539" spans="1:37" s="137" customFormat="1" ht="14.4" customHeight="1">
      <c r="A539" s="31" t="s">
        <v>8</v>
      </c>
      <c r="B539" s="32">
        <v>60</v>
      </c>
      <c r="C539" s="33" t="s">
        <v>146</v>
      </c>
      <c r="D539" s="66">
        <f t="shared" ref="D539:L540" si="265">D538</f>
        <v>19000</v>
      </c>
      <c r="E539" s="47"/>
      <c r="F539" s="47">
        <f t="shared" si="265"/>
        <v>0</v>
      </c>
      <c r="G539" s="47"/>
      <c r="H539" s="47">
        <f t="shared" si="265"/>
        <v>0</v>
      </c>
      <c r="I539" s="47"/>
      <c r="J539" s="47">
        <f t="shared" si="265"/>
        <v>0</v>
      </c>
      <c r="K539" s="47">
        <f t="shared" si="265"/>
        <v>0</v>
      </c>
      <c r="L539" s="47">
        <f t="shared" si="265"/>
        <v>0</v>
      </c>
      <c r="M539" s="136"/>
      <c r="N539" s="136"/>
      <c r="O539" s="136"/>
      <c r="P539" s="153"/>
      <c r="Q539" s="136"/>
      <c r="R539" s="136"/>
      <c r="S539" s="134"/>
      <c r="T539" s="136"/>
      <c r="U539" s="136"/>
      <c r="V539" s="136"/>
      <c r="W539" s="136"/>
      <c r="X539" s="136"/>
      <c r="Y539" s="136"/>
      <c r="AA539" s="136"/>
      <c r="AB539" s="136"/>
      <c r="AC539" s="136"/>
      <c r="AD539" s="136"/>
      <c r="AE539" s="136"/>
      <c r="AF539" s="136"/>
      <c r="AH539" s="205"/>
      <c r="AI539" s="205"/>
      <c r="AJ539" s="206"/>
      <c r="AK539" s="206"/>
    </row>
    <row r="540" spans="1:37" s="137" customFormat="1" ht="14.4" customHeight="1">
      <c r="A540" s="31" t="s">
        <v>8</v>
      </c>
      <c r="B540" s="110">
        <v>2.101</v>
      </c>
      <c r="C540" s="30" t="s">
        <v>147</v>
      </c>
      <c r="D540" s="72">
        <f t="shared" si="265"/>
        <v>19000</v>
      </c>
      <c r="E540" s="81"/>
      <c r="F540" s="81">
        <f t="shared" si="265"/>
        <v>0</v>
      </c>
      <c r="G540" s="81"/>
      <c r="H540" s="81">
        <f t="shared" si="265"/>
        <v>0</v>
      </c>
      <c r="I540" s="81"/>
      <c r="J540" s="81">
        <f t="shared" si="265"/>
        <v>0</v>
      </c>
      <c r="K540" s="81">
        <f t="shared" si="265"/>
        <v>0</v>
      </c>
      <c r="L540" s="81">
        <f t="shared" si="265"/>
        <v>0</v>
      </c>
      <c r="M540" s="136"/>
      <c r="N540" s="136"/>
      <c r="O540" s="136"/>
      <c r="P540" s="153"/>
      <c r="Q540" s="136"/>
      <c r="R540" s="136"/>
      <c r="S540" s="134"/>
      <c r="T540" s="136"/>
      <c r="U540" s="136"/>
      <c r="V540" s="136"/>
      <c r="W540" s="136"/>
      <c r="X540" s="136"/>
      <c r="Y540" s="136"/>
      <c r="AA540" s="136"/>
      <c r="AB540" s="136"/>
      <c r="AC540" s="136"/>
      <c r="AD540" s="136"/>
      <c r="AE540" s="136"/>
      <c r="AF540" s="136"/>
      <c r="AH540" s="205"/>
      <c r="AI540" s="205"/>
      <c r="AJ540" s="206"/>
      <c r="AK540" s="206"/>
    </row>
    <row r="541" spans="1:37" s="137" customFormat="1" ht="10.050000000000001" customHeight="1">
      <c r="A541" s="31"/>
      <c r="B541" s="110"/>
      <c r="C541" s="30"/>
      <c r="D541" s="116"/>
      <c r="E541" s="75"/>
      <c r="F541" s="75"/>
      <c r="G541" s="75"/>
      <c r="H541" s="75"/>
      <c r="I541" s="75"/>
      <c r="J541" s="69"/>
      <c r="K541" s="75"/>
      <c r="L541" s="69"/>
      <c r="M541" s="136"/>
      <c r="N541" s="136"/>
      <c r="O541" s="136"/>
      <c r="P541" s="153"/>
      <c r="Q541" s="136"/>
      <c r="R541" s="136"/>
      <c r="S541" s="134"/>
      <c r="T541" s="136"/>
      <c r="U541" s="136"/>
      <c r="V541" s="136"/>
      <c r="W541" s="136"/>
      <c r="X541" s="136"/>
      <c r="Y541" s="136"/>
      <c r="AA541" s="136"/>
      <c r="AB541" s="136"/>
      <c r="AC541" s="136"/>
      <c r="AD541" s="136"/>
      <c r="AE541" s="136"/>
      <c r="AF541" s="136"/>
      <c r="AH541" s="205"/>
      <c r="AI541" s="205"/>
      <c r="AJ541" s="206"/>
      <c r="AK541" s="206"/>
    </row>
    <row r="542" spans="1:37" ht="14.4" customHeight="1">
      <c r="A542" s="31"/>
      <c r="B542" s="110">
        <v>2.1040000000000001</v>
      </c>
      <c r="C542" s="30" t="s">
        <v>149</v>
      </c>
      <c r="D542" s="116"/>
      <c r="E542" s="116"/>
      <c r="F542" s="116"/>
      <c r="G542" s="116"/>
      <c r="H542" s="116"/>
      <c r="I542" s="116"/>
      <c r="J542" s="120"/>
      <c r="K542" s="100"/>
      <c r="L542" s="116"/>
      <c r="Q542" s="134"/>
      <c r="V542" s="134"/>
      <c r="AA542" s="134"/>
      <c r="AF542" s="134"/>
      <c r="AH542" s="205"/>
      <c r="AI542" s="205"/>
      <c r="AJ542" s="206"/>
      <c r="AK542" s="206"/>
    </row>
    <row r="543" spans="1:37" ht="14.4" customHeight="1">
      <c r="A543" s="31"/>
      <c r="B543" s="32">
        <v>60</v>
      </c>
      <c r="C543" s="33" t="s">
        <v>146</v>
      </c>
      <c r="D543" s="116"/>
      <c r="E543" s="116"/>
      <c r="F543" s="116"/>
      <c r="G543" s="116"/>
      <c r="H543" s="116"/>
      <c r="I543" s="116"/>
      <c r="J543" s="120"/>
      <c r="K543" s="100"/>
      <c r="L543" s="116"/>
      <c r="Q543" s="134"/>
      <c r="V543" s="134"/>
      <c r="AA543" s="134"/>
      <c r="AF543" s="134"/>
      <c r="AH543" s="205"/>
      <c r="AI543" s="205"/>
      <c r="AJ543" s="206"/>
      <c r="AK543" s="206"/>
    </row>
    <row r="544" spans="1:37" ht="27" customHeight="1">
      <c r="A544" s="31"/>
      <c r="B544" s="144" t="s">
        <v>259</v>
      </c>
      <c r="C544" s="117" t="s">
        <v>260</v>
      </c>
      <c r="D544" s="69">
        <v>2823</v>
      </c>
      <c r="E544" s="75"/>
      <c r="F544" s="62">
        <v>7000</v>
      </c>
      <c r="G544" s="75"/>
      <c r="H544" s="69">
        <v>7000</v>
      </c>
      <c r="I544" s="75"/>
      <c r="J544" s="69">
        <v>18795</v>
      </c>
      <c r="K544" s="69"/>
      <c r="L544" s="69">
        <f>SUM(J544:K544)</f>
        <v>18795</v>
      </c>
      <c r="M544" s="219" t="s">
        <v>323</v>
      </c>
      <c r="N544" s="223" t="s">
        <v>154</v>
      </c>
      <c r="O544" s="219" t="s">
        <v>264</v>
      </c>
      <c r="P544" s="220">
        <v>100</v>
      </c>
      <c r="Q544" s="220" t="s">
        <v>346</v>
      </c>
      <c r="R544" s="136"/>
      <c r="T544" s="136"/>
      <c r="U544" s="136"/>
      <c r="W544" s="136"/>
      <c r="X544" s="136"/>
      <c r="Y544" s="136"/>
      <c r="AA544" s="136"/>
      <c r="AB544" s="136"/>
      <c r="AF544" s="134"/>
      <c r="AH544" s="204" t="s">
        <v>427</v>
      </c>
      <c r="AI544" s="217" t="s">
        <v>428</v>
      </c>
      <c r="AJ544" s="137" t="str">
        <f t="shared" ref="AJ544" si="266">B544</f>
        <v>60.00.86</v>
      </c>
      <c r="AK544" s="137" t="str">
        <f t="shared" ref="AK544" si="267">CONCATENATE(AH544,".",AI544,".",AJ544)</f>
        <v>4210.02.104.60.00.86</v>
      </c>
    </row>
    <row r="545" spans="1:37" ht="27.9" customHeight="1">
      <c r="A545" s="31"/>
      <c r="B545" s="144" t="s">
        <v>261</v>
      </c>
      <c r="C545" s="117" t="s">
        <v>262</v>
      </c>
      <c r="D545" s="72">
        <v>25371</v>
      </c>
      <c r="E545" s="81"/>
      <c r="F545" s="77">
        <v>8334</v>
      </c>
      <c r="G545" s="81"/>
      <c r="H545" s="72">
        <v>8334</v>
      </c>
      <c r="I545" s="81"/>
      <c r="J545" s="44">
        <v>0</v>
      </c>
      <c r="K545" s="81">
        <v>0</v>
      </c>
      <c r="L545" s="81">
        <f>SUM(J545:K545)</f>
        <v>0</v>
      </c>
      <c r="M545" s="219" t="s">
        <v>323</v>
      </c>
      <c r="N545" s="223" t="s">
        <v>154</v>
      </c>
      <c r="O545" s="219" t="s">
        <v>265</v>
      </c>
      <c r="P545" s="220">
        <v>100</v>
      </c>
      <c r="Q545" s="220" t="s">
        <v>347</v>
      </c>
      <c r="R545" s="136"/>
      <c r="T545" s="136"/>
      <c r="U545" s="136"/>
      <c r="W545" s="136"/>
      <c r="X545" s="136"/>
      <c r="Y545" s="136"/>
      <c r="AA545" s="136"/>
      <c r="AB545" s="136"/>
      <c r="AF545" s="134"/>
      <c r="AH545" s="205" t="s">
        <v>427</v>
      </c>
      <c r="AI545" s="205" t="s">
        <v>428</v>
      </c>
      <c r="AJ545" s="206" t="str">
        <f>B545</f>
        <v>60.00.87</v>
      </c>
      <c r="AK545" s="206" t="str">
        <f>CONCATENATE(AH545,".",AI545,".",AJ545)</f>
        <v>4210.02.104.60.00.87</v>
      </c>
    </row>
    <row r="546" spans="1:37" ht="15" customHeight="1">
      <c r="A546" s="31" t="s">
        <v>8</v>
      </c>
      <c r="B546" s="32">
        <v>60</v>
      </c>
      <c r="C546" s="33" t="s">
        <v>146</v>
      </c>
      <c r="D546" s="72">
        <f t="shared" ref="D546:L546" si="268">SUM(D544:D545)</f>
        <v>28194</v>
      </c>
      <c r="E546" s="81"/>
      <c r="F546" s="72">
        <f t="shared" si="268"/>
        <v>15334</v>
      </c>
      <c r="G546" s="81"/>
      <c r="H546" s="72">
        <f t="shared" si="268"/>
        <v>15334</v>
      </c>
      <c r="I546" s="81"/>
      <c r="J546" s="81">
        <f t="shared" si="268"/>
        <v>18795</v>
      </c>
      <c r="K546" s="72">
        <f t="shared" si="268"/>
        <v>0</v>
      </c>
      <c r="L546" s="72">
        <f t="shared" si="268"/>
        <v>18795</v>
      </c>
      <c r="Q546" s="134"/>
      <c r="V546" s="134"/>
      <c r="AA546" s="134"/>
      <c r="AF546" s="134"/>
      <c r="AH546" s="204"/>
      <c r="AI546" s="137"/>
      <c r="AJ546" s="137"/>
      <c r="AK546" s="137"/>
    </row>
    <row r="547" spans="1:37" ht="15" customHeight="1">
      <c r="A547" s="31" t="s">
        <v>8</v>
      </c>
      <c r="B547" s="110">
        <v>2.1040000000000001</v>
      </c>
      <c r="C547" s="30" t="s">
        <v>149</v>
      </c>
      <c r="D547" s="72">
        <f t="shared" ref="D547:L547" si="269">D546</f>
        <v>28194</v>
      </c>
      <c r="E547" s="81"/>
      <c r="F547" s="72">
        <f t="shared" si="269"/>
        <v>15334</v>
      </c>
      <c r="G547" s="81"/>
      <c r="H547" s="72">
        <f t="shared" si="269"/>
        <v>15334</v>
      </c>
      <c r="I547" s="81"/>
      <c r="J547" s="81">
        <f t="shared" si="269"/>
        <v>18795</v>
      </c>
      <c r="K547" s="72">
        <f t="shared" si="269"/>
        <v>0</v>
      </c>
      <c r="L547" s="72">
        <f t="shared" si="269"/>
        <v>18795</v>
      </c>
      <c r="Q547" s="134"/>
      <c r="V547" s="134"/>
      <c r="AA547" s="134"/>
      <c r="AF547" s="134"/>
      <c r="AH547" s="204">
        <f t="shared" ref="AH547:AH583" si="270">K547-I547</f>
        <v>0</v>
      </c>
      <c r="AI547" s="137"/>
      <c r="AJ547" s="137"/>
      <c r="AK547" s="137"/>
    </row>
    <row r="548" spans="1:37" ht="15" customHeight="1">
      <c r="A548" s="31" t="s">
        <v>8</v>
      </c>
      <c r="B548" s="114">
        <v>2</v>
      </c>
      <c r="C548" s="33" t="s">
        <v>150</v>
      </c>
      <c r="D548" s="66">
        <f t="shared" ref="D548:L548" si="271">D547+D540</f>
        <v>47194</v>
      </c>
      <c r="E548" s="47"/>
      <c r="F548" s="66">
        <f t="shared" si="271"/>
        <v>15334</v>
      </c>
      <c r="G548" s="47"/>
      <c r="H548" s="66">
        <f t="shared" si="271"/>
        <v>15334</v>
      </c>
      <c r="I548" s="47"/>
      <c r="J548" s="47">
        <f t="shared" si="271"/>
        <v>18795</v>
      </c>
      <c r="K548" s="66">
        <f t="shared" si="271"/>
        <v>0</v>
      </c>
      <c r="L548" s="66">
        <f t="shared" si="271"/>
        <v>18795</v>
      </c>
      <c r="Q548" s="134"/>
      <c r="V548" s="134"/>
      <c r="AA548" s="134"/>
      <c r="AF548" s="134"/>
      <c r="AH548" s="204">
        <f t="shared" si="270"/>
        <v>0</v>
      </c>
      <c r="AI548" s="137"/>
      <c r="AJ548" s="137"/>
      <c r="AK548" s="137"/>
    </row>
    <row r="549" spans="1:37" ht="10.050000000000001" customHeight="1">
      <c r="A549" s="31"/>
      <c r="B549" s="114"/>
      <c r="C549" s="33"/>
      <c r="D549" s="118"/>
      <c r="E549" s="119"/>
      <c r="F549" s="118"/>
      <c r="G549" s="119"/>
      <c r="H549" s="118"/>
      <c r="I549" s="119"/>
      <c r="J549" s="119"/>
      <c r="K549" s="97"/>
      <c r="L549" s="118"/>
      <c r="Q549" s="134"/>
      <c r="V549" s="134"/>
      <c r="AA549" s="134"/>
      <c r="AF549" s="134"/>
      <c r="AH549" s="204">
        <f t="shared" si="270"/>
        <v>0</v>
      </c>
      <c r="AI549" s="137"/>
      <c r="AJ549" s="137"/>
      <c r="AK549" s="137"/>
    </row>
    <row r="550" spans="1:37" ht="15" customHeight="1">
      <c r="A550" s="31"/>
      <c r="B550" s="114">
        <v>3</v>
      </c>
      <c r="C550" s="33" t="s">
        <v>245</v>
      </c>
      <c r="D550" s="116"/>
      <c r="E550" s="120"/>
      <c r="F550" s="116"/>
      <c r="G550" s="120"/>
      <c r="H550" s="116"/>
      <c r="I550" s="120"/>
      <c r="J550" s="120"/>
      <c r="K550" s="100"/>
      <c r="L550" s="116"/>
      <c r="Q550" s="134"/>
      <c r="V550" s="134"/>
      <c r="AA550" s="134"/>
      <c r="AF550" s="134"/>
      <c r="AH550" s="204">
        <f t="shared" si="270"/>
        <v>0</v>
      </c>
      <c r="AI550" s="137"/>
      <c r="AJ550" s="137"/>
      <c r="AK550" s="137"/>
    </row>
    <row r="551" spans="1:37" ht="15" customHeight="1">
      <c r="A551" s="31"/>
      <c r="B551" s="110">
        <v>3.105</v>
      </c>
      <c r="C551" s="30" t="s">
        <v>103</v>
      </c>
      <c r="D551" s="116"/>
      <c r="E551" s="120"/>
      <c r="F551" s="116"/>
      <c r="G551" s="120"/>
      <c r="H551" s="116"/>
      <c r="I551" s="120"/>
      <c r="J551" s="120"/>
      <c r="K551" s="100"/>
      <c r="L551" s="116"/>
      <c r="Q551" s="134"/>
      <c r="V551" s="134"/>
      <c r="AA551" s="134"/>
      <c r="AF551" s="134"/>
      <c r="AH551" s="204">
        <f t="shared" si="270"/>
        <v>0</v>
      </c>
      <c r="AI551" s="137"/>
      <c r="AJ551" s="137"/>
      <c r="AK551" s="137"/>
    </row>
    <row r="552" spans="1:37" ht="15" customHeight="1">
      <c r="A552" s="145"/>
      <c r="B552" s="207">
        <v>60</v>
      </c>
      <c r="C552" s="133" t="s">
        <v>442</v>
      </c>
      <c r="D552" s="116"/>
      <c r="E552" s="120"/>
      <c r="F552" s="116"/>
      <c r="G552" s="120"/>
      <c r="H552" s="116"/>
      <c r="I552" s="120"/>
      <c r="J552" s="120"/>
      <c r="K552" s="100"/>
      <c r="L552" s="116"/>
      <c r="Q552" s="134"/>
      <c r="V552" s="134"/>
      <c r="AA552" s="134"/>
      <c r="AF552" s="134"/>
      <c r="AH552" s="204"/>
      <c r="AI552" s="137"/>
      <c r="AJ552" s="137"/>
      <c r="AK552" s="137"/>
    </row>
    <row r="553" spans="1:37" ht="15" customHeight="1">
      <c r="A553" s="208"/>
      <c r="B553" s="207" t="s">
        <v>459</v>
      </c>
      <c r="C553" s="133" t="s">
        <v>211</v>
      </c>
      <c r="D553" s="75">
        <v>0</v>
      </c>
      <c r="E553" s="75"/>
      <c r="F553" s="75">
        <v>0</v>
      </c>
      <c r="G553" s="75"/>
      <c r="H553" s="116">
        <v>500000</v>
      </c>
      <c r="I553" s="75"/>
      <c r="J553" s="120">
        <v>202000</v>
      </c>
      <c r="K553" s="120"/>
      <c r="L553" s="116">
        <f>SUM(J553:K553)</f>
        <v>202000</v>
      </c>
      <c r="M553" s="219" t="s">
        <v>336</v>
      </c>
      <c r="N553" s="219" t="s">
        <v>337</v>
      </c>
      <c r="O553" s="219" t="s">
        <v>460</v>
      </c>
      <c r="P553" s="220">
        <v>100</v>
      </c>
      <c r="Q553" s="220" t="s">
        <v>461</v>
      </c>
      <c r="V553" s="134"/>
      <c r="AA553" s="134"/>
      <c r="AF553" s="134"/>
      <c r="AH553" s="205" t="s">
        <v>427</v>
      </c>
      <c r="AI553" s="205" t="s">
        <v>449</v>
      </c>
      <c r="AJ553" s="206" t="str">
        <f>B553</f>
        <v>60.00.53</v>
      </c>
      <c r="AK553" s="206" t="str">
        <f>CONCATENATE(AH553,".",AI553,".",AJ553)</f>
        <v>4210.03.105.60.00.53</v>
      </c>
    </row>
    <row r="554" spans="1:37" ht="15" customHeight="1">
      <c r="A554" s="208" t="s">
        <v>8</v>
      </c>
      <c r="B554" s="207">
        <v>60</v>
      </c>
      <c r="C554" s="133" t="s">
        <v>442</v>
      </c>
      <c r="D554" s="47">
        <f>D553</f>
        <v>0</v>
      </c>
      <c r="E554" s="47"/>
      <c r="F554" s="47">
        <f t="shared" ref="F554:L554" si="272">F553</f>
        <v>0</v>
      </c>
      <c r="G554" s="47"/>
      <c r="H554" s="225">
        <f t="shared" si="272"/>
        <v>500000</v>
      </c>
      <c r="I554" s="47"/>
      <c r="J554" s="66">
        <f t="shared" si="272"/>
        <v>202000</v>
      </c>
      <c r="K554" s="225">
        <f t="shared" si="272"/>
        <v>0</v>
      </c>
      <c r="L554" s="225">
        <f t="shared" si="272"/>
        <v>202000</v>
      </c>
      <c r="Q554" s="134"/>
      <c r="V554" s="134"/>
      <c r="AA554" s="134"/>
      <c r="AF554" s="134"/>
      <c r="AH554" s="204"/>
      <c r="AI554" s="137"/>
      <c r="AJ554" s="137"/>
      <c r="AK554" s="137"/>
    </row>
    <row r="555" spans="1:37" ht="10.050000000000001" customHeight="1">
      <c r="A555" s="31"/>
      <c r="B555" s="114"/>
      <c r="C555" s="33"/>
      <c r="D555" s="69"/>
      <c r="E555" s="75"/>
      <c r="F555" s="40"/>
      <c r="G555" s="75"/>
      <c r="H555" s="75"/>
      <c r="I555" s="75"/>
      <c r="J555" s="40"/>
      <c r="K555" s="75"/>
      <c r="L555" s="75"/>
      <c r="M555" s="219"/>
      <c r="N555" s="219"/>
      <c r="O555" s="219"/>
      <c r="P555" s="220"/>
      <c r="Q555" s="220"/>
      <c r="V555" s="134"/>
      <c r="AA555" s="134"/>
      <c r="AF555" s="134"/>
      <c r="AH555" s="205"/>
      <c r="AI555" s="205"/>
      <c r="AJ555" s="206"/>
      <c r="AK555" s="206"/>
    </row>
    <row r="556" spans="1:37" ht="13.8">
      <c r="A556" s="31"/>
      <c r="B556" s="207">
        <v>62</v>
      </c>
      <c r="C556" s="133" t="s">
        <v>443</v>
      </c>
      <c r="D556" s="69"/>
      <c r="E556" s="75"/>
      <c r="F556" s="40"/>
      <c r="G556" s="75"/>
      <c r="H556" s="75"/>
      <c r="I556" s="75"/>
      <c r="J556" s="40"/>
      <c r="K556" s="75"/>
      <c r="L556" s="75"/>
      <c r="M556" s="219"/>
      <c r="N556" s="219"/>
      <c r="O556" s="219"/>
      <c r="P556" s="220"/>
      <c r="Q556" s="220"/>
      <c r="V556" s="134"/>
      <c r="AA556" s="134"/>
      <c r="AF556" s="134"/>
      <c r="AH556" s="205"/>
      <c r="AI556" s="205"/>
      <c r="AJ556" s="206"/>
      <c r="AK556" s="206"/>
    </row>
    <row r="557" spans="1:37" ht="13.8">
      <c r="A557" s="31"/>
      <c r="B557" s="207" t="s">
        <v>444</v>
      </c>
      <c r="C557" s="133" t="s">
        <v>211</v>
      </c>
      <c r="D557" s="81">
        <v>0</v>
      </c>
      <c r="E557" s="81"/>
      <c r="F557" s="44">
        <v>0</v>
      </c>
      <c r="G557" s="81"/>
      <c r="H557" s="72">
        <v>2500</v>
      </c>
      <c r="I557" s="81"/>
      <c r="J557" s="44">
        <v>0</v>
      </c>
      <c r="K557" s="81">
        <v>0</v>
      </c>
      <c r="L557" s="81">
        <f>SUM(J557:K557)</f>
        <v>0</v>
      </c>
      <c r="M557" s="219" t="s">
        <v>308</v>
      </c>
      <c r="N557" s="219" t="s">
        <v>233</v>
      </c>
      <c r="O557" s="219" t="s">
        <v>462</v>
      </c>
      <c r="P557" s="220">
        <v>100</v>
      </c>
      <c r="Q557" s="220" t="s">
        <v>463</v>
      </c>
      <c r="V557" s="134"/>
      <c r="AA557" s="134"/>
      <c r="AF557" s="134"/>
      <c r="AH557" s="205" t="s">
        <v>427</v>
      </c>
      <c r="AI557" s="205" t="s">
        <v>449</v>
      </c>
      <c r="AJ557" s="206" t="str">
        <f>B557</f>
        <v>62.00.53</v>
      </c>
      <c r="AK557" s="206" t="str">
        <f>CONCATENATE(AH557,".",AI557,".",AJ557)</f>
        <v>4210.03.105.62.00.53</v>
      </c>
    </row>
    <row r="558" spans="1:37" ht="13.8">
      <c r="A558" s="31" t="s">
        <v>8</v>
      </c>
      <c r="B558" s="207">
        <v>62</v>
      </c>
      <c r="C558" s="133" t="s">
        <v>443</v>
      </c>
      <c r="D558" s="81">
        <f>D557</f>
        <v>0</v>
      </c>
      <c r="E558" s="81"/>
      <c r="F558" s="81">
        <f t="shared" ref="F558:L558" si="273">F557</f>
        <v>0</v>
      </c>
      <c r="G558" s="81"/>
      <c r="H558" s="72">
        <f t="shared" si="273"/>
        <v>2500</v>
      </c>
      <c r="I558" s="81"/>
      <c r="J558" s="81">
        <f t="shared" si="273"/>
        <v>0</v>
      </c>
      <c r="K558" s="81">
        <f t="shared" si="273"/>
        <v>0</v>
      </c>
      <c r="L558" s="81">
        <f t="shared" si="273"/>
        <v>0</v>
      </c>
      <c r="M558" s="219"/>
      <c r="N558" s="219"/>
      <c r="O558" s="219"/>
      <c r="P558" s="220"/>
      <c r="Q558" s="220"/>
      <c r="V558" s="134"/>
      <c r="AA558" s="134"/>
      <c r="AF558" s="134"/>
      <c r="AH558" s="205"/>
      <c r="AI558" s="205"/>
      <c r="AJ558" s="206"/>
      <c r="AK558" s="206"/>
    </row>
    <row r="559" spans="1:37">
      <c r="A559" s="31" t="s">
        <v>8</v>
      </c>
      <c r="B559" s="110">
        <v>3.105</v>
      </c>
      <c r="C559" s="30" t="s">
        <v>103</v>
      </c>
      <c r="D559" s="81">
        <f>D554+D558</f>
        <v>0</v>
      </c>
      <c r="E559" s="81"/>
      <c r="F559" s="81">
        <f t="shared" ref="F559:L559" si="274">F554+F558</f>
        <v>0</v>
      </c>
      <c r="G559" s="81"/>
      <c r="H559" s="72">
        <f t="shared" si="274"/>
        <v>502500</v>
      </c>
      <c r="I559" s="81"/>
      <c r="J559" s="72">
        <f t="shared" si="274"/>
        <v>202000</v>
      </c>
      <c r="K559" s="72">
        <f t="shared" si="274"/>
        <v>0</v>
      </c>
      <c r="L559" s="72">
        <f t="shared" si="274"/>
        <v>202000</v>
      </c>
      <c r="Q559" s="134"/>
      <c r="V559" s="134"/>
      <c r="AA559" s="134"/>
      <c r="AF559" s="134"/>
      <c r="AH559" s="204"/>
      <c r="AI559" s="137"/>
      <c r="AJ559" s="137"/>
      <c r="AK559" s="137"/>
    </row>
    <row r="560" spans="1:37">
      <c r="A560" s="43" t="s">
        <v>8</v>
      </c>
      <c r="B560" s="251">
        <v>3</v>
      </c>
      <c r="C560" s="201" t="s">
        <v>245</v>
      </c>
      <c r="D560" s="81">
        <f t="shared" ref="D560:L560" si="275">D559</f>
        <v>0</v>
      </c>
      <c r="E560" s="81"/>
      <c r="F560" s="81">
        <f t="shared" si="275"/>
        <v>0</v>
      </c>
      <c r="G560" s="81"/>
      <c r="H560" s="72">
        <f t="shared" si="275"/>
        <v>502500</v>
      </c>
      <c r="I560" s="81"/>
      <c r="J560" s="72">
        <f t="shared" si="275"/>
        <v>202000</v>
      </c>
      <c r="K560" s="72">
        <f t="shared" si="275"/>
        <v>0</v>
      </c>
      <c r="L560" s="72">
        <f t="shared" si="275"/>
        <v>202000</v>
      </c>
      <c r="Q560" s="134"/>
      <c r="V560" s="134"/>
      <c r="AA560" s="134"/>
      <c r="AF560" s="134"/>
      <c r="AH560" s="204">
        <f t="shared" si="270"/>
        <v>0</v>
      </c>
      <c r="AI560" s="137"/>
      <c r="AJ560" s="137"/>
      <c r="AK560" s="137"/>
    </row>
    <row r="561" spans="1:37" ht="8.1" customHeight="1">
      <c r="A561" s="31"/>
      <c r="B561" s="114"/>
      <c r="C561" s="33"/>
      <c r="D561" s="116"/>
      <c r="E561" s="120"/>
      <c r="F561" s="116"/>
      <c r="G561" s="120"/>
      <c r="H561" s="116"/>
      <c r="I561" s="120"/>
      <c r="J561" s="120"/>
      <c r="K561" s="100"/>
      <c r="L561" s="116"/>
      <c r="Q561" s="134"/>
      <c r="V561" s="134"/>
      <c r="AA561" s="134"/>
      <c r="AF561" s="134"/>
      <c r="AH561" s="204">
        <f t="shared" si="270"/>
        <v>0</v>
      </c>
      <c r="AI561" s="137"/>
      <c r="AJ561" s="137"/>
      <c r="AK561" s="137"/>
    </row>
    <row r="562" spans="1:37">
      <c r="A562" s="26"/>
      <c r="B562" s="51">
        <v>4</v>
      </c>
      <c r="C562" s="59" t="s">
        <v>194</v>
      </c>
      <c r="D562" s="116"/>
      <c r="E562" s="120"/>
      <c r="F562" s="116"/>
      <c r="G562" s="120"/>
      <c r="H562" s="116"/>
      <c r="I562" s="120"/>
      <c r="J562" s="120"/>
      <c r="K562" s="100"/>
      <c r="L562" s="116"/>
      <c r="Q562" s="134"/>
      <c r="V562" s="134"/>
      <c r="AA562" s="134"/>
      <c r="AF562" s="134"/>
      <c r="AH562" s="204">
        <f t="shared" si="270"/>
        <v>0</v>
      </c>
    </row>
    <row r="563" spans="1:37">
      <c r="A563" s="26"/>
      <c r="B563" s="74">
        <v>4.1070000000000002</v>
      </c>
      <c r="C563" s="28" t="s">
        <v>201</v>
      </c>
      <c r="D563" s="116"/>
      <c r="E563" s="120"/>
      <c r="F563" s="116"/>
      <c r="G563" s="120"/>
      <c r="H563" s="116"/>
      <c r="I563" s="120"/>
      <c r="J563" s="120"/>
      <c r="K563" s="100"/>
      <c r="L563" s="116"/>
      <c r="Q563" s="134"/>
      <c r="V563" s="134"/>
      <c r="AA563" s="134"/>
      <c r="AF563" s="134"/>
      <c r="AH563" s="204">
        <f t="shared" si="270"/>
        <v>0</v>
      </c>
    </row>
    <row r="564" spans="1:37" ht="26.4">
      <c r="A564" s="26"/>
      <c r="B564" s="102">
        <v>17</v>
      </c>
      <c r="C564" s="59" t="s">
        <v>269</v>
      </c>
      <c r="D564" s="69"/>
      <c r="E564" s="69"/>
      <c r="F564" s="69"/>
      <c r="G564" s="69"/>
      <c r="H564" s="69"/>
      <c r="I564" s="75"/>
      <c r="J564" s="69"/>
      <c r="K564" s="75"/>
      <c r="L564" s="69"/>
      <c r="Q564" s="134"/>
      <c r="V564" s="134"/>
      <c r="AA564" s="134"/>
      <c r="AF564" s="134"/>
      <c r="AH564" s="205">
        <f t="shared" si="270"/>
        <v>0</v>
      </c>
      <c r="AI564" s="205"/>
      <c r="AJ564" s="206"/>
      <c r="AK564" s="206"/>
    </row>
    <row r="565" spans="1:37" ht="26.4">
      <c r="A565" s="26"/>
      <c r="B565" s="145" t="s">
        <v>372</v>
      </c>
      <c r="C565" s="133" t="s">
        <v>501</v>
      </c>
      <c r="D565" s="75">
        <v>0</v>
      </c>
      <c r="E565" s="75"/>
      <c r="F565" s="69">
        <v>1500</v>
      </c>
      <c r="G565" s="75"/>
      <c r="H565" s="69">
        <v>1500</v>
      </c>
      <c r="I565" s="75"/>
      <c r="J565" s="75">
        <v>0</v>
      </c>
      <c r="K565" s="75">
        <v>0</v>
      </c>
      <c r="L565" s="75">
        <f>SUM(J565:K565)</f>
        <v>0</v>
      </c>
      <c r="M565" s="219" t="s">
        <v>308</v>
      </c>
      <c r="N565" s="219" t="s">
        <v>233</v>
      </c>
      <c r="O565" s="219" t="s">
        <v>394</v>
      </c>
      <c r="P565" s="220">
        <v>100</v>
      </c>
      <c r="Q565" s="220" t="s">
        <v>395</v>
      </c>
      <c r="AA565" s="134"/>
      <c r="AH565" s="205" t="s">
        <v>427</v>
      </c>
      <c r="AI565" s="205" t="s">
        <v>452</v>
      </c>
      <c r="AJ565" s="206" t="str">
        <f>B565</f>
        <v>17.00.86</v>
      </c>
      <c r="AK565" s="206" t="str">
        <f>CONCATENATE(AH565,".",AI565,".",AJ565)</f>
        <v>4210.04.107.17.00.86</v>
      </c>
    </row>
    <row r="566" spans="1:37" ht="13.8">
      <c r="A566" s="26"/>
      <c r="B566" s="145" t="s">
        <v>375</v>
      </c>
      <c r="C566" s="133" t="s">
        <v>384</v>
      </c>
      <c r="D566" s="75">
        <v>0</v>
      </c>
      <c r="E566" s="75"/>
      <c r="F566" s="69">
        <v>20000</v>
      </c>
      <c r="G566" s="75"/>
      <c r="H566" s="69">
        <v>20000</v>
      </c>
      <c r="I566" s="75"/>
      <c r="J566" s="69">
        <v>20000</v>
      </c>
      <c r="K566" s="69"/>
      <c r="L566" s="69">
        <f>SUM(J566:K566)</f>
        <v>20000</v>
      </c>
      <c r="M566" s="219" t="s">
        <v>336</v>
      </c>
      <c r="N566" s="219" t="s">
        <v>337</v>
      </c>
      <c r="O566" s="219" t="s">
        <v>195</v>
      </c>
      <c r="P566" s="220">
        <v>100</v>
      </c>
      <c r="Q566" s="220" t="s">
        <v>339</v>
      </c>
      <c r="AA566" s="134"/>
      <c r="AH566" s="205" t="s">
        <v>427</v>
      </c>
      <c r="AI566" s="205" t="s">
        <v>452</v>
      </c>
      <c r="AJ566" s="206" t="str">
        <f>B566</f>
        <v>17.00.87</v>
      </c>
      <c r="AK566" s="206" t="str">
        <f>CONCATENATE(AH566,".",AI566,".",AJ566)</f>
        <v>4210.04.107.17.00.87</v>
      </c>
    </row>
    <row r="567" spans="1:37" ht="26.4">
      <c r="A567" s="26" t="s">
        <v>8</v>
      </c>
      <c r="B567" s="102">
        <v>17</v>
      </c>
      <c r="C567" s="59" t="s">
        <v>269</v>
      </c>
      <c r="D567" s="47">
        <f t="shared" ref="D567:L567" si="276">SUM(D565:D566)</f>
        <v>0</v>
      </c>
      <c r="E567" s="47"/>
      <c r="F567" s="66">
        <f t="shared" si="276"/>
        <v>21500</v>
      </c>
      <c r="G567" s="47"/>
      <c r="H567" s="66">
        <f t="shared" si="276"/>
        <v>21500</v>
      </c>
      <c r="I567" s="47"/>
      <c r="J567" s="47">
        <f t="shared" si="276"/>
        <v>20000</v>
      </c>
      <c r="K567" s="66">
        <f t="shared" si="276"/>
        <v>0</v>
      </c>
      <c r="L567" s="66">
        <f t="shared" si="276"/>
        <v>20000</v>
      </c>
      <c r="Q567" s="134"/>
      <c r="V567" s="134"/>
      <c r="AA567" s="134"/>
      <c r="AF567" s="134"/>
      <c r="AH567" s="204"/>
      <c r="AI567" s="137"/>
      <c r="AJ567" s="137"/>
      <c r="AK567" s="137"/>
    </row>
    <row r="568" spans="1:37" ht="15" customHeight="1">
      <c r="A568" s="31" t="s">
        <v>8</v>
      </c>
      <c r="B568" s="74">
        <v>4.1070000000000002</v>
      </c>
      <c r="C568" s="28" t="s">
        <v>201</v>
      </c>
      <c r="D568" s="47">
        <f t="shared" ref="D568:L569" si="277">D567</f>
        <v>0</v>
      </c>
      <c r="E568" s="47"/>
      <c r="F568" s="66">
        <f t="shared" si="277"/>
        <v>21500</v>
      </c>
      <c r="G568" s="47"/>
      <c r="H568" s="66">
        <f t="shared" si="277"/>
        <v>21500</v>
      </c>
      <c r="I568" s="47"/>
      <c r="J568" s="47">
        <f t="shared" si="277"/>
        <v>20000</v>
      </c>
      <c r="K568" s="66">
        <f t="shared" si="277"/>
        <v>0</v>
      </c>
      <c r="L568" s="66">
        <f t="shared" si="277"/>
        <v>20000</v>
      </c>
      <c r="Q568" s="134"/>
      <c r="V568" s="134"/>
      <c r="AA568" s="134"/>
      <c r="AF568" s="134"/>
      <c r="AH568" s="204"/>
    </row>
    <row r="569" spans="1:37" ht="15" customHeight="1">
      <c r="A569" s="31" t="s">
        <v>8</v>
      </c>
      <c r="B569" s="51">
        <v>4</v>
      </c>
      <c r="C569" s="59" t="s">
        <v>194</v>
      </c>
      <c r="D569" s="81">
        <f t="shared" si="277"/>
        <v>0</v>
      </c>
      <c r="E569" s="81"/>
      <c r="F569" s="72">
        <f t="shared" si="277"/>
        <v>21500</v>
      </c>
      <c r="G569" s="81"/>
      <c r="H569" s="72">
        <f t="shared" si="277"/>
        <v>21500</v>
      </c>
      <c r="I569" s="81"/>
      <c r="J569" s="81">
        <f t="shared" si="277"/>
        <v>20000</v>
      </c>
      <c r="K569" s="72">
        <f t="shared" si="277"/>
        <v>0</v>
      </c>
      <c r="L569" s="72">
        <f t="shared" si="277"/>
        <v>20000</v>
      </c>
      <c r="Q569" s="134"/>
      <c r="V569" s="134"/>
      <c r="AA569" s="134"/>
      <c r="AF569" s="134"/>
      <c r="AH569" s="204">
        <f t="shared" si="270"/>
        <v>0</v>
      </c>
    </row>
    <row r="570" spans="1:37" ht="15" customHeight="1">
      <c r="A570" s="31" t="s">
        <v>8</v>
      </c>
      <c r="B570" s="29">
        <v>4210</v>
      </c>
      <c r="C570" s="30" t="s">
        <v>5</v>
      </c>
      <c r="D570" s="72">
        <f t="shared" ref="D570:L570" si="278">D548+D533+D569+D560</f>
        <v>2240344</v>
      </c>
      <c r="E570" s="81"/>
      <c r="F570" s="72">
        <f t="shared" si="278"/>
        <v>460714</v>
      </c>
      <c r="G570" s="81"/>
      <c r="H570" s="72">
        <f t="shared" si="278"/>
        <v>965214</v>
      </c>
      <c r="I570" s="81"/>
      <c r="J570" s="72">
        <f t="shared" si="278"/>
        <v>343759</v>
      </c>
      <c r="K570" s="72">
        <f t="shared" si="278"/>
        <v>0</v>
      </c>
      <c r="L570" s="72">
        <f t="shared" si="278"/>
        <v>343759</v>
      </c>
      <c r="Q570" s="134"/>
      <c r="V570" s="134"/>
      <c r="AA570" s="134"/>
      <c r="AF570" s="134"/>
      <c r="AH570" s="205">
        <f t="shared" si="270"/>
        <v>0</v>
      </c>
      <c r="AI570" s="205"/>
      <c r="AJ570" s="206"/>
      <c r="AK570" s="206"/>
    </row>
    <row r="571" spans="1:37" ht="15.6" customHeight="1">
      <c r="A571" s="31"/>
      <c r="B571" s="29"/>
      <c r="C571" s="30"/>
      <c r="D571" s="69"/>
      <c r="E571" s="75"/>
      <c r="F571" s="69"/>
      <c r="G571" s="75"/>
      <c r="H571" s="69"/>
      <c r="I571" s="75"/>
      <c r="J571" s="69"/>
      <c r="K571" s="75"/>
      <c r="L571" s="69"/>
      <c r="Q571" s="134"/>
      <c r="V571" s="134"/>
      <c r="AA571" s="134"/>
      <c r="AF571" s="134"/>
      <c r="AH571" s="205"/>
      <c r="AI571" s="205"/>
      <c r="AJ571" s="206"/>
      <c r="AK571" s="206"/>
    </row>
    <row r="572" spans="1:37" ht="15.6" customHeight="1">
      <c r="A572" s="104"/>
      <c r="B572" s="209">
        <v>7475</v>
      </c>
      <c r="C572" s="224" t="s">
        <v>445</v>
      </c>
      <c r="D572" s="69"/>
      <c r="E572" s="75"/>
      <c r="F572" s="69"/>
      <c r="G572" s="75"/>
      <c r="H572" s="69"/>
      <c r="I572" s="75"/>
      <c r="J572" s="69"/>
      <c r="K572" s="75"/>
      <c r="L572" s="69"/>
      <c r="Q572" s="134"/>
      <c r="V572" s="134"/>
      <c r="AA572" s="134"/>
      <c r="AF572" s="134"/>
      <c r="AH572" s="205"/>
      <c r="AI572" s="205"/>
      <c r="AJ572" s="206"/>
      <c r="AK572" s="206"/>
    </row>
    <row r="573" spans="1:37" ht="15.6" customHeight="1">
      <c r="A573" s="210"/>
      <c r="B573" s="211" t="s">
        <v>422</v>
      </c>
      <c r="C573" s="212" t="s">
        <v>446</v>
      </c>
      <c r="D573" s="69"/>
      <c r="E573" s="75"/>
      <c r="F573" s="69"/>
      <c r="G573" s="75"/>
      <c r="H573" s="69"/>
      <c r="I573" s="75"/>
      <c r="J573" s="69"/>
      <c r="K573" s="75"/>
      <c r="L573" s="69"/>
      <c r="Q573" s="134"/>
      <c r="V573" s="134"/>
      <c r="AA573" s="134"/>
      <c r="AF573" s="134"/>
      <c r="AH573" s="205"/>
      <c r="AI573" s="205"/>
      <c r="AJ573" s="206"/>
      <c r="AK573" s="206"/>
    </row>
    <row r="574" spans="1:37" ht="15.6" customHeight="1">
      <c r="A574" s="210"/>
      <c r="B574" s="213">
        <v>60</v>
      </c>
      <c r="C574" s="214" t="s">
        <v>447</v>
      </c>
      <c r="D574" s="69"/>
      <c r="E574" s="75"/>
      <c r="F574" s="69"/>
      <c r="G574" s="75"/>
      <c r="H574" s="69"/>
      <c r="I574" s="75"/>
      <c r="J574" s="69"/>
      <c r="K574" s="75"/>
      <c r="L574" s="69"/>
      <c r="Q574" s="134"/>
      <c r="V574" s="134"/>
      <c r="AA574" s="134"/>
      <c r="AF574" s="134"/>
      <c r="AH574" s="205"/>
      <c r="AI574" s="205"/>
      <c r="AJ574" s="206"/>
      <c r="AK574" s="206"/>
    </row>
    <row r="575" spans="1:37" ht="27" customHeight="1">
      <c r="A575" s="230"/>
      <c r="B575" s="213" t="s">
        <v>448</v>
      </c>
      <c r="C575" s="133" t="s">
        <v>456</v>
      </c>
      <c r="D575" s="81">
        <v>0</v>
      </c>
      <c r="E575" s="81"/>
      <c r="F575" s="81">
        <v>0</v>
      </c>
      <c r="G575" s="81"/>
      <c r="H575" s="72">
        <v>140029</v>
      </c>
      <c r="I575" s="81"/>
      <c r="J575" s="81">
        <v>0</v>
      </c>
      <c r="K575" s="81">
        <v>0</v>
      </c>
      <c r="L575" s="81">
        <f>SUM(J575:K575)</f>
        <v>0</v>
      </c>
      <c r="M575" s="219" t="s">
        <v>308</v>
      </c>
      <c r="N575" s="219" t="s">
        <v>233</v>
      </c>
      <c r="O575" s="219" t="s">
        <v>464</v>
      </c>
      <c r="P575" s="220">
        <v>100</v>
      </c>
      <c r="Q575" s="220" t="s">
        <v>465</v>
      </c>
      <c r="V575" s="134"/>
      <c r="AA575" s="134"/>
      <c r="AF575" s="134"/>
      <c r="AH575" s="205" t="s">
        <v>450</v>
      </c>
      <c r="AI575" s="205" t="s">
        <v>422</v>
      </c>
      <c r="AJ575" s="206" t="str">
        <f>B575</f>
        <v>60.00.57</v>
      </c>
      <c r="AK575" s="206" t="str">
        <f>CONCATENATE(AH575,".",AI575,".",AJ575)</f>
        <v>7475.00.101.60.00.57</v>
      </c>
    </row>
    <row r="576" spans="1:37" ht="15.6" customHeight="1">
      <c r="A576" s="208" t="s">
        <v>8</v>
      </c>
      <c r="B576" s="145">
        <v>60</v>
      </c>
      <c r="C576" s="133" t="s">
        <v>447</v>
      </c>
      <c r="D576" s="81">
        <f>D575</f>
        <v>0</v>
      </c>
      <c r="E576" s="81"/>
      <c r="F576" s="81">
        <f t="shared" ref="F576:L578" si="279">F575</f>
        <v>0</v>
      </c>
      <c r="G576" s="81"/>
      <c r="H576" s="72">
        <f t="shared" si="279"/>
        <v>140029</v>
      </c>
      <c r="I576" s="81"/>
      <c r="J576" s="81">
        <f t="shared" si="279"/>
        <v>0</v>
      </c>
      <c r="K576" s="81">
        <f t="shared" si="279"/>
        <v>0</v>
      </c>
      <c r="L576" s="81">
        <f t="shared" si="279"/>
        <v>0</v>
      </c>
      <c r="Q576" s="134"/>
      <c r="V576" s="134"/>
      <c r="AA576" s="134"/>
      <c r="AF576" s="134"/>
      <c r="AH576" s="205"/>
      <c r="AI576" s="205"/>
      <c r="AJ576" s="206"/>
      <c r="AK576" s="206"/>
    </row>
    <row r="577" spans="1:37" ht="15.6" customHeight="1">
      <c r="A577" s="208" t="s">
        <v>8</v>
      </c>
      <c r="B577" s="211" t="s">
        <v>422</v>
      </c>
      <c r="C577" s="216" t="s">
        <v>446</v>
      </c>
      <c r="D577" s="81">
        <f>D576</f>
        <v>0</v>
      </c>
      <c r="E577" s="81"/>
      <c r="F577" s="81">
        <f t="shared" si="279"/>
        <v>0</v>
      </c>
      <c r="G577" s="81"/>
      <c r="H577" s="72">
        <f t="shared" si="279"/>
        <v>140029</v>
      </c>
      <c r="I577" s="81"/>
      <c r="J577" s="81">
        <f t="shared" si="279"/>
        <v>0</v>
      </c>
      <c r="K577" s="81">
        <f t="shared" si="279"/>
        <v>0</v>
      </c>
      <c r="L577" s="81">
        <f t="shared" si="279"/>
        <v>0</v>
      </c>
      <c r="Q577" s="134"/>
      <c r="V577" s="134"/>
      <c r="AA577" s="134"/>
      <c r="AF577" s="134"/>
      <c r="AH577" s="205"/>
      <c r="AI577" s="205"/>
      <c r="AJ577" s="206"/>
      <c r="AK577" s="206"/>
    </row>
    <row r="578" spans="1:37" ht="15.6" customHeight="1">
      <c r="A578" s="210" t="s">
        <v>8</v>
      </c>
      <c r="B578" s="215">
        <v>7475</v>
      </c>
      <c r="C578" s="216" t="s">
        <v>445</v>
      </c>
      <c r="D578" s="81">
        <f>D577</f>
        <v>0</v>
      </c>
      <c r="E578" s="81"/>
      <c r="F578" s="81">
        <f t="shared" si="279"/>
        <v>0</v>
      </c>
      <c r="G578" s="81"/>
      <c r="H578" s="72">
        <f t="shared" si="279"/>
        <v>140029</v>
      </c>
      <c r="I578" s="81"/>
      <c r="J578" s="81">
        <f t="shared" si="279"/>
        <v>0</v>
      </c>
      <c r="K578" s="81">
        <f t="shared" si="279"/>
        <v>0</v>
      </c>
      <c r="L578" s="81">
        <f t="shared" si="279"/>
        <v>0</v>
      </c>
      <c r="Q578" s="134"/>
      <c r="V578" s="134"/>
      <c r="AA578" s="134"/>
      <c r="AF578" s="134"/>
      <c r="AH578" s="205"/>
      <c r="AI578" s="205"/>
      <c r="AJ578" s="206"/>
      <c r="AK578" s="206"/>
    </row>
    <row r="579" spans="1:37">
      <c r="A579" s="111" t="s">
        <v>8</v>
      </c>
      <c r="B579" s="121"/>
      <c r="C579" s="122" t="s">
        <v>143</v>
      </c>
      <c r="D579" s="63">
        <f>D570+D578</f>
        <v>2240344</v>
      </c>
      <c r="E579" s="38"/>
      <c r="F579" s="63">
        <f t="shared" ref="F579:L579" si="280">F570+F578</f>
        <v>460714</v>
      </c>
      <c r="G579" s="38"/>
      <c r="H579" s="63">
        <f t="shared" si="280"/>
        <v>1105243</v>
      </c>
      <c r="I579" s="38"/>
      <c r="J579" s="63">
        <f t="shared" si="280"/>
        <v>343759</v>
      </c>
      <c r="K579" s="63">
        <f t="shared" si="280"/>
        <v>0</v>
      </c>
      <c r="L579" s="63">
        <f t="shared" si="280"/>
        <v>343759</v>
      </c>
      <c r="Q579" s="134"/>
      <c r="V579" s="134"/>
      <c r="AA579" s="134"/>
      <c r="AF579" s="134"/>
      <c r="AH579" s="204">
        <f t="shared" si="270"/>
        <v>0</v>
      </c>
    </row>
    <row r="580" spans="1:37">
      <c r="A580" s="111" t="s">
        <v>8</v>
      </c>
      <c r="B580" s="121"/>
      <c r="C580" s="122" t="s">
        <v>6</v>
      </c>
      <c r="D580" s="46">
        <f t="shared" ref="D580:L580" si="281">D579+D514</f>
        <v>4636096</v>
      </c>
      <c r="E580" s="44"/>
      <c r="F580" s="46">
        <f t="shared" si="281"/>
        <v>3117592</v>
      </c>
      <c r="G580" s="44"/>
      <c r="H580" s="46">
        <f t="shared" si="281"/>
        <v>4653341</v>
      </c>
      <c r="I580" s="44"/>
      <c r="J580" s="77">
        <f t="shared" si="281"/>
        <v>4206770</v>
      </c>
      <c r="K580" s="77">
        <f t="shared" si="281"/>
        <v>0</v>
      </c>
      <c r="L580" s="46">
        <f t="shared" si="281"/>
        <v>4206770</v>
      </c>
      <c r="Q580" s="134"/>
      <c r="V580" s="134"/>
      <c r="AA580" s="134"/>
      <c r="AF580" s="134"/>
      <c r="AH580" s="204">
        <f t="shared" si="270"/>
        <v>0</v>
      </c>
    </row>
    <row r="581" spans="1:37" ht="8.4" customHeight="1">
      <c r="A581" s="26"/>
      <c r="B581" s="49"/>
      <c r="C581" s="123"/>
      <c r="D581" s="42"/>
      <c r="E581" s="42"/>
      <c r="F581" s="42"/>
      <c r="G581" s="42"/>
      <c r="H581" s="42"/>
      <c r="I581" s="42"/>
      <c r="J581" s="182"/>
      <c r="K581" s="101"/>
      <c r="L581" s="42"/>
      <c r="Q581" s="134"/>
      <c r="V581" s="134"/>
      <c r="AA581" s="134"/>
      <c r="AF581" s="134"/>
      <c r="AH581" s="204">
        <f t="shared" si="270"/>
        <v>0</v>
      </c>
    </row>
    <row r="582" spans="1:37" ht="27" customHeight="1">
      <c r="A582" s="26" t="s">
        <v>249</v>
      </c>
      <c r="B582" s="27">
        <v>2210</v>
      </c>
      <c r="C582" s="54" t="s">
        <v>453</v>
      </c>
      <c r="D582" s="62">
        <v>15</v>
      </c>
      <c r="E582" s="40"/>
      <c r="F582" s="40">
        <v>0</v>
      </c>
      <c r="G582" s="40"/>
      <c r="H582" s="40">
        <v>0</v>
      </c>
      <c r="I582" s="40"/>
      <c r="J582" s="181">
        <v>0</v>
      </c>
      <c r="K582" s="40">
        <v>0</v>
      </c>
      <c r="L582" s="40">
        <v>0</v>
      </c>
      <c r="O582" s="242"/>
      <c r="Q582" s="134"/>
      <c r="V582" s="134"/>
      <c r="AA582" s="134"/>
      <c r="AF582" s="134"/>
      <c r="AH582" s="204">
        <f t="shared" ref="AH582" si="282">K582-I582</f>
        <v>0</v>
      </c>
    </row>
    <row r="583" spans="1:37" ht="27" customHeight="1">
      <c r="A583" s="26" t="s">
        <v>249</v>
      </c>
      <c r="B583" s="27">
        <v>2210</v>
      </c>
      <c r="C583" s="54" t="s">
        <v>307</v>
      </c>
      <c r="D583" s="62">
        <v>223</v>
      </c>
      <c r="E583" s="40"/>
      <c r="F583" s="40">
        <v>0</v>
      </c>
      <c r="G583" s="40"/>
      <c r="H583" s="40">
        <v>0</v>
      </c>
      <c r="I583" s="40"/>
      <c r="J583" s="181">
        <v>0</v>
      </c>
      <c r="K583" s="40">
        <v>0</v>
      </c>
      <c r="L583" s="40">
        <v>0</v>
      </c>
      <c r="O583" s="242"/>
      <c r="Q583" s="134"/>
      <c r="V583" s="134"/>
      <c r="AA583" s="134"/>
      <c r="AF583" s="134"/>
      <c r="AH583" s="204">
        <f t="shared" si="270"/>
        <v>0</v>
      </c>
    </row>
    <row r="584" spans="1:37" ht="27" customHeight="1">
      <c r="A584" s="149" t="s">
        <v>249</v>
      </c>
      <c r="B584" s="149">
        <v>2211</v>
      </c>
      <c r="C584" s="150" t="s">
        <v>383</v>
      </c>
      <c r="D584" s="226">
        <v>31</v>
      </c>
      <c r="E584" s="36"/>
      <c r="F584" s="40">
        <v>0</v>
      </c>
      <c r="G584" s="40"/>
      <c r="H584" s="40">
        <v>0</v>
      </c>
      <c r="I584" s="40"/>
      <c r="J584" s="181">
        <v>0</v>
      </c>
      <c r="K584" s="40">
        <v>0</v>
      </c>
      <c r="L584" s="40">
        <v>0</v>
      </c>
      <c r="Q584" s="134"/>
      <c r="V584" s="134"/>
      <c r="AA584" s="134"/>
      <c r="AF584" s="134"/>
      <c r="AH584" s="204"/>
    </row>
    <row r="585" spans="1:37">
      <c r="A585" s="26"/>
      <c r="B585" s="27"/>
      <c r="C585" s="54"/>
      <c r="D585" s="62"/>
      <c r="E585" s="40"/>
      <c r="F585" s="40"/>
      <c r="G585" s="40"/>
      <c r="H585" s="40"/>
      <c r="I585" s="40"/>
      <c r="J585" s="181"/>
      <c r="K585" s="40"/>
      <c r="L585" s="40"/>
      <c r="Q585" s="134"/>
      <c r="V585" s="134"/>
      <c r="AA585" s="134"/>
      <c r="AF585" s="134"/>
      <c r="AH585" s="204">
        <f t="shared" ref="AH585:AH588" si="283">K585-I585</f>
        <v>0</v>
      </c>
    </row>
    <row r="586" spans="1:37">
      <c r="A586" s="26"/>
      <c r="B586" s="49"/>
      <c r="C586" s="147"/>
      <c r="D586" s="148"/>
      <c r="E586" s="148"/>
      <c r="F586" s="148"/>
      <c r="G586" s="148"/>
      <c r="H586" s="148"/>
      <c r="I586" s="148"/>
      <c r="J586" s="182"/>
      <c r="K586" s="101"/>
      <c r="L586" s="148"/>
      <c r="AH586" s="205">
        <f t="shared" si="283"/>
        <v>0</v>
      </c>
      <c r="AI586" s="205"/>
      <c r="AJ586" s="206"/>
      <c r="AK586" s="206"/>
    </row>
    <row r="587" spans="1:37">
      <c r="D587" s="124" t="s">
        <v>154</v>
      </c>
      <c r="E587" s="124" t="s">
        <v>155</v>
      </c>
      <c r="F587" s="188" t="s">
        <v>156</v>
      </c>
      <c r="G587" s="124" t="s">
        <v>157</v>
      </c>
      <c r="H587" s="124" t="s">
        <v>158</v>
      </c>
      <c r="I587" s="124" t="s">
        <v>159</v>
      </c>
      <c r="J587" s="179"/>
      <c r="K587" s="99"/>
      <c r="AH587" s="205">
        <f t="shared" si="283"/>
        <v>0</v>
      </c>
      <c r="AI587" s="205"/>
      <c r="AJ587" s="206"/>
      <c r="AK587" s="206"/>
    </row>
    <row r="588" spans="1:37">
      <c r="D588" s="42"/>
      <c r="E588" s="42"/>
      <c r="F588" s="42"/>
      <c r="G588" s="42"/>
      <c r="H588" s="42"/>
      <c r="I588" s="42"/>
      <c r="J588" s="181"/>
      <c r="K588" s="101"/>
      <c r="L588" s="42"/>
      <c r="AH588" s="205">
        <f t="shared" si="283"/>
        <v>0</v>
      </c>
      <c r="AI588" s="205"/>
      <c r="AJ588" s="206"/>
      <c r="AK588" s="206"/>
    </row>
    <row r="589" spans="1:37">
      <c r="D589" s="42"/>
      <c r="E589" s="42"/>
      <c r="F589" s="42"/>
      <c r="G589" s="42"/>
      <c r="H589" s="42"/>
      <c r="I589" s="42"/>
      <c r="J589" s="181"/>
      <c r="K589" s="101"/>
      <c r="L589" s="42"/>
      <c r="AH589" s="205"/>
      <c r="AI589" s="205"/>
      <c r="AJ589" s="206"/>
      <c r="AK589" s="206"/>
    </row>
    <row r="590" spans="1:37">
      <c r="D590" s="42"/>
      <c r="E590" s="42"/>
      <c r="F590" s="42"/>
      <c r="G590" s="42"/>
      <c r="H590" s="42"/>
      <c r="I590" s="42"/>
      <c r="J590" s="181"/>
      <c r="K590" s="101"/>
      <c r="L590" s="42"/>
      <c r="AH590" s="205"/>
      <c r="AI590" s="205"/>
      <c r="AJ590" s="206"/>
      <c r="AK590" s="206"/>
    </row>
    <row r="591" spans="1:37">
      <c r="C591" s="125" t="s">
        <v>399</v>
      </c>
      <c r="D591" s="126">
        <f>L544+L545</f>
        <v>18795</v>
      </c>
      <c r="E591" s="126"/>
      <c r="F591" s="126">
        <f>L580-D591-G591</f>
        <v>3006000</v>
      </c>
      <c r="G591" s="23">
        <f>L145+L190+L308+L309+L312+L378+L419+L420+L424+L425+L429+L430+L434+L435+L439+L440+L447+L454+L455+L459+L460+L464+L465+L469+L470+L478+L479+L522+L553+L566</f>
        <v>1181975</v>
      </c>
      <c r="H591" s="126">
        <v>0</v>
      </c>
      <c r="I591" s="126">
        <f>SUM(D591:H591)</f>
        <v>4206770</v>
      </c>
      <c r="J591" s="179"/>
      <c r="K591" s="99"/>
      <c r="AH591" s="205"/>
      <c r="AI591" s="205"/>
      <c r="AJ591" s="206"/>
      <c r="AK591" s="206"/>
    </row>
    <row r="592" spans="1:37">
      <c r="C592" s="125"/>
      <c r="D592" s="126"/>
      <c r="E592" s="126"/>
      <c r="F592" s="126"/>
      <c r="G592" s="23"/>
      <c r="H592" s="126"/>
      <c r="I592" s="126"/>
      <c r="J592" s="179"/>
      <c r="K592" s="99"/>
      <c r="AH592" s="204"/>
    </row>
    <row r="593" spans="2:34">
      <c r="C593" s="125"/>
      <c r="D593" s="126"/>
      <c r="E593" s="126"/>
      <c r="F593" s="126"/>
      <c r="G593" s="23"/>
      <c r="H593" s="126"/>
      <c r="I593" s="126"/>
      <c r="J593" s="179"/>
      <c r="K593" s="99"/>
      <c r="O593" s="57"/>
      <c r="T593" s="70"/>
      <c r="AH593" s="204"/>
    </row>
    <row r="594" spans="2:34">
      <c r="C594" s="125"/>
      <c r="D594" s="127"/>
      <c r="F594" s="189"/>
      <c r="G594" s="18"/>
      <c r="I594" s="18"/>
      <c r="J594" s="179"/>
      <c r="K594" s="99"/>
      <c r="O594" s="57"/>
      <c r="T594" s="56"/>
      <c r="AH594" s="204"/>
    </row>
    <row r="595" spans="2:34">
      <c r="C595" s="125" t="s">
        <v>400</v>
      </c>
      <c r="D595" s="18">
        <v>15334</v>
      </c>
      <c r="E595" s="18">
        <v>0</v>
      </c>
      <c r="F595" s="127">
        <v>2495475</v>
      </c>
      <c r="G595" s="18">
        <v>606783</v>
      </c>
      <c r="H595" s="18">
        <v>0</v>
      </c>
      <c r="I595" s="18">
        <v>3117592</v>
      </c>
      <c r="J595" s="179"/>
      <c r="K595" s="99"/>
      <c r="O595" s="57"/>
      <c r="T595" s="56"/>
      <c r="AH595" s="204"/>
    </row>
    <row r="596" spans="2:34">
      <c r="C596" s="125" t="s">
        <v>363</v>
      </c>
      <c r="F596" s="187">
        <v>975110</v>
      </c>
      <c r="G596" s="18"/>
      <c r="I596" s="18">
        <f>SUM(D596:H596)</f>
        <v>975110</v>
      </c>
      <c r="J596" s="179"/>
      <c r="K596" s="99"/>
      <c r="O596" s="57"/>
      <c r="T596" s="56"/>
      <c r="AH596" s="204"/>
    </row>
    <row r="597" spans="2:34">
      <c r="C597" s="125" t="s">
        <v>169</v>
      </c>
      <c r="F597" s="127">
        <v>56029</v>
      </c>
      <c r="G597" s="18"/>
      <c r="I597" s="18">
        <f>SUM(D597:H597)</f>
        <v>56029</v>
      </c>
      <c r="J597" s="179"/>
      <c r="K597" s="99"/>
      <c r="O597" s="62"/>
      <c r="T597" s="56"/>
      <c r="AH597" s="204"/>
    </row>
    <row r="598" spans="2:34">
      <c r="C598" s="125" t="s">
        <v>364</v>
      </c>
      <c r="F598" s="127">
        <v>504610</v>
      </c>
      <c r="G598" s="18"/>
      <c r="I598" s="18">
        <f>SUM(D598:H598)</f>
        <v>504610</v>
      </c>
      <c r="J598" s="179"/>
      <c r="K598" s="99"/>
      <c r="O598" s="57"/>
      <c r="T598" s="56"/>
    </row>
    <row r="599" spans="2:34">
      <c r="C599" s="125" t="s">
        <v>168</v>
      </c>
      <c r="F599" s="127"/>
      <c r="G599" s="18"/>
      <c r="I599" s="18"/>
      <c r="J599" s="179"/>
      <c r="K599" s="99"/>
      <c r="O599" s="69"/>
      <c r="T599" s="70"/>
    </row>
    <row r="600" spans="2:34">
      <c r="C600" s="125" t="s">
        <v>168</v>
      </c>
      <c r="F600" s="127"/>
      <c r="G600" s="18"/>
      <c r="I600" s="18"/>
      <c r="J600" s="179"/>
      <c r="K600" s="99"/>
      <c r="O600" s="69"/>
      <c r="T600" s="70"/>
    </row>
    <row r="601" spans="2:34">
      <c r="C601" s="125" t="s">
        <v>401</v>
      </c>
      <c r="D601" s="18">
        <f>SUM(D595:D599)</f>
        <v>15334</v>
      </c>
      <c r="E601" s="18">
        <f>SUM(E595:E599)</f>
        <v>0</v>
      </c>
      <c r="F601" s="127">
        <f>SUM(F595:F600)</f>
        <v>4031224</v>
      </c>
      <c r="G601" s="175">
        <f t="shared" ref="G601:I601" si="284">SUM(G595:G600)</f>
        <v>606783</v>
      </c>
      <c r="H601" s="175">
        <f t="shared" si="284"/>
        <v>0</v>
      </c>
      <c r="I601" s="175">
        <f t="shared" si="284"/>
        <v>4653341</v>
      </c>
      <c r="J601" s="179"/>
      <c r="K601" s="99"/>
      <c r="O601" s="62"/>
      <c r="T601" s="56"/>
    </row>
    <row r="602" spans="2:34">
      <c r="J602" s="179"/>
      <c r="K602" s="99"/>
      <c r="O602" s="62"/>
      <c r="T602" s="56"/>
    </row>
    <row r="603" spans="2:34">
      <c r="J603" s="179"/>
      <c r="K603" s="99"/>
      <c r="O603" s="69"/>
      <c r="T603" s="70"/>
    </row>
    <row r="604" spans="2:34">
      <c r="J604" s="179"/>
      <c r="K604" s="99"/>
      <c r="O604" s="69"/>
    </row>
    <row r="605" spans="2:34">
      <c r="F605" s="127"/>
      <c r="G605" s="18"/>
      <c r="I605" s="18"/>
      <c r="J605" s="179"/>
      <c r="K605" s="99"/>
      <c r="O605" s="62"/>
    </row>
    <row r="606" spans="2:34">
      <c r="F606" s="127"/>
      <c r="G606" s="18"/>
      <c r="I606" s="18"/>
      <c r="J606" s="179"/>
      <c r="K606" s="99"/>
      <c r="O606" s="61"/>
    </row>
    <row r="607" spans="2:34">
      <c r="B607" s="264" t="s">
        <v>365</v>
      </c>
      <c r="C607" s="264"/>
      <c r="D607" s="264"/>
      <c r="E607" s="264"/>
      <c r="J607" s="179"/>
      <c r="K607" s="99"/>
      <c r="O607" s="61"/>
    </row>
    <row r="608" spans="2:34">
      <c r="B608" s="264"/>
      <c r="C608" s="264"/>
      <c r="D608" s="264"/>
      <c r="E608" s="264"/>
      <c r="J608" s="179"/>
      <c r="K608" s="99"/>
      <c r="O608" s="62"/>
    </row>
    <row r="609" spans="1:11">
      <c r="A609" s="6" t="s">
        <v>396</v>
      </c>
      <c r="K609" s="99"/>
    </row>
    <row r="610" spans="1:11">
      <c r="J610" s="179"/>
      <c r="K610" s="99"/>
    </row>
    <row r="611" spans="1:11">
      <c r="J611" s="179"/>
      <c r="K611" s="99"/>
    </row>
    <row r="612" spans="1:11">
      <c r="J612" s="179"/>
      <c r="K612" s="99"/>
    </row>
    <row r="613" spans="1:11">
      <c r="J613" s="179"/>
      <c r="K613" s="99"/>
    </row>
    <row r="614" spans="1:11">
      <c r="J614" s="179"/>
      <c r="K614" s="99"/>
    </row>
    <row r="615" spans="1:11">
      <c r="J615" s="179"/>
      <c r="K615" s="99"/>
    </row>
    <row r="616" spans="1:11">
      <c r="J616" s="179"/>
      <c r="K616" s="99"/>
    </row>
    <row r="617" spans="1:11">
      <c r="J617" s="179"/>
      <c r="K617" s="99"/>
    </row>
    <row r="618" spans="1:11">
      <c r="J618" s="179"/>
      <c r="K618" s="99"/>
    </row>
    <row r="619" spans="1:11">
      <c r="J619" s="179"/>
      <c r="K619" s="99"/>
    </row>
    <row r="620" spans="1:11">
      <c r="J620" s="179"/>
      <c r="K620" s="99"/>
    </row>
    <row r="621" spans="1:11">
      <c r="J621" s="179"/>
      <c r="K621" s="99"/>
    </row>
    <row r="622" spans="1:11">
      <c r="J622" s="179"/>
      <c r="K622" s="99"/>
    </row>
    <row r="623" spans="1:11">
      <c r="J623" s="179"/>
      <c r="K623" s="99"/>
    </row>
    <row r="624" spans="1:11">
      <c r="J624" s="179"/>
      <c r="K624" s="99"/>
    </row>
    <row r="625" spans="10:11">
      <c r="J625" s="179"/>
      <c r="K625" s="99"/>
    </row>
    <row r="626" spans="10:11">
      <c r="J626" s="179"/>
      <c r="K626" s="99"/>
    </row>
    <row r="627" spans="10:11">
      <c r="J627" s="179"/>
      <c r="K627" s="99"/>
    </row>
    <row r="628" spans="10:11">
      <c r="J628" s="179"/>
      <c r="K628" s="99"/>
    </row>
    <row r="629" spans="10:11">
      <c r="J629" s="179"/>
      <c r="K629" s="99"/>
    </row>
    <row r="630" spans="10:11">
      <c r="J630" s="179"/>
      <c r="K630" s="99"/>
    </row>
    <row r="631" spans="10:11">
      <c r="J631" s="179"/>
      <c r="K631" s="99"/>
    </row>
    <row r="632" spans="10:11">
      <c r="J632" s="179"/>
      <c r="K632" s="99"/>
    </row>
    <row r="633" spans="10:11">
      <c r="J633" s="179"/>
      <c r="K633" s="99"/>
    </row>
    <row r="634" spans="10:11">
      <c r="J634" s="179"/>
      <c r="K634" s="99"/>
    </row>
    <row r="635" spans="10:11">
      <c r="J635" s="179"/>
      <c r="K635" s="99"/>
    </row>
    <row r="636" spans="10:11">
      <c r="J636" s="179"/>
      <c r="K636" s="99"/>
    </row>
    <row r="637" spans="10:11">
      <c r="J637" s="179"/>
      <c r="K637" s="99"/>
    </row>
    <row r="638" spans="10:11">
      <c r="J638" s="179"/>
      <c r="K638" s="99"/>
    </row>
    <row r="639" spans="10:11">
      <c r="J639" s="179"/>
      <c r="K639" s="99"/>
    </row>
    <row r="640" spans="10:11">
      <c r="J640" s="179"/>
      <c r="K640" s="99"/>
    </row>
    <row r="641" spans="10:11">
      <c r="J641" s="179"/>
      <c r="K641" s="99"/>
    </row>
    <row r="642" spans="10:11">
      <c r="J642" s="179"/>
      <c r="K642" s="99"/>
    </row>
    <row r="643" spans="10:11">
      <c r="J643" s="179"/>
      <c r="K643" s="99"/>
    </row>
    <row r="644" spans="10:11">
      <c r="J644" s="179"/>
      <c r="K644" s="99"/>
    </row>
    <row r="645" spans="10:11">
      <c r="J645" s="179"/>
      <c r="K645" s="99"/>
    </row>
    <row r="646" spans="10:11">
      <c r="J646" s="179"/>
      <c r="K646" s="99"/>
    </row>
    <row r="647" spans="10:11">
      <c r="J647" s="179"/>
      <c r="K647" s="99"/>
    </row>
    <row r="648" spans="10:11">
      <c r="J648" s="179"/>
      <c r="K648" s="99"/>
    </row>
    <row r="649" spans="10:11">
      <c r="J649" s="179"/>
      <c r="K649" s="99"/>
    </row>
    <row r="650" spans="10:11">
      <c r="J650" s="179"/>
      <c r="K650" s="99"/>
    </row>
    <row r="651" spans="10:11">
      <c r="J651" s="179"/>
      <c r="K651" s="99"/>
    </row>
    <row r="652" spans="10:11">
      <c r="J652" s="179"/>
      <c r="K652" s="99"/>
    </row>
    <row r="653" spans="10:11">
      <c r="J653" s="179"/>
      <c r="K653" s="99"/>
    </row>
    <row r="654" spans="10:11">
      <c r="J654" s="179"/>
      <c r="K654" s="99"/>
    </row>
    <row r="655" spans="10:11">
      <c r="J655" s="179"/>
      <c r="K655" s="99"/>
    </row>
    <row r="656" spans="10:11">
      <c r="J656" s="179"/>
      <c r="K656" s="99"/>
    </row>
    <row r="657" spans="10:11">
      <c r="J657" s="179"/>
      <c r="K657" s="99"/>
    </row>
    <row r="658" spans="10:11">
      <c r="J658" s="179"/>
      <c r="K658" s="99"/>
    </row>
    <row r="659" spans="10:11">
      <c r="J659" s="179"/>
      <c r="K659" s="99"/>
    </row>
    <row r="660" spans="10:11">
      <c r="J660" s="179"/>
      <c r="K660" s="99"/>
    </row>
    <row r="661" spans="10:11">
      <c r="J661" s="179"/>
      <c r="K661" s="99"/>
    </row>
    <row r="662" spans="10:11">
      <c r="J662" s="179"/>
      <c r="K662" s="99"/>
    </row>
    <row r="663" spans="10:11">
      <c r="J663" s="179"/>
      <c r="K663" s="99"/>
    </row>
    <row r="664" spans="10:11">
      <c r="J664" s="179"/>
      <c r="K664" s="99"/>
    </row>
    <row r="665" spans="10:11">
      <c r="J665" s="179"/>
      <c r="K665" s="99"/>
    </row>
    <row r="666" spans="10:11">
      <c r="J666" s="179"/>
      <c r="K666" s="99"/>
    </row>
    <row r="667" spans="10:11">
      <c r="J667" s="179"/>
      <c r="K667" s="99"/>
    </row>
    <row r="668" spans="10:11">
      <c r="J668" s="179"/>
      <c r="K668" s="99"/>
    </row>
    <row r="669" spans="10:11">
      <c r="J669" s="179"/>
      <c r="K669" s="99"/>
    </row>
    <row r="670" spans="10:11">
      <c r="J670" s="179"/>
      <c r="K670" s="99"/>
    </row>
    <row r="671" spans="10:11">
      <c r="J671" s="179"/>
      <c r="K671" s="99"/>
    </row>
    <row r="672" spans="10:11">
      <c r="J672" s="179"/>
      <c r="K672" s="99"/>
    </row>
    <row r="673" spans="10:11">
      <c r="J673" s="179"/>
      <c r="K673" s="99"/>
    </row>
    <row r="674" spans="10:11">
      <c r="J674" s="179"/>
      <c r="K674" s="99"/>
    </row>
    <row r="675" spans="10:11">
      <c r="J675" s="179"/>
      <c r="K675" s="99"/>
    </row>
    <row r="676" spans="10:11">
      <c r="J676" s="179"/>
      <c r="K676" s="99"/>
    </row>
    <row r="677" spans="10:11">
      <c r="J677" s="179"/>
      <c r="K677" s="99"/>
    </row>
    <row r="678" spans="10:11">
      <c r="J678" s="179"/>
      <c r="K678" s="99"/>
    </row>
    <row r="679" spans="10:11">
      <c r="J679" s="179"/>
      <c r="K679" s="99"/>
    </row>
    <row r="680" spans="10:11">
      <c r="J680" s="179"/>
      <c r="K680" s="99"/>
    </row>
    <row r="681" spans="10:11">
      <c r="J681" s="179"/>
      <c r="K681" s="99"/>
    </row>
    <row r="682" spans="10:11">
      <c r="J682" s="179"/>
      <c r="K682" s="99"/>
    </row>
    <row r="683" spans="10:11">
      <c r="J683" s="179"/>
      <c r="K683" s="99"/>
    </row>
    <row r="684" spans="10:11">
      <c r="J684" s="179"/>
      <c r="K684" s="99"/>
    </row>
    <row r="685" spans="10:11">
      <c r="J685" s="179"/>
      <c r="K685" s="99"/>
    </row>
    <row r="686" spans="10:11">
      <c r="J686" s="179"/>
      <c r="K686" s="99"/>
    </row>
  </sheetData>
  <autoFilter ref="A19:AK584">
    <filterColumn colId="12"/>
    <filterColumn colId="13"/>
    <filterColumn colId="14"/>
  </autoFilter>
  <mergeCells count="17">
    <mergeCell ref="O10:Q10"/>
    <mergeCell ref="J17:L17"/>
    <mergeCell ref="W18:AA18"/>
    <mergeCell ref="AB18:AF18"/>
    <mergeCell ref="W17:AF17"/>
    <mergeCell ref="J18:L18"/>
    <mergeCell ref="B607:E608"/>
    <mergeCell ref="A1:L1"/>
    <mergeCell ref="A2:L2"/>
    <mergeCell ref="D17:E17"/>
    <mergeCell ref="B7:D7"/>
    <mergeCell ref="D18:E18"/>
    <mergeCell ref="F17:G17"/>
    <mergeCell ref="H17:I17"/>
    <mergeCell ref="F18:G18"/>
    <mergeCell ref="H18:I18"/>
    <mergeCell ref="F10:I10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7" firstPageNumber="125" fitToHeight="0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404" max="11" man="1"/>
    <brk id="530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4"/>
  <sheetViews>
    <sheetView workbookViewId="0">
      <selection activeCell="A3" sqref="A3:B3"/>
    </sheetView>
  </sheetViews>
  <sheetFormatPr defaultRowHeight="13.2"/>
  <cols>
    <col min="2" max="2" width="55.44140625" customWidth="1"/>
  </cols>
  <sheetData>
    <row r="2" spans="1:2">
      <c r="A2" s="1">
        <v>4</v>
      </c>
      <c r="B2" s="2" t="s">
        <v>266</v>
      </c>
    </row>
    <row r="3" spans="1:2">
      <c r="A3" s="2">
        <v>35</v>
      </c>
      <c r="B3" s="2" t="s">
        <v>267</v>
      </c>
    </row>
    <row r="4" spans="1:2">
      <c r="A4" s="2">
        <v>37</v>
      </c>
      <c r="B4" s="2" t="s">
        <v>268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dem13</vt:lpstr>
      <vt:lpstr>Sheet1</vt:lpstr>
      <vt:lpstr>'dem13'!css</vt:lpstr>
      <vt:lpstr>'dem13'!fw</vt:lpstr>
      <vt:lpstr>'dem13'!health</vt:lpstr>
      <vt:lpstr>'dem13'!healthcap</vt:lpstr>
      <vt:lpstr>'dem13'!healthrec</vt:lpstr>
      <vt:lpstr>healthrevenue</vt:lpstr>
      <vt:lpstr>'dem13'!housing</vt:lpstr>
      <vt:lpstr>'dem13'!Print_Area</vt:lpstr>
      <vt:lpstr>'dem13'!Print_Titles</vt:lpstr>
      <vt:lpstr>'dem13'!pw</vt:lpstr>
      <vt:lpstr>'dem13'!revise</vt:lpstr>
      <vt:lpstr>'dem13'!summary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2019-07-18T12:50:46Z</cp:lastPrinted>
  <dcterms:created xsi:type="dcterms:W3CDTF">2004-06-02T16:16:07Z</dcterms:created>
  <dcterms:modified xsi:type="dcterms:W3CDTF">2019-08-07T07:06:20Z</dcterms:modified>
</cp:coreProperties>
</file>