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13" sheetId="4" r:id="rId1"/>
    <sheet name="Sheet1" sheetId="5" r:id="rId2"/>
  </sheets>
  <definedNames>
    <definedName name="__123Graph_D" hidden="1">#REF!</definedName>
    <definedName name="_xlnm._FilterDatabase" localSheetId="0" hidden="1">'dem13'!$A$21:$G$582</definedName>
    <definedName name="_Regression_Int" localSheetId="0" hidden="1">1</definedName>
    <definedName name="css" localSheetId="0">'dem13'!$D$507:$G$507</definedName>
    <definedName name="cssrec" localSheetId="0">'dem13'!#REF!</definedName>
    <definedName name="fw" localSheetId="0">'dem13'!$D$476:$G$476</definedName>
    <definedName name="health" localSheetId="0">'dem13'!$D$410:$G$410</definedName>
    <definedName name="healthcap" localSheetId="0">'dem13'!$D$562:$G$562</definedName>
    <definedName name="healthrec" localSheetId="0">'dem13'!$D$576:$G$576</definedName>
    <definedName name="healthrec2" localSheetId="0">'dem13'!#REF!</definedName>
    <definedName name="healthrec3" localSheetId="0">'dem13'!#REF!</definedName>
    <definedName name="housing" localSheetId="0">'dem13'!$D$492:$G$492</definedName>
    <definedName name="loan" localSheetId="0">'dem13'!#REF!</definedName>
    <definedName name="np" localSheetId="0">'dem13'!#REF!</definedName>
    <definedName name="_xlnm.Print_Area" localSheetId="0">'dem13'!$A$1:$G$578</definedName>
    <definedName name="_xlnm.Print_Titles" localSheetId="0">'dem13'!$18:$21</definedName>
    <definedName name="pw" localSheetId="0">'dem13'!$D$43:$G$43</definedName>
    <definedName name="pwrec" localSheetId="0">'dem13'!#REF!</definedName>
    <definedName name="rec" localSheetId="0">'dem13'!#REF!</definedName>
    <definedName name="revise" localSheetId="0">'dem13'!$D$592:$F$592</definedName>
    <definedName name="summary" localSheetId="0">'dem13'!$D$582:$F$582</definedName>
    <definedName name="Z_239EE218_578E_4317_BEED_14D5D7089E27_.wvu.Cols" localSheetId="0" hidden="1">'dem13'!#REF!</definedName>
    <definedName name="Z_239EE218_578E_4317_BEED_14D5D7089E27_.wvu.FilterData" localSheetId="0" hidden="1">'dem13'!$A$1:$G$533</definedName>
    <definedName name="Z_239EE218_578E_4317_BEED_14D5D7089E27_.wvu.PrintArea" localSheetId="0" hidden="1">'dem13'!$A$1:$G$533</definedName>
    <definedName name="Z_239EE218_578E_4317_BEED_14D5D7089E27_.wvu.PrintTitles" localSheetId="0" hidden="1">'dem13'!$18:$21</definedName>
    <definedName name="Z_302A3EA3_AE96_11D5_A646_0050BA3D7AFD_.wvu.Cols" localSheetId="0" hidden="1">'dem13'!#REF!</definedName>
    <definedName name="Z_302A3EA3_AE96_11D5_A646_0050BA3D7AFD_.wvu.FilterData" localSheetId="0" hidden="1">'dem13'!$A$1:$G$533</definedName>
    <definedName name="Z_302A3EA3_AE96_11D5_A646_0050BA3D7AFD_.wvu.PrintArea" localSheetId="0" hidden="1">'dem13'!$A$1:$G$533</definedName>
    <definedName name="Z_302A3EA3_AE96_11D5_A646_0050BA3D7AFD_.wvu.PrintTitles" localSheetId="0" hidden="1">'dem13'!$18:$21</definedName>
    <definedName name="Z_36DBA021_0ECB_11D4_8064_004005726899_.wvu.Cols" localSheetId="0" hidden="1">'dem13'!#REF!</definedName>
    <definedName name="Z_36DBA021_0ECB_11D4_8064_004005726899_.wvu.FilterData" localSheetId="0" hidden="1">'dem13'!$C$22:$C$494</definedName>
    <definedName name="Z_36DBA021_0ECB_11D4_8064_004005726899_.wvu.PrintArea" localSheetId="0" hidden="1">'dem13'!$A$1:$G$533</definedName>
    <definedName name="Z_36DBA021_0ECB_11D4_8064_004005726899_.wvu.PrintTitles" localSheetId="0" hidden="1">'dem13'!$18:$21</definedName>
    <definedName name="Z_93EBE921_AE91_11D5_8685_004005726899_.wvu.Cols" localSheetId="0" hidden="1">'dem13'!#REF!</definedName>
    <definedName name="Z_93EBE921_AE91_11D5_8685_004005726899_.wvu.FilterData" localSheetId="0" hidden="1">'dem13'!$C$22:$C$494</definedName>
    <definedName name="Z_93EBE921_AE91_11D5_8685_004005726899_.wvu.PrintArea" localSheetId="0" hidden="1">'dem13'!$A$1:$G$533</definedName>
    <definedName name="Z_93EBE921_AE91_11D5_8685_004005726899_.wvu.PrintTitles" localSheetId="0" hidden="1">'dem13'!$18:$21</definedName>
    <definedName name="Z_94DA79C1_0FDE_11D5_9579_000021DAEEA2_.wvu.Cols" localSheetId="0" hidden="1">'dem13'!#REF!</definedName>
    <definedName name="Z_94DA79C1_0FDE_11D5_9579_000021DAEEA2_.wvu.FilterData" localSheetId="0" hidden="1">'dem13'!$C$22:$C$494</definedName>
    <definedName name="Z_94DA79C1_0FDE_11D5_9579_000021DAEEA2_.wvu.PrintArea" localSheetId="0" hidden="1">'dem13'!$A$1:$G$533</definedName>
    <definedName name="Z_94DA79C1_0FDE_11D5_9579_000021DAEEA2_.wvu.PrintTitles" localSheetId="0" hidden="1">'dem13'!$18:$21</definedName>
    <definedName name="Z_ABD99FA4_164C_11D6_A646_0050BA3D7AFD_.wvu.FilterData" localSheetId="0" hidden="1">'dem13'!$C$22:$C$494</definedName>
    <definedName name="Z_ABD99FA5_164C_11D6_A646_0050BA3D7AFD_.wvu.FilterData" localSheetId="0" hidden="1">'dem13'!$C$22:$C$494</definedName>
    <definedName name="Z_B4CB0972_161F_11D5_8064_004005726899_.wvu.FilterData" localSheetId="0" hidden="1">'dem13'!$C$22:$C$494</definedName>
    <definedName name="Z_B4CB098C_161F_11D5_8064_004005726899_.wvu.FilterData" localSheetId="0" hidden="1">'dem13'!$C$22:$C$494</definedName>
    <definedName name="Z_B4CB0999_161F_11D5_8064_004005726899_.wvu.FilterData" localSheetId="0" hidden="1">'dem13'!$C$22:$C$494</definedName>
    <definedName name="Z_C868F8C3_16D7_11D5_A68D_81D6213F5331_.wvu.Cols" localSheetId="0" hidden="1">'dem13'!#REF!</definedName>
    <definedName name="Z_C868F8C3_16D7_11D5_A68D_81D6213F5331_.wvu.FilterData" localSheetId="0" hidden="1">'dem13'!$C$22:$C$494</definedName>
    <definedName name="Z_C868F8C3_16D7_11D5_A68D_81D6213F5331_.wvu.PrintArea" localSheetId="0" hidden="1">'dem13'!$A$1:$G$533</definedName>
    <definedName name="Z_C868F8C3_16D7_11D5_A68D_81D6213F5331_.wvu.PrintTitles" localSheetId="0" hidden="1">'dem13'!$18:$21</definedName>
    <definedName name="Z_E5DF37BD_125C_11D5_8DC4_D0F5D88B3549_.wvu.Cols" localSheetId="0" hidden="1">'dem13'!#REF!</definedName>
    <definedName name="Z_E5DF37BD_125C_11D5_8DC4_D0F5D88B3549_.wvu.FilterData" localSheetId="0" hidden="1">'dem13'!$C$22:$C$494</definedName>
    <definedName name="Z_E5DF37BD_125C_11D5_8DC4_D0F5D88B3549_.wvu.PrintArea" localSheetId="0" hidden="1">'dem13'!$A$1:$G$533</definedName>
    <definedName name="Z_E5DF37BD_125C_11D5_8DC4_D0F5D88B3549_.wvu.PrintTitles" localSheetId="0" hidden="1">'dem13'!$18:$21</definedName>
    <definedName name="Z_F8ADACC1_164E_11D6_B603_000021DAEEA2_.wvu.Cols" localSheetId="0" hidden="1">'dem13'!#REF!</definedName>
    <definedName name="Z_F8ADACC1_164E_11D6_B603_000021DAEEA2_.wvu.FilterData" localSheetId="0" hidden="1">'dem13'!$C$22:$C$494</definedName>
    <definedName name="Z_F8ADACC1_164E_11D6_B603_000021DAEEA2_.wvu.PrintArea" localSheetId="0" hidden="1">'dem13'!$A$1:$G$533</definedName>
    <definedName name="Z_F8ADACC1_164E_11D6_B603_000021DAEEA2_.wvu.PrintTitles" localSheetId="0" hidden="1">'dem13'!$18:$21</definedName>
  </definedNames>
  <calcPr calcId="125725"/>
</workbook>
</file>

<file path=xl/calcChain.xml><?xml version="1.0" encoding="utf-8"?>
<calcChain xmlns="http://schemas.openxmlformats.org/spreadsheetml/2006/main">
  <c r="E39" i="4"/>
  <c r="F39"/>
  <c r="D39"/>
  <c r="E35"/>
  <c r="F35"/>
  <c r="D35"/>
  <c r="D504"/>
  <c r="E500"/>
  <c r="F500"/>
  <c r="D500"/>
  <c r="D529"/>
  <c r="D530" s="1"/>
  <c r="D531" s="1"/>
  <c r="D40" l="1"/>
  <c r="E40"/>
  <c r="F40"/>
  <c r="D505"/>
  <c r="E529"/>
  <c r="F529"/>
  <c r="E163"/>
  <c r="D163"/>
  <c r="E91"/>
  <c r="D91"/>
  <c r="F459" l="1"/>
  <c r="F460" s="1"/>
  <c r="F430"/>
  <c r="F431" s="1"/>
  <c r="F269"/>
  <c r="F272" s="1"/>
  <c r="F263"/>
  <c r="F266" s="1"/>
  <c r="F236"/>
  <c r="F235"/>
  <c r="F153"/>
  <c r="F163" s="1"/>
  <c r="F138"/>
  <c r="F133"/>
  <c r="F128"/>
  <c r="F123"/>
  <c r="F119"/>
  <c r="F114"/>
  <c r="F113"/>
  <c r="F109"/>
  <c r="F105"/>
  <c r="F104"/>
  <c r="F99"/>
  <c r="F94"/>
  <c r="F86"/>
  <c r="F81"/>
  <c r="F56"/>
  <c r="F49"/>
  <c r="F473"/>
  <c r="F474" s="1"/>
  <c r="F475" s="1"/>
  <c r="F222"/>
  <c r="F568"/>
  <c r="F569" s="1"/>
  <c r="F570" s="1"/>
  <c r="E568"/>
  <c r="E569" s="1"/>
  <c r="E570" s="1"/>
  <c r="D568"/>
  <c r="D569" s="1"/>
  <c r="D570" s="1"/>
  <c r="F559"/>
  <c r="F560" s="1"/>
  <c r="F561" s="1"/>
  <c r="E559"/>
  <c r="E560" s="1"/>
  <c r="E561" s="1"/>
  <c r="D559"/>
  <c r="D560" s="1"/>
  <c r="D561" s="1"/>
  <c r="F550"/>
  <c r="E550"/>
  <c r="D550"/>
  <c r="F546"/>
  <c r="E546"/>
  <c r="D546"/>
  <c r="F538"/>
  <c r="F539" s="1"/>
  <c r="F540" s="1"/>
  <c r="E538"/>
  <c r="E539" s="1"/>
  <c r="E540" s="1"/>
  <c r="D538"/>
  <c r="D539" s="1"/>
  <c r="D540" s="1"/>
  <c r="F530"/>
  <c r="F531" s="1"/>
  <c r="E530"/>
  <c r="E531" s="1"/>
  <c r="F504"/>
  <c r="E504"/>
  <c r="D506"/>
  <c r="D507" s="1"/>
  <c r="F489"/>
  <c r="E489"/>
  <c r="D489"/>
  <c r="F484"/>
  <c r="E484"/>
  <c r="D484"/>
  <c r="E473"/>
  <c r="E474" s="1"/>
  <c r="E475" s="1"/>
  <c r="D473"/>
  <c r="D474" s="1"/>
  <c r="D475" s="1"/>
  <c r="F465"/>
  <c r="E465"/>
  <c r="D465"/>
  <c r="E460"/>
  <c r="D460"/>
  <c r="F456"/>
  <c r="E456"/>
  <c r="D456"/>
  <c r="F451"/>
  <c r="E451"/>
  <c r="D451"/>
  <c r="F443"/>
  <c r="F444" s="1"/>
  <c r="E443"/>
  <c r="E444" s="1"/>
  <c r="D443"/>
  <c r="D444" s="1"/>
  <c r="F436"/>
  <c r="E436"/>
  <c r="D436"/>
  <c r="E431"/>
  <c r="D431"/>
  <c r="F427"/>
  <c r="E427"/>
  <c r="D427"/>
  <c r="F422"/>
  <c r="E422"/>
  <c r="D422"/>
  <c r="F417"/>
  <c r="E417"/>
  <c r="D417"/>
  <c r="F406"/>
  <c r="E406"/>
  <c r="D406"/>
  <c r="F400"/>
  <c r="E400"/>
  <c r="D400"/>
  <c r="F396"/>
  <c r="E396"/>
  <c r="D396"/>
  <c r="F392"/>
  <c r="E392"/>
  <c r="D392"/>
  <c r="F388"/>
  <c r="E388"/>
  <c r="D388"/>
  <c r="F376"/>
  <c r="F377" s="1"/>
  <c r="E376"/>
  <c r="E377" s="1"/>
  <c r="D376"/>
  <c r="D377" s="1"/>
  <c r="F369"/>
  <c r="F370" s="1"/>
  <c r="E369"/>
  <c r="E370" s="1"/>
  <c r="D369"/>
  <c r="D370" s="1"/>
  <c r="F363"/>
  <c r="F364" s="1"/>
  <c r="E363"/>
  <c r="E364" s="1"/>
  <c r="D363"/>
  <c r="D364" s="1"/>
  <c r="F357"/>
  <c r="E357"/>
  <c r="D357"/>
  <c r="F350"/>
  <c r="E350"/>
  <c r="D350"/>
  <c r="F346"/>
  <c r="E346"/>
  <c r="D346"/>
  <c r="F342"/>
  <c r="E342"/>
  <c r="D342"/>
  <c r="F338"/>
  <c r="E338"/>
  <c r="D338"/>
  <c r="F332"/>
  <c r="E332"/>
  <c r="D332"/>
  <c r="F328"/>
  <c r="E328"/>
  <c r="D328"/>
  <c r="F324"/>
  <c r="E324"/>
  <c r="D324"/>
  <c r="F320"/>
  <c r="E320"/>
  <c r="D320"/>
  <c r="F314"/>
  <c r="F315" s="1"/>
  <c r="E314"/>
  <c r="E315" s="1"/>
  <c r="D314"/>
  <c r="D315" s="1"/>
  <c r="F302"/>
  <c r="E302"/>
  <c r="D302"/>
  <c r="F297"/>
  <c r="E297"/>
  <c r="D297"/>
  <c r="F293"/>
  <c r="E293"/>
  <c r="D293"/>
  <c r="F286"/>
  <c r="E286"/>
  <c r="D286"/>
  <c r="F285"/>
  <c r="E285"/>
  <c r="D285"/>
  <c r="F278"/>
  <c r="E278"/>
  <c r="D278"/>
  <c r="E272"/>
  <c r="D272"/>
  <c r="E266"/>
  <c r="D266"/>
  <c r="F259"/>
  <c r="E259"/>
  <c r="D259"/>
  <c r="F251"/>
  <c r="E251"/>
  <c r="D251"/>
  <c r="F245"/>
  <c r="E245"/>
  <c r="D245"/>
  <c r="E239"/>
  <c r="D239"/>
  <c r="F232"/>
  <c r="E232"/>
  <c r="D232"/>
  <c r="F218"/>
  <c r="E218"/>
  <c r="D218"/>
  <c r="F214"/>
  <c r="E214"/>
  <c r="D214"/>
  <c r="F210"/>
  <c r="E210"/>
  <c r="D210"/>
  <c r="F206"/>
  <c r="E206"/>
  <c r="D206"/>
  <c r="F202"/>
  <c r="E202"/>
  <c r="D202"/>
  <c r="F197"/>
  <c r="E197"/>
  <c r="D197"/>
  <c r="F193"/>
  <c r="E193"/>
  <c r="D193"/>
  <c r="F188"/>
  <c r="E188"/>
  <c r="D188"/>
  <c r="F183"/>
  <c r="E183"/>
  <c r="D183"/>
  <c r="F179"/>
  <c r="E179"/>
  <c r="D179"/>
  <c r="F175"/>
  <c r="E175"/>
  <c r="D175"/>
  <c r="F171"/>
  <c r="E171"/>
  <c r="D171"/>
  <c r="F167"/>
  <c r="E167"/>
  <c r="D167"/>
  <c r="F145"/>
  <c r="E145"/>
  <c r="D145"/>
  <c r="E139"/>
  <c r="D139"/>
  <c r="E129"/>
  <c r="D129"/>
  <c r="E120"/>
  <c r="D120"/>
  <c r="E110"/>
  <c r="D110"/>
  <c r="E100"/>
  <c r="D100"/>
  <c r="F71"/>
  <c r="F72" s="1"/>
  <c r="E71"/>
  <c r="E72" s="1"/>
  <c r="D71"/>
  <c r="D72" s="1"/>
  <c r="F65"/>
  <c r="E65"/>
  <c r="D65"/>
  <c r="E57"/>
  <c r="D57"/>
  <c r="F29"/>
  <c r="F30" s="1"/>
  <c r="E29"/>
  <c r="E30" s="1"/>
  <c r="D29"/>
  <c r="D30" s="1"/>
  <c r="D41" s="1"/>
  <c r="D42" s="1"/>
  <c r="E505" l="1"/>
  <c r="E506" s="1"/>
  <c r="E507" s="1"/>
  <c r="F505"/>
  <c r="F506" s="1"/>
  <c r="F507" s="1"/>
  <c r="F91"/>
  <c r="F100"/>
  <c r="F120"/>
  <c r="F139"/>
  <c r="F239"/>
  <c r="F252" s="1"/>
  <c r="F110"/>
  <c r="F57"/>
  <c r="F66" s="1"/>
  <c r="F129"/>
  <c r="F41"/>
  <c r="F42" s="1"/>
  <c r="F43" s="1"/>
  <c r="E198"/>
  <c r="E223" s="1"/>
  <c r="F303"/>
  <c r="F304" s="1"/>
  <c r="F551"/>
  <c r="F552" s="1"/>
  <c r="D198"/>
  <c r="D223" s="1"/>
  <c r="F198"/>
  <c r="F223" s="1"/>
  <c r="E303"/>
  <c r="E304" s="1"/>
  <c r="D551"/>
  <c r="D552" s="1"/>
  <c r="D303"/>
  <c r="D304" s="1"/>
  <c r="D43"/>
  <c r="E66"/>
  <c r="D66"/>
  <c r="E146"/>
  <c r="E147" s="1"/>
  <c r="E252"/>
  <c r="D252"/>
  <c r="E333"/>
  <c r="D333"/>
  <c r="F333"/>
  <c r="D407"/>
  <c r="D408" s="1"/>
  <c r="F407"/>
  <c r="F408" s="1"/>
  <c r="E407"/>
  <c r="E408" s="1"/>
  <c r="E437"/>
  <c r="E438" s="1"/>
  <c r="D437"/>
  <c r="D438" s="1"/>
  <c r="F437"/>
  <c r="F438" s="1"/>
  <c r="E490"/>
  <c r="E491" s="1"/>
  <c r="E492" s="1"/>
  <c r="D490"/>
  <c r="D491" s="1"/>
  <c r="D492" s="1"/>
  <c r="F490"/>
  <c r="F491" s="1"/>
  <c r="F492" s="1"/>
  <c r="E551"/>
  <c r="E552" s="1"/>
  <c r="D146"/>
  <c r="D147" s="1"/>
  <c r="D279"/>
  <c r="F279"/>
  <c r="E279"/>
  <c r="D351"/>
  <c r="F351"/>
  <c r="E351"/>
  <c r="E466"/>
  <c r="E467" s="1"/>
  <c r="D466"/>
  <c r="D467" s="1"/>
  <c r="F466"/>
  <c r="F467" s="1"/>
  <c r="E41"/>
  <c r="E42" s="1"/>
  <c r="E43" s="1"/>
  <c r="D224" l="1"/>
  <c r="E224"/>
  <c r="F562"/>
  <c r="F571" s="1"/>
  <c r="F146"/>
  <c r="F147" s="1"/>
  <c r="F224" s="1"/>
  <c r="F476"/>
  <c r="D476"/>
  <c r="D562"/>
  <c r="D571" s="1"/>
  <c r="E562"/>
  <c r="E571" s="1"/>
  <c r="E358"/>
  <c r="E409" s="1"/>
  <c r="F287"/>
  <c r="E476"/>
  <c r="E287"/>
  <c r="D358"/>
  <c r="D409" s="1"/>
  <c r="F358"/>
  <c r="F409" s="1"/>
  <c r="D287"/>
  <c r="E410" l="1"/>
  <c r="E508" s="1"/>
  <c r="E572" s="1"/>
  <c r="F410"/>
  <c r="F508" s="1"/>
  <c r="F572" s="1"/>
  <c r="D410"/>
  <c r="D508" s="1"/>
  <c r="D572" s="1"/>
  <c r="E15" l="1"/>
  <c r="D15" l="1"/>
  <c r="F15" l="1"/>
</calcChain>
</file>

<file path=xl/sharedStrings.xml><?xml version="1.0" encoding="utf-8"?>
<sst xmlns="http://schemas.openxmlformats.org/spreadsheetml/2006/main" count="886" uniqueCount="373">
  <si>
    <t>Public Works</t>
  </si>
  <si>
    <t>Medical and Public Health</t>
  </si>
  <si>
    <t>Family Welfare</t>
  </si>
  <si>
    <t>Housing</t>
  </si>
  <si>
    <t>Census Survey &amp; Statistics</t>
  </si>
  <si>
    <t>Capital Outlay on Medical &amp; Public Health</t>
  </si>
  <si>
    <t>Voted</t>
  </si>
  <si>
    <t>Major /Sub-Major/Minor/Sub/Detailed Heads</t>
  </si>
  <si>
    <t>Total</t>
  </si>
  <si>
    <t>REVENUE SECTION</t>
  </si>
  <si>
    <t>M.H.</t>
  </si>
  <si>
    <t>Other Buildings</t>
  </si>
  <si>
    <t>Maintenance and Repairs</t>
  </si>
  <si>
    <t>Direction and  Administration</t>
  </si>
  <si>
    <t>Establishment</t>
  </si>
  <si>
    <t>60.00.01</t>
  </si>
  <si>
    <t>Salaries</t>
  </si>
  <si>
    <t>60.00.02</t>
  </si>
  <si>
    <t>60.00.11</t>
  </si>
  <si>
    <t>Travel Expenses</t>
  </si>
  <si>
    <t>60.00.13</t>
  </si>
  <si>
    <t>Office Expenses</t>
  </si>
  <si>
    <t>60.00.50</t>
  </si>
  <si>
    <t>Other Charges</t>
  </si>
  <si>
    <t>60.00.51</t>
  </si>
  <si>
    <t>Motor Vehicles</t>
  </si>
  <si>
    <t>Hospital and Dispensaries</t>
  </si>
  <si>
    <t>Central Health Stores</t>
  </si>
  <si>
    <t>61.00.01</t>
  </si>
  <si>
    <t>61.00.11</t>
  </si>
  <si>
    <t>61.00.13</t>
  </si>
  <si>
    <t>61.00.14</t>
  </si>
  <si>
    <t>Rent, Rates and Taxes</t>
  </si>
  <si>
    <t>61.00.16</t>
  </si>
  <si>
    <t>Publication</t>
  </si>
  <si>
    <t>61.00.21</t>
  </si>
  <si>
    <t>61.00.27</t>
  </si>
  <si>
    <t>Minor Works</t>
  </si>
  <si>
    <t>61.00.50</t>
  </si>
  <si>
    <t>61.00.51</t>
  </si>
  <si>
    <t>61.00.73</t>
  </si>
  <si>
    <t>Purchase of Hospital Equipments</t>
  </si>
  <si>
    <t>62.00.01</t>
  </si>
  <si>
    <t>62.00.02</t>
  </si>
  <si>
    <t>62.00.11</t>
  </si>
  <si>
    <t>62.00.13</t>
  </si>
  <si>
    <t>62.00.21</t>
  </si>
  <si>
    <t>62.00.51</t>
  </si>
  <si>
    <t>Gyalshing Hospital</t>
  </si>
  <si>
    <t>63.71.01</t>
  </si>
  <si>
    <t>63.71.11</t>
  </si>
  <si>
    <t>63.71.13</t>
  </si>
  <si>
    <t>63.71.21</t>
  </si>
  <si>
    <t>63.71.51</t>
  </si>
  <si>
    <t>Mangan Hospital</t>
  </si>
  <si>
    <t>63.72.01</t>
  </si>
  <si>
    <t>63.72.11</t>
  </si>
  <si>
    <t>63.72.13</t>
  </si>
  <si>
    <t>63.72.21</t>
  </si>
  <si>
    <t>63.72.51</t>
  </si>
  <si>
    <t>Namchi Hospital</t>
  </si>
  <si>
    <t>63.73.01</t>
  </si>
  <si>
    <t>63.73.11</t>
  </si>
  <si>
    <t>63.73.13</t>
  </si>
  <si>
    <t>63.73.21</t>
  </si>
  <si>
    <t>63.73.51</t>
  </si>
  <si>
    <t>Singtam Hospital</t>
  </si>
  <si>
    <t>63.74.01</t>
  </si>
  <si>
    <t>63.74.11</t>
  </si>
  <si>
    <t>63.74.13</t>
  </si>
  <si>
    <t>63.74.21</t>
  </si>
  <si>
    <t>63.74.51</t>
  </si>
  <si>
    <t>Other Expenditure</t>
  </si>
  <si>
    <t>Indigenous System of Medicines</t>
  </si>
  <si>
    <t>64.44.01</t>
  </si>
  <si>
    <t>Supplies and Materials</t>
  </si>
  <si>
    <t>S.T.N.M. Hospital, Gangtok</t>
  </si>
  <si>
    <t>64.59.01</t>
  </si>
  <si>
    <t>Head Office Establishment</t>
  </si>
  <si>
    <t>00.44.31</t>
  </si>
  <si>
    <t>Centralised Purchase of Dietary Materials</t>
  </si>
  <si>
    <t>East District</t>
  </si>
  <si>
    <t>00.45.78</t>
  </si>
  <si>
    <t>West District</t>
  </si>
  <si>
    <t>00.46.78</t>
  </si>
  <si>
    <t>North District</t>
  </si>
  <si>
    <t>00.47.78</t>
  </si>
  <si>
    <t>South District</t>
  </si>
  <si>
    <t>00.48.78</t>
  </si>
  <si>
    <t>00.59.78</t>
  </si>
  <si>
    <t>00.45.01</t>
  </si>
  <si>
    <t>00.45.11</t>
  </si>
  <si>
    <t>00.45.13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</si>
  <si>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</si>
  <si>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</si>
  <si>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</si>
  <si>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</si>
  <si>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</si>
  <si>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</si>
  <si>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</si>
  <si>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</si>
  <si>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</si>
  <si>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Allopathy</t>
  </si>
  <si>
    <t>Training</t>
  </si>
  <si>
    <t>65.00.20</t>
  </si>
  <si>
    <t>Prevention &amp; Control of Diseases</t>
  </si>
  <si>
    <t>66.44.01</t>
  </si>
  <si>
    <t>Machinery &amp; Equipment</t>
  </si>
  <si>
    <t>66.45.01</t>
  </si>
  <si>
    <t>66.46.01</t>
  </si>
  <si>
    <t>66.48.01</t>
  </si>
  <si>
    <t>67.44.01</t>
  </si>
  <si>
    <t>67.46.01</t>
  </si>
  <si>
    <t>67.47.01</t>
  </si>
  <si>
    <t>67.48.01</t>
  </si>
  <si>
    <t>69.00.01</t>
  </si>
  <si>
    <t>69.00.11</t>
  </si>
  <si>
    <t>69.00.13</t>
  </si>
  <si>
    <t>Prevention of Food Adulteration</t>
  </si>
  <si>
    <t>70.00.01</t>
  </si>
  <si>
    <t>Drug Control</t>
  </si>
  <si>
    <t>Drugs Cell</t>
  </si>
  <si>
    <t>71.00.01</t>
  </si>
  <si>
    <t>Public Health Education</t>
  </si>
  <si>
    <t>Health Campaign</t>
  </si>
  <si>
    <t>72.44.01</t>
  </si>
  <si>
    <t>72.44.11</t>
  </si>
  <si>
    <t>72.44.13</t>
  </si>
  <si>
    <t>72.44.21</t>
  </si>
  <si>
    <t>72.44.51</t>
  </si>
  <si>
    <t>72.44.52</t>
  </si>
  <si>
    <t>72.45.01</t>
  </si>
  <si>
    <t>72.46.01</t>
  </si>
  <si>
    <t>72.47.01</t>
  </si>
  <si>
    <t>72.48.01</t>
  </si>
  <si>
    <t>72.48.11</t>
  </si>
  <si>
    <t>72.48.13</t>
  </si>
  <si>
    <t>Rural Family Welfare Services</t>
  </si>
  <si>
    <t>Urban Family Welfare Services</t>
  </si>
  <si>
    <t>STNM Hospital</t>
  </si>
  <si>
    <t>Vital Statistics</t>
  </si>
  <si>
    <t>Registration of Birth &amp; Death</t>
  </si>
  <si>
    <t>CAPITAL SECTION</t>
  </si>
  <si>
    <t>Urban Health Services</t>
  </si>
  <si>
    <t>Hospitals and Dispensaries</t>
  </si>
  <si>
    <t>Construction</t>
  </si>
  <si>
    <t>Health Sub-Centres</t>
  </si>
  <si>
    <t>Primary Health Centres</t>
  </si>
  <si>
    <t>Community Health Centres</t>
  </si>
  <si>
    <t>Rural Health Services (PMGY)</t>
  </si>
  <si>
    <t>National Vector Borne Disease Control Programme</t>
  </si>
  <si>
    <t>State Health Mechanical Workshop</t>
  </si>
  <si>
    <t>61.00.02</t>
  </si>
  <si>
    <t>00.44.80</t>
  </si>
  <si>
    <t>State Illness Assistance Fund</t>
  </si>
  <si>
    <t>Development of Nursing Services</t>
  </si>
  <si>
    <t>Other Hospitals</t>
  </si>
  <si>
    <t>T.B. Hospital Namchi</t>
  </si>
  <si>
    <t>63.77.01</t>
  </si>
  <si>
    <t>63.77.11</t>
  </si>
  <si>
    <t>63.77.13</t>
  </si>
  <si>
    <t>WorkCharged Establishment</t>
  </si>
  <si>
    <t>Wages</t>
  </si>
  <si>
    <t>Other Maintenance Expenditure</t>
  </si>
  <si>
    <t>60.79.02</t>
  </si>
  <si>
    <t>61.80.21</t>
  </si>
  <si>
    <t>61.79.21</t>
  </si>
  <si>
    <t>60.75.02</t>
  </si>
  <si>
    <t>61.76.21</t>
  </si>
  <si>
    <t>66</t>
  </si>
  <si>
    <t>66.00.31</t>
  </si>
  <si>
    <t>Grant-in-Aid</t>
  </si>
  <si>
    <t>II. Details of the estimates and the heads under which this grant will be accounted for:</t>
  </si>
  <si>
    <t>Revenue</t>
  </si>
  <si>
    <t>Capital</t>
  </si>
  <si>
    <t>61.00.84</t>
  </si>
  <si>
    <t>Other Charges (Uniforms)</t>
  </si>
  <si>
    <t>05.053</t>
  </si>
  <si>
    <t>A - General Services (d) Administrative Services</t>
  </si>
  <si>
    <t>B - Social Services (b) Health and Family Welfare</t>
  </si>
  <si>
    <t>C - Economic Services (j) General Economic Services</t>
  </si>
  <si>
    <t>Urban Health Services - Allopathy</t>
  </si>
  <si>
    <t>Rural Health Services Allopathy</t>
  </si>
  <si>
    <t>Grants-in-aid to State Blood Transfusion 
Council</t>
  </si>
  <si>
    <t>Public Health</t>
  </si>
  <si>
    <t>National Rural Health Mission</t>
  </si>
  <si>
    <t>State Health Society, Sikkim</t>
  </si>
  <si>
    <t>Grants-in-Aid</t>
  </si>
  <si>
    <t>60</t>
  </si>
  <si>
    <t>61</t>
  </si>
  <si>
    <t>60.61.31</t>
  </si>
  <si>
    <t>Public Health Laboratories</t>
  </si>
  <si>
    <t>Supplies and Materials (Emergency Purchase of Medicine)</t>
  </si>
  <si>
    <t>Primary Health-Centres</t>
  </si>
  <si>
    <t>Medical Education, Training &amp; Research</t>
  </si>
  <si>
    <t>00.44</t>
  </si>
  <si>
    <t>61.00.71</t>
  </si>
  <si>
    <t>AMC for Hospital Equipment</t>
  </si>
  <si>
    <t>Sikkim Medical Council</t>
  </si>
  <si>
    <t>00.44.84</t>
  </si>
  <si>
    <t>Annual Health Check-up Programme</t>
  </si>
  <si>
    <t>Major Works</t>
  </si>
  <si>
    <t>00.45</t>
  </si>
  <si>
    <t>00.59</t>
  </si>
  <si>
    <t>00.47</t>
  </si>
  <si>
    <t>00.48</t>
  </si>
  <si>
    <t>B - Social Services  (c) Water Supply, Sanitation, 
Housing &amp; Urban Development</t>
  </si>
  <si>
    <t>00.46</t>
  </si>
  <si>
    <t>Survey and Statistics</t>
  </si>
  <si>
    <t>Maintenance and Repairs of Quarters under Health Department</t>
  </si>
  <si>
    <t>School Health Scheme</t>
  </si>
  <si>
    <t>44.00.01</t>
  </si>
  <si>
    <t>Maintenance &amp; Repairs of Hospitals &amp; Health Centres etc.</t>
  </si>
  <si>
    <t>00.44.85</t>
  </si>
  <si>
    <t>Accredited Social Health Activists</t>
  </si>
  <si>
    <t>00.44.82</t>
  </si>
  <si>
    <t>Mukhya Mantri Jeevan Raksha Kosh</t>
  </si>
  <si>
    <t>60.00.83</t>
  </si>
  <si>
    <t>Medical Education, Training and Research</t>
  </si>
  <si>
    <t>General Pool Accommodation</t>
  </si>
  <si>
    <t>Rec</t>
  </si>
  <si>
    <t>67</t>
  </si>
  <si>
    <t>Sikkim Pharmacy Council</t>
  </si>
  <si>
    <t>68</t>
  </si>
  <si>
    <t>Sikkim Nursing Council</t>
  </si>
  <si>
    <t>67.00.31</t>
  </si>
  <si>
    <t>68.00.31</t>
  </si>
  <si>
    <t>69</t>
  </si>
  <si>
    <t>Sikkim Dental Council</t>
  </si>
  <si>
    <t>69.00.31</t>
  </si>
  <si>
    <t>60.00.86</t>
  </si>
  <si>
    <t>Construction of TB hospitals at Mangan and Gayzing (NEC)</t>
  </si>
  <si>
    <t>60.00.87</t>
  </si>
  <si>
    <t>Strengthening of Radiology Departments at Mangan, Singtam and Namchi CHC (NEC)</t>
  </si>
  <si>
    <t>Other Administrative Expenses (Training)</t>
  </si>
  <si>
    <t>National Health Mission (NHM)</t>
  </si>
  <si>
    <t>Human Resource in Health and Medical Education</t>
  </si>
  <si>
    <t>National AIDS and STD Control Programme</t>
  </si>
  <si>
    <t>National Mission on Ayush including Mission on Medicinal Plants</t>
  </si>
  <si>
    <t>15.44.83</t>
  </si>
  <si>
    <t xml:space="preserve">National Health Mission including NRHM </t>
  </si>
  <si>
    <t>15.81.01</t>
  </si>
  <si>
    <t>15.00.82</t>
  </si>
  <si>
    <t>16.44.01</t>
  </si>
  <si>
    <t>16.45.01</t>
  </si>
  <si>
    <t>16.45.13</t>
  </si>
  <si>
    <t>16.46.01</t>
  </si>
  <si>
    <t>16.46.13</t>
  </si>
  <si>
    <t>16.47.01</t>
  </si>
  <si>
    <t>16.48.01</t>
  </si>
  <si>
    <t>16.48.13</t>
  </si>
  <si>
    <t>16.00.01</t>
  </si>
  <si>
    <t>16.59.01</t>
  </si>
  <si>
    <t>00.44.87</t>
  </si>
  <si>
    <t>State Share for Schemes under NEC</t>
  </si>
  <si>
    <t>44</t>
  </si>
  <si>
    <t>Purchase of Consumables for Incinerators</t>
  </si>
  <si>
    <t>60.00.27</t>
  </si>
  <si>
    <t>17.00.83</t>
  </si>
  <si>
    <t>17.00.84</t>
  </si>
  <si>
    <t>60.00.85</t>
  </si>
  <si>
    <t>Family Welfare (Central Share)</t>
  </si>
  <si>
    <t>National Ayush Mission (State Share)</t>
  </si>
  <si>
    <t>National Ayush Mission (Central Share)</t>
  </si>
  <si>
    <t>Development of Trauma Care Facilities &amp; Emergency Medical Services at Namchi, Singtam &amp; Mangan District Hospitals (Central Share)</t>
  </si>
  <si>
    <t>Medical and Public Health, 01.911-Recoveries of over payments</t>
  </si>
  <si>
    <t>(In Thousands of Rupees)</t>
  </si>
  <si>
    <t>Construction of PHSC Buildings</t>
  </si>
  <si>
    <t>Construction of Pharmacy College</t>
  </si>
  <si>
    <t>60.00.88</t>
  </si>
  <si>
    <t>Reconstruction of Mangan Hospital</t>
  </si>
  <si>
    <t>60.00.89</t>
  </si>
  <si>
    <t>Extension of PHC Building at Yangang</t>
  </si>
  <si>
    <t>Work Charged Establishment</t>
  </si>
  <si>
    <t>17.00.86</t>
  </si>
  <si>
    <t>00.44.88</t>
  </si>
  <si>
    <t xml:space="preserve">TB Free Sikkim </t>
  </si>
  <si>
    <t>17.00.87</t>
  </si>
  <si>
    <t>60.00.90</t>
  </si>
  <si>
    <t>Upgradation of Soreng PHC to CHC</t>
  </si>
  <si>
    <t>61.00.42</t>
  </si>
  <si>
    <t>Maintenance &amp; Repairs of Health Secretariat</t>
  </si>
  <si>
    <t>Capital Outlay on Medical and Public Health</t>
  </si>
  <si>
    <t>Family Welfare,00.911-Recoveries of over payments</t>
  </si>
  <si>
    <t>Drug Testing Laboratory (Central Share)</t>
  </si>
  <si>
    <t>Rural Health Services- Allopathy</t>
  </si>
  <si>
    <t>2019-20</t>
  </si>
  <si>
    <t>00.101</t>
  </si>
  <si>
    <t>63.72.50</t>
  </si>
  <si>
    <t>00.44.89</t>
  </si>
  <si>
    <t>CMs Proud Mother Scheme</t>
  </si>
  <si>
    <t>00.44.90</t>
  </si>
  <si>
    <t>Gurantee fees &amp; Upfront fees for loan through STCS</t>
  </si>
  <si>
    <t>Pharmacy College, Sajong</t>
  </si>
  <si>
    <t>66.00.13</t>
  </si>
  <si>
    <t>71.00.13</t>
  </si>
  <si>
    <t>15.00.84</t>
  </si>
  <si>
    <t>Tertiary Care Program (Central Share)</t>
  </si>
  <si>
    <t>Survey &amp; Research</t>
  </si>
  <si>
    <t>61.00.70</t>
  </si>
  <si>
    <t>Survey &amp; Research on Suicides &amp; Substance Abuse</t>
  </si>
  <si>
    <t>Construction of Sikkim Medical College</t>
  </si>
  <si>
    <t>Construction of ANM Centre</t>
  </si>
  <si>
    <t>62.00.53</t>
  </si>
  <si>
    <t>Loans for Other General Economic Services</t>
  </si>
  <si>
    <t>General Financial Institutions</t>
  </si>
  <si>
    <t>Loan for STCS</t>
  </si>
  <si>
    <t>60.00.57</t>
  </si>
  <si>
    <t>Medical and Public Health, 00.911-Recoveries of over payments</t>
  </si>
  <si>
    <t>60.00.28</t>
  </si>
  <si>
    <t>Professional Services</t>
  </si>
  <si>
    <t>Repayment/ interest payment of loan Contracted by STCS</t>
  </si>
  <si>
    <t>60.00.53</t>
  </si>
  <si>
    <t>00.44.91</t>
  </si>
  <si>
    <t>63.71.02</t>
  </si>
  <si>
    <t>63.72.02</t>
  </si>
  <si>
    <t>63.73.02</t>
  </si>
  <si>
    <t>63.74.02</t>
  </si>
  <si>
    <t>00.46.02</t>
  </si>
  <si>
    <t>70</t>
  </si>
  <si>
    <t>PCPNDT, SADA &amp; Mental Health, Food Safety Act</t>
  </si>
  <si>
    <t>70.00.31</t>
  </si>
  <si>
    <t>60.00.91</t>
  </si>
  <si>
    <t>60.00.92</t>
  </si>
  <si>
    <t>60.00.93</t>
  </si>
  <si>
    <t>Shifting of MRI Machine</t>
  </si>
  <si>
    <t>Community Health Centre, Chakung</t>
  </si>
  <si>
    <t>Water Supply to New STNM Hospital</t>
  </si>
  <si>
    <t>National Leprosy Control Programme</t>
  </si>
  <si>
    <t xml:space="preserve">Lump sum provision for revision of Pay &amp; 
Allowances </t>
  </si>
  <si>
    <t>Construction of Drug Testing Laboratory 
(State Share)</t>
  </si>
  <si>
    <t xml:space="preserve">Establishment of Drug Testing Laboratory under AYUSH </t>
  </si>
  <si>
    <t>Establishment of Drug Testing Laboratory under AYUSH</t>
  </si>
  <si>
    <t>2018-19</t>
  </si>
  <si>
    <t>Medical and Public Health, 06.911- recoveries of over payments</t>
  </si>
  <si>
    <t>Public Works, 00.911- Recoveries of over payments</t>
  </si>
  <si>
    <t>71</t>
  </si>
  <si>
    <t xml:space="preserve">Sowa Rigpa Project </t>
  </si>
  <si>
    <t>71.00.31</t>
  </si>
  <si>
    <t xml:space="preserve">Grant-in Aid </t>
  </si>
  <si>
    <t>Ttoal</t>
  </si>
  <si>
    <t>60.00.84</t>
  </si>
  <si>
    <t>Development of Trauma Care Facilities &amp; Emergency Medical Services at Namchi, Singtam &amp; Mangan District Hospitals (State Share)</t>
  </si>
  <si>
    <t>63.74.14</t>
  </si>
  <si>
    <t>I.  Estimate of the amount required in the year ending 31st March, 2021 to defray the charges in respect of Health and Family Welfare</t>
  </si>
  <si>
    <t xml:space="preserve"> DEMAND NO. 13</t>
  </si>
  <si>
    <t xml:space="preserve"> HEALTH  AND FAMILY WELFARE</t>
  </si>
  <si>
    <t>Other Capital Expenditure ( New STNM Hospital)</t>
  </si>
  <si>
    <t>61.00.85</t>
  </si>
  <si>
    <t>Orthopedic Instruments</t>
  </si>
  <si>
    <t>61.00.86</t>
  </si>
  <si>
    <t>CMC for New STNM Hospital at Sochyagang</t>
  </si>
  <si>
    <t>00.44.92</t>
  </si>
  <si>
    <t xml:space="preserve">State Share/ revolving Fund for Ayushman Bharat- Pradhan Mantri Jan Aroyaga Yojana </t>
  </si>
  <si>
    <t>00.44.93</t>
  </si>
  <si>
    <t>Biomedical Waste Management</t>
  </si>
  <si>
    <t>60.00.94</t>
  </si>
  <si>
    <t>60.00.95</t>
  </si>
  <si>
    <t>60.00.96</t>
  </si>
  <si>
    <t>Safety Grill at New STNM Hospital, Sochaygang</t>
  </si>
  <si>
    <t>Transformer at Singtam District Hospital</t>
  </si>
  <si>
    <t>Providing 18 additional beds for Tertiary Cancer Centre at New STNM Hospital, Sochaygang</t>
  </si>
  <si>
    <t>Actuals</t>
  </si>
  <si>
    <t>Budget 
Estimate</t>
  </si>
  <si>
    <t>Revised 
Estimate</t>
  </si>
  <si>
    <t xml:space="preserve"> 2020-21</t>
  </si>
  <si>
    <t>Supplies and Materials (Purchase of Medicine &amp; Consumable only)</t>
  </si>
  <si>
    <t>State Illness Assistance Fund 
(Central Share)</t>
  </si>
  <si>
    <t>National Iodine Deficiency Disorders Programme (Central Share)</t>
  </si>
  <si>
    <t>B - Capital Account of Social Services (b) Capital Account of  Health and Family Welfare</t>
  </si>
  <si>
    <t>National Rural Health Mission 
(Central Share)</t>
  </si>
  <si>
    <t>National Tuberculosis Control 
Programme</t>
  </si>
  <si>
    <t xml:space="preserve">National Health Mission including 
NRHM </t>
  </si>
</sst>
</file>

<file path=xl/styles.xml><?xml version="1.0" encoding="utf-8"?>
<styleSheet xmlns="http://schemas.openxmlformats.org/spreadsheetml/2006/main">
  <numFmts count="12">
    <numFmt numFmtId="164" formatCode="_ * #,##0.00_ ;_ * \-#,##0.00_ ;_ * &quot;-&quot;??_ ;_ @_ "/>
    <numFmt numFmtId="165" formatCode="00#"/>
    <numFmt numFmtId="166" formatCode="0#"/>
    <numFmt numFmtId="167" formatCode="##"/>
    <numFmt numFmtId="168" formatCode="00000#"/>
    <numFmt numFmtId="169" formatCode="00.00#"/>
    <numFmt numFmtId="170" formatCode="00.###"/>
    <numFmt numFmtId="171" formatCode="0#.00#"/>
    <numFmt numFmtId="172" formatCode="00.#0"/>
    <numFmt numFmtId="173" formatCode="0#.#00"/>
    <numFmt numFmtId="174" formatCode="0#.000"/>
    <numFmt numFmtId="175" formatCode="#0.0##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 applyAlignment="0"/>
  </cellStyleXfs>
  <cellXfs count="221">
    <xf numFmtId="0" fontId="0" fillId="0" borderId="0" xfId="0"/>
    <xf numFmtId="166" fontId="3" fillId="0" borderId="0" xfId="0" applyNumberFormat="1" applyFont="1"/>
    <xf numFmtId="0" fontId="3" fillId="0" borderId="0" xfId="0" applyFont="1"/>
    <xf numFmtId="0" fontId="3" fillId="0" borderId="0" xfId="5" applyFont="1" applyFill="1" applyBorder="1" applyAlignment="1">
      <alignment horizontal="left" vertical="top" wrapText="1"/>
    </xf>
    <xf numFmtId="0" fontId="3" fillId="0" borderId="0" xfId="10" applyFont="1" applyFill="1" applyBorder="1" applyAlignment="1" applyProtection="1">
      <alignment horizontal="left" vertical="center" wrapText="1"/>
    </xf>
    <xf numFmtId="0" fontId="3" fillId="0" borderId="0" xfId="4" applyFont="1" applyFill="1"/>
    <xf numFmtId="164" fontId="3" fillId="0" borderId="0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left" vertical="top" wrapText="1"/>
    </xf>
    <xf numFmtId="0" fontId="4" fillId="0" borderId="0" xfId="4" applyFont="1" applyFill="1" applyBorder="1" applyAlignment="1" applyProtection="1">
      <alignment vertical="top"/>
    </xf>
    <xf numFmtId="0" fontId="4" fillId="0" borderId="0" xfId="4" applyFont="1" applyFill="1" applyBorder="1" applyAlignment="1" applyProtection="1"/>
    <xf numFmtId="0" fontId="4" fillId="0" borderId="0" xfId="4" applyFont="1" applyFill="1" applyBorder="1" applyAlignment="1" applyProtection="1">
      <alignment horizontal="left"/>
    </xf>
    <xf numFmtId="0" fontId="4" fillId="0" borderId="0" xfId="4" applyFont="1" applyFill="1" applyBorder="1" applyAlignment="1" applyProtection="1">
      <alignment horizontal="right" vertical="top"/>
    </xf>
    <xf numFmtId="0" fontId="4" fillId="0" borderId="0" xfId="4" applyNumberFormat="1" applyFont="1" applyFill="1" applyBorder="1" applyAlignment="1" applyProtection="1">
      <alignment horizontal="center"/>
    </xf>
    <xf numFmtId="0" fontId="4" fillId="0" borderId="0" xfId="4" applyFont="1" applyFill="1" applyBorder="1" applyAlignment="1" applyProtection="1">
      <alignment horizontal="center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9" applyNumberFormat="1" applyFont="1" applyFill="1" applyAlignment="1" applyProtection="1">
      <alignment horizontal="right"/>
    </xf>
    <xf numFmtId="0" fontId="4" fillId="0" borderId="0" xfId="9" applyNumberFormat="1" applyFont="1" applyFill="1" applyAlignment="1">
      <alignment horizontal="center"/>
    </xf>
    <xf numFmtId="0" fontId="3" fillId="0" borderId="0" xfId="4" applyNumberFormat="1" applyFont="1" applyFill="1"/>
    <xf numFmtId="0" fontId="3" fillId="0" borderId="0" xfId="9" applyFont="1" applyFill="1" applyAlignment="1" applyProtection="1">
      <alignment horizontal="left"/>
    </xf>
    <xf numFmtId="0" fontId="3" fillId="0" borderId="0" xfId="4" applyFont="1" applyFill="1" applyAlignment="1" applyProtection="1">
      <alignment horizontal="center"/>
    </xf>
    <xf numFmtId="0" fontId="3" fillId="0" borderId="0" xfId="4" applyNumberFormat="1" applyFont="1" applyFill="1" applyAlignment="1" applyProtection="1">
      <alignment horizontal="center"/>
    </xf>
    <xf numFmtId="0" fontId="3" fillId="0" borderId="0" xfId="4" applyNumberFormat="1" applyFont="1" applyFill="1" applyAlignment="1" applyProtection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4" applyFont="1" applyFill="1" applyAlignment="1">
      <alignment horizontal="left"/>
    </xf>
    <xf numFmtId="0" fontId="3" fillId="0" borderId="0" xfId="4" applyFont="1" applyFill="1" applyAlignment="1" applyProtection="1">
      <alignment horizontal="left"/>
    </xf>
    <xf numFmtId="0" fontId="4" fillId="0" borderId="0" xfId="9" applyNumberFormat="1" applyFont="1" applyFill="1" applyAlignment="1">
      <alignment horizontal="center" vertical="top"/>
    </xf>
    <xf numFmtId="0" fontId="3" fillId="0" borderId="0" xfId="9" applyFont="1" applyFill="1" applyAlignment="1" applyProtection="1">
      <alignment horizontal="left" vertical="top"/>
    </xf>
    <xf numFmtId="0" fontId="3" fillId="0" borderId="0" xfId="4" applyNumberFormat="1" applyFont="1" applyFill="1" applyAlignment="1" applyProtection="1">
      <alignment horizontal="left"/>
    </xf>
    <xf numFmtId="0" fontId="3" fillId="0" borderId="0" xfId="9" applyFont="1" applyFill="1" applyBorder="1" applyAlignment="1">
      <alignment horizontal="left"/>
    </xf>
    <xf numFmtId="0" fontId="4" fillId="0" borderId="0" xfId="4" applyNumberFormat="1" applyFont="1" applyFill="1"/>
    <xf numFmtId="0" fontId="4" fillId="0" borderId="0" xfId="4" applyNumberFormat="1" applyFont="1" applyFill="1" applyAlignment="1" applyProtection="1">
      <alignment horizontal="center"/>
    </xf>
    <xf numFmtId="164" fontId="3" fillId="0" borderId="0" xfId="1" applyFont="1" applyFill="1" applyAlignment="1">
      <alignment horizontal="right"/>
    </xf>
    <xf numFmtId="0" fontId="5" fillId="0" borderId="0" xfId="4" applyNumberFormat="1" applyFont="1" applyFill="1" applyBorder="1" applyAlignment="1">
      <alignment horizontal="right"/>
    </xf>
    <xf numFmtId="0" fontId="3" fillId="0" borderId="0" xfId="4" applyFont="1" applyFill="1" applyBorder="1" applyAlignment="1" applyProtection="1">
      <alignment horizontal="left"/>
    </xf>
    <xf numFmtId="0" fontId="3" fillId="0" borderId="0" xfId="4" applyFont="1" applyFill="1" applyBorder="1"/>
    <xf numFmtId="0" fontId="3" fillId="0" borderId="0" xfId="4" applyNumberFormat="1" applyFont="1" applyFill="1" applyAlignment="1">
      <alignment horizontal="right"/>
    </xf>
    <xf numFmtId="0" fontId="3" fillId="0" borderId="0" xfId="5" applyNumberFormat="1" applyFont="1" applyFill="1"/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right" vertical="top" wrapText="1"/>
    </xf>
    <xf numFmtId="0" fontId="3" fillId="0" borderId="1" xfId="7" applyFont="1" applyFill="1" applyBorder="1" applyAlignment="1" applyProtection="1">
      <alignment horizontal="left"/>
    </xf>
    <xf numFmtId="0" fontId="3" fillId="0" borderId="1" xfId="7" applyNumberFormat="1" applyFont="1" applyFill="1" applyBorder="1" applyProtection="1"/>
    <xf numFmtId="0" fontId="3" fillId="0" borderId="1" xfId="7" applyNumberFormat="1" applyFont="1" applyFill="1" applyBorder="1" applyAlignment="1" applyProtection="1">
      <alignment horizontal="right"/>
    </xf>
    <xf numFmtId="0" fontId="6" fillId="0" borderId="1" xfId="7" applyNumberFormat="1" applyFont="1" applyFill="1" applyBorder="1" applyAlignment="1" applyProtection="1">
      <alignment horizontal="right"/>
    </xf>
    <xf numFmtId="0" fontId="3" fillId="0" borderId="0" xfId="8" applyFont="1" applyFill="1" applyProtection="1"/>
    <xf numFmtId="0" fontId="3" fillId="0" borderId="3" xfId="8" applyFont="1" applyFill="1" applyBorder="1" applyAlignment="1" applyProtection="1">
      <alignment horizontal="left" vertical="top" wrapText="1"/>
    </xf>
    <xf numFmtId="0" fontId="3" fillId="0" borderId="3" xfId="8" applyFont="1" applyFill="1" applyBorder="1" applyAlignment="1" applyProtection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/>
    </xf>
    <xf numFmtId="0" fontId="3" fillId="0" borderId="3" xfId="7" applyNumberFormat="1" applyFont="1" applyFill="1" applyBorder="1" applyAlignment="1" applyProtection="1">
      <alignment horizontal="right"/>
    </xf>
    <xf numFmtId="0" fontId="3" fillId="0" borderId="3" xfId="7" applyNumberFormat="1" applyFont="1" applyFill="1" applyBorder="1" applyAlignment="1" applyProtection="1">
      <alignment horizontal="right" vertical="top" wrapText="1"/>
    </xf>
    <xf numFmtId="0" fontId="3" fillId="0" borderId="0" xfId="7" applyNumberFormat="1" applyFont="1" applyFill="1" applyBorder="1" applyAlignment="1" applyProtection="1">
      <alignment horizontal="right" vertical="center"/>
    </xf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8" applyFont="1" applyFill="1" applyAlignment="1" applyProtection="1">
      <alignment horizontal="right" vertical="top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 applyProtection="1">
      <alignment horizontal="right" vertical="top" wrapText="1"/>
    </xf>
    <xf numFmtId="0" fontId="3" fillId="0" borderId="1" xfId="7" applyNumberFormat="1" applyFont="1" applyFill="1" applyBorder="1" applyAlignment="1" applyProtection="1">
      <alignment vertical="center" wrapText="1"/>
    </xf>
    <xf numFmtId="0" fontId="3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/>
    </xf>
    <xf numFmtId="0" fontId="4" fillId="0" borderId="0" xfId="9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horizontal="left" vertical="top" wrapText="1"/>
    </xf>
    <xf numFmtId="0" fontId="3" fillId="0" borderId="0" xfId="9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/>
    <xf numFmtId="0" fontId="3" fillId="0" borderId="0" xfId="5" applyNumberFormat="1" applyFont="1" applyFill="1" applyBorder="1" applyAlignment="1">
      <alignment horizontal="right"/>
    </xf>
    <xf numFmtId="175" fontId="4" fillId="0" borderId="0" xfId="9" applyNumberFormat="1" applyFont="1" applyFill="1" applyBorder="1" applyAlignment="1">
      <alignment horizontal="right" vertical="top" wrapText="1"/>
    </xf>
    <xf numFmtId="166" fontId="3" fillId="0" borderId="0" xfId="6" applyNumberFormat="1" applyFont="1" applyFill="1" applyBorder="1" applyAlignment="1">
      <alignment horizontal="right" vertical="top"/>
    </xf>
    <xf numFmtId="0" fontId="3" fillId="0" borderId="1" xfId="1" applyNumberFormat="1" applyFont="1" applyFill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1" xfId="5" applyNumberFormat="1" applyFont="1" applyFill="1" applyBorder="1" applyAlignment="1">
      <alignment horizontal="right"/>
    </xf>
    <xf numFmtId="0" fontId="3" fillId="0" borderId="0" xfId="1" applyNumberFormat="1" applyFont="1" applyFill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5" applyNumberFormat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/>
    </xf>
    <xf numFmtId="1" fontId="3" fillId="0" borderId="1" xfId="5" applyNumberFormat="1" applyFont="1" applyFill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9" applyNumberFormat="1" applyFont="1" applyFill="1" applyBorder="1" applyAlignment="1" applyProtection="1">
      <alignment horizontal="right" wrapText="1"/>
    </xf>
    <xf numFmtId="0" fontId="3" fillId="0" borderId="0" xfId="9" applyFont="1" applyFill="1"/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9" applyNumberFormat="1" applyFont="1" applyFill="1" applyBorder="1" applyAlignment="1" applyProtection="1">
      <alignment horizontal="right" wrapText="1"/>
    </xf>
    <xf numFmtId="0" fontId="3" fillId="0" borderId="2" xfId="5" applyNumberFormat="1" applyFont="1" applyFill="1" applyBorder="1" applyAlignment="1">
      <alignment horizontal="right" wrapText="1"/>
    </xf>
    <xf numFmtId="0" fontId="4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>
      <alignment vertical="top" wrapText="1"/>
    </xf>
    <xf numFmtId="166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vertical="top" wrapText="1"/>
    </xf>
    <xf numFmtId="171" fontId="4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>
      <alignment vertical="top" wrapText="1"/>
    </xf>
    <xf numFmtId="0" fontId="3" fillId="0" borderId="0" xfId="5" applyFont="1" applyFill="1" applyBorder="1" applyAlignment="1">
      <alignment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0" fontId="3" fillId="0" borderId="3" xfId="5" applyNumberFormat="1" applyFont="1" applyFill="1" applyBorder="1" applyAlignment="1">
      <alignment horizontal="righ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3" fillId="0" borderId="2" xfId="5" applyNumberFormat="1" applyFont="1" applyFill="1" applyBorder="1" applyAlignment="1" applyProtection="1">
      <alignment horizontal="right" wrapText="1"/>
    </xf>
    <xf numFmtId="165" fontId="4" fillId="0" borderId="0" xfId="5" applyNumberFormat="1" applyFont="1" applyFill="1" applyBorder="1" applyAlignment="1">
      <alignment horizontal="right" vertical="top" wrapText="1"/>
    </xf>
    <xf numFmtId="0" fontId="3" fillId="0" borderId="0" xfId="5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 wrapText="1"/>
    </xf>
    <xf numFmtId="174" fontId="4" fillId="0" borderId="0" xfId="5" applyNumberFormat="1" applyFont="1" applyFill="1" applyBorder="1" applyAlignment="1">
      <alignment horizontal="right"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4" applyFont="1" applyFill="1" applyAlignment="1">
      <alignment vertical="top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2" xfId="5" applyNumberFormat="1" applyFont="1" applyFill="1" applyBorder="1" applyAlignment="1" applyProtection="1">
      <alignment horizontal="right"/>
    </xf>
    <xf numFmtId="0" fontId="3" fillId="0" borderId="1" xfId="5" applyFont="1" applyFill="1" applyBorder="1" applyAlignment="1">
      <alignment horizontal="left" vertical="top" wrapText="1"/>
    </xf>
    <xf numFmtId="0" fontId="3" fillId="0" borderId="1" xfId="5" applyFont="1" applyFill="1" applyBorder="1" applyAlignment="1">
      <alignment horizontal="righ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49" fontId="3" fillId="0" borderId="0" xfId="5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168" fontId="3" fillId="0" borderId="0" xfId="5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/>
    <xf numFmtId="174" fontId="3" fillId="0" borderId="0" xfId="5" applyNumberFormat="1" applyFont="1" applyFill="1" applyBorder="1" applyAlignment="1">
      <alignment horizontal="right" vertical="top" wrapText="1"/>
    </xf>
    <xf numFmtId="0" fontId="3" fillId="0" borderId="0" xfId="5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172" fontId="3" fillId="0" borderId="0" xfId="5" applyNumberFormat="1" applyFont="1" applyFill="1" applyBorder="1" applyAlignment="1">
      <alignment horizontal="right" vertical="top" wrapText="1"/>
    </xf>
    <xf numFmtId="1" fontId="3" fillId="0" borderId="0" xfId="5" applyNumberFormat="1" applyFont="1" applyFill="1" applyAlignment="1">
      <alignment horizontal="right"/>
    </xf>
    <xf numFmtId="1" fontId="3" fillId="0" borderId="0" xfId="5" applyNumberFormat="1" applyFont="1" applyFill="1" applyBorder="1" applyAlignment="1" applyProtection="1">
      <alignment horizontal="right"/>
    </xf>
    <xf numFmtId="174" fontId="4" fillId="0" borderId="1" xfId="5" applyNumberFormat="1" applyFont="1" applyFill="1" applyBorder="1" applyAlignment="1">
      <alignment horizontal="righ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170" fontId="4" fillId="0" borderId="0" xfId="5" applyNumberFormat="1" applyFont="1" applyFill="1" applyBorder="1" applyAlignment="1">
      <alignment horizontal="right" vertical="top" wrapText="1"/>
    </xf>
    <xf numFmtId="167" fontId="3" fillId="0" borderId="0" xfId="5" applyNumberFormat="1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 applyProtection="1">
      <alignment horizontal="right"/>
    </xf>
    <xf numFmtId="164" fontId="3" fillId="0" borderId="3" xfId="1" applyFont="1" applyFill="1" applyBorder="1" applyAlignment="1" applyProtection="1">
      <alignment horizontal="right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5" applyNumberFormat="1" applyFont="1" applyFill="1" applyBorder="1" applyAlignment="1">
      <alignment horizontal="right" vertical="top" wrapText="1"/>
    </xf>
    <xf numFmtId="49" fontId="3" fillId="0" borderId="1" xfId="5" applyNumberFormat="1" applyFont="1" applyFill="1" applyBorder="1" applyAlignment="1">
      <alignment horizontal="right" vertical="top" wrapText="1"/>
    </xf>
    <xf numFmtId="169" fontId="4" fillId="0" borderId="0" xfId="5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wrapText="1"/>
    </xf>
    <xf numFmtId="167" fontId="3" fillId="0" borderId="1" xfId="5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wrapText="1"/>
    </xf>
    <xf numFmtId="166" fontId="3" fillId="0" borderId="0" xfId="9" applyNumberFormat="1" applyFont="1" applyFill="1" applyBorder="1" applyAlignment="1">
      <alignment horizontal="right" vertical="top"/>
    </xf>
    <xf numFmtId="49" fontId="4" fillId="0" borderId="0" xfId="9" applyNumberFormat="1" applyFont="1" applyFill="1" applyBorder="1" applyAlignment="1">
      <alignment horizontal="right" vertical="top"/>
    </xf>
    <xf numFmtId="0" fontId="3" fillId="0" borderId="1" xfId="5" applyNumberFormat="1" applyFont="1" applyFill="1" applyBorder="1" applyAlignment="1">
      <alignment horizontal="right" wrapText="1"/>
    </xf>
    <xf numFmtId="173" fontId="4" fillId="0" borderId="0" xfId="5" applyNumberFormat="1" applyFont="1" applyFill="1" applyBorder="1" applyAlignment="1">
      <alignment horizontal="right" vertical="top" wrapText="1"/>
    </xf>
    <xf numFmtId="0" fontId="3" fillId="0" borderId="3" xfId="5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4" fillId="0" borderId="2" xfId="5" applyFont="1" applyFill="1" applyBorder="1" applyAlignment="1">
      <alignment horizontal="left" vertical="center" wrapText="1"/>
    </xf>
    <xf numFmtId="0" fontId="3" fillId="0" borderId="2" xfId="5" applyFont="1" applyFill="1" applyBorder="1" applyAlignment="1">
      <alignment horizontal="right" vertical="top" wrapText="1"/>
    </xf>
    <xf numFmtId="0" fontId="4" fillId="0" borderId="2" xfId="5" applyFont="1" applyFill="1" applyBorder="1" applyAlignment="1" applyProtection="1">
      <alignment horizontal="left" vertical="center" wrapText="1"/>
    </xf>
    <xf numFmtId="0" fontId="3" fillId="0" borderId="0" xfId="9" applyFont="1" applyFill="1" applyAlignment="1">
      <alignment vertical="center"/>
    </xf>
    <xf numFmtId="0" fontId="4" fillId="0" borderId="0" xfId="5" applyFont="1" applyFill="1" applyBorder="1" applyAlignment="1">
      <alignment horizontal="left" vertical="top" wrapText="1"/>
    </xf>
    <xf numFmtId="0" fontId="3" fillId="0" borderId="0" xfId="9" applyNumberFormat="1" applyFont="1" applyFill="1" applyBorder="1" applyAlignment="1">
      <alignment horizontal="right"/>
    </xf>
    <xf numFmtId="166" fontId="3" fillId="0" borderId="0" xfId="9" applyNumberFormat="1" applyFont="1" applyFill="1" applyBorder="1" applyAlignment="1">
      <alignment horizontal="right" vertical="top" wrapText="1"/>
    </xf>
    <xf numFmtId="0" fontId="3" fillId="0" borderId="0" xfId="9" applyNumberFormat="1" applyFont="1" applyFill="1" applyAlignment="1">
      <alignment horizontal="right"/>
    </xf>
    <xf numFmtId="0" fontId="3" fillId="0" borderId="0" xfId="10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horizontal="left" vertical="top" wrapText="1"/>
    </xf>
    <xf numFmtId="0" fontId="3" fillId="0" borderId="0" xfId="10" applyFont="1" applyFill="1" applyBorder="1" applyAlignment="1" applyProtection="1">
      <alignment horizontal="left" vertical="top"/>
    </xf>
    <xf numFmtId="0" fontId="3" fillId="0" borderId="0" xfId="9" applyNumberFormat="1" applyFont="1" applyFill="1" applyBorder="1" applyAlignment="1" applyProtection="1">
      <alignment horizontal="right"/>
    </xf>
    <xf numFmtId="0" fontId="3" fillId="0" borderId="0" xfId="11" applyFont="1" applyFill="1" applyBorder="1" applyAlignment="1" applyProtection="1">
      <alignment horizontal="left" vertical="center" wrapText="1"/>
    </xf>
    <xf numFmtId="0" fontId="3" fillId="0" borderId="3" xfId="9" applyNumberFormat="1" applyFont="1" applyFill="1" applyBorder="1" applyAlignment="1" applyProtection="1">
      <alignment horizontal="right"/>
    </xf>
    <xf numFmtId="0" fontId="3" fillId="0" borderId="0" xfId="10" applyFont="1" applyFill="1" applyBorder="1" applyAlignment="1">
      <alignment horizontal="right" vertical="top" wrapText="1"/>
    </xf>
    <xf numFmtId="166" fontId="3" fillId="0" borderId="0" xfId="10" applyNumberFormat="1" applyFont="1" applyFill="1" applyBorder="1" applyAlignment="1">
      <alignment horizontal="right" vertical="top" wrapText="1"/>
    </xf>
    <xf numFmtId="0" fontId="3" fillId="0" borderId="0" xfId="10" applyFont="1" applyFill="1" applyBorder="1" applyAlignment="1">
      <alignment horizontal="left" vertical="top" wrapText="1"/>
    </xf>
    <xf numFmtId="0" fontId="3" fillId="0" borderId="2" xfId="9" applyNumberFormat="1" applyFont="1" applyFill="1" applyBorder="1" applyAlignment="1" applyProtection="1">
      <alignment horizontal="right"/>
    </xf>
    <xf numFmtId="166" fontId="3" fillId="0" borderId="1" xfId="9" applyNumberFormat="1" applyFont="1" applyFill="1" applyBorder="1" applyAlignment="1">
      <alignment horizontal="right"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wrapText="1"/>
    </xf>
    <xf numFmtId="0" fontId="3" fillId="0" borderId="0" xfId="10" applyFont="1" applyFill="1" applyBorder="1" applyAlignment="1">
      <alignment horizontal="left" vertical="top"/>
    </xf>
    <xf numFmtId="49" fontId="4" fillId="0" borderId="0" xfId="10" applyNumberFormat="1" applyFont="1" applyFill="1" applyBorder="1" applyAlignment="1">
      <alignment horizontal="right" vertical="top"/>
    </xf>
    <xf numFmtId="0" fontId="4" fillId="0" borderId="0" xfId="10" applyFont="1" applyFill="1" applyBorder="1" applyAlignment="1" applyProtection="1">
      <alignment horizontal="left" vertical="top"/>
    </xf>
    <xf numFmtId="0" fontId="3" fillId="0" borderId="0" xfId="10" applyFont="1" applyFill="1" applyBorder="1" applyAlignment="1">
      <alignment horizontal="right" vertical="top"/>
    </xf>
    <xf numFmtId="0" fontId="4" fillId="0" borderId="0" xfId="10" applyFont="1" applyFill="1" applyBorder="1" applyAlignment="1">
      <alignment horizontal="left" vertical="top"/>
    </xf>
    <xf numFmtId="0" fontId="4" fillId="0" borderId="0" xfId="10" applyFont="1" applyFill="1" applyBorder="1" applyAlignment="1" applyProtection="1">
      <alignment horizontal="left" vertical="top" wrapText="1"/>
    </xf>
    <xf numFmtId="0" fontId="4" fillId="0" borderId="0" xfId="10" applyFont="1" applyFill="1" applyBorder="1" applyAlignment="1">
      <alignment horizontal="right" vertical="top"/>
    </xf>
    <xf numFmtId="0" fontId="3" fillId="0" borderId="2" xfId="5" applyFont="1" applyFill="1" applyBorder="1" applyAlignment="1">
      <alignment horizontal="left" vertical="top" wrapText="1"/>
    </xf>
    <xf numFmtId="0" fontId="4" fillId="0" borderId="2" xfId="5" applyFont="1" applyFill="1" applyBorder="1" applyAlignment="1">
      <alignment horizontal="right" vertical="top" wrapText="1"/>
    </xf>
    <xf numFmtId="0" fontId="4" fillId="0" borderId="2" xfId="5" applyFont="1" applyFill="1" applyBorder="1" applyAlignment="1">
      <alignment vertical="top" wrapText="1"/>
    </xf>
    <xf numFmtId="0" fontId="3" fillId="0" borderId="3" xfId="8" applyFont="1" applyFill="1" applyBorder="1" applyAlignment="1" applyProtection="1">
      <alignment vertical="top"/>
    </xf>
    <xf numFmtId="0" fontId="3" fillId="0" borderId="0" xfId="4" applyFont="1" applyFill="1" applyAlignment="1" applyProtection="1">
      <alignment horizontal="left" vertical="top" wrapText="1"/>
    </xf>
    <xf numFmtId="0" fontId="4" fillId="0" borderId="0" xfId="5" applyFont="1" applyFill="1" applyBorder="1"/>
    <xf numFmtId="0" fontId="3" fillId="0" borderId="0" xfId="5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/>
    </xf>
    <xf numFmtId="0" fontId="8" fillId="0" borderId="0" xfId="4" applyFont="1" applyFill="1"/>
    <xf numFmtId="0" fontId="3" fillId="0" borderId="0" xfId="4" applyFont="1" applyFill="1" applyBorder="1" applyAlignment="1">
      <alignment horizontal="right"/>
    </xf>
    <xf numFmtId="0" fontId="3" fillId="0" borderId="0" xfId="8" applyNumberFormat="1" applyFont="1" applyFill="1" applyAlignment="1" applyProtection="1">
      <alignment horizontal="right"/>
    </xf>
    <xf numFmtId="0" fontId="4" fillId="0" borderId="0" xfId="4" applyNumberFormat="1" applyFont="1" applyFill="1" applyAlignment="1">
      <alignment horizontal="right"/>
    </xf>
    <xf numFmtId="0" fontId="3" fillId="0" borderId="0" xfId="5" applyNumberFormat="1" applyFont="1" applyFill="1" applyAlignment="1" applyProtection="1">
      <alignment horizontal="right" wrapText="1"/>
    </xf>
    <xf numFmtId="0" fontId="3" fillId="0" borderId="0" xfId="4" applyFont="1" applyFill="1" applyAlignment="1">
      <alignment horizontal="right"/>
    </xf>
    <xf numFmtId="0" fontId="3" fillId="0" borderId="0" xfId="4" applyNumberFormat="1" applyFont="1" applyFill="1" applyAlignment="1">
      <alignment horizontal="center"/>
    </xf>
    <xf numFmtId="0" fontId="3" fillId="0" borderId="1" xfId="5" applyFont="1" applyFill="1" applyBorder="1" applyAlignment="1">
      <alignment vertical="center" wrapText="1"/>
    </xf>
    <xf numFmtId="172" fontId="3" fillId="0" borderId="1" xfId="5" applyNumberFormat="1" applyFont="1" applyFill="1" applyBorder="1" applyAlignment="1">
      <alignment horizontal="righ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0" xfId="8" applyFont="1" applyFill="1" applyBorder="1" applyAlignment="1" applyProtection="1">
      <alignment vertical="top" wrapText="1"/>
    </xf>
    <xf numFmtId="0" fontId="4" fillId="0" borderId="0" xfId="4" applyNumberFormat="1" applyFont="1" applyFill="1" applyAlignment="1" applyProtection="1">
      <alignment horizontal="right"/>
    </xf>
    <xf numFmtId="0" fontId="3" fillId="0" borderId="0" xfId="5" applyNumberFormat="1" applyFont="1" applyFill="1" applyAlignment="1"/>
    <xf numFmtId="0" fontId="3" fillId="0" borderId="0" xfId="5" applyNumberFormat="1" applyFont="1" applyFill="1" applyAlignment="1">
      <alignment horizontal="right" wrapText="1"/>
    </xf>
    <xf numFmtId="1" fontId="3" fillId="0" borderId="0" xfId="5" applyNumberFormat="1" applyFont="1" applyFill="1" applyAlignment="1" applyProtection="1">
      <alignment horizontal="right"/>
    </xf>
    <xf numFmtId="1" fontId="3" fillId="0" borderId="0" xfId="1" applyNumberFormat="1" applyFont="1" applyFill="1" applyAlignment="1" applyProtection="1">
      <alignment horizontal="right" wrapText="1"/>
    </xf>
    <xf numFmtId="1" fontId="3" fillId="0" borderId="0" xfId="5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0" fontId="3" fillId="0" borderId="0" xfId="9" applyNumberFormat="1" applyFont="1" applyFill="1" applyAlignment="1" applyProtection="1">
      <alignment horizontal="left" wrapText="1"/>
    </xf>
    <xf numFmtId="0" fontId="3" fillId="0" borderId="0" xfId="9" applyFont="1" applyFill="1" applyAlignment="1" applyProtection="1">
      <alignment horizontal="right" vertical="top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9" applyNumberFormat="1" applyFont="1" applyFill="1" applyAlignment="1" applyProtection="1">
      <alignment horizontal="left" vertical="top" wrapText="1"/>
    </xf>
    <xf numFmtId="0" fontId="3" fillId="0" borderId="0" xfId="9" applyNumberFormat="1" applyFont="1" applyFill="1" applyAlignment="1" applyProtection="1">
      <alignment horizontal="left" wrapText="1"/>
    </xf>
    <xf numFmtId="0" fontId="3" fillId="0" borderId="0" xfId="4" applyFont="1" applyFill="1" applyBorder="1" applyAlignment="1">
      <alignment horizontal="center" vertical="top" wrapText="1"/>
    </xf>
    <xf numFmtId="0" fontId="3" fillId="0" borderId="0" xfId="7" applyFont="1" applyFill="1" applyBorder="1" applyAlignment="1" applyProtection="1">
      <alignment horizontal="center"/>
    </xf>
    <xf numFmtId="0" fontId="3" fillId="0" borderId="0" xfId="9" applyFont="1" applyFill="1" applyBorder="1" applyAlignment="1">
      <alignment horizontal="left" wrapText="1"/>
    </xf>
    <xf numFmtId="168" fontId="3" fillId="0" borderId="1" xfId="5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/>
    <xf numFmtId="0" fontId="3" fillId="0" borderId="0" xfId="4" applyNumberFormat="1" applyFont="1" applyFill="1" applyAlignment="1">
      <alignment horizontal="right" wrapText="1"/>
    </xf>
    <xf numFmtId="0" fontId="3" fillId="0" borderId="2" xfId="5" applyNumberFormat="1" applyFont="1" applyFill="1" applyBorder="1" applyAlignment="1">
      <alignment horizontal="right"/>
    </xf>
    <xf numFmtId="168" fontId="3" fillId="0" borderId="0" xfId="9" applyNumberFormat="1" applyFont="1" applyFill="1" applyBorder="1" applyAlignment="1">
      <alignment horizontal="right" vertical="top" wrapText="1"/>
    </xf>
    <xf numFmtId="168" fontId="3" fillId="0" borderId="0" xfId="11" applyNumberFormat="1" applyFont="1" applyFill="1" applyBorder="1" applyAlignment="1">
      <alignment horizontal="right" vertical="top" wrapText="1"/>
    </xf>
    <xf numFmtId="164" fontId="3" fillId="0" borderId="0" xfId="8" applyNumberFormat="1" applyFont="1" applyFill="1" applyAlignment="1" applyProtection="1">
      <alignment horizontal="right"/>
    </xf>
  </cellXfs>
  <cellStyles count="12">
    <cellStyle name="Comma" xfId="1" builtinId="3"/>
    <cellStyle name="Comma 2" xfId="2"/>
    <cellStyle name="Normal" xfId="0" builtinId="0"/>
    <cellStyle name="Normal 2" xfId="3"/>
    <cellStyle name="Normal_budget 2004-05_2.6.04" xfId="4"/>
    <cellStyle name="Normal_BUDGET FOR  03-04..." xfId="5"/>
    <cellStyle name="Normal_budget for 03-04" xfId="6"/>
    <cellStyle name="Normal_BUDGET-2000" xfId="7"/>
    <cellStyle name="Normal_budgetDocNIC02-03" xfId="8"/>
    <cellStyle name="Normal_DEMAND17" xfId="9"/>
    <cellStyle name="Normal_DEMAND17 2" xfId="10"/>
    <cellStyle name="Normal_DEMAND17_1st supp. vol. II" xfId="11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>
    <tabColor rgb="FFC00000"/>
  </sheetPr>
  <dimension ref="A1:G599"/>
  <sheetViews>
    <sheetView tabSelected="1" view="pageBreakPreview" zoomScaleNormal="160" zoomScaleSheetLayoutView="100" workbookViewId="0">
      <selection activeCell="D579" sqref="D579:H579"/>
    </sheetView>
  </sheetViews>
  <sheetFormatPr defaultColWidth="8.88671875" defaultRowHeight="13.2"/>
  <cols>
    <col min="1" max="1" width="5.77734375" style="8" customWidth="1"/>
    <col min="2" max="2" width="8.21875" style="15" customWidth="1"/>
    <col min="3" max="3" width="32.77734375" style="35" customWidth="1"/>
    <col min="4" max="4" width="10.77734375" style="18" customWidth="1"/>
    <col min="5" max="5" width="10.77734375" style="193" customWidth="1"/>
    <col min="6" max="7" width="10.77734375" style="18" customWidth="1"/>
    <col min="8" max="16384" width="8.88671875" style="5"/>
  </cols>
  <sheetData>
    <row r="1" spans="1:7" ht="14.1" customHeight="1">
      <c r="B1" s="9"/>
      <c r="C1" s="10"/>
      <c r="D1" s="14" t="s">
        <v>345</v>
      </c>
      <c r="E1" s="10"/>
      <c r="F1" s="10"/>
      <c r="G1" s="10"/>
    </row>
    <row r="2" spans="1:7" ht="14.1" customHeight="1">
      <c r="B2" s="9"/>
      <c r="C2" s="10"/>
      <c r="D2" s="14" t="s">
        <v>346</v>
      </c>
      <c r="E2" s="10"/>
      <c r="F2" s="10"/>
      <c r="G2" s="10"/>
    </row>
    <row r="3" spans="1:7" ht="10.199999999999999" customHeight="1">
      <c r="A3" s="11"/>
      <c r="B3" s="12"/>
      <c r="C3" s="13"/>
      <c r="D3" s="13"/>
      <c r="E3" s="14"/>
      <c r="F3" s="14"/>
      <c r="G3" s="13"/>
    </row>
    <row r="4" spans="1:7" ht="14.4" customHeight="1">
      <c r="C4" s="16" t="s">
        <v>178</v>
      </c>
      <c r="D4" s="17">
        <v>2059</v>
      </c>
      <c r="E4" s="19" t="s">
        <v>0</v>
      </c>
      <c r="F4" s="20"/>
      <c r="G4" s="21"/>
    </row>
    <row r="5" spans="1:7" ht="14.4" customHeight="1">
      <c r="C5" s="22" t="s">
        <v>179</v>
      </c>
      <c r="D5" s="23">
        <v>2210</v>
      </c>
      <c r="E5" s="24" t="s">
        <v>1</v>
      </c>
      <c r="F5" s="20"/>
      <c r="G5" s="21"/>
    </row>
    <row r="6" spans="1:7" ht="14.4" customHeight="1">
      <c r="C6" s="22"/>
      <c r="D6" s="23">
        <v>2211</v>
      </c>
      <c r="E6" s="25" t="s">
        <v>2</v>
      </c>
      <c r="F6" s="20"/>
      <c r="G6" s="21"/>
    </row>
    <row r="7" spans="1:7" ht="27.6" customHeight="1">
      <c r="A7" s="207" t="s">
        <v>206</v>
      </c>
      <c r="B7" s="207"/>
      <c r="C7" s="207"/>
      <c r="D7" s="26">
        <v>2216</v>
      </c>
      <c r="E7" s="27" t="s">
        <v>3</v>
      </c>
      <c r="F7" s="20"/>
      <c r="G7" s="21"/>
    </row>
    <row r="8" spans="1:7" ht="14.4" customHeight="1">
      <c r="C8" s="22" t="s">
        <v>180</v>
      </c>
      <c r="D8" s="23">
        <v>3454</v>
      </c>
      <c r="E8" s="28" t="s">
        <v>4</v>
      </c>
      <c r="F8" s="21"/>
      <c r="G8" s="21"/>
    </row>
    <row r="9" spans="1:7" ht="28.2" customHeight="1">
      <c r="A9" s="208" t="s">
        <v>369</v>
      </c>
      <c r="B9" s="208"/>
      <c r="C9" s="208"/>
      <c r="D9" s="26">
        <v>4210</v>
      </c>
      <c r="E9" s="209" t="s">
        <v>5</v>
      </c>
      <c r="F9" s="209"/>
      <c r="G9" s="209"/>
    </row>
    <row r="10" spans="1:7" ht="25.8" customHeight="1">
      <c r="C10" s="22"/>
      <c r="D10" s="26">
        <v>7475</v>
      </c>
      <c r="E10" s="210" t="s">
        <v>304</v>
      </c>
      <c r="F10" s="210"/>
      <c r="G10" s="210"/>
    </row>
    <row r="11" spans="1:7" ht="7.2" customHeight="1">
      <c r="C11" s="22"/>
      <c r="D11" s="26"/>
      <c r="E11" s="206"/>
      <c r="F11" s="206"/>
      <c r="G11" s="206"/>
    </row>
    <row r="12" spans="1:7" ht="26.4" customHeight="1">
      <c r="A12" s="213" t="s">
        <v>344</v>
      </c>
      <c r="B12" s="213"/>
      <c r="C12" s="213"/>
      <c r="D12" s="213"/>
      <c r="E12" s="213"/>
      <c r="F12" s="213"/>
      <c r="G12" s="213"/>
    </row>
    <row r="13" spans="1:7" ht="10.199999999999999" customHeight="1">
      <c r="A13" s="29"/>
      <c r="C13" s="22"/>
      <c r="E13" s="16"/>
      <c r="F13" s="21"/>
      <c r="G13" s="21"/>
    </row>
    <row r="14" spans="1:7" ht="15" customHeight="1">
      <c r="C14" s="30"/>
      <c r="D14" s="31" t="s">
        <v>173</v>
      </c>
      <c r="E14" s="31" t="s">
        <v>174</v>
      </c>
      <c r="F14" s="31" t="s">
        <v>8</v>
      </c>
    </row>
    <row r="15" spans="1:7" ht="15" customHeight="1">
      <c r="C15" s="199" t="s">
        <v>6</v>
      </c>
      <c r="D15" s="31">
        <f>G508</f>
        <v>5062212</v>
      </c>
      <c r="E15" s="31">
        <f>G571</f>
        <v>480100</v>
      </c>
      <c r="F15" s="31">
        <f>E15+D15</f>
        <v>5542312</v>
      </c>
      <c r="G15" s="33"/>
    </row>
    <row r="16" spans="1:7" ht="13.8">
      <c r="C16" s="31"/>
      <c r="D16" s="31"/>
      <c r="E16" s="31"/>
      <c r="F16" s="31"/>
      <c r="G16" s="33"/>
    </row>
    <row r="17" spans="1:7" ht="15" customHeight="1">
      <c r="A17" s="34" t="s">
        <v>172</v>
      </c>
      <c r="E17" s="36"/>
      <c r="G17" s="33"/>
    </row>
    <row r="18" spans="1:7" s="44" customFormat="1" ht="13.5" customHeight="1">
      <c r="A18" s="38"/>
      <c r="B18" s="39"/>
      <c r="C18" s="40"/>
      <c r="D18" s="41"/>
      <c r="E18" s="42"/>
      <c r="F18" s="41"/>
      <c r="G18" s="43" t="s">
        <v>266</v>
      </c>
    </row>
    <row r="19" spans="1:7" s="44" customFormat="1" ht="26.4" customHeight="1">
      <c r="A19" s="45"/>
      <c r="B19" s="46"/>
      <c r="C19" s="47"/>
      <c r="D19" s="48" t="s">
        <v>362</v>
      </c>
      <c r="E19" s="49" t="s">
        <v>363</v>
      </c>
      <c r="F19" s="49" t="s">
        <v>364</v>
      </c>
      <c r="G19" s="49" t="s">
        <v>363</v>
      </c>
    </row>
    <row r="20" spans="1:7" s="44" customFormat="1">
      <c r="A20" s="38"/>
      <c r="B20" s="212" t="s">
        <v>7</v>
      </c>
      <c r="C20" s="212"/>
      <c r="D20" s="50" t="s">
        <v>333</v>
      </c>
      <c r="E20" s="50" t="s">
        <v>286</v>
      </c>
      <c r="F20" s="51" t="s">
        <v>286</v>
      </c>
      <c r="G20" s="52" t="s">
        <v>365</v>
      </c>
    </row>
    <row r="21" spans="1:7" s="44" customFormat="1" ht="14.4" customHeight="1">
      <c r="A21" s="53"/>
      <c r="B21" s="54"/>
      <c r="C21" s="40"/>
      <c r="D21" s="42"/>
      <c r="E21" s="42"/>
      <c r="F21" s="42"/>
      <c r="G21" s="55"/>
    </row>
    <row r="22" spans="1:7" ht="13.95" customHeight="1">
      <c r="A22" s="3"/>
      <c r="B22" s="56"/>
      <c r="C22" s="57" t="s">
        <v>9</v>
      </c>
      <c r="D22" s="37"/>
      <c r="E22" s="58"/>
      <c r="G22" s="37"/>
    </row>
    <row r="23" spans="1:7" ht="13.95" customHeight="1">
      <c r="A23" s="3" t="s">
        <v>10</v>
      </c>
      <c r="B23" s="60">
        <v>2059</v>
      </c>
      <c r="C23" s="61" t="s">
        <v>0</v>
      </c>
      <c r="D23" s="37"/>
      <c r="E23" s="58"/>
      <c r="F23" s="37"/>
      <c r="G23" s="37"/>
    </row>
    <row r="24" spans="1:7" ht="13.95" customHeight="1">
      <c r="A24" s="62"/>
      <c r="B24" s="63">
        <v>60</v>
      </c>
      <c r="C24" s="64" t="s">
        <v>11</v>
      </c>
      <c r="D24" s="65"/>
      <c r="E24" s="66"/>
      <c r="F24" s="65"/>
      <c r="G24" s="37"/>
    </row>
    <row r="25" spans="1:7" ht="13.95" customHeight="1">
      <c r="A25" s="62"/>
      <c r="B25" s="67">
        <v>60.052999999999997</v>
      </c>
      <c r="C25" s="61" t="s">
        <v>12</v>
      </c>
      <c r="D25" s="200"/>
      <c r="E25" s="58"/>
      <c r="F25" s="200"/>
      <c r="G25" s="200"/>
    </row>
    <row r="26" spans="1:7" ht="13.95" customHeight="1">
      <c r="A26" s="62"/>
      <c r="B26" s="68">
        <v>60</v>
      </c>
      <c r="C26" s="64" t="s">
        <v>161</v>
      </c>
      <c r="D26" s="200"/>
      <c r="E26" s="58"/>
      <c r="F26" s="200"/>
      <c r="G26" s="200"/>
    </row>
    <row r="27" spans="1:7" ht="27" customHeight="1">
      <c r="A27" s="62"/>
      <c r="B27" s="68">
        <v>79</v>
      </c>
      <c r="C27" s="64" t="s">
        <v>212</v>
      </c>
      <c r="D27" s="200"/>
      <c r="E27" s="58"/>
      <c r="F27" s="200"/>
      <c r="G27" s="200"/>
    </row>
    <row r="28" spans="1:7" ht="13.95" customHeight="1">
      <c r="A28" s="62"/>
      <c r="B28" s="68" t="s">
        <v>164</v>
      </c>
      <c r="C28" s="64" t="s">
        <v>162</v>
      </c>
      <c r="D28" s="69">
        <v>661</v>
      </c>
      <c r="E28" s="69">
        <v>932</v>
      </c>
      <c r="F28" s="69">
        <v>932</v>
      </c>
      <c r="G28" s="71">
        <v>1018</v>
      </c>
    </row>
    <row r="29" spans="1:7" ht="26.4">
      <c r="A29" s="62" t="s">
        <v>8</v>
      </c>
      <c r="B29" s="68">
        <v>79</v>
      </c>
      <c r="C29" s="64" t="s">
        <v>212</v>
      </c>
      <c r="D29" s="72">
        <f t="shared" ref="D29:F30" si="0">D28</f>
        <v>661</v>
      </c>
      <c r="E29" s="72">
        <f t="shared" si="0"/>
        <v>932</v>
      </c>
      <c r="F29" s="72">
        <f t="shared" si="0"/>
        <v>932</v>
      </c>
      <c r="G29" s="72">
        <v>1018</v>
      </c>
    </row>
    <row r="30" spans="1:7" ht="13.95" customHeight="1">
      <c r="A30" s="62" t="s">
        <v>8</v>
      </c>
      <c r="B30" s="68">
        <v>60</v>
      </c>
      <c r="C30" s="64" t="s">
        <v>161</v>
      </c>
      <c r="D30" s="74">
        <f t="shared" si="0"/>
        <v>661</v>
      </c>
      <c r="E30" s="74">
        <f t="shared" si="0"/>
        <v>932</v>
      </c>
      <c r="F30" s="74">
        <f t="shared" si="0"/>
        <v>932</v>
      </c>
      <c r="G30" s="74">
        <v>1018</v>
      </c>
    </row>
    <row r="31" spans="1:7" ht="9" customHeight="1">
      <c r="A31" s="62"/>
      <c r="B31" s="68"/>
      <c r="C31" s="64"/>
      <c r="D31" s="76"/>
      <c r="E31" s="76"/>
      <c r="F31" s="76"/>
      <c r="G31" s="78"/>
    </row>
    <row r="32" spans="1:7" ht="13.95" customHeight="1">
      <c r="A32" s="62"/>
      <c r="B32" s="68">
        <v>61</v>
      </c>
      <c r="C32" s="64" t="s">
        <v>163</v>
      </c>
      <c r="D32" s="66"/>
      <c r="E32" s="66"/>
      <c r="F32" s="66"/>
      <c r="G32" s="58"/>
    </row>
    <row r="33" spans="1:7" ht="27" customHeight="1">
      <c r="A33" s="62"/>
      <c r="B33" s="68">
        <v>79</v>
      </c>
      <c r="C33" s="64" t="s">
        <v>212</v>
      </c>
      <c r="D33" s="66"/>
      <c r="E33" s="66"/>
      <c r="F33" s="66"/>
      <c r="G33" s="66"/>
    </row>
    <row r="34" spans="1:7" ht="13.95" customHeight="1">
      <c r="A34" s="62"/>
      <c r="B34" s="68" t="s">
        <v>166</v>
      </c>
      <c r="C34" s="64" t="s">
        <v>75</v>
      </c>
      <c r="D34" s="69">
        <v>4199</v>
      </c>
      <c r="E34" s="69">
        <v>3150</v>
      </c>
      <c r="F34" s="69">
        <v>3150</v>
      </c>
      <c r="G34" s="80">
        <v>3465</v>
      </c>
    </row>
    <row r="35" spans="1:7" ht="26.4">
      <c r="A35" s="62" t="s">
        <v>8</v>
      </c>
      <c r="B35" s="68">
        <v>79</v>
      </c>
      <c r="C35" s="64" t="s">
        <v>212</v>
      </c>
      <c r="D35" s="69">
        <f>D34</f>
        <v>4199</v>
      </c>
      <c r="E35" s="69">
        <f t="shared" ref="E35:F35" si="1">E34</f>
        <v>3150</v>
      </c>
      <c r="F35" s="69">
        <f t="shared" si="1"/>
        <v>3150</v>
      </c>
      <c r="G35" s="69">
        <v>3465</v>
      </c>
    </row>
    <row r="36" spans="1:7" ht="9" customHeight="1">
      <c r="A36" s="62"/>
      <c r="B36" s="68"/>
      <c r="C36" s="64"/>
      <c r="D36" s="66"/>
      <c r="E36" s="66"/>
      <c r="F36" s="66"/>
      <c r="G36" s="66"/>
    </row>
    <row r="37" spans="1:7" ht="26.4">
      <c r="A37" s="62"/>
      <c r="B37" s="68">
        <v>80</v>
      </c>
      <c r="C37" s="64" t="s">
        <v>281</v>
      </c>
      <c r="D37" s="66"/>
      <c r="E37" s="66"/>
      <c r="F37" s="66"/>
      <c r="G37" s="66"/>
    </row>
    <row r="38" spans="1:7" ht="14.85" customHeight="1">
      <c r="A38" s="62"/>
      <c r="B38" s="68" t="s">
        <v>165</v>
      </c>
      <c r="C38" s="64" t="s">
        <v>75</v>
      </c>
      <c r="D38" s="69">
        <v>297</v>
      </c>
      <c r="E38" s="69">
        <v>225</v>
      </c>
      <c r="F38" s="69">
        <v>225</v>
      </c>
      <c r="G38" s="80">
        <v>248</v>
      </c>
    </row>
    <row r="39" spans="1:7" ht="26.4">
      <c r="A39" s="62" t="s">
        <v>8</v>
      </c>
      <c r="B39" s="68">
        <v>80</v>
      </c>
      <c r="C39" s="64" t="s">
        <v>281</v>
      </c>
      <c r="D39" s="69">
        <f>D38</f>
        <v>297</v>
      </c>
      <c r="E39" s="69">
        <f t="shared" ref="E39:F39" si="2">E38</f>
        <v>225</v>
      </c>
      <c r="F39" s="69">
        <f t="shared" si="2"/>
        <v>225</v>
      </c>
      <c r="G39" s="69">
        <v>248</v>
      </c>
    </row>
    <row r="40" spans="1:7">
      <c r="A40" s="62" t="s">
        <v>8</v>
      </c>
      <c r="B40" s="68">
        <v>61</v>
      </c>
      <c r="C40" s="64" t="s">
        <v>163</v>
      </c>
      <c r="D40" s="69">
        <f>D35+D39</f>
        <v>4496</v>
      </c>
      <c r="E40" s="69">
        <f t="shared" ref="E40:F40" si="3">E35+E39</f>
        <v>3375</v>
      </c>
      <c r="F40" s="69">
        <f t="shared" si="3"/>
        <v>3375</v>
      </c>
      <c r="G40" s="69">
        <v>3713</v>
      </c>
    </row>
    <row r="41" spans="1:7" s="83" customFormat="1" ht="14.85" customHeight="1">
      <c r="A41" s="3" t="s">
        <v>8</v>
      </c>
      <c r="B41" s="67">
        <v>60.052999999999997</v>
      </c>
      <c r="C41" s="61" t="s">
        <v>12</v>
      </c>
      <c r="D41" s="81">
        <f t="shared" ref="D41:F41" si="4">D40+D30</f>
        <v>5157</v>
      </c>
      <c r="E41" s="81">
        <f t="shared" si="4"/>
        <v>4307</v>
      </c>
      <c r="F41" s="81">
        <f t="shared" si="4"/>
        <v>4307</v>
      </c>
      <c r="G41" s="82">
        <v>4731</v>
      </c>
    </row>
    <row r="42" spans="1:7" s="83" customFormat="1" ht="14.85" customHeight="1">
      <c r="A42" s="3" t="s">
        <v>8</v>
      </c>
      <c r="B42" s="63">
        <v>60</v>
      </c>
      <c r="C42" s="64" t="s">
        <v>11</v>
      </c>
      <c r="D42" s="84">
        <f>D41</f>
        <v>5157</v>
      </c>
      <c r="E42" s="84">
        <f t="shared" ref="D42:F43" si="5">E41</f>
        <v>4307</v>
      </c>
      <c r="F42" s="84">
        <f t="shared" si="5"/>
        <v>4307</v>
      </c>
      <c r="G42" s="86">
        <v>4731</v>
      </c>
    </row>
    <row r="43" spans="1:7" ht="14.85" customHeight="1">
      <c r="A43" s="3" t="s">
        <v>8</v>
      </c>
      <c r="B43" s="60">
        <v>2059</v>
      </c>
      <c r="C43" s="61" t="s">
        <v>0</v>
      </c>
      <c r="D43" s="74">
        <f t="shared" si="5"/>
        <v>5157</v>
      </c>
      <c r="E43" s="74">
        <f t="shared" si="5"/>
        <v>4307</v>
      </c>
      <c r="F43" s="74">
        <f t="shared" si="5"/>
        <v>4307</v>
      </c>
      <c r="G43" s="87">
        <v>4731</v>
      </c>
    </row>
    <row r="44" spans="1:7" ht="9" customHeight="1">
      <c r="A44" s="3"/>
      <c r="B44" s="60"/>
      <c r="C44" s="64"/>
      <c r="D44" s="66"/>
      <c r="E44" s="66"/>
      <c r="F44" s="66"/>
      <c r="G44" s="66"/>
    </row>
    <row r="45" spans="1:7" ht="14.85" customHeight="1">
      <c r="A45" s="3" t="s">
        <v>10</v>
      </c>
      <c r="B45" s="88">
        <v>2210</v>
      </c>
      <c r="C45" s="89" t="s">
        <v>1</v>
      </c>
      <c r="D45" s="58"/>
      <c r="E45" s="58"/>
      <c r="F45" s="58"/>
      <c r="G45" s="58"/>
    </row>
    <row r="46" spans="1:7" ht="14.85" customHeight="1">
      <c r="A46" s="3"/>
      <c r="B46" s="90">
        <v>1</v>
      </c>
      <c r="C46" s="91" t="s">
        <v>181</v>
      </c>
      <c r="D46" s="58"/>
      <c r="E46" s="58"/>
      <c r="F46" s="58"/>
      <c r="G46" s="58"/>
    </row>
    <row r="47" spans="1:7" ht="14.85" customHeight="1">
      <c r="A47" s="3"/>
      <c r="B47" s="92">
        <v>1.0009999999999999</v>
      </c>
      <c r="C47" s="57" t="s">
        <v>13</v>
      </c>
      <c r="D47" s="58"/>
      <c r="E47" s="58"/>
      <c r="F47" s="58"/>
      <c r="G47" s="58"/>
    </row>
    <row r="48" spans="1:7" ht="14.85" customHeight="1">
      <c r="A48" s="3"/>
      <c r="B48" s="56">
        <v>60</v>
      </c>
      <c r="C48" s="93" t="s">
        <v>14</v>
      </c>
      <c r="D48" s="66"/>
      <c r="E48" s="66"/>
      <c r="F48" s="66"/>
      <c r="G48" s="66"/>
    </row>
    <row r="49" spans="1:7" ht="14.85" customHeight="1">
      <c r="A49" s="110"/>
      <c r="B49" s="214" t="s">
        <v>15</v>
      </c>
      <c r="C49" s="195" t="s">
        <v>16</v>
      </c>
      <c r="D49" s="146">
        <v>147409</v>
      </c>
      <c r="E49" s="69">
        <v>184726</v>
      </c>
      <c r="F49" s="146">
        <f>30019+E49</f>
        <v>214745</v>
      </c>
      <c r="G49" s="114">
        <v>248659</v>
      </c>
    </row>
    <row r="50" spans="1:7" ht="14.85" customHeight="1">
      <c r="A50" s="3"/>
      <c r="B50" s="117" t="s">
        <v>17</v>
      </c>
      <c r="C50" s="95" t="s">
        <v>162</v>
      </c>
      <c r="D50" s="201">
        <v>16526</v>
      </c>
      <c r="E50" s="72">
        <v>20954</v>
      </c>
      <c r="F50" s="201">
        <v>20954</v>
      </c>
      <c r="G50" s="107">
        <v>28617</v>
      </c>
    </row>
    <row r="51" spans="1:7" ht="14.85" customHeight="1">
      <c r="A51" s="3"/>
      <c r="B51" s="117" t="s">
        <v>18</v>
      </c>
      <c r="C51" s="95" t="s">
        <v>19</v>
      </c>
      <c r="D51" s="76">
        <v>1000</v>
      </c>
      <c r="E51" s="72">
        <v>750</v>
      </c>
      <c r="F51" s="76">
        <v>750</v>
      </c>
      <c r="G51" s="202">
        <v>825</v>
      </c>
    </row>
    <row r="52" spans="1:7" ht="14.85" customHeight="1">
      <c r="A52" s="3"/>
      <c r="B52" s="117" t="s">
        <v>20</v>
      </c>
      <c r="C52" s="95" t="s">
        <v>21</v>
      </c>
      <c r="D52" s="76">
        <v>7019</v>
      </c>
      <c r="E52" s="76">
        <v>5250</v>
      </c>
      <c r="F52" s="76">
        <v>5250</v>
      </c>
      <c r="G52" s="202">
        <v>5775</v>
      </c>
    </row>
    <row r="53" spans="1:7" ht="14.85" customHeight="1">
      <c r="A53" s="3"/>
      <c r="B53" s="117" t="s">
        <v>257</v>
      </c>
      <c r="C53" s="95" t="s">
        <v>37</v>
      </c>
      <c r="D53" s="72">
        <v>999</v>
      </c>
      <c r="E53" s="72">
        <v>4000</v>
      </c>
      <c r="F53" s="72">
        <v>4000</v>
      </c>
      <c r="G53" s="105">
        <v>0</v>
      </c>
    </row>
    <row r="54" spans="1:7" ht="14.85" customHeight="1">
      <c r="A54" s="3"/>
      <c r="B54" s="117" t="s">
        <v>309</v>
      </c>
      <c r="C54" s="95" t="s">
        <v>310</v>
      </c>
      <c r="D54" s="72">
        <v>2966</v>
      </c>
      <c r="E54" s="73">
        <v>0</v>
      </c>
      <c r="F54" s="73">
        <v>0</v>
      </c>
      <c r="G54" s="105">
        <v>0</v>
      </c>
    </row>
    <row r="55" spans="1:7" ht="14.85" customHeight="1">
      <c r="A55" s="3"/>
      <c r="B55" s="117" t="s">
        <v>22</v>
      </c>
      <c r="C55" s="95" t="s">
        <v>23</v>
      </c>
      <c r="D55" s="72">
        <v>2201</v>
      </c>
      <c r="E55" s="72">
        <v>150</v>
      </c>
      <c r="F55" s="72">
        <v>150</v>
      </c>
      <c r="G55" s="203">
        <v>165</v>
      </c>
    </row>
    <row r="56" spans="1:7" ht="14.85" customHeight="1">
      <c r="A56" s="3"/>
      <c r="B56" s="117" t="s">
        <v>24</v>
      </c>
      <c r="C56" s="95" t="s">
        <v>25</v>
      </c>
      <c r="D56" s="201">
        <v>7575</v>
      </c>
      <c r="E56" s="72">
        <v>5560</v>
      </c>
      <c r="F56" s="201">
        <f>E56+3000</f>
        <v>8560</v>
      </c>
      <c r="G56" s="113">
        <v>8356</v>
      </c>
    </row>
    <row r="57" spans="1:7" ht="14.85" customHeight="1">
      <c r="A57" s="3" t="s">
        <v>8</v>
      </c>
      <c r="B57" s="56">
        <v>60</v>
      </c>
      <c r="C57" s="93" t="s">
        <v>14</v>
      </c>
      <c r="D57" s="87">
        <f t="shared" ref="D57:F57" si="6">SUM(D49:D56)</f>
        <v>185695</v>
      </c>
      <c r="E57" s="74">
        <f t="shared" si="6"/>
        <v>221390</v>
      </c>
      <c r="F57" s="87">
        <f t="shared" si="6"/>
        <v>254409</v>
      </c>
      <c r="G57" s="87">
        <v>292397</v>
      </c>
    </row>
    <row r="58" spans="1:7" ht="12" customHeight="1">
      <c r="A58" s="3"/>
      <c r="B58" s="56"/>
      <c r="C58" s="93"/>
      <c r="D58" s="96"/>
      <c r="E58" s="96"/>
      <c r="F58" s="96"/>
      <c r="G58" s="96"/>
    </row>
    <row r="59" spans="1:7" ht="14.85" customHeight="1">
      <c r="A59" s="3"/>
      <c r="B59" s="56">
        <v>61</v>
      </c>
      <c r="C59" s="93" t="s">
        <v>151</v>
      </c>
      <c r="D59" s="66"/>
      <c r="E59" s="66"/>
      <c r="F59" s="66"/>
      <c r="G59" s="66"/>
    </row>
    <row r="60" spans="1:7" ht="14.85" customHeight="1">
      <c r="A60" s="3"/>
      <c r="B60" s="117" t="s">
        <v>28</v>
      </c>
      <c r="C60" s="94" t="s">
        <v>16</v>
      </c>
      <c r="D60" s="78">
        <v>6799</v>
      </c>
      <c r="E60" s="76">
        <v>20936</v>
      </c>
      <c r="F60" s="78">
        <v>20936</v>
      </c>
      <c r="G60" s="66">
        <v>21001</v>
      </c>
    </row>
    <row r="61" spans="1:7" ht="14.85" customHeight="1">
      <c r="A61" s="3"/>
      <c r="B61" s="117" t="s">
        <v>152</v>
      </c>
      <c r="C61" s="97" t="s">
        <v>162</v>
      </c>
      <c r="D61" s="78">
        <v>8204</v>
      </c>
      <c r="E61" s="76">
        <v>8217</v>
      </c>
      <c r="F61" s="78">
        <v>8217</v>
      </c>
      <c r="G61" s="76">
        <v>6341</v>
      </c>
    </row>
    <row r="62" spans="1:7" ht="14.85" customHeight="1">
      <c r="A62" s="3"/>
      <c r="B62" s="117" t="s">
        <v>35</v>
      </c>
      <c r="C62" s="95" t="s">
        <v>75</v>
      </c>
      <c r="D62" s="76">
        <v>10880</v>
      </c>
      <c r="E62" s="76">
        <v>8162</v>
      </c>
      <c r="F62" s="78">
        <v>8162</v>
      </c>
      <c r="G62" s="204">
        <v>8979</v>
      </c>
    </row>
    <row r="63" spans="1:7" ht="14.85" customHeight="1">
      <c r="A63" s="3"/>
      <c r="B63" s="117" t="s">
        <v>38</v>
      </c>
      <c r="C63" s="95" t="s">
        <v>23</v>
      </c>
      <c r="D63" s="77">
        <v>0</v>
      </c>
      <c r="E63" s="76">
        <v>1</v>
      </c>
      <c r="F63" s="76">
        <v>1</v>
      </c>
      <c r="G63" s="76">
        <v>1</v>
      </c>
    </row>
    <row r="64" spans="1:7" ht="14.85" customHeight="1">
      <c r="A64" s="3"/>
      <c r="B64" s="117" t="s">
        <v>39</v>
      </c>
      <c r="C64" s="95" t="s">
        <v>25</v>
      </c>
      <c r="D64" s="77">
        <v>0</v>
      </c>
      <c r="E64" s="76">
        <v>1</v>
      </c>
      <c r="F64" s="76">
        <v>1</v>
      </c>
      <c r="G64" s="76">
        <v>1</v>
      </c>
    </row>
    <row r="65" spans="1:7" ht="14.85" customHeight="1">
      <c r="A65" s="3" t="s">
        <v>8</v>
      </c>
      <c r="B65" s="56">
        <v>61</v>
      </c>
      <c r="C65" s="93" t="s">
        <v>151</v>
      </c>
      <c r="D65" s="87">
        <f t="shared" ref="D65:F65" si="7">SUM(D60:D64)</f>
        <v>25883</v>
      </c>
      <c r="E65" s="74">
        <f t="shared" si="7"/>
        <v>37317</v>
      </c>
      <c r="F65" s="87">
        <f t="shared" si="7"/>
        <v>37317</v>
      </c>
      <c r="G65" s="87">
        <v>36323</v>
      </c>
    </row>
    <row r="66" spans="1:7" ht="14.85" customHeight="1">
      <c r="A66" s="3" t="s">
        <v>8</v>
      </c>
      <c r="B66" s="92">
        <v>1.0009999999999999</v>
      </c>
      <c r="C66" s="57" t="s">
        <v>13</v>
      </c>
      <c r="D66" s="99">
        <f t="shared" ref="D66:F66" si="8">D57+D65</f>
        <v>211578</v>
      </c>
      <c r="E66" s="84">
        <f t="shared" si="8"/>
        <v>258707</v>
      </c>
      <c r="F66" s="99">
        <f t="shared" si="8"/>
        <v>291726</v>
      </c>
      <c r="G66" s="99">
        <v>328720</v>
      </c>
    </row>
    <row r="67" spans="1:7" ht="12" customHeight="1">
      <c r="A67" s="3"/>
      <c r="B67" s="100"/>
      <c r="C67" s="57"/>
      <c r="D67" s="101"/>
      <c r="E67" s="101"/>
      <c r="F67" s="101"/>
      <c r="G67" s="101"/>
    </row>
    <row r="68" spans="1:7" ht="13.95" customHeight="1">
      <c r="A68" s="3"/>
      <c r="B68" s="92">
        <v>1.109</v>
      </c>
      <c r="C68" s="57" t="s">
        <v>210</v>
      </c>
      <c r="D68" s="101"/>
      <c r="E68" s="101"/>
      <c r="F68" s="101"/>
      <c r="G68" s="101"/>
    </row>
    <row r="69" spans="1:7" ht="13.95" customHeight="1">
      <c r="A69" s="3"/>
      <c r="B69" s="56">
        <v>44</v>
      </c>
      <c r="C69" s="97" t="s">
        <v>78</v>
      </c>
      <c r="D69" s="101"/>
      <c r="E69" s="101"/>
      <c r="F69" s="101"/>
      <c r="G69" s="101"/>
    </row>
    <row r="70" spans="1:7" ht="13.95" customHeight="1">
      <c r="A70" s="3"/>
      <c r="B70" s="117" t="s">
        <v>211</v>
      </c>
      <c r="C70" s="97" t="s">
        <v>16</v>
      </c>
      <c r="D70" s="108">
        <v>7582</v>
      </c>
      <c r="E70" s="108">
        <v>8828</v>
      </c>
      <c r="F70" s="108">
        <v>8828</v>
      </c>
      <c r="G70" s="76">
        <v>10276</v>
      </c>
    </row>
    <row r="71" spans="1:7" ht="13.95" customHeight="1">
      <c r="A71" s="3" t="s">
        <v>8</v>
      </c>
      <c r="B71" s="56">
        <v>44</v>
      </c>
      <c r="C71" s="97" t="s">
        <v>78</v>
      </c>
      <c r="D71" s="84">
        <f t="shared" ref="D71:F71" si="9">SUM(D70:D70)</f>
        <v>7582</v>
      </c>
      <c r="E71" s="84">
        <f t="shared" si="9"/>
        <v>8828</v>
      </c>
      <c r="F71" s="84">
        <f t="shared" si="9"/>
        <v>8828</v>
      </c>
      <c r="G71" s="99">
        <v>10276</v>
      </c>
    </row>
    <row r="72" spans="1:7" ht="13.95" customHeight="1">
      <c r="A72" s="3" t="s">
        <v>8</v>
      </c>
      <c r="B72" s="92">
        <v>1.109</v>
      </c>
      <c r="C72" s="57" t="s">
        <v>210</v>
      </c>
      <c r="D72" s="81">
        <f t="shared" ref="D72:F72" si="10">D71</f>
        <v>7582</v>
      </c>
      <c r="E72" s="81">
        <f t="shared" si="10"/>
        <v>8828</v>
      </c>
      <c r="F72" s="81">
        <f t="shared" si="10"/>
        <v>8828</v>
      </c>
      <c r="G72" s="103">
        <v>10276</v>
      </c>
    </row>
    <row r="73" spans="1:7">
      <c r="A73" s="3"/>
      <c r="B73" s="100"/>
      <c r="C73" s="57"/>
      <c r="D73" s="101"/>
      <c r="E73" s="101"/>
      <c r="F73" s="101"/>
      <c r="G73" s="101"/>
    </row>
    <row r="74" spans="1:7" ht="13.2" customHeight="1">
      <c r="A74" s="3"/>
      <c r="B74" s="104">
        <v>1.1100000000000001</v>
      </c>
      <c r="C74" s="57" t="s">
        <v>26</v>
      </c>
      <c r="D74" s="58"/>
      <c r="E74" s="58"/>
      <c r="F74" s="58"/>
      <c r="G74" s="58"/>
    </row>
    <row r="75" spans="1:7" ht="13.2" customHeight="1">
      <c r="A75" s="3"/>
      <c r="B75" s="56">
        <v>61</v>
      </c>
      <c r="C75" s="97" t="s">
        <v>27</v>
      </c>
      <c r="D75" s="66"/>
      <c r="E75" s="66"/>
      <c r="F75" s="66"/>
      <c r="G75" s="66"/>
    </row>
    <row r="76" spans="1:7" ht="13.2" customHeight="1">
      <c r="A76" s="3"/>
      <c r="B76" s="117" t="s">
        <v>28</v>
      </c>
      <c r="C76" s="97" t="s">
        <v>16</v>
      </c>
      <c r="D76" s="108">
        <v>15089</v>
      </c>
      <c r="E76" s="108">
        <v>15901</v>
      </c>
      <c r="F76" s="108">
        <v>15901</v>
      </c>
      <c r="G76" s="101">
        <v>20367</v>
      </c>
    </row>
    <row r="77" spans="1:7" ht="13.2" customHeight="1">
      <c r="A77" s="3"/>
      <c r="B77" s="117" t="s">
        <v>29</v>
      </c>
      <c r="C77" s="97" t="s">
        <v>19</v>
      </c>
      <c r="D77" s="108">
        <v>150</v>
      </c>
      <c r="E77" s="108">
        <v>113</v>
      </c>
      <c r="F77" s="108">
        <v>113</v>
      </c>
      <c r="G77" s="101">
        <v>124</v>
      </c>
    </row>
    <row r="78" spans="1:7" ht="13.2" customHeight="1">
      <c r="A78" s="3"/>
      <c r="B78" s="117" t="s">
        <v>30</v>
      </c>
      <c r="C78" s="97" t="s">
        <v>21</v>
      </c>
      <c r="D78" s="108">
        <v>1262</v>
      </c>
      <c r="E78" s="108">
        <v>788</v>
      </c>
      <c r="F78" s="108">
        <v>788</v>
      </c>
      <c r="G78" s="101">
        <v>867</v>
      </c>
    </row>
    <row r="79" spans="1:7" ht="13.2" customHeight="1">
      <c r="A79" s="3"/>
      <c r="B79" s="117" t="s">
        <v>31</v>
      </c>
      <c r="C79" s="97" t="s">
        <v>32</v>
      </c>
      <c r="D79" s="108">
        <v>210</v>
      </c>
      <c r="E79" s="108">
        <v>309</v>
      </c>
      <c r="F79" s="108">
        <v>309</v>
      </c>
      <c r="G79" s="101">
        <v>340</v>
      </c>
    </row>
    <row r="80" spans="1:7" ht="13.2" customHeight="1">
      <c r="A80" s="3"/>
      <c r="B80" s="117" t="s">
        <v>33</v>
      </c>
      <c r="C80" s="97" t="s">
        <v>34</v>
      </c>
      <c r="D80" s="108">
        <v>420</v>
      </c>
      <c r="E80" s="108">
        <v>315</v>
      </c>
      <c r="F80" s="108">
        <v>315</v>
      </c>
      <c r="G80" s="101">
        <v>347</v>
      </c>
    </row>
    <row r="81" spans="1:7" ht="26.4">
      <c r="A81" s="3"/>
      <c r="B81" s="117" t="s">
        <v>35</v>
      </c>
      <c r="C81" s="97" t="s">
        <v>366</v>
      </c>
      <c r="D81" s="76">
        <v>125453</v>
      </c>
      <c r="E81" s="76">
        <v>94095</v>
      </c>
      <c r="F81" s="76">
        <f>40000+E81</f>
        <v>134095</v>
      </c>
      <c r="G81" s="101">
        <v>400000</v>
      </c>
    </row>
    <row r="82" spans="1:7">
      <c r="A82" s="3"/>
      <c r="B82" s="117" t="s">
        <v>36</v>
      </c>
      <c r="C82" s="97" t="s">
        <v>37</v>
      </c>
      <c r="D82" s="108">
        <v>31</v>
      </c>
      <c r="E82" s="108">
        <v>23</v>
      </c>
      <c r="F82" s="76">
        <v>23</v>
      </c>
      <c r="G82" s="101">
        <v>25</v>
      </c>
    </row>
    <row r="83" spans="1:7" ht="26.4" customHeight="1">
      <c r="A83" s="3"/>
      <c r="B83" s="117" t="s">
        <v>280</v>
      </c>
      <c r="C83" s="97" t="s">
        <v>329</v>
      </c>
      <c r="D83" s="105">
        <v>0</v>
      </c>
      <c r="E83" s="108">
        <v>235140</v>
      </c>
      <c r="F83" s="72">
        <v>235140</v>
      </c>
      <c r="G83" s="6">
        <v>0</v>
      </c>
    </row>
    <row r="84" spans="1:7" ht="13.2" customHeight="1">
      <c r="A84" s="3"/>
      <c r="B84" s="117" t="s">
        <v>38</v>
      </c>
      <c r="C84" s="95" t="s">
        <v>176</v>
      </c>
      <c r="D84" s="108">
        <v>10000</v>
      </c>
      <c r="E84" s="108">
        <v>7500</v>
      </c>
      <c r="F84" s="108">
        <v>7500</v>
      </c>
      <c r="G84" s="101">
        <v>8250</v>
      </c>
    </row>
    <row r="85" spans="1:7" ht="13.2" customHeight="1">
      <c r="A85" s="3"/>
      <c r="B85" s="117" t="s">
        <v>39</v>
      </c>
      <c r="C85" s="97" t="s">
        <v>25</v>
      </c>
      <c r="D85" s="108">
        <v>200</v>
      </c>
      <c r="E85" s="108">
        <v>150</v>
      </c>
      <c r="F85" s="108">
        <v>150</v>
      </c>
      <c r="G85" s="101">
        <v>165</v>
      </c>
    </row>
    <row r="86" spans="1:7" ht="13.2" customHeight="1">
      <c r="A86" s="3"/>
      <c r="B86" s="117" t="s">
        <v>196</v>
      </c>
      <c r="C86" s="97" t="s">
        <v>197</v>
      </c>
      <c r="D86" s="107">
        <v>40000</v>
      </c>
      <c r="E86" s="108">
        <v>50000</v>
      </c>
      <c r="F86" s="107">
        <f>E86+10000</f>
        <v>60000</v>
      </c>
      <c r="G86" s="107">
        <v>60000</v>
      </c>
    </row>
    <row r="87" spans="1:7" ht="13.2" customHeight="1">
      <c r="A87" s="3"/>
      <c r="B87" s="56" t="s">
        <v>40</v>
      </c>
      <c r="C87" s="93" t="s">
        <v>41</v>
      </c>
      <c r="D87" s="72">
        <v>12500</v>
      </c>
      <c r="E87" s="108">
        <v>4000</v>
      </c>
      <c r="F87" s="72">
        <v>4000</v>
      </c>
      <c r="G87" s="105">
        <v>0</v>
      </c>
    </row>
    <row r="88" spans="1:7" ht="13.2" customHeight="1">
      <c r="A88" s="3"/>
      <c r="B88" s="56" t="s">
        <v>175</v>
      </c>
      <c r="C88" s="93" t="s">
        <v>256</v>
      </c>
      <c r="D88" s="107">
        <v>1895</v>
      </c>
      <c r="E88" s="108">
        <v>2000</v>
      </c>
      <c r="F88" s="72">
        <v>2000</v>
      </c>
      <c r="G88" s="108">
        <v>2200</v>
      </c>
    </row>
    <row r="89" spans="1:7" ht="13.2" customHeight="1">
      <c r="A89" s="3"/>
      <c r="B89" s="56" t="s">
        <v>348</v>
      </c>
      <c r="C89" s="93" t="s">
        <v>349</v>
      </c>
      <c r="D89" s="105">
        <v>0</v>
      </c>
      <c r="E89" s="6">
        <v>0</v>
      </c>
      <c r="F89" s="73">
        <v>0</v>
      </c>
      <c r="G89" s="108">
        <v>5500</v>
      </c>
    </row>
    <row r="90" spans="1:7" ht="29.4" customHeight="1">
      <c r="A90" s="3"/>
      <c r="B90" s="56" t="s">
        <v>350</v>
      </c>
      <c r="C90" s="93" t="s">
        <v>351</v>
      </c>
      <c r="D90" s="105">
        <v>0</v>
      </c>
      <c r="E90" s="6">
        <v>0</v>
      </c>
      <c r="F90" s="73">
        <v>0</v>
      </c>
      <c r="G90" s="108">
        <v>10000</v>
      </c>
    </row>
    <row r="91" spans="1:7" ht="13.95" customHeight="1">
      <c r="A91" s="3" t="s">
        <v>8</v>
      </c>
      <c r="B91" s="56">
        <v>61</v>
      </c>
      <c r="C91" s="97" t="s">
        <v>27</v>
      </c>
      <c r="D91" s="109">
        <f>SUM(D76:D90)</f>
        <v>207210</v>
      </c>
      <c r="E91" s="109">
        <f t="shared" ref="E91:F91" si="11">SUM(E76:E90)</f>
        <v>410334</v>
      </c>
      <c r="F91" s="109">
        <f t="shared" si="11"/>
        <v>460334</v>
      </c>
      <c r="G91" s="109">
        <v>508185</v>
      </c>
    </row>
    <row r="92" spans="1:7">
      <c r="A92" s="3"/>
      <c r="B92" s="56"/>
      <c r="C92" s="97"/>
      <c r="D92" s="101"/>
      <c r="E92" s="101"/>
      <c r="F92" s="101"/>
      <c r="G92" s="101"/>
    </row>
    <row r="93" spans="1:7" ht="13.95" customHeight="1">
      <c r="A93" s="3"/>
      <c r="B93" s="56">
        <v>62</v>
      </c>
      <c r="C93" s="97" t="s">
        <v>76</v>
      </c>
      <c r="D93" s="66"/>
      <c r="E93" s="66"/>
      <c r="F93" s="66"/>
      <c r="G93" s="66"/>
    </row>
    <row r="94" spans="1:7" ht="13.2" customHeight="1">
      <c r="A94" s="3"/>
      <c r="B94" s="117" t="s">
        <v>42</v>
      </c>
      <c r="C94" s="97" t="s">
        <v>16</v>
      </c>
      <c r="D94" s="78">
        <v>499822</v>
      </c>
      <c r="E94" s="76">
        <v>676147</v>
      </c>
      <c r="F94" s="78">
        <f>43436+E94</f>
        <v>719583</v>
      </c>
      <c r="G94" s="101">
        <v>733749</v>
      </c>
    </row>
    <row r="95" spans="1:7" ht="13.2" customHeight="1">
      <c r="A95" s="3"/>
      <c r="B95" s="117" t="s">
        <v>43</v>
      </c>
      <c r="C95" s="97" t="s">
        <v>162</v>
      </c>
      <c r="D95" s="76">
        <v>19278</v>
      </c>
      <c r="E95" s="108">
        <v>22433</v>
      </c>
      <c r="F95" s="76">
        <v>22433</v>
      </c>
      <c r="G95" s="108">
        <v>75235</v>
      </c>
    </row>
    <row r="96" spans="1:7" ht="13.2" customHeight="1">
      <c r="A96" s="3"/>
      <c r="B96" s="117" t="s">
        <v>44</v>
      </c>
      <c r="C96" s="97" t="s">
        <v>19</v>
      </c>
      <c r="D96" s="72">
        <v>250</v>
      </c>
      <c r="E96" s="108">
        <v>188</v>
      </c>
      <c r="F96" s="76">
        <v>188</v>
      </c>
      <c r="G96" s="101">
        <v>207</v>
      </c>
    </row>
    <row r="97" spans="1:7" ht="13.2" customHeight="1">
      <c r="A97" s="3"/>
      <c r="B97" s="117" t="s">
        <v>45</v>
      </c>
      <c r="C97" s="97" t="s">
        <v>21</v>
      </c>
      <c r="D97" s="76">
        <v>2951</v>
      </c>
      <c r="E97" s="108">
        <v>3400</v>
      </c>
      <c r="F97" s="76">
        <v>3400</v>
      </c>
      <c r="G97" s="101">
        <v>30630</v>
      </c>
    </row>
    <row r="98" spans="1:7" ht="27.6" customHeight="1">
      <c r="A98" s="110"/>
      <c r="B98" s="214" t="s">
        <v>46</v>
      </c>
      <c r="C98" s="112" t="s">
        <v>192</v>
      </c>
      <c r="D98" s="69">
        <v>1370</v>
      </c>
      <c r="E98" s="81">
        <v>1050</v>
      </c>
      <c r="F98" s="69">
        <v>1050</v>
      </c>
      <c r="G98" s="114">
        <v>4000</v>
      </c>
    </row>
    <row r="99" spans="1:7" ht="13.95" customHeight="1">
      <c r="A99" s="3"/>
      <c r="B99" s="117" t="s">
        <v>47</v>
      </c>
      <c r="C99" s="97" t="s">
        <v>25</v>
      </c>
      <c r="D99" s="69">
        <v>2549</v>
      </c>
      <c r="E99" s="81">
        <v>1913</v>
      </c>
      <c r="F99" s="146">
        <f>500+E99</f>
        <v>2413</v>
      </c>
      <c r="G99" s="114">
        <v>2104</v>
      </c>
    </row>
    <row r="100" spans="1:7" ht="13.95" customHeight="1">
      <c r="A100" s="3" t="s">
        <v>8</v>
      </c>
      <c r="B100" s="56">
        <v>62</v>
      </c>
      <c r="C100" s="97" t="s">
        <v>76</v>
      </c>
      <c r="D100" s="99">
        <f t="shared" ref="D100:F100" si="12">SUM(D94:D99)</f>
        <v>526220</v>
      </c>
      <c r="E100" s="84">
        <f t="shared" si="12"/>
        <v>705131</v>
      </c>
      <c r="F100" s="99">
        <f t="shared" si="12"/>
        <v>749067</v>
      </c>
      <c r="G100" s="99">
        <v>845925</v>
      </c>
    </row>
    <row r="101" spans="1:7">
      <c r="A101" s="3"/>
      <c r="B101" s="56"/>
      <c r="C101" s="97"/>
      <c r="D101" s="101"/>
      <c r="E101" s="101"/>
      <c r="F101" s="101"/>
      <c r="G101" s="101"/>
    </row>
    <row r="102" spans="1:7" ht="15" customHeight="1">
      <c r="A102" s="3"/>
      <c r="B102" s="56">
        <v>63</v>
      </c>
      <c r="C102" s="97" t="s">
        <v>156</v>
      </c>
      <c r="D102" s="101"/>
      <c r="E102" s="101"/>
      <c r="F102" s="101"/>
      <c r="G102" s="101"/>
    </row>
    <row r="103" spans="1:7" ht="15" customHeight="1">
      <c r="A103" s="3"/>
      <c r="B103" s="56">
        <v>71</v>
      </c>
      <c r="C103" s="97" t="s">
        <v>48</v>
      </c>
      <c r="D103" s="66"/>
      <c r="E103" s="66"/>
      <c r="F103" s="66"/>
      <c r="G103" s="66"/>
    </row>
    <row r="104" spans="1:7" ht="15" customHeight="1">
      <c r="A104" s="3"/>
      <c r="B104" s="115" t="s">
        <v>49</v>
      </c>
      <c r="C104" s="97" t="s">
        <v>16</v>
      </c>
      <c r="D104" s="78">
        <v>60474</v>
      </c>
      <c r="E104" s="76">
        <v>81232</v>
      </c>
      <c r="F104" s="78">
        <f>4690+E104</f>
        <v>85922</v>
      </c>
      <c r="G104" s="101">
        <v>107508</v>
      </c>
    </row>
    <row r="105" spans="1:7" ht="15" customHeight="1">
      <c r="A105" s="3"/>
      <c r="B105" s="115" t="s">
        <v>314</v>
      </c>
      <c r="C105" s="97" t="s">
        <v>162</v>
      </c>
      <c r="D105" s="77">
        <v>0</v>
      </c>
      <c r="E105" s="76">
        <v>706</v>
      </c>
      <c r="F105" s="76">
        <f>5031+E105</f>
        <v>5737</v>
      </c>
      <c r="G105" s="101">
        <v>12987</v>
      </c>
    </row>
    <row r="106" spans="1:7" ht="15" customHeight="1">
      <c r="A106" s="3"/>
      <c r="B106" s="115" t="s">
        <v>50</v>
      </c>
      <c r="C106" s="97" t="s">
        <v>19</v>
      </c>
      <c r="D106" s="72">
        <v>250</v>
      </c>
      <c r="E106" s="108">
        <v>188</v>
      </c>
      <c r="F106" s="72">
        <v>188</v>
      </c>
      <c r="G106" s="113">
        <v>207</v>
      </c>
    </row>
    <row r="107" spans="1:7" ht="15" customHeight="1">
      <c r="A107" s="3"/>
      <c r="B107" s="115" t="s">
        <v>51</v>
      </c>
      <c r="C107" s="97" t="s">
        <v>21</v>
      </c>
      <c r="D107" s="76">
        <v>1911</v>
      </c>
      <c r="E107" s="6">
        <v>0</v>
      </c>
      <c r="F107" s="77">
        <v>0</v>
      </c>
      <c r="G107" s="6">
        <v>0</v>
      </c>
    </row>
    <row r="108" spans="1:7" ht="27" customHeight="1">
      <c r="A108" s="3"/>
      <c r="B108" s="115" t="s">
        <v>52</v>
      </c>
      <c r="C108" s="95" t="s">
        <v>192</v>
      </c>
      <c r="D108" s="76">
        <v>350</v>
      </c>
      <c r="E108" s="108">
        <v>263</v>
      </c>
      <c r="F108" s="72">
        <v>263</v>
      </c>
      <c r="G108" s="113">
        <v>289</v>
      </c>
    </row>
    <row r="109" spans="1:7" ht="15" customHeight="1">
      <c r="A109" s="3"/>
      <c r="B109" s="115" t="s">
        <v>53</v>
      </c>
      <c r="C109" s="95" t="s">
        <v>25</v>
      </c>
      <c r="D109" s="76">
        <v>1189</v>
      </c>
      <c r="E109" s="108">
        <v>893</v>
      </c>
      <c r="F109" s="78">
        <f>400+E109</f>
        <v>1293</v>
      </c>
      <c r="G109" s="101">
        <v>982</v>
      </c>
    </row>
    <row r="110" spans="1:7" ht="15" customHeight="1">
      <c r="A110" s="3" t="s">
        <v>8</v>
      </c>
      <c r="B110" s="56">
        <v>71</v>
      </c>
      <c r="C110" s="97" t="s">
        <v>48</v>
      </c>
      <c r="D110" s="99">
        <f t="shared" ref="D110:F110" si="13">SUM(D104:D109)</f>
        <v>64174</v>
      </c>
      <c r="E110" s="84">
        <f t="shared" si="13"/>
        <v>83282</v>
      </c>
      <c r="F110" s="99">
        <f t="shared" si="13"/>
        <v>93403</v>
      </c>
      <c r="G110" s="99">
        <v>121973</v>
      </c>
    </row>
    <row r="111" spans="1:7">
      <c r="A111" s="3"/>
      <c r="B111" s="56"/>
      <c r="C111" s="97"/>
      <c r="D111" s="101"/>
      <c r="E111" s="101"/>
      <c r="F111" s="101"/>
      <c r="G111" s="101"/>
    </row>
    <row r="112" spans="1:7" ht="15" customHeight="1">
      <c r="A112" s="3"/>
      <c r="B112" s="56">
        <v>72</v>
      </c>
      <c r="C112" s="97" t="s">
        <v>54</v>
      </c>
      <c r="D112" s="58"/>
      <c r="E112" s="58"/>
      <c r="F112" s="58"/>
      <c r="G112" s="58"/>
    </row>
    <row r="113" spans="1:7" ht="15" customHeight="1">
      <c r="A113" s="3"/>
      <c r="B113" s="117" t="s">
        <v>55</v>
      </c>
      <c r="C113" s="95" t="s">
        <v>16</v>
      </c>
      <c r="D113" s="201">
        <v>66691</v>
      </c>
      <c r="E113" s="72">
        <v>39466</v>
      </c>
      <c r="F113" s="201">
        <f>E113+33782</f>
        <v>73248</v>
      </c>
      <c r="G113" s="113">
        <v>132541</v>
      </c>
    </row>
    <row r="114" spans="1:7" ht="15" customHeight="1">
      <c r="A114" s="3"/>
      <c r="B114" s="117" t="s">
        <v>315</v>
      </c>
      <c r="C114" s="97" t="s">
        <v>162</v>
      </c>
      <c r="D114" s="73">
        <v>0</v>
      </c>
      <c r="E114" s="72">
        <v>7747</v>
      </c>
      <c r="F114" s="72">
        <f>E114+1482</f>
        <v>9229</v>
      </c>
      <c r="G114" s="113">
        <v>18774</v>
      </c>
    </row>
    <row r="115" spans="1:7" ht="15" customHeight="1">
      <c r="A115" s="3"/>
      <c r="B115" s="117" t="s">
        <v>56</v>
      </c>
      <c r="C115" s="97" t="s">
        <v>19</v>
      </c>
      <c r="D115" s="72">
        <v>197</v>
      </c>
      <c r="E115" s="108">
        <v>150</v>
      </c>
      <c r="F115" s="72">
        <v>150</v>
      </c>
      <c r="G115" s="113">
        <v>165</v>
      </c>
    </row>
    <row r="116" spans="1:7" ht="15" customHeight="1">
      <c r="A116" s="3"/>
      <c r="B116" s="117" t="s">
        <v>57</v>
      </c>
      <c r="C116" s="97" t="s">
        <v>21</v>
      </c>
      <c r="D116" s="201">
        <v>3526</v>
      </c>
      <c r="E116" s="73">
        <v>0</v>
      </c>
      <c r="F116" s="73">
        <v>0</v>
      </c>
      <c r="G116" s="105">
        <v>0</v>
      </c>
    </row>
    <row r="117" spans="1:7" ht="27" customHeight="1">
      <c r="A117" s="3"/>
      <c r="B117" s="115" t="s">
        <v>58</v>
      </c>
      <c r="C117" s="95" t="s">
        <v>192</v>
      </c>
      <c r="D117" s="76">
        <v>245</v>
      </c>
      <c r="E117" s="108">
        <v>188</v>
      </c>
      <c r="F117" s="76">
        <v>188</v>
      </c>
      <c r="G117" s="101">
        <v>207</v>
      </c>
    </row>
    <row r="118" spans="1:7" ht="15" customHeight="1">
      <c r="A118" s="3"/>
      <c r="B118" s="117" t="s">
        <v>288</v>
      </c>
      <c r="C118" s="95" t="s">
        <v>23</v>
      </c>
      <c r="D118" s="76">
        <v>2077</v>
      </c>
      <c r="E118" s="6">
        <v>0</v>
      </c>
      <c r="F118" s="77">
        <v>0</v>
      </c>
      <c r="G118" s="6">
        <v>0</v>
      </c>
    </row>
    <row r="119" spans="1:7" ht="15" customHeight="1">
      <c r="A119" s="3"/>
      <c r="B119" s="117" t="s">
        <v>59</v>
      </c>
      <c r="C119" s="95" t="s">
        <v>25</v>
      </c>
      <c r="D119" s="78">
        <v>1190</v>
      </c>
      <c r="E119" s="108">
        <v>893</v>
      </c>
      <c r="F119" s="78">
        <f>E119+300</f>
        <v>1193</v>
      </c>
      <c r="G119" s="101">
        <v>982</v>
      </c>
    </row>
    <row r="120" spans="1:7" ht="15" customHeight="1">
      <c r="A120" s="3" t="s">
        <v>8</v>
      </c>
      <c r="B120" s="56">
        <v>72</v>
      </c>
      <c r="C120" s="97" t="s">
        <v>54</v>
      </c>
      <c r="D120" s="99">
        <f t="shared" ref="D120:F120" si="14">SUM(D113:D119)</f>
        <v>73926</v>
      </c>
      <c r="E120" s="99">
        <f t="shared" si="14"/>
        <v>48444</v>
      </c>
      <c r="F120" s="99">
        <f t="shared" si="14"/>
        <v>84008</v>
      </c>
      <c r="G120" s="99">
        <v>152669</v>
      </c>
    </row>
    <row r="121" spans="1:7">
      <c r="A121" s="3"/>
      <c r="B121" s="56"/>
      <c r="C121" s="97"/>
      <c r="D121" s="101"/>
      <c r="E121" s="101"/>
      <c r="F121" s="101"/>
      <c r="G121" s="101"/>
    </row>
    <row r="122" spans="1:7" ht="13.2" customHeight="1">
      <c r="A122" s="3"/>
      <c r="B122" s="56">
        <v>73</v>
      </c>
      <c r="C122" s="97" t="s">
        <v>60</v>
      </c>
      <c r="D122" s="66"/>
      <c r="E122" s="66"/>
      <c r="F122" s="66"/>
      <c r="G122" s="66"/>
    </row>
    <row r="123" spans="1:7" ht="13.2" customHeight="1">
      <c r="A123" s="3"/>
      <c r="B123" s="117" t="s">
        <v>61</v>
      </c>
      <c r="C123" s="97" t="s">
        <v>16</v>
      </c>
      <c r="D123" s="78">
        <v>154088</v>
      </c>
      <c r="E123" s="76">
        <v>22680</v>
      </c>
      <c r="F123" s="78">
        <f>E123+137667</f>
        <v>160347</v>
      </c>
      <c r="G123" s="101">
        <v>230597</v>
      </c>
    </row>
    <row r="124" spans="1:7" ht="13.2" customHeight="1">
      <c r="A124" s="3"/>
      <c r="B124" s="117" t="s">
        <v>316</v>
      </c>
      <c r="C124" s="97" t="s">
        <v>162</v>
      </c>
      <c r="D124" s="77">
        <v>0</v>
      </c>
      <c r="E124" s="76">
        <v>1674</v>
      </c>
      <c r="F124" s="76">
        <v>1674</v>
      </c>
      <c r="G124" s="101">
        <v>29893</v>
      </c>
    </row>
    <row r="125" spans="1:7" ht="13.2" customHeight="1">
      <c r="A125" s="3"/>
      <c r="B125" s="117" t="s">
        <v>62</v>
      </c>
      <c r="C125" s="97" t="s">
        <v>19</v>
      </c>
      <c r="D125" s="76">
        <v>250</v>
      </c>
      <c r="E125" s="76">
        <v>188</v>
      </c>
      <c r="F125" s="76">
        <v>188</v>
      </c>
      <c r="G125" s="101">
        <v>207</v>
      </c>
    </row>
    <row r="126" spans="1:7" ht="13.2" customHeight="1">
      <c r="A126" s="3"/>
      <c r="B126" s="117" t="s">
        <v>63</v>
      </c>
      <c r="C126" s="97" t="s">
        <v>21</v>
      </c>
      <c r="D126" s="76">
        <v>3374</v>
      </c>
      <c r="E126" s="76">
        <v>546</v>
      </c>
      <c r="F126" s="76">
        <v>546</v>
      </c>
      <c r="G126" s="101">
        <v>601</v>
      </c>
    </row>
    <row r="127" spans="1:7" ht="27" customHeight="1">
      <c r="A127" s="3"/>
      <c r="B127" s="115" t="s">
        <v>64</v>
      </c>
      <c r="C127" s="95" t="s">
        <v>192</v>
      </c>
      <c r="D127" s="72">
        <v>799</v>
      </c>
      <c r="E127" s="108">
        <v>600</v>
      </c>
      <c r="F127" s="76">
        <v>600</v>
      </c>
      <c r="G127" s="101">
        <v>660</v>
      </c>
    </row>
    <row r="128" spans="1:7" ht="13.2" customHeight="1">
      <c r="A128" s="3"/>
      <c r="B128" s="117" t="s">
        <v>65</v>
      </c>
      <c r="C128" s="97" t="s">
        <v>25</v>
      </c>
      <c r="D128" s="146">
        <v>1540</v>
      </c>
      <c r="E128" s="81">
        <v>1170</v>
      </c>
      <c r="F128" s="146">
        <f>E128+400</f>
        <v>1570</v>
      </c>
      <c r="G128" s="114">
        <v>1287</v>
      </c>
    </row>
    <row r="129" spans="1:7" ht="13.2" customHeight="1">
      <c r="A129" s="3" t="s">
        <v>8</v>
      </c>
      <c r="B129" s="56">
        <v>73</v>
      </c>
      <c r="C129" s="97" t="s">
        <v>60</v>
      </c>
      <c r="D129" s="103">
        <f t="shared" ref="D129:F129" si="15">SUM(D123:D128)</f>
        <v>160051</v>
      </c>
      <c r="E129" s="103">
        <f t="shared" si="15"/>
        <v>26858</v>
      </c>
      <c r="F129" s="103">
        <f t="shared" si="15"/>
        <v>164925</v>
      </c>
      <c r="G129" s="103">
        <v>263245</v>
      </c>
    </row>
    <row r="130" spans="1:7">
      <c r="A130" s="3"/>
      <c r="B130" s="56"/>
      <c r="C130" s="97"/>
      <c r="D130" s="101"/>
      <c r="E130" s="101"/>
      <c r="F130" s="101"/>
      <c r="G130" s="101"/>
    </row>
    <row r="131" spans="1:7" ht="13.2" customHeight="1">
      <c r="A131" s="3"/>
      <c r="B131" s="56">
        <v>74</v>
      </c>
      <c r="C131" s="97" t="s">
        <v>66</v>
      </c>
      <c r="D131" s="66"/>
      <c r="E131" s="66"/>
      <c r="F131" s="66"/>
      <c r="G131" s="66"/>
    </row>
    <row r="132" spans="1:7" ht="13.2" customHeight="1">
      <c r="A132" s="3"/>
      <c r="B132" s="117" t="s">
        <v>67</v>
      </c>
      <c r="C132" s="97" t="s">
        <v>16</v>
      </c>
      <c r="D132" s="78">
        <v>130109</v>
      </c>
      <c r="E132" s="76">
        <v>247777</v>
      </c>
      <c r="F132" s="78">
        <v>247777</v>
      </c>
      <c r="G132" s="101">
        <v>261635</v>
      </c>
    </row>
    <row r="133" spans="1:7" ht="13.2" customHeight="1">
      <c r="A133" s="3"/>
      <c r="B133" s="117" t="s">
        <v>317</v>
      </c>
      <c r="C133" s="97" t="s">
        <v>162</v>
      </c>
      <c r="D133" s="77">
        <v>0</v>
      </c>
      <c r="E133" s="76">
        <v>4653</v>
      </c>
      <c r="F133" s="76">
        <f>9216+E133</f>
        <v>13869</v>
      </c>
      <c r="G133" s="101">
        <v>44186</v>
      </c>
    </row>
    <row r="134" spans="1:7" ht="13.2" customHeight="1">
      <c r="A134" s="3"/>
      <c r="B134" s="117" t="s">
        <v>68</v>
      </c>
      <c r="C134" s="97" t="s">
        <v>19</v>
      </c>
      <c r="D134" s="76">
        <v>250</v>
      </c>
      <c r="E134" s="108">
        <v>188</v>
      </c>
      <c r="F134" s="76">
        <v>188</v>
      </c>
      <c r="G134" s="101">
        <v>207</v>
      </c>
    </row>
    <row r="135" spans="1:7" ht="13.95" customHeight="1">
      <c r="A135" s="3"/>
      <c r="B135" s="117" t="s">
        <v>69</v>
      </c>
      <c r="C135" s="97" t="s">
        <v>21</v>
      </c>
      <c r="D135" s="78">
        <v>4665</v>
      </c>
      <c r="E135" s="77">
        <v>0</v>
      </c>
      <c r="F135" s="77">
        <v>0</v>
      </c>
      <c r="G135" s="6">
        <v>0</v>
      </c>
    </row>
    <row r="136" spans="1:7" ht="13.95" customHeight="1">
      <c r="A136" s="3"/>
      <c r="B136" s="117" t="s">
        <v>343</v>
      </c>
      <c r="C136" s="97" t="s">
        <v>32</v>
      </c>
      <c r="D136" s="77">
        <v>0</v>
      </c>
      <c r="E136" s="77">
        <v>0</v>
      </c>
      <c r="F136" s="77">
        <v>0</v>
      </c>
      <c r="G136" s="108">
        <v>800</v>
      </c>
    </row>
    <row r="137" spans="1:7" ht="27" customHeight="1">
      <c r="A137" s="3"/>
      <c r="B137" s="115" t="s">
        <v>70</v>
      </c>
      <c r="C137" s="95" t="s">
        <v>192</v>
      </c>
      <c r="D137" s="76">
        <v>450</v>
      </c>
      <c r="E137" s="108">
        <v>338</v>
      </c>
      <c r="F137" s="76">
        <v>338</v>
      </c>
      <c r="G137" s="101">
        <v>372</v>
      </c>
    </row>
    <row r="138" spans="1:7" ht="13.2" customHeight="1">
      <c r="A138" s="3"/>
      <c r="B138" s="117" t="s">
        <v>71</v>
      </c>
      <c r="C138" s="97" t="s">
        <v>25</v>
      </c>
      <c r="D138" s="78">
        <v>1049</v>
      </c>
      <c r="E138" s="108">
        <v>769</v>
      </c>
      <c r="F138" s="122">
        <f>400+E138</f>
        <v>1169</v>
      </c>
      <c r="G138" s="101">
        <v>846</v>
      </c>
    </row>
    <row r="139" spans="1:7" ht="13.2" customHeight="1">
      <c r="A139" s="3" t="s">
        <v>8</v>
      </c>
      <c r="B139" s="56">
        <v>74</v>
      </c>
      <c r="C139" s="97" t="s">
        <v>66</v>
      </c>
      <c r="D139" s="99">
        <f t="shared" ref="D139:F139" si="16">SUM(D132:D138)</f>
        <v>136523</v>
      </c>
      <c r="E139" s="84">
        <f t="shared" si="16"/>
        <v>253725</v>
      </c>
      <c r="F139" s="99">
        <f t="shared" si="16"/>
        <v>263341</v>
      </c>
      <c r="G139" s="99">
        <v>308046</v>
      </c>
    </row>
    <row r="140" spans="1:7" ht="13.2" customHeight="1">
      <c r="A140" s="3"/>
      <c r="B140" s="56"/>
      <c r="C140" s="97"/>
      <c r="D140" s="101"/>
      <c r="E140" s="101"/>
      <c r="F140" s="101"/>
      <c r="G140" s="101"/>
    </row>
    <row r="141" spans="1:7" ht="13.2" customHeight="1">
      <c r="A141" s="3"/>
      <c r="B141" s="56">
        <v>77</v>
      </c>
      <c r="C141" s="97" t="s">
        <v>157</v>
      </c>
      <c r="D141" s="101"/>
      <c r="E141" s="101"/>
      <c r="F141" s="101"/>
      <c r="G141" s="101"/>
    </row>
    <row r="142" spans="1:7" ht="13.2" customHeight="1">
      <c r="A142" s="3"/>
      <c r="B142" s="117" t="s">
        <v>158</v>
      </c>
      <c r="C142" s="97" t="s">
        <v>16</v>
      </c>
      <c r="D142" s="108">
        <v>8725</v>
      </c>
      <c r="E142" s="108">
        <v>11103</v>
      </c>
      <c r="F142" s="108">
        <v>11103</v>
      </c>
      <c r="G142" s="101">
        <v>12213</v>
      </c>
    </row>
    <row r="143" spans="1:7" ht="13.2" customHeight="1">
      <c r="A143" s="3"/>
      <c r="B143" s="117" t="s">
        <v>159</v>
      </c>
      <c r="C143" s="97" t="s">
        <v>19</v>
      </c>
      <c r="D143" s="108">
        <v>70</v>
      </c>
      <c r="E143" s="108">
        <v>53</v>
      </c>
      <c r="F143" s="108">
        <v>53</v>
      </c>
      <c r="G143" s="101">
        <v>58</v>
      </c>
    </row>
    <row r="144" spans="1:7" ht="13.2" customHeight="1">
      <c r="A144" s="3"/>
      <c r="B144" s="117" t="s">
        <v>160</v>
      </c>
      <c r="C144" s="97" t="s">
        <v>21</v>
      </c>
      <c r="D144" s="108">
        <v>100</v>
      </c>
      <c r="E144" s="81">
        <v>75</v>
      </c>
      <c r="F144" s="81">
        <v>75</v>
      </c>
      <c r="G144" s="114">
        <v>83</v>
      </c>
    </row>
    <row r="145" spans="1:7" ht="13.2" customHeight="1">
      <c r="A145" s="3" t="s">
        <v>8</v>
      </c>
      <c r="B145" s="56">
        <v>77</v>
      </c>
      <c r="C145" s="97" t="s">
        <v>157</v>
      </c>
      <c r="D145" s="84">
        <f t="shared" ref="D145:F145" si="17">SUM(D142:D144)</f>
        <v>8895</v>
      </c>
      <c r="E145" s="84">
        <f t="shared" si="17"/>
        <v>11231</v>
      </c>
      <c r="F145" s="84">
        <f t="shared" si="17"/>
        <v>11231</v>
      </c>
      <c r="G145" s="99">
        <v>12354</v>
      </c>
    </row>
    <row r="146" spans="1:7" ht="13.2" customHeight="1">
      <c r="A146" s="3" t="s">
        <v>8</v>
      </c>
      <c r="B146" s="56">
        <v>63</v>
      </c>
      <c r="C146" s="97" t="s">
        <v>156</v>
      </c>
      <c r="D146" s="114">
        <f t="shared" ref="D146:F146" si="18">D139+D129+D120+D110+D145</f>
        <v>443569</v>
      </c>
      <c r="E146" s="114">
        <f t="shared" si="18"/>
        <v>423540</v>
      </c>
      <c r="F146" s="114">
        <f t="shared" si="18"/>
        <v>616908</v>
      </c>
      <c r="G146" s="114">
        <v>858287</v>
      </c>
    </row>
    <row r="147" spans="1:7" ht="14.4" customHeight="1">
      <c r="A147" s="110" t="s">
        <v>8</v>
      </c>
      <c r="B147" s="127">
        <v>1.1100000000000001</v>
      </c>
      <c r="C147" s="128" t="s">
        <v>26</v>
      </c>
      <c r="D147" s="109">
        <f t="shared" ref="D147:F147" si="19">D146+D100+D91</f>
        <v>1176999</v>
      </c>
      <c r="E147" s="109">
        <f t="shared" si="19"/>
        <v>1539005</v>
      </c>
      <c r="F147" s="109">
        <f t="shared" si="19"/>
        <v>1826309</v>
      </c>
      <c r="G147" s="109">
        <v>2212397</v>
      </c>
    </row>
    <row r="148" spans="1:7" ht="6.6" customHeight="1">
      <c r="A148" s="3"/>
      <c r="B148" s="104"/>
      <c r="C148" s="57"/>
      <c r="D148" s="101"/>
      <c r="E148" s="101"/>
      <c r="F148" s="101"/>
      <c r="G148" s="101"/>
    </row>
    <row r="149" spans="1:7" ht="14.4" customHeight="1">
      <c r="A149" s="3"/>
      <c r="B149" s="104">
        <v>1.8</v>
      </c>
      <c r="C149" s="57" t="s">
        <v>72</v>
      </c>
      <c r="D149" s="58"/>
      <c r="E149" s="58"/>
      <c r="F149" s="58"/>
      <c r="G149" s="58"/>
    </row>
    <row r="150" spans="1:7" ht="14.4" customHeight="1">
      <c r="A150" s="3"/>
      <c r="B150" s="115" t="s">
        <v>195</v>
      </c>
      <c r="C150" s="97" t="s">
        <v>78</v>
      </c>
      <c r="D150" s="101"/>
      <c r="E150" s="101"/>
      <c r="F150" s="101"/>
      <c r="G150" s="101"/>
    </row>
    <row r="151" spans="1:7" ht="14.4" customHeight="1">
      <c r="A151" s="3"/>
      <c r="B151" s="117" t="s">
        <v>79</v>
      </c>
      <c r="C151" s="97" t="s">
        <v>183</v>
      </c>
      <c r="D151" s="108">
        <v>700</v>
      </c>
      <c r="E151" s="6">
        <v>0</v>
      </c>
      <c r="F151" s="6">
        <v>0</v>
      </c>
      <c r="G151" s="6">
        <v>0</v>
      </c>
    </row>
    <row r="152" spans="1:7" ht="14.4" customHeight="1">
      <c r="A152" s="3"/>
      <c r="B152" s="121" t="s">
        <v>153</v>
      </c>
      <c r="C152" s="97" t="s">
        <v>154</v>
      </c>
      <c r="D152" s="108">
        <v>7500</v>
      </c>
      <c r="E152" s="6">
        <v>0</v>
      </c>
      <c r="F152" s="77">
        <v>0</v>
      </c>
      <c r="G152" s="6">
        <v>0</v>
      </c>
    </row>
    <row r="153" spans="1:7" ht="14.4" customHeight="1">
      <c r="A153" s="3"/>
      <c r="B153" s="121" t="s">
        <v>215</v>
      </c>
      <c r="C153" s="97" t="s">
        <v>216</v>
      </c>
      <c r="D153" s="108">
        <v>57100</v>
      </c>
      <c r="E153" s="108">
        <v>21775</v>
      </c>
      <c r="F153" s="76">
        <f>10000+E153</f>
        <v>31775</v>
      </c>
      <c r="G153" s="108">
        <v>40000</v>
      </c>
    </row>
    <row r="154" spans="1:7" ht="14.4" customHeight="1">
      <c r="A154" s="3"/>
      <c r="B154" s="121" t="s">
        <v>199</v>
      </c>
      <c r="C154" s="97" t="s">
        <v>200</v>
      </c>
      <c r="D154" s="215">
        <v>9428</v>
      </c>
      <c r="E154" s="76">
        <v>2500</v>
      </c>
      <c r="F154" s="76">
        <v>2500</v>
      </c>
      <c r="G154" s="6">
        <v>0</v>
      </c>
    </row>
    <row r="155" spans="1:7" ht="14.4" customHeight="1">
      <c r="A155" s="3"/>
      <c r="B155" s="121" t="s">
        <v>213</v>
      </c>
      <c r="C155" s="97" t="s">
        <v>214</v>
      </c>
      <c r="D155" s="108">
        <v>50000</v>
      </c>
      <c r="E155" s="76">
        <v>50000</v>
      </c>
      <c r="F155" s="76">
        <v>50000</v>
      </c>
      <c r="G155" s="108">
        <v>50000</v>
      </c>
    </row>
    <row r="156" spans="1:7" ht="15.6" customHeight="1">
      <c r="A156" s="3"/>
      <c r="B156" s="121" t="s">
        <v>253</v>
      </c>
      <c r="C156" s="116" t="s">
        <v>254</v>
      </c>
      <c r="D156" s="108">
        <v>60</v>
      </c>
      <c r="E156" s="77">
        <v>0</v>
      </c>
      <c r="F156" s="77">
        <v>0</v>
      </c>
      <c r="G156" s="6">
        <v>0</v>
      </c>
    </row>
    <row r="157" spans="1:7" ht="14.4" customHeight="1">
      <c r="A157" s="3"/>
      <c r="B157" s="121" t="s">
        <v>275</v>
      </c>
      <c r="C157" s="116" t="s">
        <v>276</v>
      </c>
      <c r="D157" s="108">
        <v>18388</v>
      </c>
      <c r="E157" s="6">
        <v>0</v>
      </c>
      <c r="F157" s="6">
        <v>0</v>
      </c>
      <c r="G157" s="6">
        <v>0</v>
      </c>
    </row>
    <row r="158" spans="1:7" ht="14.4" customHeight="1">
      <c r="A158" s="3"/>
      <c r="B158" s="121" t="s">
        <v>289</v>
      </c>
      <c r="C158" s="116" t="s">
        <v>290</v>
      </c>
      <c r="D158" s="108">
        <v>22500</v>
      </c>
      <c r="E158" s="6">
        <v>0</v>
      </c>
      <c r="F158" s="6">
        <v>0</v>
      </c>
      <c r="G158" s="6">
        <v>0</v>
      </c>
    </row>
    <row r="159" spans="1:7" ht="26.4">
      <c r="A159" s="3"/>
      <c r="B159" s="121" t="s">
        <v>291</v>
      </c>
      <c r="C159" s="116" t="s">
        <v>292</v>
      </c>
      <c r="D159" s="108">
        <v>33540</v>
      </c>
      <c r="E159" s="6">
        <v>0</v>
      </c>
      <c r="F159" s="6">
        <v>0</v>
      </c>
      <c r="G159" s="6">
        <v>0</v>
      </c>
    </row>
    <row r="160" spans="1:7" ht="27" customHeight="1">
      <c r="A160" s="3"/>
      <c r="B160" s="121" t="s">
        <v>313</v>
      </c>
      <c r="C160" s="4" t="s">
        <v>311</v>
      </c>
      <c r="D160" s="6">
        <v>0</v>
      </c>
      <c r="E160" s="108">
        <v>289200</v>
      </c>
      <c r="F160" s="108">
        <v>289200</v>
      </c>
      <c r="G160" s="108">
        <v>501300</v>
      </c>
    </row>
    <row r="161" spans="1:7" ht="39.6">
      <c r="A161" s="3"/>
      <c r="B161" s="121" t="s">
        <v>352</v>
      </c>
      <c r="C161" s="4" t="s">
        <v>353</v>
      </c>
      <c r="D161" s="6">
        <v>0</v>
      </c>
      <c r="E161" s="6">
        <v>0</v>
      </c>
      <c r="F161" s="6">
        <v>0</v>
      </c>
      <c r="G161" s="108">
        <v>3300</v>
      </c>
    </row>
    <row r="162" spans="1:7">
      <c r="A162" s="3"/>
      <c r="B162" s="121" t="s">
        <v>354</v>
      </c>
      <c r="C162" s="4" t="s">
        <v>355</v>
      </c>
      <c r="D162" s="7">
        <v>0</v>
      </c>
      <c r="E162" s="7">
        <v>0</v>
      </c>
      <c r="F162" s="7">
        <v>0</v>
      </c>
      <c r="G162" s="81">
        <v>2000</v>
      </c>
    </row>
    <row r="163" spans="1:7" ht="16.2" customHeight="1">
      <c r="A163" s="3" t="s">
        <v>8</v>
      </c>
      <c r="B163" s="115" t="s">
        <v>195</v>
      </c>
      <c r="C163" s="97" t="s">
        <v>78</v>
      </c>
      <c r="D163" s="114">
        <f>SUM(D151:D162)</f>
        <v>199216</v>
      </c>
      <c r="E163" s="114">
        <f t="shared" ref="E163:F163" si="20">SUM(E151:E162)</f>
        <v>363475</v>
      </c>
      <c r="F163" s="114">
        <f t="shared" si="20"/>
        <v>373475</v>
      </c>
      <c r="G163" s="114">
        <v>596600</v>
      </c>
    </row>
    <row r="164" spans="1:7">
      <c r="A164" s="3"/>
      <c r="B164" s="115"/>
      <c r="C164" s="97"/>
      <c r="D164" s="101"/>
      <c r="E164" s="101"/>
      <c r="F164" s="101"/>
      <c r="G164" s="101"/>
    </row>
    <row r="165" spans="1:7" ht="14.1" customHeight="1">
      <c r="A165" s="3"/>
      <c r="B165" s="115" t="s">
        <v>202</v>
      </c>
      <c r="C165" s="97" t="s">
        <v>81</v>
      </c>
      <c r="D165" s="101"/>
      <c r="E165" s="101"/>
      <c r="F165" s="101"/>
      <c r="G165" s="101"/>
    </row>
    <row r="166" spans="1:7" ht="14.1" customHeight="1">
      <c r="A166" s="3"/>
      <c r="B166" s="117" t="s">
        <v>82</v>
      </c>
      <c r="C166" s="97" t="s">
        <v>80</v>
      </c>
      <c r="D166" s="69">
        <v>5000</v>
      </c>
      <c r="E166" s="69">
        <v>3750</v>
      </c>
      <c r="F166" s="69">
        <v>3750</v>
      </c>
      <c r="G166" s="114">
        <v>8500</v>
      </c>
    </row>
    <row r="167" spans="1:7" ht="14.1" customHeight="1">
      <c r="A167" s="3" t="s">
        <v>8</v>
      </c>
      <c r="B167" s="115" t="s">
        <v>202</v>
      </c>
      <c r="C167" s="97" t="s">
        <v>81</v>
      </c>
      <c r="D167" s="69">
        <f t="shared" ref="D167:F167" si="21">D166</f>
        <v>5000</v>
      </c>
      <c r="E167" s="69">
        <f t="shared" si="21"/>
        <v>3750</v>
      </c>
      <c r="F167" s="69">
        <f t="shared" si="21"/>
        <v>3750</v>
      </c>
      <c r="G167" s="69">
        <v>8500</v>
      </c>
    </row>
    <row r="168" spans="1:7">
      <c r="A168" s="3"/>
      <c r="B168" s="117"/>
      <c r="C168" s="97"/>
      <c r="D168" s="66"/>
      <c r="E168" s="118"/>
      <c r="F168" s="66"/>
      <c r="G168" s="101"/>
    </row>
    <row r="169" spans="1:7" ht="14.1" customHeight="1">
      <c r="A169" s="3"/>
      <c r="B169" s="115" t="s">
        <v>207</v>
      </c>
      <c r="C169" s="97" t="s">
        <v>83</v>
      </c>
      <c r="D169" s="66"/>
      <c r="E169" s="118"/>
      <c r="F169" s="66"/>
      <c r="G169" s="101"/>
    </row>
    <row r="170" spans="1:7" ht="14.1" customHeight="1">
      <c r="A170" s="3"/>
      <c r="B170" s="117" t="s">
        <v>84</v>
      </c>
      <c r="C170" s="97" t="s">
        <v>80</v>
      </c>
      <c r="D170" s="69">
        <v>3499</v>
      </c>
      <c r="E170" s="69">
        <v>2625</v>
      </c>
      <c r="F170" s="69">
        <v>2625</v>
      </c>
      <c r="G170" s="114">
        <v>7000</v>
      </c>
    </row>
    <row r="171" spans="1:7" ht="14.1" customHeight="1">
      <c r="A171" s="3" t="s">
        <v>8</v>
      </c>
      <c r="B171" s="115" t="s">
        <v>207</v>
      </c>
      <c r="C171" s="97" t="s">
        <v>83</v>
      </c>
      <c r="D171" s="69">
        <f t="shared" ref="D171:F171" si="22">D170</f>
        <v>3499</v>
      </c>
      <c r="E171" s="69">
        <f t="shared" si="22"/>
        <v>2625</v>
      </c>
      <c r="F171" s="69">
        <f t="shared" si="22"/>
        <v>2625</v>
      </c>
      <c r="G171" s="69">
        <v>7000</v>
      </c>
    </row>
    <row r="172" spans="1:7">
      <c r="A172" s="3"/>
      <c r="B172" s="117"/>
      <c r="C172" s="97"/>
      <c r="D172" s="66"/>
      <c r="E172" s="118"/>
      <c r="F172" s="66"/>
      <c r="G172" s="101"/>
    </row>
    <row r="173" spans="1:7" ht="14.1" customHeight="1">
      <c r="A173" s="3"/>
      <c r="B173" s="115" t="s">
        <v>204</v>
      </c>
      <c r="C173" s="97" t="s">
        <v>85</v>
      </c>
      <c r="D173" s="58"/>
      <c r="E173" s="59"/>
      <c r="F173" s="58"/>
      <c r="G173" s="113"/>
    </row>
    <row r="174" spans="1:7" ht="14.1" customHeight="1">
      <c r="A174" s="3"/>
      <c r="B174" s="117" t="s">
        <v>86</v>
      </c>
      <c r="C174" s="97" t="s">
        <v>80</v>
      </c>
      <c r="D174" s="69">
        <v>2177</v>
      </c>
      <c r="E174" s="69">
        <v>1635</v>
      </c>
      <c r="F174" s="69">
        <v>1635</v>
      </c>
      <c r="G174" s="114">
        <v>6500</v>
      </c>
    </row>
    <row r="175" spans="1:7" ht="14.1" customHeight="1">
      <c r="A175" s="3" t="s">
        <v>8</v>
      </c>
      <c r="B175" s="115" t="s">
        <v>204</v>
      </c>
      <c r="C175" s="97" t="s">
        <v>85</v>
      </c>
      <c r="D175" s="69">
        <f t="shared" ref="D175:F175" si="23">D174</f>
        <v>2177</v>
      </c>
      <c r="E175" s="69">
        <f t="shared" si="23"/>
        <v>1635</v>
      </c>
      <c r="F175" s="69">
        <f t="shared" si="23"/>
        <v>1635</v>
      </c>
      <c r="G175" s="69">
        <v>6500</v>
      </c>
    </row>
    <row r="176" spans="1:7">
      <c r="A176" s="3"/>
      <c r="B176" s="117"/>
      <c r="C176" s="97"/>
      <c r="D176" s="66"/>
      <c r="E176" s="118"/>
      <c r="F176" s="66"/>
      <c r="G176" s="101"/>
    </row>
    <row r="177" spans="1:7" ht="15" customHeight="1">
      <c r="A177" s="3"/>
      <c r="B177" s="115" t="s">
        <v>205</v>
      </c>
      <c r="C177" s="97" t="s">
        <v>87</v>
      </c>
      <c r="D177" s="66"/>
      <c r="E177" s="118"/>
      <c r="F177" s="66"/>
      <c r="G177" s="101"/>
    </row>
    <row r="178" spans="1:7" ht="15" customHeight="1">
      <c r="A178" s="3"/>
      <c r="B178" s="117" t="s">
        <v>88</v>
      </c>
      <c r="C178" s="95" t="s">
        <v>80</v>
      </c>
      <c r="D178" s="69">
        <v>6581</v>
      </c>
      <c r="E178" s="69">
        <v>4943</v>
      </c>
      <c r="F178" s="69">
        <v>4943</v>
      </c>
      <c r="G178" s="114">
        <v>10000</v>
      </c>
    </row>
    <row r="179" spans="1:7" ht="15" customHeight="1">
      <c r="A179" s="3" t="s">
        <v>8</v>
      </c>
      <c r="B179" s="115" t="s">
        <v>205</v>
      </c>
      <c r="C179" s="97" t="s">
        <v>87</v>
      </c>
      <c r="D179" s="69">
        <f t="shared" ref="D179:F179" si="24">D178</f>
        <v>6581</v>
      </c>
      <c r="E179" s="69">
        <f t="shared" si="24"/>
        <v>4943</v>
      </c>
      <c r="F179" s="69">
        <f t="shared" si="24"/>
        <v>4943</v>
      </c>
      <c r="G179" s="69">
        <v>10000</v>
      </c>
    </row>
    <row r="180" spans="1:7">
      <c r="A180" s="3"/>
      <c r="B180" s="117"/>
      <c r="C180" s="97"/>
      <c r="D180" s="66"/>
      <c r="E180" s="118"/>
      <c r="F180" s="66"/>
      <c r="G180" s="101"/>
    </row>
    <row r="181" spans="1:7" ht="15" customHeight="1">
      <c r="A181" s="3"/>
      <c r="B181" s="115" t="s">
        <v>203</v>
      </c>
      <c r="C181" s="97" t="s">
        <v>76</v>
      </c>
      <c r="D181" s="66"/>
      <c r="E181" s="118"/>
      <c r="F181" s="66"/>
      <c r="G181" s="101"/>
    </row>
    <row r="182" spans="1:7" ht="15" customHeight="1">
      <c r="A182" s="3"/>
      <c r="B182" s="117" t="s">
        <v>89</v>
      </c>
      <c r="C182" s="95" t="s">
        <v>80</v>
      </c>
      <c r="D182" s="69">
        <v>14400</v>
      </c>
      <c r="E182" s="69">
        <v>10800</v>
      </c>
      <c r="F182" s="69">
        <v>10800</v>
      </c>
      <c r="G182" s="114">
        <v>23000</v>
      </c>
    </row>
    <row r="183" spans="1:7" ht="15" customHeight="1">
      <c r="A183" s="3" t="s">
        <v>8</v>
      </c>
      <c r="B183" s="115" t="s">
        <v>203</v>
      </c>
      <c r="C183" s="97" t="s">
        <v>76</v>
      </c>
      <c r="D183" s="69">
        <f t="shared" ref="D183:F183" si="25">D182</f>
        <v>14400</v>
      </c>
      <c r="E183" s="69">
        <f t="shared" si="25"/>
        <v>10800</v>
      </c>
      <c r="F183" s="69">
        <f t="shared" si="25"/>
        <v>10800</v>
      </c>
      <c r="G183" s="69">
        <v>23000</v>
      </c>
    </row>
    <row r="184" spans="1:7">
      <c r="A184" s="3"/>
      <c r="B184" s="104"/>
      <c r="C184" s="57"/>
      <c r="D184" s="58"/>
      <c r="E184" s="58"/>
      <c r="F184" s="58"/>
      <c r="G184" s="58"/>
    </row>
    <row r="185" spans="1:7" ht="26.4">
      <c r="A185" s="3"/>
      <c r="B185" s="119">
        <v>15</v>
      </c>
      <c r="C185" s="140" t="s">
        <v>372</v>
      </c>
      <c r="D185" s="6"/>
      <c r="E185" s="6"/>
      <c r="F185" s="6"/>
      <c r="G185" s="108"/>
    </row>
    <row r="186" spans="1:7" ht="15" customHeight="1">
      <c r="A186" s="3"/>
      <c r="B186" s="115" t="s">
        <v>255</v>
      </c>
      <c r="C186" s="97" t="s">
        <v>78</v>
      </c>
      <c r="D186" s="6"/>
      <c r="E186" s="6"/>
      <c r="F186" s="6"/>
      <c r="G186" s="108"/>
    </row>
    <row r="187" spans="1:7" ht="26.4">
      <c r="A187" s="3"/>
      <c r="B187" s="121" t="s">
        <v>239</v>
      </c>
      <c r="C187" s="95" t="s">
        <v>367</v>
      </c>
      <c r="D187" s="108">
        <v>5000</v>
      </c>
      <c r="E187" s="76">
        <v>14300</v>
      </c>
      <c r="F187" s="76">
        <v>14300</v>
      </c>
      <c r="G187" s="108">
        <v>14300</v>
      </c>
    </row>
    <row r="188" spans="1:7" ht="26.4">
      <c r="A188" s="3" t="s">
        <v>8</v>
      </c>
      <c r="B188" s="119">
        <v>15</v>
      </c>
      <c r="C188" s="140" t="s">
        <v>372</v>
      </c>
      <c r="D188" s="84">
        <f t="shared" ref="D188:F188" si="26">D187</f>
        <v>5000</v>
      </c>
      <c r="E188" s="84">
        <f t="shared" si="26"/>
        <v>14300</v>
      </c>
      <c r="F188" s="84">
        <f t="shared" si="26"/>
        <v>14300</v>
      </c>
      <c r="G188" s="84">
        <v>14300</v>
      </c>
    </row>
    <row r="189" spans="1:7">
      <c r="A189" s="3"/>
      <c r="B189" s="104"/>
      <c r="C189" s="57"/>
      <c r="D189" s="58"/>
      <c r="E189" s="66"/>
      <c r="F189" s="58"/>
      <c r="G189" s="66"/>
    </row>
    <row r="190" spans="1:7" ht="15" customHeight="1">
      <c r="A190" s="3"/>
      <c r="B190" s="56">
        <v>64</v>
      </c>
      <c r="C190" s="97" t="s">
        <v>73</v>
      </c>
      <c r="D190" s="101"/>
      <c r="E190" s="101"/>
      <c r="F190" s="101"/>
      <c r="G190" s="101"/>
    </row>
    <row r="191" spans="1:7" ht="15" customHeight="1">
      <c r="A191" s="3"/>
      <c r="B191" s="56">
        <v>44</v>
      </c>
      <c r="C191" s="97" t="s">
        <v>78</v>
      </c>
      <c r="D191" s="101"/>
      <c r="E191" s="101"/>
      <c r="F191" s="101"/>
      <c r="G191" s="101"/>
    </row>
    <row r="192" spans="1:7" ht="15" customHeight="1">
      <c r="A192" s="3"/>
      <c r="B192" s="121" t="s">
        <v>74</v>
      </c>
      <c r="C192" s="95" t="s">
        <v>16</v>
      </c>
      <c r="D192" s="103">
        <v>401</v>
      </c>
      <c r="E192" s="69">
        <v>465</v>
      </c>
      <c r="F192" s="146">
        <v>465</v>
      </c>
      <c r="G192" s="69">
        <v>814</v>
      </c>
    </row>
    <row r="193" spans="1:7" ht="15" customHeight="1">
      <c r="A193" s="110" t="s">
        <v>8</v>
      </c>
      <c r="B193" s="111">
        <v>44</v>
      </c>
      <c r="C193" s="112" t="s">
        <v>78</v>
      </c>
      <c r="D193" s="81">
        <f t="shared" ref="D193:F193" si="27">SUM(D190:D192)</f>
        <v>401</v>
      </c>
      <c r="E193" s="81">
        <f t="shared" si="27"/>
        <v>465</v>
      </c>
      <c r="F193" s="81">
        <f t="shared" si="27"/>
        <v>465</v>
      </c>
      <c r="G193" s="69">
        <v>814</v>
      </c>
    </row>
    <row r="194" spans="1:7" ht="9" customHeight="1">
      <c r="A194" s="3"/>
      <c r="B194" s="121"/>
      <c r="C194" s="97"/>
      <c r="D194" s="101"/>
      <c r="E194" s="66"/>
      <c r="F194" s="66"/>
      <c r="G194" s="66"/>
    </row>
    <row r="195" spans="1:7" ht="15" customHeight="1">
      <c r="A195" s="3"/>
      <c r="B195" s="115">
        <v>59</v>
      </c>
      <c r="C195" s="97" t="s">
        <v>76</v>
      </c>
      <c r="D195" s="101"/>
      <c r="E195" s="66"/>
      <c r="F195" s="66"/>
      <c r="G195" s="66"/>
    </row>
    <row r="196" spans="1:7" ht="15" customHeight="1">
      <c r="A196" s="3"/>
      <c r="B196" s="121" t="s">
        <v>77</v>
      </c>
      <c r="C196" s="95" t="s">
        <v>16</v>
      </c>
      <c r="D196" s="103">
        <v>1832</v>
      </c>
      <c r="E196" s="69">
        <v>2243</v>
      </c>
      <c r="F196" s="146">
        <v>2243</v>
      </c>
      <c r="G196" s="81">
        <v>2183</v>
      </c>
    </row>
    <row r="197" spans="1:7" ht="15" customHeight="1">
      <c r="A197" s="3" t="s">
        <v>8</v>
      </c>
      <c r="B197" s="115">
        <v>59</v>
      </c>
      <c r="C197" s="97" t="s">
        <v>76</v>
      </c>
      <c r="D197" s="69">
        <f t="shared" ref="D197:F197" si="28">SUM(D196:D196)</f>
        <v>1832</v>
      </c>
      <c r="E197" s="69">
        <f t="shared" si="28"/>
        <v>2243</v>
      </c>
      <c r="F197" s="69">
        <f t="shared" si="28"/>
        <v>2243</v>
      </c>
      <c r="G197" s="69">
        <v>2183</v>
      </c>
    </row>
    <row r="198" spans="1:7" ht="15" customHeight="1">
      <c r="A198" s="3" t="s">
        <v>8</v>
      </c>
      <c r="B198" s="56">
        <v>64</v>
      </c>
      <c r="C198" s="97" t="s">
        <v>73</v>
      </c>
      <c r="D198" s="74">
        <f t="shared" ref="D198:F198" si="29">D197+D193</f>
        <v>2233</v>
      </c>
      <c r="E198" s="74">
        <f t="shared" si="29"/>
        <v>2708</v>
      </c>
      <c r="F198" s="74">
        <f t="shared" si="29"/>
        <v>2708</v>
      </c>
      <c r="G198" s="74">
        <v>2997</v>
      </c>
    </row>
    <row r="199" spans="1:7" ht="9" customHeight="1">
      <c r="A199" s="3"/>
      <c r="B199" s="104"/>
      <c r="C199" s="57"/>
      <c r="D199" s="66"/>
      <c r="E199" s="66"/>
      <c r="F199" s="66"/>
      <c r="G199" s="66"/>
    </row>
    <row r="200" spans="1:7" ht="15" customHeight="1">
      <c r="A200" s="3"/>
      <c r="B200" s="115" t="s">
        <v>169</v>
      </c>
      <c r="C200" s="97" t="s">
        <v>198</v>
      </c>
      <c r="D200" s="101"/>
      <c r="E200" s="101"/>
      <c r="F200" s="101"/>
      <c r="G200" s="101"/>
    </row>
    <row r="201" spans="1:7" ht="15" customHeight="1">
      <c r="A201" s="3"/>
      <c r="B201" s="115" t="s">
        <v>170</v>
      </c>
      <c r="C201" s="95" t="s">
        <v>171</v>
      </c>
      <c r="D201" s="81">
        <v>700</v>
      </c>
      <c r="E201" s="7">
        <v>0</v>
      </c>
      <c r="F201" s="7">
        <v>0</v>
      </c>
      <c r="G201" s="7">
        <v>0</v>
      </c>
    </row>
    <row r="202" spans="1:7" ht="15" customHeight="1">
      <c r="A202" s="3" t="s">
        <v>8</v>
      </c>
      <c r="B202" s="115" t="s">
        <v>169</v>
      </c>
      <c r="C202" s="97" t="s">
        <v>198</v>
      </c>
      <c r="D202" s="81">
        <f t="shared" ref="D202:F202" si="30">D201</f>
        <v>700</v>
      </c>
      <c r="E202" s="7">
        <f t="shared" si="30"/>
        <v>0</v>
      </c>
      <c r="F202" s="7">
        <f t="shared" si="30"/>
        <v>0</v>
      </c>
      <c r="G202" s="7">
        <v>0</v>
      </c>
    </row>
    <row r="203" spans="1:7" ht="9" customHeight="1">
      <c r="A203" s="3"/>
      <c r="B203" s="115"/>
      <c r="C203" s="97"/>
      <c r="D203" s="108"/>
      <c r="E203" s="108"/>
      <c r="F203" s="122"/>
      <c r="G203" s="108"/>
    </row>
    <row r="204" spans="1:7" ht="15" customHeight="1">
      <c r="A204" s="3"/>
      <c r="B204" s="115" t="s">
        <v>221</v>
      </c>
      <c r="C204" s="97" t="s">
        <v>222</v>
      </c>
      <c r="D204" s="101"/>
      <c r="E204" s="6"/>
      <c r="F204" s="122"/>
      <c r="G204" s="108"/>
    </row>
    <row r="205" spans="1:7" ht="15" customHeight="1">
      <c r="A205" s="3"/>
      <c r="B205" s="115" t="s">
        <v>225</v>
      </c>
      <c r="C205" s="95" t="s">
        <v>171</v>
      </c>
      <c r="D205" s="81">
        <v>500</v>
      </c>
      <c r="E205" s="7">
        <v>0</v>
      </c>
      <c r="F205" s="7">
        <v>0</v>
      </c>
      <c r="G205" s="7">
        <v>0</v>
      </c>
    </row>
    <row r="206" spans="1:7" ht="15" customHeight="1">
      <c r="A206" s="3" t="s">
        <v>8</v>
      </c>
      <c r="B206" s="115" t="s">
        <v>221</v>
      </c>
      <c r="C206" s="97" t="s">
        <v>222</v>
      </c>
      <c r="D206" s="81">
        <f t="shared" ref="D206:F206" si="31">D205</f>
        <v>500</v>
      </c>
      <c r="E206" s="7">
        <f t="shared" si="31"/>
        <v>0</v>
      </c>
      <c r="F206" s="7">
        <f t="shared" si="31"/>
        <v>0</v>
      </c>
      <c r="G206" s="7">
        <v>0</v>
      </c>
    </row>
    <row r="207" spans="1:7" ht="12" customHeight="1">
      <c r="A207" s="3"/>
      <c r="B207" s="115"/>
      <c r="C207" s="97"/>
      <c r="D207" s="123"/>
      <c r="E207" s="6"/>
      <c r="F207" s="122"/>
      <c r="G207" s="108"/>
    </row>
    <row r="208" spans="1:7" ht="15" customHeight="1">
      <c r="A208" s="3"/>
      <c r="B208" s="115" t="s">
        <v>223</v>
      </c>
      <c r="C208" s="97" t="s">
        <v>224</v>
      </c>
      <c r="D208" s="123"/>
      <c r="E208" s="6"/>
      <c r="F208" s="122"/>
      <c r="G208" s="108"/>
    </row>
    <row r="209" spans="1:7" ht="15" customHeight="1">
      <c r="A209" s="3"/>
      <c r="B209" s="115" t="s">
        <v>226</v>
      </c>
      <c r="C209" s="95" t="s">
        <v>171</v>
      </c>
      <c r="D209" s="81">
        <v>500</v>
      </c>
      <c r="E209" s="7">
        <v>0</v>
      </c>
      <c r="F209" s="7">
        <v>0</v>
      </c>
      <c r="G209" s="7">
        <v>0</v>
      </c>
    </row>
    <row r="210" spans="1:7" ht="15" customHeight="1">
      <c r="A210" s="3" t="s">
        <v>8</v>
      </c>
      <c r="B210" s="115" t="s">
        <v>223</v>
      </c>
      <c r="C210" s="97" t="s">
        <v>224</v>
      </c>
      <c r="D210" s="81">
        <f t="shared" ref="D210:F210" si="32">D209</f>
        <v>500</v>
      </c>
      <c r="E210" s="7">
        <f t="shared" si="32"/>
        <v>0</v>
      </c>
      <c r="F210" s="7">
        <f t="shared" si="32"/>
        <v>0</v>
      </c>
      <c r="G210" s="7">
        <v>0</v>
      </c>
    </row>
    <row r="211" spans="1:7" ht="12" customHeight="1">
      <c r="A211" s="3"/>
      <c r="B211" s="115"/>
      <c r="C211" s="97"/>
      <c r="D211" s="123"/>
      <c r="E211" s="6"/>
      <c r="F211" s="122"/>
      <c r="G211" s="108"/>
    </row>
    <row r="212" spans="1:7" ht="15" customHeight="1">
      <c r="A212" s="3"/>
      <c r="B212" s="115" t="s">
        <v>227</v>
      </c>
      <c r="C212" s="97" t="s">
        <v>228</v>
      </c>
      <c r="D212" s="123"/>
      <c r="E212" s="6"/>
      <c r="F212" s="122"/>
      <c r="G212" s="108"/>
    </row>
    <row r="213" spans="1:7" ht="15" customHeight="1">
      <c r="A213" s="3"/>
      <c r="B213" s="115" t="s">
        <v>229</v>
      </c>
      <c r="C213" s="95" t="s">
        <v>171</v>
      </c>
      <c r="D213" s="81">
        <v>500</v>
      </c>
      <c r="E213" s="7">
        <v>0</v>
      </c>
      <c r="F213" s="7">
        <v>0</v>
      </c>
      <c r="G213" s="7">
        <v>0</v>
      </c>
    </row>
    <row r="214" spans="1:7" ht="15" customHeight="1">
      <c r="A214" s="3" t="s">
        <v>8</v>
      </c>
      <c r="B214" s="115" t="s">
        <v>227</v>
      </c>
      <c r="C214" s="97" t="s">
        <v>228</v>
      </c>
      <c r="D214" s="81">
        <f t="shared" ref="D214:F214" si="33">D213</f>
        <v>500</v>
      </c>
      <c r="E214" s="7">
        <f t="shared" si="33"/>
        <v>0</v>
      </c>
      <c r="F214" s="7">
        <f t="shared" si="33"/>
        <v>0</v>
      </c>
      <c r="G214" s="7">
        <v>0</v>
      </c>
    </row>
    <row r="215" spans="1:7" ht="9" customHeight="1">
      <c r="A215" s="3"/>
      <c r="B215" s="115"/>
      <c r="C215" s="97"/>
      <c r="D215" s="6"/>
      <c r="E215" s="108"/>
      <c r="F215" s="108"/>
      <c r="G215" s="108"/>
    </row>
    <row r="216" spans="1:7" ht="26.4">
      <c r="A216" s="3"/>
      <c r="B216" s="115" t="s">
        <v>319</v>
      </c>
      <c r="C216" s="97" t="s">
        <v>320</v>
      </c>
      <c r="D216" s="6"/>
      <c r="E216" s="108"/>
      <c r="F216" s="108"/>
      <c r="G216" s="108"/>
    </row>
    <row r="217" spans="1:7" ht="15" customHeight="1">
      <c r="A217" s="3"/>
      <c r="B217" s="115" t="s">
        <v>321</v>
      </c>
      <c r="C217" s="97" t="s">
        <v>171</v>
      </c>
      <c r="D217" s="7">
        <v>0</v>
      </c>
      <c r="E217" s="81">
        <v>2000</v>
      </c>
      <c r="F217" s="81">
        <v>2000</v>
      </c>
      <c r="G217" s="81">
        <v>4000</v>
      </c>
    </row>
    <row r="218" spans="1:7" ht="26.4">
      <c r="A218" s="3" t="s">
        <v>8</v>
      </c>
      <c r="B218" s="115" t="s">
        <v>319</v>
      </c>
      <c r="C218" s="97" t="s">
        <v>320</v>
      </c>
      <c r="D218" s="7">
        <f t="shared" ref="D218:F218" si="34">D217</f>
        <v>0</v>
      </c>
      <c r="E218" s="81">
        <f t="shared" si="34"/>
        <v>2000</v>
      </c>
      <c r="F218" s="81">
        <f t="shared" si="34"/>
        <v>2000</v>
      </c>
      <c r="G218" s="81">
        <v>4000</v>
      </c>
    </row>
    <row r="219" spans="1:7" ht="9" customHeight="1">
      <c r="A219" s="3"/>
      <c r="B219" s="115"/>
      <c r="C219" s="97"/>
      <c r="D219" s="6"/>
      <c r="E219" s="6"/>
      <c r="F219" s="6"/>
      <c r="G219" s="108"/>
    </row>
    <row r="220" spans="1:7" ht="15" customHeight="1">
      <c r="A220" s="3"/>
      <c r="B220" s="115" t="s">
        <v>336</v>
      </c>
      <c r="C220" s="97" t="s">
        <v>337</v>
      </c>
      <c r="D220" s="6"/>
      <c r="E220" s="6"/>
      <c r="F220" s="6"/>
      <c r="G220" s="108"/>
    </row>
    <row r="221" spans="1:7" ht="15" customHeight="1">
      <c r="A221" s="3"/>
      <c r="B221" s="115" t="s">
        <v>338</v>
      </c>
      <c r="C221" s="97" t="s">
        <v>339</v>
      </c>
      <c r="D221" s="7">
        <v>0</v>
      </c>
      <c r="E221" s="7">
        <v>0</v>
      </c>
      <c r="F221" s="81">
        <v>3000</v>
      </c>
      <c r="G221" s="7">
        <v>0</v>
      </c>
    </row>
    <row r="222" spans="1:7" ht="15" customHeight="1">
      <c r="A222" s="3" t="s">
        <v>340</v>
      </c>
      <c r="B222" s="115" t="s">
        <v>336</v>
      </c>
      <c r="C222" s="97" t="s">
        <v>337</v>
      </c>
      <c r="D222" s="7">
        <v>0</v>
      </c>
      <c r="E222" s="7">
        <v>0</v>
      </c>
      <c r="F222" s="81">
        <f>F221</f>
        <v>3000</v>
      </c>
      <c r="G222" s="7">
        <v>0</v>
      </c>
    </row>
    <row r="223" spans="1:7" ht="15" customHeight="1">
      <c r="A223" s="3" t="s">
        <v>8</v>
      </c>
      <c r="B223" s="104">
        <v>1.8</v>
      </c>
      <c r="C223" s="57" t="s">
        <v>72</v>
      </c>
      <c r="D223" s="114">
        <f>D182+D178+D174+D170+D166+D163+D198+D201+D205+D213+D209+D188+D218</f>
        <v>240306</v>
      </c>
      <c r="E223" s="114">
        <f t="shared" ref="E223:F223" si="35">E182+E178+E174+E170+E166+E163+E198+E201+E205+E213+E209+E188+E218</f>
        <v>406236</v>
      </c>
      <c r="F223" s="114">
        <f t="shared" si="35"/>
        <v>416236</v>
      </c>
      <c r="G223" s="114">
        <v>672897</v>
      </c>
    </row>
    <row r="224" spans="1:7" ht="15" customHeight="1">
      <c r="A224" s="3" t="s">
        <v>8</v>
      </c>
      <c r="B224" s="90">
        <v>1</v>
      </c>
      <c r="C224" s="91" t="s">
        <v>181</v>
      </c>
      <c r="D224" s="114">
        <f t="shared" ref="D224:F224" si="36">D223+D147+D66+D72</f>
        <v>1636465</v>
      </c>
      <c r="E224" s="114">
        <f t="shared" si="36"/>
        <v>2212776</v>
      </c>
      <c r="F224" s="114">
        <f t="shared" si="36"/>
        <v>2543099</v>
      </c>
      <c r="G224" s="114">
        <v>3224290</v>
      </c>
    </row>
    <row r="225" spans="1:7" ht="9" customHeight="1">
      <c r="A225" s="3"/>
      <c r="B225" s="90"/>
      <c r="C225" s="97"/>
      <c r="D225" s="101"/>
      <c r="E225" s="101"/>
      <c r="F225" s="101"/>
      <c r="G225" s="101"/>
    </row>
    <row r="226" spans="1:7" ht="13.95" customHeight="1">
      <c r="A226" s="3"/>
      <c r="B226" s="90">
        <v>3</v>
      </c>
      <c r="C226" s="97" t="s">
        <v>285</v>
      </c>
      <c r="D226" s="66"/>
      <c r="E226" s="66"/>
      <c r="F226" s="66"/>
      <c r="G226" s="66"/>
    </row>
    <row r="227" spans="1:7" ht="13.95" customHeight="1">
      <c r="A227" s="3"/>
      <c r="B227" s="104">
        <v>3.101</v>
      </c>
      <c r="C227" s="57" t="s">
        <v>146</v>
      </c>
      <c r="D227" s="66"/>
      <c r="E227" s="66"/>
      <c r="F227" s="66"/>
      <c r="G227" s="66"/>
    </row>
    <row r="228" spans="1:7" ht="13.95" customHeight="1">
      <c r="A228" s="3"/>
      <c r="B228" s="124">
        <v>0.45</v>
      </c>
      <c r="C228" s="97" t="s">
        <v>81</v>
      </c>
      <c r="D228" s="66"/>
      <c r="E228" s="66"/>
      <c r="F228" s="66"/>
      <c r="G228" s="66"/>
    </row>
    <row r="229" spans="1:7" ht="13.95" customHeight="1">
      <c r="A229" s="3"/>
      <c r="B229" s="117" t="s">
        <v>90</v>
      </c>
      <c r="C229" s="97" t="s">
        <v>16</v>
      </c>
      <c r="D229" s="78">
        <v>82422</v>
      </c>
      <c r="E229" s="76">
        <v>157407</v>
      </c>
      <c r="F229" s="78">
        <v>157407</v>
      </c>
      <c r="G229" s="101">
        <v>173147</v>
      </c>
    </row>
    <row r="230" spans="1:7" ht="13.95" customHeight="1">
      <c r="A230" s="3"/>
      <c r="B230" s="117" t="s">
        <v>91</v>
      </c>
      <c r="C230" s="97" t="s">
        <v>19</v>
      </c>
      <c r="D230" s="76">
        <v>117</v>
      </c>
      <c r="E230" s="108">
        <v>88</v>
      </c>
      <c r="F230" s="76">
        <v>88</v>
      </c>
      <c r="G230" s="101">
        <v>97</v>
      </c>
    </row>
    <row r="231" spans="1:7" ht="13.95" customHeight="1">
      <c r="A231" s="3"/>
      <c r="B231" s="117" t="s">
        <v>92</v>
      </c>
      <c r="C231" s="97" t="s">
        <v>21</v>
      </c>
      <c r="D231" s="76">
        <v>600</v>
      </c>
      <c r="E231" s="108">
        <v>450</v>
      </c>
      <c r="F231" s="78">
        <v>450</v>
      </c>
      <c r="G231" s="101">
        <v>495</v>
      </c>
    </row>
    <row r="232" spans="1:7" ht="13.95" customHeight="1">
      <c r="A232" s="3" t="s">
        <v>8</v>
      </c>
      <c r="B232" s="124">
        <v>0.45</v>
      </c>
      <c r="C232" s="97" t="s">
        <v>81</v>
      </c>
      <c r="D232" s="99">
        <f t="shared" ref="D232:F232" si="37">SUM(D229:D231)</f>
        <v>83139</v>
      </c>
      <c r="E232" s="84">
        <f t="shared" si="37"/>
        <v>157945</v>
      </c>
      <c r="F232" s="99">
        <f t="shared" si="37"/>
        <v>157945</v>
      </c>
      <c r="G232" s="99">
        <v>173739</v>
      </c>
    </row>
    <row r="233" spans="1:7" ht="9" customHeight="1">
      <c r="A233" s="3"/>
      <c r="B233" s="104"/>
      <c r="C233" s="57"/>
      <c r="D233" s="58"/>
      <c r="E233" s="58"/>
      <c r="F233" s="58"/>
      <c r="G233" s="58"/>
    </row>
    <row r="234" spans="1:7" ht="13.95" customHeight="1">
      <c r="A234" s="3"/>
      <c r="B234" s="124">
        <v>0.46</v>
      </c>
      <c r="C234" s="97" t="s">
        <v>83</v>
      </c>
      <c r="D234" s="66"/>
      <c r="E234" s="66"/>
      <c r="F234" s="66"/>
      <c r="G234" s="66"/>
    </row>
    <row r="235" spans="1:7" ht="13.95" customHeight="1">
      <c r="A235" s="3"/>
      <c r="B235" s="117" t="s">
        <v>93</v>
      </c>
      <c r="C235" s="97" t="s">
        <v>16</v>
      </c>
      <c r="D235" s="78">
        <v>37774</v>
      </c>
      <c r="E235" s="76">
        <v>49712</v>
      </c>
      <c r="F235" s="78">
        <f>E235+4288</f>
        <v>54000</v>
      </c>
      <c r="G235" s="101">
        <v>59770</v>
      </c>
    </row>
    <row r="236" spans="1:7" ht="13.95" customHeight="1">
      <c r="A236" s="3"/>
      <c r="B236" s="117" t="s">
        <v>318</v>
      </c>
      <c r="C236" s="97" t="s">
        <v>162</v>
      </c>
      <c r="D236" s="77">
        <v>0</v>
      </c>
      <c r="E236" s="76">
        <v>219</v>
      </c>
      <c r="F236" s="76">
        <f>E236+4326</f>
        <v>4545</v>
      </c>
      <c r="G236" s="101">
        <v>8385</v>
      </c>
    </row>
    <row r="237" spans="1:7" ht="13.95" customHeight="1">
      <c r="A237" s="3"/>
      <c r="B237" s="117" t="s">
        <v>94</v>
      </c>
      <c r="C237" s="97" t="s">
        <v>19</v>
      </c>
      <c r="D237" s="76">
        <v>117</v>
      </c>
      <c r="E237" s="76">
        <v>88</v>
      </c>
      <c r="F237" s="76">
        <v>88</v>
      </c>
      <c r="G237" s="101">
        <v>97</v>
      </c>
    </row>
    <row r="238" spans="1:7" ht="13.95" customHeight="1">
      <c r="A238" s="3"/>
      <c r="B238" s="117" t="s">
        <v>95</v>
      </c>
      <c r="C238" s="97" t="s">
        <v>21</v>
      </c>
      <c r="D238" s="72">
        <v>699</v>
      </c>
      <c r="E238" s="72">
        <v>197</v>
      </c>
      <c r="F238" s="72">
        <v>197</v>
      </c>
      <c r="G238" s="113">
        <v>217</v>
      </c>
    </row>
    <row r="239" spans="1:7" ht="13.95" customHeight="1">
      <c r="A239" s="3" t="s">
        <v>8</v>
      </c>
      <c r="B239" s="124">
        <v>0.46</v>
      </c>
      <c r="C239" s="97" t="s">
        <v>83</v>
      </c>
      <c r="D239" s="99">
        <f t="shared" ref="D239:F239" si="38">SUM(D235:D238)</f>
        <v>38590</v>
      </c>
      <c r="E239" s="84">
        <f t="shared" si="38"/>
        <v>50216</v>
      </c>
      <c r="F239" s="99">
        <f t="shared" si="38"/>
        <v>58830</v>
      </c>
      <c r="G239" s="99">
        <v>68469</v>
      </c>
    </row>
    <row r="240" spans="1:7" ht="9" customHeight="1">
      <c r="A240" s="3"/>
      <c r="B240" s="124"/>
      <c r="C240" s="97"/>
      <c r="D240" s="101"/>
      <c r="E240" s="101"/>
      <c r="F240" s="101"/>
      <c r="G240" s="101"/>
    </row>
    <row r="241" spans="1:7" ht="13.95" customHeight="1">
      <c r="A241" s="3"/>
      <c r="B241" s="124">
        <v>0.47</v>
      </c>
      <c r="C241" s="97" t="s">
        <v>85</v>
      </c>
      <c r="D241" s="58"/>
      <c r="E241" s="58"/>
      <c r="F241" s="58"/>
      <c r="G241" s="58"/>
    </row>
    <row r="242" spans="1:7" ht="13.95" customHeight="1">
      <c r="A242" s="3"/>
      <c r="B242" s="117" t="s">
        <v>96</v>
      </c>
      <c r="C242" s="97" t="s">
        <v>16</v>
      </c>
      <c r="D242" s="72">
        <v>15385</v>
      </c>
      <c r="E242" s="72">
        <v>7875</v>
      </c>
      <c r="F242" s="201">
        <v>7875</v>
      </c>
      <c r="G242" s="113">
        <v>22444</v>
      </c>
    </row>
    <row r="243" spans="1:7" ht="13.95" customHeight="1">
      <c r="A243" s="3"/>
      <c r="B243" s="117" t="s">
        <v>97</v>
      </c>
      <c r="C243" s="97" t="s">
        <v>19</v>
      </c>
      <c r="D243" s="76">
        <v>61</v>
      </c>
      <c r="E243" s="108">
        <v>47</v>
      </c>
      <c r="F243" s="76">
        <v>47</v>
      </c>
      <c r="G243" s="101">
        <v>52</v>
      </c>
    </row>
    <row r="244" spans="1:7" ht="13.95" customHeight="1">
      <c r="A244" s="3"/>
      <c r="B244" s="117" t="s">
        <v>98</v>
      </c>
      <c r="C244" s="97" t="s">
        <v>21</v>
      </c>
      <c r="D244" s="76">
        <v>450</v>
      </c>
      <c r="E244" s="108">
        <v>338</v>
      </c>
      <c r="F244" s="76">
        <v>338</v>
      </c>
      <c r="G244" s="101">
        <v>372</v>
      </c>
    </row>
    <row r="245" spans="1:7" ht="13.95" customHeight="1">
      <c r="A245" s="110" t="s">
        <v>8</v>
      </c>
      <c r="B245" s="196">
        <v>0.47</v>
      </c>
      <c r="C245" s="112" t="s">
        <v>85</v>
      </c>
      <c r="D245" s="99">
        <f t="shared" ref="D245:F245" si="39">SUM(D242:D244)</f>
        <v>15896</v>
      </c>
      <c r="E245" s="84">
        <f t="shared" si="39"/>
        <v>8260</v>
      </c>
      <c r="F245" s="99">
        <f t="shared" si="39"/>
        <v>8260</v>
      </c>
      <c r="G245" s="99">
        <v>22868</v>
      </c>
    </row>
    <row r="246" spans="1:7" ht="3.6" customHeight="1">
      <c r="A246" s="3"/>
      <c r="B246" s="124"/>
      <c r="C246" s="97"/>
      <c r="D246" s="101"/>
      <c r="E246" s="101"/>
      <c r="F246" s="101"/>
      <c r="G246" s="101"/>
    </row>
    <row r="247" spans="1:7" ht="13.95" customHeight="1">
      <c r="A247" s="3"/>
      <c r="B247" s="124">
        <v>0.48</v>
      </c>
      <c r="C247" s="97" t="s">
        <v>87</v>
      </c>
      <c r="D247" s="58"/>
      <c r="E247" s="58"/>
      <c r="F247" s="58"/>
      <c r="G247" s="58"/>
    </row>
    <row r="248" spans="1:7" ht="13.95" customHeight="1">
      <c r="A248" s="3"/>
      <c r="B248" s="117" t="s">
        <v>99</v>
      </c>
      <c r="C248" s="97" t="s">
        <v>16</v>
      </c>
      <c r="D248" s="201">
        <v>49889</v>
      </c>
      <c r="E248" s="72">
        <v>52819</v>
      </c>
      <c r="F248" s="201">
        <v>52819</v>
      </c>
      <c r="G248" s="113">
        <v>58108</v>
      </c>
    </row>
    <row r="249" spans="1:7" ht="13.95" customHeight="1">
      <c r="A249" s="3"/>
      <c r="B249" s="117" t="s">
        <v>100</v>
      </c>
      <c r="C249" s="97" t="s">
        <v>19</v>
      </c>
      <c r="D249" s="76">
        <v>120</v>
      </c>
      <c r="E249" s="108">
        <v>90</v>
      </c>
      <c r="F249" s="76">
        <v>90</v>
      </c>
      <c r="G249" s="101">
        <v>99</v>
      </c>
    </row>
    <row r="250" spans="1:7" ht="13.95" customHeight="1">
      <c r="A250" s="3"/>
      <c r="B250" s="117" t="s">
        <v>101</v>
      </c>
      <c r="C250" s="97" t="s">
        <v>21</v>
      </c>
      <c r="D250" s="76">
        <v>830</v>
      </c>
      <c r="E250" s="76">
        <v>294</v>
      </c>
      <c r="F250" s="76">
        <v>294</v>
      </c>
      <c r="G250" s="101">
        <v>323</v>
      </c>
    </row>
    <row r="251" spans="1:7" ht="13.95" customHeight="1">
      <c r="A251" s="3" t="s">
        <v>8</v>
      </c>
      <c r="B251" s="124">
        <v>0.48</v>
      </c>
      <c r="C251" s="97" t="s">
        <v>87</v>
      </c>
      <c r="D251" s="99">
        <f t="shared" ref="D251:F251" si="40">SUM(D248:D250)</f>
        <v>50839</v>
      </c>
      <c r="E251" s="84">
        <f t="shared" si="40"/>
        <v>53203</v>
      </c>
      <c r="F251" s="99">
        <f t="shared" si="40"/>
        <v>53203</v>
      </c>
      <c r="G251" s="99">
        <v>58530</v>
      </c>
    </row>
    <row r="252" spans="1:7" ht="13.95" customHeight="1">
      <c r="A252" s="3" t="s">
        <v>8</v>
      </c>
      <c r="B252" s="104">
        <v>3.101</v>
      </c>
      <c r="C252" s="57" t="s">
        <v>146</v>
      </c>
      <c r="D252" s="99">
        <f t="shared" ref="D252:F252" si="41">D251+D245+D239+D232</f>
        <v>188464</v>
      </c>
      <c r="E252" s="84">
        <f t="shared" si="41"/>
        <v>269624</v>
      </c>
      <c r="F252" s="99">
        <f t="shared" si="41"/>
        <v>278238</v>
      </c>
      <c r="G252" s="99">
        <v>323606</v>
      </c>
    </row>
    <row r="253" spans="1:7" ht="15" customHeight="1">
      <c r="A253" s="3"/>
      <c r="B253" s="88"/>
      <c r="C253" s="57"/>
      <c r="D253" s="101"/>
      <c r="E253" s="101"/>
      <c r="F253" s="101"/>
      <c r="G253" s="101"/>
    </row>
    <row r="254" spans="1:7" ht="14.85" customHeight="1">
      <c r="A254" s="3"/>
      <c r="B254" s="104">
        <v>3.1030000000000002</v>
      </c>
      <c r="C254" s="57" t="s">
        <v>193</v>
      </c>
      <c r="D254" s="66"/>
      <c r="E254" s="66"/>
      <c r="F254" s="66"/>
      <c r="G254" s="66"/>
    </row>
    <row r="255" spans="1:7" ht="14.85" customHeight="1">
      <c r="A255" s="3"/>
      <c r="B255" s="124">
        <v>0.45</v>
      </c>
      <c r="C255" s="97" t="s">
        <v>81</v>
      </c>
      <c r="D255" s="66"/>
      <c r="E255" s="66"/>
      <c r="F255" s="66"/>
      <c r="G255" s="66"/>
    </row>
    <row r="256" spans="1:7" ht="14.85" customHeight="1">
      <c r="A256" s="3"/>
      <c r="B256" s="117" t="s">
        <v>90</v>
      </c>
      <c r="C256" s="97" t="s">
        <v>16</v>
      </c>
      <c r="D256" s="78">
        <v>80565</v>
      </c>
      <c r="E256" s="76">
        <v>140818</v>
      </c>
      <c r="F256" s="78">
        <v>140818</v>
      </c>
      <c r="G256" s="101">
        <v>154906</v>
      </c>
    </row>
    <row r="257" spans="1:7" ht="14.85" customHeight="1">
      <c r="A257" s="3"/>
      <c r="B257" s="117" t="s">
        <v>91</v>
      </c>
      <c r="C257" s="97" t="s">
        <v>19</v>
      </c>
      <c r="D257" s="76">
        <v>120</v>
      </c>
      <c r="E257" s="108">
        <v>90</v>
      </c>
      <c r="F257" s="76">
        <v>90</v>
      </c>
      <c r="G257" s="101">
        <v>99</v>
      </c>
    </row>
    <row r="258" spans="1:7" ht="14.85" customHeight="1">
      <c r="A258" s="3"/>
      <c r="B258" s="117" t="s">
        <v>92</v>
      </c>
      <c r="C258" s="97" t="s">
        <v>21</v>
      </c>
      <c r="D258" s="69">
        <v>300</v>
      </c>
      <c r="E258" s="81">
        <v>225</v>
      </c>
      <c r="F258" s="69">
        <v>225</v>
      </c>
      <c r="G258" s="114">
        <v>248</v>
      </c>
    </row>
    <row r="259" spans="1:7" ht="14.85" customHeight="1">
      <c r="A259" s="3" t="s">
        <v>8</v>
      </c>
      <c r="B259" s="124">
        <v>0.45</v>
      </c>
      <c r="C259" s="97" t="s">
        <v>81</v>
      </c>
      <c r="D259" s="103">
        <f t="shared" ref="D259:F259" si="42">SUM(D256:D258)</f>
        <v>80985</v>
      </c>
      <c r="E259" s="81">
        <f t="shared" si="42"/>
        <v>141133</v>
      </c>
      <c r="F259" s="103">
        <f t="shared" si="42"/>
        <v>141133</v>
      </c>
      <c r="G259" s="103">
        <v>155253</v>
      </c>
    </row>
    <row r="260" spans="1:7" ht="15" customHeight="1">
      <c r="A260" s="3"/>
      <c r="B260" s="124"/>
      <c r="C260" s="97"/>
      <c r="D260" s="122"/>
      <c r="E260" s="108"/>
      <c r="F260" s="122"/>
      <c r="G260" s="122"/>
    </row>
    <row r="261" spans="1:7" ht="14.85" customHeight="1">
      <c r="A261" s="3"/>
      <c r="B261" s="124">
        <v>0.46</v>
      </c>
      <c r="C261" s="97" t="s">
        <v>83</v>
      </c>
      <c r="D261" s="125"/>
      <c r="E261" s="125"/>
      <c r="F261" s="125"/>
      <c r="G261" s="125"/>
    </row>
    <row r="262" spans="1:7" ht="14.85" customHeight="1">
      <c r="A262" s="3"/>
      <c r="B262" s="117" t="s">
        <v>93</v>
      </c>
      <c r="C262" s="97" t="s">
        <v>16</v>
      </c>
      <c r="D262" s="216">
        <v>66932</v>
      </c>
      <c r="E262" s="72">
        <v>65311</v>
      </c>
      <c r="F262" s="201">
        <v>65311</v>
      </c>
      <c r="G262" s="113">
        <v>73035</v>
      </c>
    </row>
    <row r="263" spans="1:7" ht="14.85" customHeight="1">
      <c r="A263" s="3"/>
      <c r="B263" s="117" t="s">
        <v>318</v>
      </c>
      <c r="C263" s="97" t="s">
        <v>162</v>
      </c>
      <c r="D263" s="73">
        <v>0</v>
      </c>
      <c r="E263" s="72">
        <v>828</v>
      </c>
      <c r="F263" s="72">
        <f>E263+6378</f>
        <v>7206</v>
      </c>
      <c r="G263" s="113">
        <v>13908</v>
      </c>
    </row>
    <row r="264" spans="1:7" ht="14.85" customHeight="1">
      <c r="A264" s="3"/>
      <c r="B264" s="117" t="s">
        <v>94</v>
      </c>
      <c r="C264" s="97" t="s">
        <v>19</v>
      </c>
      <c r="D264" s="76">
        <v>160</v>
      </c>
      <c r="E264" s="108">
        <v>122</v>
      </c>
      <c r="F264" s="76">
        <v>122</v>
      </c>
      <c r="G264" s="113">
        <v>134</v>
      </c>
    </row>
    <row r="265" spans="1:7" ht="14.85" customHeight="1">
      <c r="A265" s="3"/>
      <c r="B265" s="117" t="s">
        <v>95</v>
      </c>
      <c r="C265" s="97" t="s">
        <v>21</v>
      </c>
      <c r="D265" s="72">
        <v>1184</v>
      </c>
      <c r="E265" s="6">
        <v>0</v>
      </c>
      <c r="F265" s="73">
        <v>0</v>
      </c>
      <c r="G265" s="105">
        <v>0</v>
      </c>
    </row>
    <row r="266" spans="1:7" ht="14.85" customHeight="1">
      <c r="A266" s="3" t="s">
        <v>8</v>
      </c>
      <c r="B266" s="124">
        <v>0.46</v>
      </c>
      <c r="C266" s="97" t="s">
        <v>83</v>
      </c>
      <c r="D266" s="99">
        <f t="shared" ref="D266:F266" si="43">SUM(D262:D265)</f>
        <v>68276</v>
      </c>
      <c r="E266" s="84">
        <f t="shared" si="43"/>
        <v>66261</v>
      </c>
      <c r="F266" s="99">
        <f t="shared" si="43"/>
        <v>72639</v>
      </c>
      <c r="G266" s="99">
        <v>87077</v>
      </c>
    </row>
    <row r="267" spans="1:7" ht="14.85" customHeight="1">
      <c r="A267" s="3"/>
      <c r="B267" s="56"/>
      <c r="C267" s="97"/>
      <c r="D267" s="126"/>
      <c r="E267" s="126"/>
      <c r="F267" s="126"/>
      <c r="G267" s="126"/>
    </row>
    <row r="268" spans="1:7" ht="14.85" customHeight="1">
      <c r="A268" s="3"/>
      <c r="B268" s="124">
        <v>0.47</v>
      </c>
      <c r="C268" s="97" t="s">
        <v>85</v>
      </c>
      <c r="D268" s="66"/>
      <c r="E268" s="66"/>
      <c r="F268" s="66"/>
      <c r="G268" s="66"/>
    </row>
    <row r="269" spans="1:7" ht="14.85" customHeight="1">
      <c r="A269" s="3"/>
      <c r="B269" s="117" t="s">
        <v>96</v>
      </c>
      <c r="C269" s="97" t="s">
        <v>16</v>
      </c>
      <c r="D269" s="108">
        <v>30278</v>
      </c>
      <c r="E269" s="108">
        <v>15591</v>
      </c>
      <c r="F269" s="108">
        <f>E269+16685</f>
        <v>32276</v>
      </c>
      <c r="G269" s="101">
        <v>52543</v>
      </c>
    </row>
    <row r="270" spans="1:7" ht="14.85" customHeight="1">
      <c r="A270" s="3"/>
      <c r="B270" s="117" t="s">
        <v>97</v>
      </c>
      <c r="C270" s="97" t="s">
        <v>19</v>
      </c>
      <c r="D270" s="108">
        <v>62</v>
      </c>
      <c r="E270" s="108">
        <v>47</v>
      </c>
      <c r="F270" s="108">
        <v>47</v>
      </c>
      <c r="G270" s="101">
        <v>52</v>
      </c>
    </row>
    <row r="271" spans="1:7" ht="14.85" customHeight="1">
      <c r="A271" s="3"/>
      <c r="B271" s="117" t="s">
        <v>98</v>
      </c>
      <c r="C271" s="97" t="s">
        <v>21</v>
      </c>
      <c r="D271" s="108">
        <v>150</v>
      </c>
      <c r="E271" s="108">
        <v>113</v>
      </c>
      <c r="F271" s="108">
        <v>113</v>
      </c>
      <c r="G271" s="101">
        <v>124</v>
      </c>
    </row>
    <row r="272" spans="1:7" ht="14.85" customHeight="1">
      <c r="A272" s="3" t="s">
        <v>8</v>
      </c>
      <c r="B272" s="124">
        <v>0.47</v>
      </c>
      <c r="C272" s="97" t="s">
        <v>85</v>
      </c>
      <c r="D272" s="84">
        <f t="shared" ref="D272:F272" si="44">SUM(D269:D271)</f>
        <v>30490</v>
      </c>
      <c r="E272" s="84">
        <f t="shared" si="44"/>
        <v>15751</v>
      </c>
      <c r="F272" s="84">
        <f t="shared" si="44"/>
        <v>32436</v>
      </c>
      <c r="G272" s="84">
        <v>52719</v>
      </c>
    </row>
    <row r="273" spans="1:7" ht="15" customHeight="1">
      <c r="A273" s="3"/>
      <c r="B273" s="56"/>
      <c r="C273" s="97"/>
      <c r="D273" s="101"/>
      <c r="E273" s="101"/>
      <c r="F273" s="101"/>
      <c r="G273" s="101"/>
    </row>
    <row r="274" spans="1:7" ht="14.85" customHeight="1">
      <c r="A274" s="3"/>
      <c r="B274" s="124">
        <v>0.48</v>
      </c>
      <c r="C274" s="97" t="s">
        <v>87</v>
      </c>
      <c r="D274" s="58"/>
      <c r="E274" s="58"/>
      <c r="F274" s="58"/>
      <c r="G274" s="58"/>
    </row>
    <row r="275" spans="1:7" ht="14.85" customHeight="1">
      <c r="A275" s="3"/>
      <c r="B275" s="117" t="s">
        <v>99</v>
      </c>
      <c r="C275" s="97" t="s">
        <v>16</v>
      </c>
      <c r="D275" s="201">
        <v>64686</v>
      </c>
      <c r="E275" s="72">
        <v>92723</v>
      </c>
      <c r="F275" s="201">
        <v>92723</v>
      </c>
      <c r="G275" s="113">
        <v>92999</v>
      </c>
    </row>
    <row r="276" spans="1:7" ht="14.85" customHeight="1">
      <c r="A276" s="3"/>
      <c r="B276" s="117" t="s">
        <v>100</v>
      </c>
      <c r="C276" s="97" t="s">
        <v>19</v>
      </c>
      <c r="D276" s="76">
        <v>120</v>
      </c>
      <c r="E276" s="108">
        <v>90</v>
      </c>
      <c r="F276" s="76">
        <v>90</v>
      </c>
      <c r="G276" s="113">
        <v>99</v>
      </c>
    </row>
    <row r="277" spans="1:7" ht="14.85" customHeight="1">
      <c r="A277" s="3"/>
      <c r="B277" s="117" t="s">
        <v>101</v>
      </c>
      <c r="C277" s="97" t="s">
        <v>21</v>
      </c>
      <c r="D277" s="76">
        <v>2228</v>
      </c>
      <c r="E277" s="6">
        <v>0</v>
      </c>
      <c r="F277" s="77">
        <v>0</v>
      </c>
      <c r="G277" s="6">
        <v>0</v>
      </c>
    </row>
    <row r="278" spans="1:7" ht="14.85" customHeight="1">
      <c r="A278" s="3" t="s">
        <v>8</v>
      </c>
      <c r="B278" s="124">
        <v>0.48</v>
      </c>
      <c r="C278" s="97" t="s">
        <v>87</v>
      </c>
      <c r="D278" s="99">
        <f t="shared" ref="D278:F278" si="45">SUM(D275:D277)</f>
        <v>67034</v>
      </c>
      <c r="E278" s="84">
        <f t="shared" si="45"/>
        <v>92813</v>
      </c>
      <c r="F278" s="99">
        <f t="shared" si="45"/>
        <v>92813</v>
      </c>
      <c r="G278" s="99">
        <v>93098</v>
      </c>
    </row>
    <row r="279" spans="1:7" ht="14.85" customHeight="1">
      <c r="A279" s="3" t="s">
        <v>8</v>
      </c>
      <c r="B279" s="104">
        <v>3.1030000000000002</v>
      </c>
      <c r="C279" s="57" t="s">
        <v>147</v>
      </c>
      <c r="D279" s="99">
        <f t="shared" ref="D279:F279" si="46">D278+D272+D266+D259</f>
        <v>246785</v>
      </c>
      <c r="E279" s="84">
        <f t="shared" si="46"/>
        <v>315958</v>
      </c>
      <c r="F279" s="99">
        <f t="shared" si="46"/>
        <v>339021</v>
      </c>
      <c r="G279" s="99">
        <v>388147</v>
      </c>
    </row>
    <row r="280" spans="1:7" ht="15" customHeight="1">
      <c r="A280" s="3"/>
      <c r="B280" s="129"/>
      <c r="C280" s="57"/>
      <c r="D280" s="101"/>
      <c r="E280" s="101"/>
      <c r="F280" s="101"/>
      <c r="G280" s="101"/>
    </row>
    <row r="281" spans="1:7" ht="14.1" customHeight="1">
      <c r="A281" s="3"/>
      <c r="B281" s="104">
        <v>3.8</v>
      </c>
      <c r="C281" s="57" t="s">
        <v>72</v>
      </c>
      <c r="D281" s="101"/>
      <c r="E281" s="101"/>
      <c r="F281" s="101"/>
      <c r="G281" s="101"/>
    </row>
    <row r="282" spans="1:7" ht="14.1" customHeight="1">
      <c r="A282" s="3"/>
      <c r="B282" s="115" t="s">
        <v>188</v>
      </c>
      <c r="C282" s="97" t="s">
        <v>185</v>
      </c>
      <c r="D282" s="101"/>
      <c r="E282" s="101"/>
      <c r="F282" s="101"/>
      <c r="G282" s="101"/>
    </row>
    <row r="283" spans="1:7" ht="14.1" customHeight="1">
      <c r="A283" s="3"/>
      <c r="B283" s="115" t="s">
        <v>189</v>
      </c>
      <c r="C283" s="97" t="s">
        <v>186</v>
      </c>
      <c r="D283" s="101"/>
      <c r="E283" s="101"/>
      <c r="F283" s="101"/>
      <c r="G283" s="101"/>
    </row>
    <row r="284" spans="1:7" ht="14.1" customHeight="1">
      <c r="A284" s="3"/>
      <c r="B284" s="121" t="s">
        <v>190</v>
      </c>
      <c r="C284" s="97" t="s">
        <v>187</v>
      </c>
      <c r="D284" s="81">
        <v>50000</v>
      </c>
      <c r="E284" s="81">
        <v>45000</v>
      </c>
      <c r="F284" s="103">
        <v>45000</v>
      </c>
      <c r="G284" s="81">
        <v>114300</v>
      </c>
    </row>
    <row r="285" spans="1:7" ht="14.1" customHeight="1">
      <c r="A285" s="3" t="s">
        <v>8</v>
      </c>
      <c r="B285" s="115" t="s">
        <v>188</v>
      </c>
      <c r="C285" s="97" t="s">
        <v>185</v>
      </c>
      <c r="D285" s="81">
        <f t="shared" ref="D285:F285" si="47">SUM(D284:D284)</f>
        <v>50000</v>
      </c>
      <c r="E285" s="81">
        <f t="shared" si="47"/>
        <v>45000</v>
      </c>
      <c r="F285" s="81">
        <f t="shared" si="47"/>
        <v>45000</v>
      </c>
      <c r="G285" s="81">
        <v>114300</v>
      </c>
    </row>
    <row r="286" spans="1:7" ht="14.1" customHeight="1">
      <c r="A286" s="3" t="s">
        <v>8</v>
      </c>
      <c r="B286" s="104">
        <v>3.8</v>
      </c>
      <c r="C286" s="57" t="s">
        <v>72</v>
      </c>
      <c r="D286" s="84">
        <f t="shared" ref="D286:F286" si="48">D284</f>
        <v>50000</v>
      </c>
      <c r="E286" s="84">
        <f t="shared" si="48"/>
        <v>45000</v>
      </c>
      <c r="F286" s="84">
        <f t="shared" si="48"/>
        <v>45000</v>
      </c>
      <c r="G286" s="84">
        <v>114300</v>
      </c>
    </row>
    <row r="287" spans="1:7" ht="14.1" customHeight="1">
      <c r="A287" s="3" t="s">
        <v>8</v>
      </c>
      <c r="B287" s="90">
        <v>3</v>
      </c>
      <c r="C287" s="97" t="s">
        <v>182</v>
      </c>
      <c r="D287" s="84">
        <f t="shared" ref="D287:F287" si="49">D279+D252+D286</f>
        <v>485249</v>
      </c>
      <c r="E287" s="84">
        <f t="shared" si="49"/>
        <v>630582</v>
      </c>
      <c r="F287" s="84">
        <f t="shared" si="49"/>
        <v>662259</v>
      </c>
      <c r="G287" s="84">
        <v>826053</v>
      </c>
    </row>
    <row r="288" spans="1:7">
      <c r="A288" s="3"/>
      <c r="B288" s="90"/>
      <c r="C288" s="97"/>
      <c r="D288" s="101"/>
      <c r="E288" s="101"/>
      <c r="F288" s="101"/>
      <c r="G288" s="101"/>
    </row>
    <row r="289" spans="1:7" ht="13.2" customHeight="1">
      <c r="A289" s="3"/>
      <c r="B289" s="90">
        <v>5</v>
      </c>
      <c r="C289" s="97" t="s">
        <v>218</v>
      </c>
      <c r="D289" s="66"/>
      <c r="E289" s="66"/>
      <c r="F289" s="66"/>
      <c r="G289" s="66"/>
    </row>
    <row r="290" spans="1:7" ht="13.2" customHeight="1">
      <c r="A290" s="3"/>
      <c r="B290" s="104">
        <v>5.1050000000000004</v>
      </c>
      <c r="C290" s="57" t="s">
        <v>102</v>
      </c>
      <c r="D290" s="66"/>
      <c r="E290" s="66"/>
      <c r="F290" s="66"/>
      <c r="G290" s="66"/>
    </row>
    <row r="291" spans="1:7" ht="14.7" customHeight="1">
      <c r="A291" s="3"/>
      <c r="B291" s="130">
        <v>65</v>
      </c>
      <c r="C291" s="97" t="s">
        <v>103</v>
      </c>
      <c r="D291" s="66"/>
      <c r="E291" s="66"/>
      <c r="F291" s="66"/>
      <c r="G291" s="66"/>
    </row>
    <row r="292" spans="1:7" ht="14.7" customHeight="1">
      <c r="A292" s="3"/>
      <c r="B292" s="117" t="s">
        <v>104</v>
      </c>
      <c r="C292" s="97" t="s">
        <v>234</v>
      </c>
      <c r="D292" s="81">
        <v>2500</v>
      </c>
      <c r="E292" s="7">
        <v>0</v>
      </c>
      <c r="F292" s="7">
        <v>0</v>
      </c>
      <c r="G292" s="81">
        <v>5000</v>
      </c>
    </row>
    <row r="293" spans="1:7" ht="14.7" customHeight="1">
      <c r="A293" s="3" t="s">
        <v>8</v>
      </c>
      <c r="B293" s="131">
        <v>65</v>
      </c>
      <c r="C293" s="97" t="s">
        <v>103</v>
      </c>
      <c r="D293" s="81">
        <f t="shared" ref="D293:F293" si="50">D292</f>
        <v>2500</v>
      </c>
      <c r="E293" s="7">
        <f t="shared" si="50"/>
        <v>0</v>
      </c>
      <c r="F293" s="7">
        <f t="shared" si="50"/>
        <v>0</v>
      </c>
      <c r="G293" s="81">
        <v>5000</v>
      </c>
    </row>
    <row r="294" spans="1:7">
      <c r="A294" s="3"/>
      <c r="B294" s="131"/>
      <c r="C294" s="97"/>
      <c r="D294" s="101"/>
      <c r="E294" s="101"/>
      <c r="F294" s="101"/>
      <c r="G294" s="101"/>
    </row>
    <row r="295" spans="1:7">
      <c r="A295" s="56"/>
      <c r="B295" s="131">
        <v>66</v>
      </c>
      <c r="C295" s="97" t="s">
        <v>293</v>
      </c>
      <c r="D295" s="101"/>
      <c r="E295" s="101"/>
      <c r="F295" s="101"/>
      <c r="G295" s="101"/>
    </row>
    <row r="296" spans="1:7">
      <c r="A296" s="3"/>
      <c r="B296" s="131" t="s">
        <v>294</v>
      </c>
      <c r="C296" s="97" t="s">
        <v>21</v>
      </c>
      <c r="D296" s="81">
        <v>3997</v>
      </c>
      <c r="E296" s="7">
        <v>0</v>
      </c>
      <c r="F296" s="7">
        <v>0</v>
      </c>
      <c r="G296" s="7">
        <v>0</v>
      </c>
    </row>
    <row r="297" spans="1:7">
      <c r="A297" s="110" t="s">
        <v>8</v>
      </c>
      <c r="B297" s="197">
        <v>66</v>
      </c>
      <c r="C297" s="112" t="s">
        <v>293</v>
      </c>
      <c r="D297" s="81">
        <f t="shared" ref="D297:F297" si="51">D296</f>
        <v>3997</v>
      </c>
      <c r="E297" s="7">
        <f t="shared" si="51"/>
        <v>0</v>
      </c>
      <c r="F297" s="7">
        <f t="shared" si="51"/>
        <v>0</v>
      </c>
      <c r="G297" s="7">
        <v>0</v>
      </c>
    </row>
    <row r="298" spans="1:7" ht="6.6" customHeight="1">
      <c r="A298" s="3"/>
      <c r="B298" s="131"/>
      <c r="C298" s="97"/>
      <c r="D298" s="101"/>
      <c r="E298" s="101"/>
      <c r="F298" s="101"/>
      <c r="G298" s="101"/>
    </row>
    <row r="299" spans="1:7" ht="14.7" customHeight="1">
      <c r="A299" s="3"/>
      <c r="B299" s="131">
        <v>71</v>
      </c>
      <c r="C299" s="97" t="s">
        <v>155</v>
      </c>
      <c r="D299" s="101"/>
      <c r="E299" s="101"/>
      <c r="F299" s="101"/>
      <c r="G299" s="101"/>
    </row>
    <row r="300" spans="1:7" ht="14.7" customHeight="1">
      <c r="A300" s="3"/>
      <c r="B300" s="131" t="s">
        <v>122</v>
      </c>
      <c r="C300" s="97" t="s">
        <v>16</v>
      </c>
      <c r="D300" s="122">
        <v>10845</v>
      </c>
      <c r="E300" s="108">
        <v>10023</v>
      </c>
      <c r="F300" s="122">
        <v>10023</v>
      </c>
      <c r="G300" s="101">
        <v>17174</v>
      </c>
    </row>
    <row r="301" spans="1:7" ht="14.7" customHeight="1">
      <c r="A301" s="3"/>
      <c r="B301" s="131" t="s">
        <v>295</v>
      </c>
      <c r="C301" s="97" t="s">
        <v>21</v>
      </c>
      <c r="D301" s="108">
        <v>2019</v>
      </c>
      <c r="E301" s="6">
        <v>0</v>
      </c>
      <c r="F301" s="6">
        <v>0</v>
      </c>
      <c r="G301" s="108">
        <v>2000</v>
      </c>
    </row>
    <row r="302" spans="1:7" ht="14.7" customHeight="1">
      <c r="A302" s="3" t="s">
        <v>8</v>
      </c>
      <c r="B302" s="131">
        <v>71</v>
      </c>
      <c r="C302" s="97" t="s">
        <v>155</v>
      </c>
      <c r="D302" s="99">
        <f t="shared" ref="D302:F302" si="52">SUM(D300:D301)</f>
        <v>12864</v>
      </c>
      <c r="E302" s="99">
        <f t="shared" si="52"/>
        <v>10023</v>
      </c>
      <c r="F302" s="99">
        <f t="shared" si="52"/>
        <v>10023</v>
      </c>
      <c r="G302" s="99">
        <v>19174</v>
      </c>
    </row>
    <row r="303" spans="1:7" ht="14.7" customHeight="1">
      <c r="A303" s="3" t="s">
        <v>8</v>
      </c>
      <c r="B303" s="104">
        <v>5.1050000000000004</v>
      </c>
      <c r="C303" s="57" t="s">
        <v>102</v>
      </c>
      <c r="D303" s="114">
        <f t="shared" ref="D303:F303" si="53">D293+D302+D297</f>
        <v>19361</v>
      </c>
      <c r="E303" s="114">
        <f t="shared" si="53"/>
        <v>10023</v>
      </c>
      <c r="F303" s="114">
        <f t="shared" si="53"/>
        <v>10023</v>
      </c>
      <c r="G303" s="114">
        <v>24174</v>
      </c>
    </row>
    <row r="304" spans="1:7" ht="14.7" customHeight="1">
      <c r="A304" s="3" t="s">
        <v>8</v>
      </c>
      <c r="B304" s="90">
        <v>5</v>
      </c>
      <c r="C304" s="97" t="s">
        <v>194</v>
      </c>
      <c r="D304" s="114">
        <f t="shared" ref="D304:F304" si="54">D303</f>
        <v>19361</v>
      </c>
      <c r="E304" s="114">
        <f t="shared" si="54"/>
        <v>10023</v>
      </c>
      <c r="F304" s="114">
        <f t="shared" si="54"/>
        <v>10023</v>
      </c>
      <c r="G304" s="114">
        <v>24174</v>
      </c>
    </row>
    <row r="305" spans="1:7">
      <c r="A305" s="3"/>
      <c r="B305" s="90"/>
      <c r="C305" s="97"/>
      <c r="D305" s="101"/>
      <c r="E305" s="101"/>
      <c r="F305" s="101"/>
      <c r="G305" s="101"/>
    </row>
    <row r="306" spans="1:7" ht="14.7" customHeight="1">
      <c r="A306" s="3"/>
      <c r="B306" s="90">
        <v>6</v>
      </c>
      <c r="C306" s="97" t="s">
        <v>184</v>
      </c>
      <c r="D306" s="58"/>
      <c r="E306" s="58"/>
      <c r="F306" s="58"/>
      <c r="G306" s="58"/>
    </row>
    <row r="307" spans="1:7" ht="14.7" customHeight="1">
      <c r="A307" s="3"/>
      <c r="B307" s="104">
        <v>6.101</v>
      </c>
      <c r="C307" s="57" t="s">
        <v>105</v>
      </c>
      <c r="D307" s="58"/>
      <c r="E307" s="58"/>
      <c r="F307" s="58"/>
      <c r="G307" s="58"/>
    </row>
    <row r="308" spans="1:7" ht="14.7" customHeight="1">
      <c r="A308" s="3"/>
      <c r="B308" s="119">
        <v>15</v>
      </c>
      <c r="C308" s="120" t="s">
        <v>240</v>
      </c>
      <c r="D308" s="6"/>
      <c r="E308" s="108"/>
      <c r="F308" s="108"/>
      <c r="G308" s="108"/>
    </row>
    <row r="309" spans="1:7" ht="26.4">
      <c r="A309" s="3"/>
      <c r="B309" s="56" t="s">
        <v>242</v>
      </c>
      <c r="C309" s="97" t="s">
        <v>370</v>
      </c>
      <c r="D309" s="108">
        <v>431200</v>
      </c>
      <c r="E309" s="108">
        <v>362100</v>
      </c>
      <c r="F309" s="108">
        <v>362100</v>
      </c>
      <c r="G309" s="108">
        <v>360000</v>
      </c>
    </row>
    <row r="310" spans="1:7" ht="14.85" customHeight="1">
      <c r="A310" s="3"/>
      <c r="B310" s="56" t="s">
        <v>296</v>
      </c>
      <c r="C310" s="97" t="s">
        <v>297</v>
      </c>
      <c r="D310" s="108">
        <v>230000</v>
      </c>
      <c r="E310" s="108">
        <v>200000</v>
      </c>
      <c r="F310" s="108">
        <v>200000</v>
      </c>
      <c r="G310" s="108">
        <v>76900</v>
      </c>
    </row>
    <row r="311" spans="1:7" ht="12" customHeight="1">
      <c r="A311" s="3"/>
      <c r="B311" s="56"/>
      <c r="C311" s="97"/>
      <c r="D311" s="6"/>
      <c r="E311" s="6"/>
      <c r="F311" s="108"/>
      <c r="G311" s="108"/>
    </row>
    <row r="312" spans="1:7" ht="26.4">
      <c r="A312" s="3"/>
      <c r="B312" s="56">
        <v>81</v>
      </c>
      <c r="C312" s="97" t="s">
        <v>368</v>
      </c>
      <c r="D312" s="113"/>
      <c r="E312" s="113"/>
      <c r="F312" s="113"/>
      <c r="G312" s="113"/>
    </row>
    <row r="313" spans="1:7" ht="14.1" customHeight="1">
      <c r="A313" s="3"/>
      <c r="B313" s="117" t="s">
        <v>241</v>
      </c>
      <c r="C313" s="97" t="s">
        <v>16</v>
      </c>
      <c r="D313" s="81">
        <v>968</v>
      </c>
      <c r="E313" s="81">
        <v>14381</v>
      </c>
      <c r="F313" s="81">
        <v>14381</v>
      </c>
      <c r="G313" s="81">
        <v>16328</v>
      </c>
    </row>
    <row r="314" spans="1:7" ht="26.4">
      <c r="A314" s="3" t="s">
        <v>8</v>
      </c>
      <c r="B314" s="56">
        <v>81</v>
      </c>
      <c r="C314" s="97" t="s">
        <v>368</v>
      </c>
      <c r="D314" s="81">
        <f t="shared" ref="D314:F314" si="55">SUM(D312:D313)</f>
        <v>968</v>
      </c>
      <c r="E314" s="81">
        <f t="shared" si="55"/>
        <v>14381</v>
      </c>
      <c r="F314" s="81">
        <f t="shared" si="55"/>
        <v>14381</v>
      </c>
      <c r="G314" s="81">
        <v>16328</v>
      </c>
    </row>
    <row r="315" spans="1:7" ht="15.6" customHeight="1">
      <c r="A315" s="3" t="s">
        <v>8</v>
      </c>
      <c r="B315" s="119">
        <v>15</v>
      </c>
      <c r="C315" s="98" t="s">
        <v>240</v>
      </c>
      <c r="D315" s="84">
        <f>SUM(D309:D309)+D314+D310</f>
        <v>662168</v>
      </c>
      <c r="E315" s="84">
        <f t="shared" ref="E315:F315" si="56">SUM(E309:E309)+E314+E310</f>
        <v>576481</v>
      </c>
      <c r="F315" s="84">
        <f t="shared" si="56"/>
        <v>576481</v>
      </c>
      <c r="G315" s="84">
        <v>453228</v>
      </c>
    </row>
    <row r="316" spans="1:7" ht="12" customHeight="1">
      <c r="A316" s="3"/>
      <c r="B316" s="119"/>
      <c r="C316" s="120"/>
      <c r="D316" s="6"/>
      <c r="E316" s="6"/>
      <c r="F316" s="6"/>
      <c r="G316" s="108"/>
    </row>
    <row r="317" spans="1:7" ht="26.4">
      <c r="A317" s="3"/>
      <c r="B317" s="56">
        <v>66</v>
      </c>
      <c r="C317" s="97" t="s">
        <v>150</v>
      </c>
      <c r="D317" s="66"/>
      <c r="E317" s="66"/>
      <c r="F317" s="66"/>
      <c r="G317" s="66"/>
    </row>
    <row r="318" spans="1:7" ht="14.4" customHeight="1">
      <c r="A318" s="3"/>
      <c r="B318" s="56">
        <v>44</v>
      </c>
      <c r="C318" s="97" t="s">
        <v>78</v>
      </c>
      <c r="D318" s="66"/>
      <c r="E318" s="66"/>
      <c r="F318" s="66"/>
      <c r="G318" s="66"/>
    </row>
    <row r="319" spans="1:7" ht="14.4" customHeight="1">
      <c r="A319" s="3"/>
      <c r="B319" s="117" t="s">
        <v>106</v>
      </c>
      <c r="C319" s="97" t="s">
        <v>16</v>
      </c>
      <c r="D319" s="146">
        <v>13493</v>
      </c>
      <c r="E319" s="69">
        <v>15384</v>
      </c>
      <c r="F319" s="146">
        <v>15384</v>
      </c>
      <c r="G319" s="114">
        <v>15423</v>
      </c>
    </row>
    <row r="320" spans="1:7" ht="14.4" customHeight="1">
      <c r="A320" s="3" t="s">
        <v>8</v>
      </c>
      <c r="B320" s="56">
        <v>44</v>
      </c>
      <c r="C320" s="97" t="s">
        <v>78</v>
      </c>
      <c r="D320" s="99">
        <f t="shared" ref="D320:F320" si="57">SUM(D319:D319)</f>
        <v>13493</v>
      </c>
      <c r="E320" s="84">
        <f t="shared" si="57"/>
        <v>15384</v>
      </c>
      <c r="F320" s="99">
        <f t="shared" si="57"/>
        <v>15384</v>
      </c>
      <c r="G320" s="99">
        <v>15423</v>
      </c>
    </row>
    <row r="321" spans="1:7" ht="9.6" customHeight="1">
      <c r="A321" s="3"/>
      <c r="B321" s="117"/>
      <c r="C321" s="97"/>
      <c r="D321" s="113"/>
      <c r="E321" s="58"/>
      <c r="F321" s="58"/>
      <c r="G321" s="113"/>
    </row>
    <row r="322" spans="1:7" ht="14.4" customHeight="1">
      <c r="A322" s="3"/>
      <c r="B322" s="56">
        <v>45</v>
      </c>
      <c r="C322" s="97" t="s">
        <v>81</v>
      </c>
      <c r="D322" s="113"/>
      <c r="E322" s="58"/>
      <c r="F322" s="58"/>
      <c r="G322" s="101"/>
    </row>
    <row r="323" spans="1:7" ht="14.4" customHeight="1">
      <c r="A323" s="3"/>
      <c r="B323" s="117" t="s">
        <v>108</v>
      </c>
      <c r="C323" s="97" t="s">
        <v>16</v>
      </c>
      <c r="D323" s="192">
        <v>9053</v>
      </c>
      <c r="E323" s="72">
        <v>33667</v>
      </c>
      <c r="F323" s="107">
        <v>33667</v>
      </c>
      <c r="G323" s="108">
        <v>37065</v>
      </c>
    </row>
    <row r="324" spans="1:7" ht="14.4" customHeight="1">
      <c r="A324" s="3" t="s">
        <v>8</v>
      </c>
      <c r="B324" s="56">
        <v>45</v>
      </c>
      <c r="C324" s="97" t="s">
        <v>81</v>
      </c>
      <c r="D324" s="217">
        <f t="shared" ref="D324:F324" si="58">SUM(D323:D323)</f>
        <v>9053</v>
      </c>
      <c r="E324" s="217">
        <f t="shared" si="58"/>
        <v>33667</v>
      </c>
      <c r="F324" s="217">
        <f t="shared" si="58"/>
        <v>33667</v>
      </c>
      <c r="G324" s="74">
        <v>37065</v>
      </c>
    </row>
    <row r="325" spans="1:7" ht="9.6" customHeight="1">
      <c r="A325" s="3"/>
      <c r="B325" s="56"/>
      <c r="C325" s="97"/>
      <c r="D325" s="101"/>
      <c r="E325" s="66"/>
      <c r="F325" s="101"/>
      <c r="G325" s="101"/>
    </row>
    <row r="326" spans="1:7" ht="14.1" customHeight="1">
      <c r="A326" s="3"/>
      <c r="B326" s="56">
        <v>46</v>
      </c>
      <c r="C326" s="97" t="s">
        <v>83</v>
      </c>
      <c r="D326" s="101"/>
      <c r="E326" s="66"/>
      <c r="F326" s="101"/>
      <c r="G326" s="101"/>
    </row>
    <row r="327" spans="1:7" ht="14.1" customHeight="1">
      <c r="A327" s="3"/>
      <c r="B327" s="117" t="s">
        <v>109</v>
      </c>
      <c r="C327" s="97" t="s">
        <v>16</v>
      </c>
      <c r="D327" s="103">
        <v>1619</v>
      </c>
      <c r="E327" s="70">
        <v>0</v>
      </c>
      <c r="F327" s="7">
        <v>0</v>
      </c>
      <c r="G327" s="81">
        <v>2589</v>
      </c>
    </row>
    <row r="328" spans="1:7" ht="14.1" customHeight="1">
      <c r="A328" s="3" t="s">
        <v>8</v>
      </c>
      <c r="B328" s="56">
        <v>46</v>
      </c>
      <c r="C328" s="97" t="s">
        <v>83</v>
      </c>
      <c r="D328" s="69">
        <f t="shared" ref="D328:F328" si="59">SUM(D327:D327)</f>
        <v>1619</v>
      </c>
      <c r="E328" s="70">
        <f t="shared" si="59"/>
        <v>0</v>
      </c>
      <c r="F328" s="70">
        <f t="shared" si="59"/>
        <v>0</v>
      </c>
      <c r="G328" s="69">
        <v>2589</v>
      </c>
    </row>
    <row r="329" spans="1:7" ht="9.6" customHeight="1">
      <c r="A329" s="3"/>
      <c r="B329" s="117"/>
      <c r="C329" s="97"/>
      <c r="D329" s="113"/>
      <c r="E329" s="58"/>
      <c r="F329" s="113"/>
      <c r="G329" s="113"/>
    </row>
    <row r="330" spans="1:7" ht="14.1" customHeight="1">
      <c r="A330" s="3"/>
      <c r="B330" s="56">
        <v>48</v>
      </c>
      <c r="C330" s="97" t="s">
        <v>87</v>
      </c>
      <c r="D330" s="101"/>
      <c r="E330" s="66"/>
      <c r="F330" s="101"/>
      <c r="G330" s="101"/>
    </row>
    <row r="331" spans="1:7" ht="14.1" customHeight="1">
      <c r="A331" s="3"/>
      <c r="B331" s="117" t="s">
        <v>110</v>
      </c>
      <c r="C331" s="97" t="s">
        <v>16</v>
      </c>
      <c r="D331" s="103">
        <v>1160</v>
      </c>
      <c r="E331" s="69">
        <v>709</v>
      </c>
      <c r="F331" s="81">
        <v>709</v>
      </c>
      <c r="G331" s="81">
        <v>710</v>
      </c>
    </row>
    <row r="332" spans="1:7" ht="14.1" customHeight="1">
      <c r="A332" s="3" t="s">
        <v>8</v>
      </c>
      <c r="B332" s="56">
        <v>48</v>
      </c>
      <c r="C332" s="97" t="s">
        <v>87</v>
      </c>
      <c r="D332" s="69">
        <f t="shared" ref="D332:F332" si="60">SUM(D331:D331)</f>
        <v>1160</v>
      </c>
      <c r="E332" s="69">
        <f t="shared" si="60"/>
        <v>709</v>
      </c>
      <c r="F332" s="69">
        <f t="shared" si="60"/>
        <v>709</v>
      </c>
      <c r="G332" s="69">
        <v>710</v>
      </c>
    </row>
    <row r="333" spans="1:7" ht="26.4">
      <c r="A333" s="3" t="s">
        <v>8</v>
      </c>
      <c r="B333" s="56">
        <v>66</v>
      </c>
      <c r="C333" s="97" t="s">
        <v>150</v>
      </c>
      <c r="D333" s="99">
        <f t="shared" ref="D333:F333" si="61">D332+D328+D320+D324</f>
        <v>25325</v>
      </c>
      <c r="E333" s="99">
        <f t="shared" si="61"/>
        <v>49760</v>
      </c>
      <c r="F333" s="99">
        <f t="shared" si="61"/>
        <v>49760</v>
      </c>
      <c r="G333" s="99">
        <v>55787</v>
      </c>
    </row>
    <row r="334" spans="1:7" ht="9.6" customHeight="1">
      <c r="A334" s="3"/>
      <c r="B334" s="56"/>
      <c r="C334" s="97"/>
      <c r="D334" s="101"/>
      <c r="E334" s="101"/>
      <c r="F334" s="101"/>
      <c r="G334" s="101"/>
    </row>
    <row r="335" spans="1:7" ht="26.4">
      <c r="A335" s="3"/>
      <c r="B335" s="56">
        <v>67</v>
      </c>
      <c r="C335" s="97" t="s">
        <v>371</v>
      </c>
      <c r="D335" s="58"/>
      <c r="E335" s="58"/>
      <c r="F335" s="58"/>
      <c r="G335" s="58"/>
    </row>
    <row r="336" spans="1:7" ht="14.1" customHeight="1">
      <c r="A336" s="3"/>
      <c r="B336" s="56">
        <v>44</v>
      </c>
      <c r="C336" s="97" t="s">
        <v>78</v>
      </c>
      <c r="D336" s="66"/>
      <c r="E336" s="66"/>
      <c r="F336" s="66"/>
      <c r="G336" s="66"/>
    </row>
    <row r="337" spans="1:7" ht="14.1" customHeight="1">
      <c r="A337" s="3"/>
      <c r="B337" s="117" t="s">
        <v>111</v>
      </c>
      <c r="C337" s="97" t="s">
        <v>16</v>
      </c>
      <c r="D337" s="78">
        <v>8383</v>
      </c>
      <c r="E337" s="76">
        <v>9969</v>
      </c>
      <c r="F337" s="108">
        <v>9969</v>
      </c>
      <c r="G337" s="108">
        <v>12726</v>
      </c>
    </row>
    <row r="338" spans="1:7" ht="14.1" customHeight="1">
      <c r="A338" s="3" t="s">
        <v>8</v>
      </c>
      <c r="B338" s="56">
        <v>44</v>
      </c>
      <c r="C338" s="97" t="s">
        <v>78</v>
      </c>
      <c r="D338" s="84">
        <f t="shared" ref="D338:F338" si="62">SUM(D337:D337)</f>
        <v>8383</v>
      </c>
      <c r="E338" s="84">
        <f t="shared" si="62"/>
        <v>9969</v>
      </c>
      <c r="F338" s="84">
        <f t="shared" si="62"/>
        <v>9969</v>
      </c>
      <c r="G338" s="84">
        <v>12726</v>
      </c>
    </row>
    <row r="339" spans="1:7" ht="9.6" customHeight="1">
      <c r="A339" s="3"/>
      <c r="B339" s="56"/>
      <c r="C339" s="97"/>
      <c r="D339" s="101"/>
      <c r="E339" s="101"/>
      <c r="F339" s="101"/>
      <c r="G339" s="101"/>
    </row>
    <row r="340" spans="1:7" ht="13.5" customHeight="1">
      <c r="A340" s="3"/>
      <c r="B340" s="56">
        <v>46</v>
      </c>
      <c r="C340" s="97" t="s">
        <v>83</v>
      </c>
      <c r="D340" s="101"/>
      <c r="E340" s="101"/>
      <c r="F340" s="101"/>
      <c r="G340" s="101"/>
    </row>
    <row r="341" spans="1:7" ht="13.5" customHeight="1">
      <c r="A341" s="3"/>
      <c r="B341" s="117" t="s">
        <v>112</v>
      </c>
      <c r="C341" s="97" t="s">
        <v>16</v>
      </c>
      <c r="D341" s="103">
        <v>2495</v>
      </c>
      <c r="E341" s="81">
        <v>3757</v>
      </c>
      <c r="F341" s="81">
        <v>3757</v>
      </c>
      <c r="G341" s="81">
        <v>3883</v>
      </c>
    </row>
    <row r="342" spans="1:7" ht="13.5" customHeight="1">
      <c r="A342" s="3" t="s">
        <v>8</v>
      </c>
      <c r="B342" s="56">
        <v>46</v>
      </c>
      <c r="C342" s="97" t="s">
        <v>83</v>
      </c>
      <c r="D342" s="81">
        <f t="shared" ref="D342:F342" si="63">SUM(D341:D341)</f>
        <v>2495</v>
      </c>
      <c r="E342" s="81">
        <f t="shared" si="63"/>
        <v>3757</v>
      </c>
      <c r="F342" s="81">
        <f t="shared" si="63"/>
        <v>3757</v>
      </c>
      <c r="G342" s="81">
        <v>3883</v>
      </c>
    </row>
    <row r="343" spans="1:7" ht="9.6" customHeight="1">
      <c r="A343" s="3"/>
      <c r="B343" s="117"/>
      <c r="C343" s="97"/>
      <c r="D343" s="113"/>
      <c r="E343" s="113"/>
      <c r="F343" s="101"/>
      <c r="G343" s="113"/>
    </row>
    <row r="344" spans="1:7" ht="13.5" customHeight="1">
      <c r="A344" s="3"/>
      <c r="B344" s="56">
        <v>47</v>
      </c>
      <c r="C344" s="97" t="s">
        <v>85</v>
      </c>
      <c r="D344" s="101"/>
      <c r="E344" s="101"/>
      <c r="F344" s="101"/>
      <c r="G344" s="101"/>
    </row>
    <row r="345" spans="1:7" ht="13.5" customHeight="1">
      <c r="A345" s="3"/>
      <c r="B345" s="117" t="s">
        <v>113</v>
      </c>
      <c r="C345" s="97" t="s">
        <v>16</v>
      </c>
      <c r="D345" s="122">
        <v>1388</v>
      </c>
      <c r="E345" s="108">
        <v>1139</v>
      </c>
      <c r="F345" s="108">
        <v>1139</v>
      </c>
      <c r="G345" s="108">
        <v>3462</v>
      </c>
    </row>
    <row r="346" spans="1:7" ht="13.5" customHeight="1">
      <c r="A346" s="110" t="s">
        <v>8</v>
      </c>
      <c r="B346" s="111">
        <v>47</v>
      </c>
      <c r="C346" s="112" t="s">
        <v>85</v>
      </c>
      <c r="D346" s="84">
        <f t="shared" ref="D346:F346" si="64">SUM(D345:D345)</f>
        <v>1388</v>
      </c>
      <c r="E346" s="84">
        <f t="shared" si="64"/>
        <v>1139</v>
      </c>
      <c r="F346" s="84">
        <f t="shared" si="64"/>
        <v>1139</v>
      </c>
      <c r="G346" s="84">
        <v>3462</v>
      </c>
    </row>
    <row r="347" spans="1:7" ht="5.4" customHeight="1">
      <c r="A347" s="3"/>
      <c r="B347" s="117"/>
      <c r="C347" s="97"/>
      <c r="D347" s="101"/>
      <c r="E347" s="101"/>
      <c r="F347" s="101"/>
      <c r="G347" s="101"/>
    </row>
    <row r="348" spans="1:7" ht="13.5" customHeight="1">
      <c r="A348" s="3"/>
      <c r="B348" s="56">
        <v>48</v>
      </c>
      <c r="C348" s="97" t="s">
        <v>87</v>
      </c>
      <c r="D348" s="101"/>
      <c r="E348" s="101"/>
      <c r="F348" s="101"/>
      <c r="G348" s="101"/>
    </row>
    <row r="349" spans="1:7" ht="13.5" customHeight="1">
      <c r="A349" s="3"/>
      <c r="B349" s="117" t="s">
        <v>114</v>
      </c>
      <c r="C349" s="97" t="s">
        <v>16</v>
      </c>
      <c r="D349" s="103">
        <v>4685</v>
      </c>
      <c r="E349" s="81">
        <v>5917</v>
      </c>
      <c r="F349" s="81">
        <v>5917</v>
      </c>
      <c r="G349" s="81">
        <v>5777</v>
      </c>
    </row>
    <row r="350" spans="1:7" ht="13.5" customHeight="1">
      <c r="A350" s="3" t="s">
        <v>8</v>
      </c>
      <c r="B350" s="56">
        <v>48</v>
      </c>
      <c r="C350" s="97" t="s">
        <v>87</v>
      </c>
      <c r="D350" s="108">
        <f t="shared" ref="D350:F350" si="65">SUM(D349:D349)</f>
        <v>4685</v>
      </c>
      <c r="E350" s="108">
        <f t="shared" si="65"/>
        <v>5917</v>
      </c>
      <c r="F350" s="108">
        <f t="shared" si="65"/>
        <v>5917</v>
      </c>
      <c r="G350" s="108">
        <v>5777</v>
      </c>
    </row>
    <row r="351" spans="1:7" ht="26.4">
      <c r="A351" s="3" t="s">
        <v>8</v>
      </c>
      <c r="B351" s="56">
        <v>67</v>
      </c>
      <c r="C351" s="97" t="s">
        <v>371</v>
      </c>
      <c r="D351" s="84">
        <f t="shared" ref="D351:F351" si="66">D350+D346+D342+D338</f>
        <v>16951</v>
      </c>
      <c r="E351" s="84">
        <f t="shared" si="66"/>
        <v>20782</v>
      </c>
      <c r="F351" s="84">
        <f t="shared" si="66"/>
        <v>20782</v>
      </c>
      <c r="G351" s="84">
        <v>25848</v>
      </c>
    </row>
    <row r="352" spans="1:7">
      <c r="A352" s="3"/>
      <c r="B352" s="56"/>
      <c r="C352" s="97"/>
      <c r="D352" s="101"/>
      <c r="E352" s="101"/>
      <c r="F352" s="101"/>
      <c r="G352" s="101"/>
    </row>
    <row r="353" spans="1:7">
      <c r="A353" s="3"/>
      <c r="B353" s="56">
        <v>69</v>
      </c>
      <c r="C353" s="97" t="s">
        <v>328</v>
      </c>
      <c r="D353" s="101"/>
      <c r="E353" s="101"/>
      <c r="F353" s="101"/>
      <c r="G353" s="101"/>
    </row>
    <row r="354" spans="1:7" ht="13.5" customHeight="1">
      <c r="A354" s="3"/>
      <c r="B354" s="117" t="s">
        <v>115</v>
      </c>
      <c r="C354" s="97" t="s">
        <v>16</v>
      </c>
      <c r="D354" s="122">
        <v>8518</v>
      </c>
      <c r="E354" s="108">
        <v>12932</v>
      </c>
      <c r="F354" s="122">
        <v>12932</v>
      </c>
      <c r="G354" s="101">
        <v>13439</v>
      </c>
    </row>
    <row r="355" spans="1:7" ht="13.5" customHeight="1">
      <c r="A355" s="3"/>
      <c r="B355" s="117" t="s">
        <v>116</v>
      </c>
      <c r="C355" s="97" t="s">
        <v>19</v>
      </c>
      <c r="D355" s="76">
        <v>50</v>
      </c>
      <c r="E355" s="108">
        <v>38</v>
      </c>
      <c r="F355" s="108">
        <v>38</v>
      </c>
      <c r="G355" s="101">
        <v>42</v>
      </c>
    </row>
    <row r="356" spans="1:7" ht="13.5" customHeight="1">
      <c r="A356" s="3"/>
      <c r="B356" s="117" t="s">
        <v>117</v>
      </c>
      <c r="C356" s="97" t="s">
        <v>21</v>
      </c>
      <c r="D356" s="81">
        <v>97</v>
      </c>
      <c r="E356" s="81">
        <v>75</v>
      </c>
      <c r="F356" s="81">
        <v>75</v>
      </c>
      <c r="G356" s="114">
        <v>83</v>
      </c>
    </row>
    <row r="357" spans="1:7">
      <c r="A357" s="3" t="s">
        <v>8</v>
      </c>
      <c r="B357" s="56">
        <v>69</v>
      </c>
      <c r="C357" s="97" t="s">
        <v>328</v>
      </c>
      <c r="D357" s="103">
        <f t="shared" ref="D357:F357" si="67">SUM(D354:D356)</f>
        <v>8665</v>
      </c>
      <c r="E357" s="81">
        <f t="shared" si="67"/>
        <v>13045</v>
      </c>
      <c r="F357" s="103">
        <f t="shared" si="67"/>
        <v>13045</v>
      </c>
      <c r="G357" s="103">
        <v>13564</v>
      </c>
    </row>
    <row r="358" spans="1:7" ht="14.4" customHeight="1">
      <c r="A358" s="3" t="s">
        <v>8</v>
      </c>
      <c r="B358" s="104">
        <v>6.101</v>
      </c>
      <c r="C358" s="57" t="s">
        <v>105</v>
      </c>
      <c r="D358" s="132">
        <f t="shared" ref="D358:F358" si="68">D357+D351+D333+D315</f>
        <v>713109</v>
      </c>
      <c r="E358" s="132">
        <f t="shared" si="68"/>
        <v>660068</v>
      </c>
      <c r="F358" s="132">
        <f t="shared" si="68"/>
        <v>660068</v>
      </c>
      <c r="G358" s="132">
        <v>548427</v>
      </c>
    </row>
    <row r="359" spans="1:7" ht="10.050000000000001" customHeight="1">
      <c r="A359" s="3"/>
      <c r="B359" s="88"/>
      <c r="C359" s="57"/>
      <c r="D359" s="133"/>
      <c r="E359" s="134"/>
      <c r="F359" s="134"/>
      <c r="G359" s="135"/>
    </row>
    <row r="360" spans="1:7" ht="14.4" customHeight="1">
      <c r="A360" s="3"/>
      <c r="B360" s="104">
        <v>6.1020000000000003</v>
      </c>
      <c r="C360" s="57" t="s">
        <v>118</v>
      </c>
      <c r="D360" s="32"/>
      <c r="E360" s="102"/>
      <c r="F360" s="102"/>
      <c r="G360" s="101"/>
    </row>
    <row r="361" spans="1:7" ht="14.4" customHeight="1">
      <c r="A361" s="3"/>
      <c r="B361" s="56">
        <v>70</v>
      </c>
      <c r="C361" s="97" t="s">
        <v>118</v>
      </c>
      <c r="D361" s="102"/>
      <c r="E361" s="79"/>
      <c r="F361" s="79"/>
      <c r="G361" s="66"/>
    </row>
    <row r="362" spans="1:7" ht="14.4" customHeight="1">
      <c r="A362" s="3"/>
      <c r="B362" s="117" t="s">
        <v>119</v>
      </c>
      <c r="C362" s="97" t="s">
        <v>16</v>
      </c>
      <c r="D362" s="69">
        <v>6863</v>
      </c>
      <c r="E362" s="81">
        <v>7358</v>
      </c>
      <c r="F362" s="69">
        <v>7358</v>
      </c>
      <c r="G362" s="81">
        <v>10422</v>
      </c>
    </row>
    <row r="363" spans="1:7" ht="14.4" customHeight="1">
      <c r="A363" s="3" t="s">
        <v>8</v>
      </c>
      <c r="B363" s="56">
        <v>70</v>
      </c>
      <c r="C363" s="97" t="s">
        <v>118</v>
      </c>
      <c r="D363" s="69">
        <f t="shared" ref="D363:F363" si="69">SUM(D362:D362)</f>
        <v>6863</v>
      </c>
      <c r="E363" s="69">
        <f t="shared" si="69"/>
        <v>7358</v>
      </c>
      <c r="F363" s="69">
        <f t="shared" si="69"/>
        <v>7358</v>
      </c>
      <c r="G363" s="69">
        <v>10422</v>
      </c>
    </row>
    <row r="364" spans="1:7" ht="14.25" customHeight="1">
      <c r="A364" s="3" t="s">
        <v>8</v>
      </c>
      <c r="B364" s="104">
        <v>6.1020000000000003</v>
      </c>
      <c r="C364" s="57" t="s">
        <v>118</v>
      </c>
      <c r="D364" s="84">
        <f t="shared" ref="D364:F364" si="70">D363</f>
        <v>6863</v>
      </c>
      <c r="E364" s="84">
        <f t="shared" si="70"/>
        <v>7358</v>
      </c>
      <c r="F364" s="84">
        <f t="shared" si="70"/>
        <v>7358</v>
      </c>
      <c r="G364" s="84">
        <v>10422</v>
      </c>
    </row>
    <row r="365" spans="1:7" ht="10.050000000000001" customHeight="1">
      <c r="A365" s="3"/>
      <c r="B365" s="88"/>
      <c r="C365" s="57"/>
      <c r="D365" s="102"/>
      <c r="E365" s="102"/>
      <c r="F365" s="102"/>
      <c r="G365" s="101"/>
    </row>
    <row r="366" spans="1:7" ht="13.35" customHeight="1">
      <c r="A366" s="3"/>
      <c r="B366" s="104">
        <v>6.1040000000000001</v>
      </c>
      <c r="C366" s="57" t="s">
        <v>120</v>
      </c>
      <c r="D366" s="102"/>
      <c r="E366" s="102"/>
      <c r="F366" s="102"/>
      <c r="G366" s="101"/>
    </row>
    <row r="367" spans="1:7" ht="13.35" customHeight="1">
      <c r="A367" s="3"/>
      <c r="B367" s="56">
        <v>71</v>
      </c>
      <c r="C367" s="97" t="s">
        <v>121</v>
      </c>
      <c r="D367" s="102"/>
      <c r="E367" s="102"/>
      <c r="F367" s="102"/>
      <c r="G367" s="101"/>
    </row>
    <row r="368" spans="1:7" ht="13.35" customHeight="1">
      <c r="A368" s="3"/>
      <c r="B368" s="117" t="s">
        <v>122</v>
      </c>
      <c r="C368" s="97" t="s">
        <v>16</v>
      </c>
      <c r="D368" s="76">
        <v>7893</v>
      </c>
      <c r="E368" s="108">
        <v>9274</v>
      </c>
      <c r="F368" s="76">
        <v>9274</v>
      </c>
      <c r="G368" s="108">
        <v>10215</v>
      </c>
    </row>
    <row r="369" spans="1:7" ht="13.35" customHeight="1">
      <c r="A369" s="3" t="s">
        <v>8</v>
      </c>
      <c r="B369" s="56">
        <v>71</v>
      </c>
      <c r="C369" s="97" t="s">
        <v>121</v>
      </c>
      <c r="D369" s="84">
        <f t="shared" ref="D369:F369" si="71">SUM(D368:D368)</f>
        <v>7893</v>
      </c>
      <c r="E369" s="84">
        <f t="shared" si="71"/>
        <v>9274</v>
      </c>
      <c r="F369" s="84">
        <f t="shared" si="71"/>
        <v>9274</v>
      </c>
      <c r="G369" s="84">
        <v>10215</v>
      </c>
    </row>
    <row r="370" spans="1:7">
      <c r="A370" s="3" t="s">
        <v>8</v>
      </c>
      <c r="B370" s="104">
        <v>6.1040000000000001</v>
      </c>
      <c r="C370" s="57" t="s">
        <v>120</v>
      </c>
      <c r="D370" s="84">
        <f>D369</f>
        <v>7893</v>
      </c>
      <c r="E370" s="84">
        <f t="shared" ref="E370:F370" si="72">E369</f>
        <v>9274</v>
      </c>
      <c r="F370" s="84">
        <f t="shared" si="72"/>
        <v>9274</v>
      </c>
      <c r="G370" s="84">
        <v>10215</v>
      </c>
    </row>
    <row r="371" spans="1:7" ht="10.050000000000001" customHeight="1">
      <c r="A371" s="3"/>
      <c r="B371" s="104"/>
      <c r="C371" s="57"/>
      <c r="D371" s="101"/>
      <c r="E371" s="101"/>
      <c r="F371" s="101"/>
      <c r="G371" s="101"/>
    </row>
    <row r="372" spans="1:7" ht="27.6" customHeight="1">
      <c r="A372" s="3"/>
      <c r="B372" s="104">
        <v>6.1070000000000002</v>
      </c>
      <c r="C372" s="57" t="s">
        <v>331</v>
      </c>
      <c r="D372" s="101"/>
      <c r="E372" s="101"/>
      <c r="F372" s="101"/>
      <c r="G372" s="101"/>
    </row>
    <row r="373" spans="1:7" ht="27.9" customHeight="1">
      <c r="A373" s="3"/>
      <c r="B373" s="137">
        <v>17</v>
      </c>
      <c r="C373" s="97" t="s">
        <v>238</v>
      </c>
      <c r="D373" s="108"/>
      <c r="E373" s="108"/>
      <c r="F373" s="108"/>
      <c r="G373" s="108"/>
    </row>
    <row r="374" spans="1:7">
      <c r="A374" s="3"/>
      <c r="B374" s="117" t="s">
        <v>258</v>
      </c>
      <c r="C374" s="97" t="s">
        <v>262</v>
      </c>
      <c r="D374" s="108">
        <v>1647</v>
      </c>
      <c r="E374" s="108">
        <v>1900</v>
      </c>
      <c r="F374" s="108">
        <v>1900</v>
      </c>
      <c r="G374" s="108">
        <v>6000</v>
      </c>
    </row>
    <row r="375" spans="1:7">
      <c r="A375" s="3"/>
      <c r="B375" s="117" t="s">
        <v>259</v>
      </c>
      <c r="C375" s="97" t="s">
        <v>263</v>
      </c>
      <c r="D375" s="108">
        <v>95308</v>
      </c>
      <c r="E375" s="108">
        <v>34833</v>
      </c>
      <c r="F375" s="108">
        <v>34833</v>
      </c>
      <c r="G375" s="108">
        <v>100000</v>
      </c>
    </row>
    <row r="376" spans="1:7" ht="27.9" customHeight="1">
      <c r="A376" s="3" t="s">
        <v>8</v>
      </c>
      <c r="B376" s="137">
        <v>17</v>
      </c>
      <c r="C376" s="97" t="s">
        <v>238</v>
      </c>
      <c r="D376" s="84">
        <f t="shared" ref="D376:F376" si="73">SUM(D374:D375)</f>
        <v>96955</v>
      </c>
      <c r="E376" s="84">
        <f t="shared" si="73"/>
        <v>36733</v>
      </c>
      <c r="F376" s="84">
        <f t="shared" si="73"/>
        <v>36733</v>
      </c>
      <c r="G376" s="84">
        <v>106000</v>
      </c>
    </row>
    <row r="377" spans="1:7" ht="27.6" customHeight="1">
      <c r="A377" s="3" t="s">
        <v>8</v>
      </c>
      <c r="B377" s="104">
        <v>6.1070000000000002</v>
      </c>
      <c r="C377" s="57" t="s">
        <v>332</v>
      </c>
      <c r="D377" s="81">
        <f t="shared" ref="D377:F377" si="74">D376</f>
        <v>96955</v>
      </c>
      <c r="E377" s="81">
        <f t="shared" si="74"/>
        <v>36733</v>
      </c>
      <c r="F377" s="81">
        <f t="shared" si="74"/>
        <v>36733</v>
      </c>
      <c r="G377" s="81">
        <v>106000</v>
      </c>
    </row>
    <row r="378" spans="1:7" ht="10.050000000000001" customHeight="1">
      <c r="A378" s="3"/>
      <c r="B378" s="104"/>
      <c r="C378" s="57"/>
      <c r="D378" s="101"/>
      <c r="E378" s="101"/>
      <c r="F378" s="101"/>
      <c r="G378" s="101"/>
    </row>
    <row r="379" spans="1:7" ht="14.85" customHeight="1">
      <c r="A379" s="3"/>
      <c r="B379" s="104">
        <v>6.1120000000000001</v>
      </c>
      <c r="C379" s="57" t="s">
        <v>123</v>
      </c>
      <c r="D379" s="58"/>
      <c r="E379" s="58"/>
      <c r="F379" s="58"/>
      <c r="G379" s="58"/>
    </row>
    <row r="380" spans="1:7" ht="14.85" customHeight="1">
      <c r="A380" s="3"/>
      <c r="B380" s="56">
        <v>72</v>
      </c>
      <c r="C380" s="97" t="s">
        <v>124</v>
      </c>
      <c r="D380" s="58"/>
      <c r="E380" s="58"/>
      <c r="F380" s="58"/>
      <c r="G380" s="58"/>
    </row>
    <row r="381" spans="1:7" ht="14.85" customHeight="1">
      <c r="A381" s="3"/>
      <c r="B381" s="56">
        <v>44</v>
      </c>
      <c r="C381" s="97" t="s">
        <v>78</v>
      </c>
      <c r="D381" s="66"/>
      <c r="E381" s="66"/>
      <c r="F381" s="66"/>
      <c r="G381" s="66"/>
    </row>
    <row r="382" spans="1:7" ht="14.85" customHeight="1">
      <c r="A382" s="3"/>
      <c r="B382" s="117" t="s">
        <v>125</v>
      </c>
      <c r="C382" s="97" t="s">
        <v>16</v>
      </c>
      <c r="D382" s="78">
        <v>9400</v>
      </c>
      <c r="E382" s="76">
        <v>7447</v>
      </c>
      <c r="F382" s="78">
        <v>7447</v>
      </c>
      <c r="G382" s="101">
        <v>7601</v>
      </c>
    </row>
    <row r="383" spans="1:7" ht="14.85" customHeight="1">
      <c r="A383" s="3"/>
      <c r="B383" s="117" t="s">
        <v>126</v>
      </c>
      <c r="C383" s="97" t="s">
        <v>19</v>
      </c>
      <c r="D383" s="76">
        <v>38</v>
      </c>
      <c r="E383" s="76">
        <v>60</v>
      </c>
      <c r="F383" s="76">
        <v>60</v>
      </c>
      <c r="G383" s="101">
        <v>66</v>
      </c>
    </row>
    <row r="384" spans="1:7" ht="14.85" customHeight="1">
      <c r="A384" s="3"/>
      <c r="B384" s="117" t="s">
        <v>127</v>
      </c>
      <c r="C384" s="97" t="s">
        <v>21</v>
      </c>
      <c r="D384" s="77">
        <v>0</v>
      </c>
      <c r="E384" s="76">
        <v>248</v>
      </c>
      <c r="F384" s="76">
        <v>248</v>
      </c>
      <c r="G384" s="101">
        <v>273</v>
      </c>
    </row>
    <row r="385" spans="1:7" ht="14.85" customHeight="1">
      <c r="A385" s="3"/>
      <c r="B385" s="117" t="s">
        <v>128</v>
      </c>
      <c r="C385" s="97" t="s">
        <v>75</v>
      </c>
      <c r="D385" s="77">
        <v>0</v>
      </c>
      <c r="E385" s="76">
        <v>38</v>
      </c>
      <c r="F385" s="76">
        <v>38</v>
      </c>
      <c r="G385" s="101">
        <v>42</v>
      </c>
    </row>
    <row r="386" spans="1:7" ht="14.85" customHeight="1">
      <c r="A386" s="3"/>
      <c r="B386" s="117" t="s">
        <v>129</v>
      </c>
      <c r="C386" s="97" t="s">
        <v>25</v>
      </c>
      <c r="D386" s="76">
        <v>89</v>
      </c>
      <c r="E386" s="76">
        <v>75</v>
      </c>
      <c r="F386" s="76">
        <v>75</v>
      </c>
      <c r="G386" s="101">
        <v>83</v>
      </c>
    </row>
    <row r="387" spans="1:7" ht="14.85" customHeight="1">
      <c r="A387" s="3"/>
      <c r="B387" s="117" t="s">
        <v>130</v>
      </c>
      <c r="C387" s="97" t="s">
        <v>107</v>
      </c>
      <c r="D387" s="77">
        <v>0</v>
      </c>
      <c r="E387" s="76">
        <v>60</v>
      </c>
      <c r="F387" s="108">
        <v>60</v>
      </c>
      <c r="G387" s="101">
        <v>66</v>
      </c>
    </row>
    <row r="388" spans="1:7" ht="14.85" customHeight="1">
      <c r="A388" s="3" t="s">
        <v>8</v>
      </c>
      <c r="B388" s="56">
        <v>44</v>
      </c>
      <c r="C388" s="97" t="s">
        <v>78</v>
      </c>
      <c r="D388" s="99">
        <f t="shared" ref="D388:F388" si="75">SUM(D382:D387)</f>
        <v>9527</v>
      </c>
      <c r="E388" s="84">
        <f t="shared" si="75"/>
        <v>7928</v>
      </c>
      <c r="F388" s="99">
        <f t="shared" si="75"/>
        <v>7928</v>
      </c>
      <c r="G388" s="99">
        <v>8131</v>
      </c>
    </row>
    <row r="389" spans="1:7" ht="10.050000000000001" customHeight="1">
      <c r="A389" s="3"/>
      <c r="B389" s="117"/>
      <c r="C389" s="97"/>
      <c r="D389" s="66"/>
      <c r="E389" s="113"/>
      <c r="F389" s="113"/>
      <c r="G389" s="113"/>
    </row>
    <row r="390" spans="1:7" ht="13.95" customHeight="1">
      <c r="A390" s="3"/>
      <c r="B390" s="56">
        <v>45</v>
      </c>
      <c r="C390" s="97" t="s">
        <v>81</v>
      </c>
      <c r="D390" s="66"/>
      <c r="E390" s="101"/>
      <c r="F390" s="101"/>
      <c r="G390" s="101"/>
    </row>
    <row r="391" spans="1:7" ht="13.95" customHeight="1">
      <c r="A391" s="3"/>
      <c r="B391" s="117" t="s">
        <v>131</v>
      </c>
      <c r="C391" s="97" t="s">
        <v>16</v>
      </c>
      <c r="D391" s="78">
        <v>4967</v>
      </c>
      <c r="E391" s="108">
        <v>7527</v>
      </c>
      <c r="F391" s="108">
        <v>7527</v>
      </c>
      <c r="G391" s="108">
        <v>8264</v>
      </c>
    </row>
    <row r="392" spans="1:7" ht="13.95" customHeight="1">
      <c r="A392" s="3" t="s">
        <v>8</v>
      </c>
      <c r="B392" s="56">
        <v>45</v>
      </c>
      <c r="C392" s="97" t="s">
        <v>81</v>
      </c>
      <c r="D392" s="74">
        <f t="shared" ref="D392:F392" si="76">SUM(D391:D391)</f>
        <v>4967</v>
      </c>
      <c r="E392" s="74">
        <f t="shared" si="76"/>
        <v>7527</v>
      </c>
      <c r="F392" s="74">
        <f t="shared" si="76"/>
        <v>7527</v>
      </c>
      <c r="G392" s="74">
        <v>8264</v>
      </c>
    </row>
    <row r="393" spans="1:7" ht="10.199999999999999" customHeight="1">
      <c r="A393" s="3"/>
      <c r="B393" s="117"/>
      <c r="C393" s="97"/>
      <c r="D393" s="66"/>
      <c r="E393" s="113"/>
      <c r="F393" s="113"/>
      <c r="G393" s="113"/>
    </row>
    <row r="394" spans="1:7" ht="13.95" customHeight="1">
      <c r="A394" s="3"/>
      <c r="B394" s="115">
        <v>46</v>
      </c>
      <c r="C394" s="97" t="s">
        <v>83</v>
      </c>
      <c r="D394" s="66"/>
      <c r="E394" s="101"/>
      <c r="F394" s="101"/>
      <c r="G394" s="101"/>
    </row>
    <row r="395" spans="1:7" ht="13.95" customHeight="1">
      <c r="A395" s="3"/>
      <c r="B395" s="117" t="s">
        <v>132</v>
      </c>
      <c r="C395" s="97" t="s">
        <v>16</v>
      </c>
      <c r="D395" s="78">
        <v>589</v>
      </c>
      <c r="E395" s="108">
        <v>861</v>
      </c>
      <c r="F395" s="108">
        <v>861</v>
      </c>
      <c r="G395" s="108">
        <v>880</v>
      </c>
    </row>
    <row r="396" spans="1:7" ht="13.95" customHeight="1">
      <c r="A396" s="110" t="s">
        <v>8</v>
      </c>
      <c r="B396" s="138">
        <v>46</v>
      </c>
      <c r="C396" s="112" t="s">
        <v>83</v>
      </c>
      <c r="D396" s="74">
        <f t="shared" ref="D396:F396" si="77">SUM(D395:D395)</f>
        <v>589</v>
      </c>
      <c r="E396" s="74">
        <f t="shared" si="77"/>
        <v>861</v>
      </c>
      <c r="F396" s="74">
        <f t="shared" si="77"/>
        <v>861</v>
      </c>
      <c r="G396" s="74">
        <v>880</v>
      </c>
    </row>
    <row r="397" spans="1:7" ht="10.199999999999999" customHeight="1">
      <c r="A397" s="3"/>
      <c r="B397" s="117"/>
      <c r="C397" s="97"/>
      <c r="D397" s="66"/>
      <c r="E397" s="113"/>
      <c r="F397" s="113"/>
      <c r="G397" s="113"/>
    </row>
    <row r="398" spans="1:7" ht="13.95" customHeight="1">
      <c r="A398" s="3"/>
      <c r="B398" s="115">
        <v>47</v>
      </c>
      <c r="C398" s="97" t="s">
        <v>85</v>
      </c>
      <c r="D398" s="66"/>
      <c r="E398" s="101"/>
      <c r="F398" s="101"/>
      <c r="G398" s="101"/>
    </row>
    <row r="399" spans="1:7" ht="13.95" customHeight="1">
      <c r="A399" s="3"/>
      <c r="B399" s="117" t="s">
        <v>133</v>
      </c>
      <c r="C399" s="97" t="s">
        <v>16</v>
      </c>
      <c r="D399" s="146">
        <v>3008</v>
      </c>
      <c r="E399" s="81">
        <v>262</v>
      </c>
      <c r="F399" s="81">
        <v>262</v>
      </c>
      <c r="G399" s="81">
        <v>3276</v>
      </c>
    </row>
    <row r="400" spans="1:7" ht="13.95" customHeight="1">
      <c r="A400" s="3" t="s">
        <v>8</v>
      </c>
      <c r="B400" s="115">
        <v>47</v>
      </c>
      <c r="C400" s="97" t="s">
        <v>85</v>
      </c>
      <c r="D400" s="69">
        <f t="shared" ref="D400:F400" si="78">SUM(D399:D399)</f>
        <v>3008</v>
      </c>
      <c r="E400" s="69">
        <f t="shared" si="78"/>
        <v>262</v>
      </c>
      <c r="F400" s="69">
        <f t="shared" si="78"/>
        <v>262</v>
      </c>
      <c r="G400" s="69">
        <v>3276</v>
      </c>
    </row>
    <row r="401" spans="1:7" ht="8.4" customHeight="1">
      <c r="A401" s="3"/>
      <c r="B401" s="117"/>
      <c r="C401" s="97"/>
      <c r="D401" s="66"/>
      <c r="E401" s="113"/>
      <c r="F401" s="113"/>
      <c r="G401" s="113"/>
    </row>
    <row r="402" spans="1:7" ht="13.95" customHeight="1">
      <c r="A402" s="3"/>
      <c r="B402" s="115">
        <v>48</v>
      </c>
      <c r="C402" s="97" t="s">
        <v>87</v>
      </c>
      <c r="D402" s="66"/>
      <c r="E402" s="113"/>
      <c r="F402" s="113"/>
      <c r="G402" s="113"/>
    </row>
    <row r="403" spans="1:7" ht="13.95" customHeight="1">
      <c r="A403" s="3"/>
      <c r="B403" s="117" t="s">
        <v>134</v>
      </c>
      <c r="C403" s="97" t="s">
        <v>16</v>
      </c>
      <c r="D403" s="78">
        <v>3557</v>
      </c>
      <c r="E403" s="108">
        <v>4431</v>
      </c>
      <c r="F403" s="122">
        <v>4431</v>
      </c>
      <c r="G403" s="101">
        <v>4169</v>
      </c>
    </row>
    <row r="404" spans="1:7" ht="13.95" customHeight="1">
      <c r="A404" s="3"/>
      <c r="B404" s="117" t="s">
        <v>135</v>
      </c>
      <c r="C404" s="97" t="s">
        <v>19</v>
      </c>
      <c r="D404" s="76">
        <v>20</v>
      </c>
      <c r="E404" s="76">
        <v>15</v>
      </c>
      <c r="F404" s="108">
        <v>15</v>
      </c>
      <c r="G404" s="101">
        <v>17</v>
      </c>
    </row>
    <row r="405" spans="1:7" ht="13.95" customHeight="1">
      <c r="A405" s="3"/>
      <c r="B405" s="117" t="s">
        <v>136</v>
      </c>
      <c r="C405" s="97" t="s">
        <v>21</v>
      </c>
      <c r="D405" s="69">
        <v>35</v>
      </c>
      <c r="E405" s="69">
        <v>26</v>
      </c>
      <c r="F405" s="81">
        <v>26</v>
      </c>
      <c r="G405" s="114">
        <v>29</v>
      </c>
    </row>
    <row r="406" spans="1:7" ht="13.95" customHeight="1">
      <c r="A406" s="3" t="s">
        <v>8</v>
      </c>
      <c r="B406" s="115">
        <v>48</v>
      </c>
      <c r="C406" s="97" t="s">
        <v>87</v>
      </c>
      <c r="D406" s="103">
        <f t="shared" ref="D406:F406" si="79">SUM(D403:D405)</f>
        <v>3612</v>
      </c>
      <c r="E406" s="81">
        <f t="shared" si="79"/>
        <v>4472</v>
      </c>
      <c r="F406" s="103">
        <f t="shared" si="79"/>
        <v>4472</v>
      </c>
      <c r="G406" s="103">
        <v>4215</v>
      </c>
    </row>
    <row r="407" spans="1:7" ht="13.95" customHeight="1">
      <c r="A407" s="3" t="s">
        <v>8</v>
      </c>
      <c r="B407" s="56">
        <v>72</v>
      </c>
      <c r="C407" s="97" t="s">
        <v>124</v>
      </c>
      <c r="D407" s="103">
        <f t="shared" ref="D407:F407" si="80">D406+D400+D396+D392+D388</f>
        <v>21703</v>
      </c>
      <c r="E407" s="81">
        <f t="shared" si="80"/>
        <v>21050</v>
      </c>
      <c r="F407" s="103">
        <f t="shared" si="80"/>
        <v>21050</v>
      </c>
      <c r="G407" s="103">
        <v>24766</v>
      </c>
    </row>
    <row r="408" spans="1:7" ht="13.95" customHeight="1">
      <c r="A408" s="3" t="s">
        <v>8</v>
      </c>
      <c r="B408" s="104">
        <v>6.1120000000000001</v>
      </c>
      <c r="C408" s="57" t="s">
        <v>123</v>
      </c>
      <c r="D408" s="81">
        <f t="shared" ref="D408:F408" si="81">D407</f>
        <v>21703</v>
      </c>
      <c r="E408" s="81">
        <f t="shared" si="81"/>
        <v>21050</v>
      </c>
      <c r="F408" s="81">
        <f t="shared" si="81"/>
        <v>21050</v>
      </c>
      <c r="G408" s="81">
        <v>24766</v>
      </c>
    </row>
    <row r="409" spans="1:7" ht="13.95" customHeight="1">
      <c r="A409" s="3" t="s">
        <v>8</v>
      </c>
      <c r="B409" s="90">
        <v>6</v>
      </c>
      <c r="C409" s="97" t="s">
        <v>184</v>
      </c>
      <c r="D409" s="101">
        <f t="shared" ref="D409:F409" si="82">D408+D364+D358+D370+D377</f>
        <v>846523</v>
      </c>
      <c r="E409" s="101">
        <f t="shared" si="82"/>
        <v>734483</v>
      </c>
      <c r="F409" s="101">
        <f t="shared" si="82"/>
        <v>734483</v>
      </c>
      <c r="G409" s="101">
        <v>699830</v>
      </c>
    </row>
    <row r="410" spans="1:7" ht="13.95" customHeight="1">
      <c r="A410" s="3" t="s">
        <v>8</v>
      </c>
      <c r="B410" s="88">
        <v>2210</v>
      </c>
      <c r="C410" s="89" t="s">
        <v>1</v>
      </c>
      <c r="D410" s="109">
        <f t="shared" ref="D410:F410" si="83">D409+D304+D287+D224</f>
        <v>2987598</v>
      </c>
      <c r="E410" s="109">
        <f t="shared" si="83"/>
        <v>3587864</v>
      </c>
      <c r="F410" s="109">
        <f t="shared" si="83"/>
        <v>3949864</v>
      </c>
      <c r="G410" s="109">
        <v>4774347</v>
      </c>
    </row>
    <row r="411" spans="1:7" ht="9.6" customHeight="1">
      <c r="A411" s="3"/>
      <c r="B411" s="88"/>
      <c r="C411" s="93"/>
      <c r="D411" s="101"/>
      <c r="E411" s="101"/>
      <c r="F411" s="101"/>
      <c r="G411" s="101"/>
    </row>
    <row r="412" spans="1:7" ht="13.95" customHeight="1">
      <c r="A412" s="3" t="s">
        <v>10</v>
      </c>
      <c r="B412" s="88">
        <v>2211</v>
      </c>
      <c r="C412" s="57" t="s">
        <v>261</v>
      </c>
      <c r="D412" s="58"/>
      <c r="E412" s="58"/>
      <c r="F412" s="58"/>
      <c r="G412" s="58"/>
    </row>
    <row r="413" spans="1:7" ht="13.95" customHeight="1">
      <c r="A413" s="3"/>
      <c r="B413" s="139">
        <v>1E-3</v>
      </c>
      <c r="C413" s="57" t="s">
        <v>13</v>
      </c>
      <c r="D413" s="101"/>
      <c r="E413" s="101"/>
      <c r="F413" s="101"/>
      <c r="G413" s="101"/>
    </row>
    <row r="414" spans="1:7" ht="13.95" customHeight="1">
      <c r="A414" s="3"/>
      <c r="B414" s="98">
        <v>16</v>
      </c>
      <c r="C414" s="140" t="s">
        <v>236</v>
      </c>
      <c r="D414" s="76"/>
      <c r="E414" s="76"/>
      <c r="F414" s="76"/>
      <c r="G414" s="76"/>
    </row>
    <row r="415" spans="1:7" ht="13.95" customHeight="1">
      <c r="A415" s="3"/>
      <c r="B415" s="130">
        <v>44</v>
      </c>
      <c r="C415" s="97" t="s">
        <v>78</v>
      </c>
      <c r="D415" s="66"/>
      <c r="E415" s="66"/>
      <c r="F415" s="66"/>
      <c r="G415" s="66"/>
    </row>
    <row r="416" spans="1:7" ht="14.25" customHeight="1">
      <c r="A416" s="3"/>
      <c r="B416" s="117" t="s">
        <v>243</v>
      </c>
      <c r="C416" s="97" t="s">
        <v>16</v>
      </c>
      <c r="D416" s="76">
        <v>15566</v>
      </c>
      <c r="E416" s="76">
        <v>20117</v>
      </c>
      <c r="F416" s="76">
        <v>20117</v>
      </c>
      <c r="G416" s="108">
        <v>21241</v>
      </c>
    </row>
    <row r="417" spans="1:7" ht="13.95" customHeight="1">
      <c r="A417" s="3" t="s">
        <v>8</v>
      </c>
      <c r="B417" s="130">
        <v>44</v>
      </c>
      <c r="C417" s="97" t="s">
        <v>78</v>
      </c>
      <c r="D417" s="74">
        <f t="shared" ref="D417:F417" si="84">SUM(D414:D416)</f>
        <v>15566</v>
      </c>
      <c r="E417" s="74">
        <f t="shared" si="84"/>
        <v>20117</v>
      </c>
      <c r="F417" s="74">
        <f t="shared" si="84"/>
        <v>20117</v>
      </c>
      <c r="G417" s="74">
        <v>21241</v>
      </c>
    </row>
    <row r="418" spans="1:7" ht="10.199999999999999" customHeight="1">
      <c r="A418" s="3"/>
      <c r="B418" s="117"/>
      <c r="C418" s="97"/>
      <c r="D418" s="58"/>
      <c r="E418" s="58"/>
      <c r="F418" s="58"/>
      <c r="G418" s="101"/>
    </row>
    <row r="419" spans="1:7" ht="13.95" customHeight="1">
      <c r="A419" s="3"/>
      <c r="B419" s="130">
        <v>45</v>
      </c>
      <c r="C419" s="97" t="s">
        <v>81</v>
      </c>
      <c r="D419" s="58"/>
      <c r="E419" s="58"/>
      <c r="F419" s="58"/>
      <c r="G419" s="101"/>
    </row>
    <row r="420" spans="1:7" ht="13.95" customHeight="1">
      <c r="A420" s="3"/>
      <c r="B420" s="117" t="s">
        <v>244</v>
      </c>
      <c r="C420" s="97" t="s">
        <v>16</v>
      </c>
      <c r="D420" s="72">
        <v>8666</v>
      </c>
      <c r="E420" s="72">
        <v>16784</v>
      </c>
      <c r="F420" s="72">
        <v>16784</v>
      </c>
      <c r="G420" s="108">
        <v>8318</v>
      </c>
    </row>
    <row r="421" spans="1:7" ht="13.95" customHeight="1">
      <c r="A421" s="3"/>
      <c r="B421" s="117" t="s">
        <v>245</v>
      </c>
      <c r="C421" s="97" t="s">
        <v>21</v>
      </c>
      <c r="D421" s="69">
        <v>194</v>
      </c>
      <c r="E421" s="70">
        <v>0</v>
      </c>
      <c r="F421" s="70">
        <v>0</v>
      </c>
      <c r="G421" s="7">
        <v>0</v>
      </c>
    </row>
    <row r="422" spans="1:7" ht="13.95" customHeight="1">
      <c r="A422" s="3" t="s">
        <v>8</v>
      </c>
      <c r="B422" s="130">
        <v>45</v>
      </c>
      <c r="C422" s="97" t="s">
        <v>81</v>
      </c>
      <c r="D422" s="69">
        <f t="shared" ref="D422:F422" si="85">SUM(D420:D421)</f>
        <v>8860</v>
      </c>
      <c r="E422" s="69">
        <f t="shared" si="85"/>
        <v>16784</v>
      </c>
      <c r="F422" s="69">
        <f t="shared" si="85"/>
        <v>16784</v>
      </c>
      <c r="G422" s="69">
        <v>8318</v>
      </c>
    </row>
    <row r="423" spans="1:7" ht="9" customHeight="1">
      <c r="A423" s="3"/>
      <c r="B423" s="130"/>
      <c r="C423" s="97"/>
      <c r="D423" s="66"/>
      <c r="E423" s="66"/>
      <c r="F423" s="66"/>
      <c r="G423" s="66"/>
    </row>
    <row r="424" spans="1:7" ht="13.95" customHeight="1">
      <c r="A424" s="3"/>
      <c r="B424" s="130">
        <v>46</v>
      </c>
      <c r="C424" s="97" t="s">
        <v>83</v>
      </c>
      <c r="D424" s="66"/>
      <c r="E424" s="66"/>
      <c r="F424" s="66"/>
      <c r="G424" s="66"/>
    </row>
    <row r="425" spans="1:7" ht="13.95" customHeight="1">
      <c r="A425" s="3"/>
      <c r="B425" s="117" t="s">
        <v>246</v>
      </c>
      <c r="C425" s="97" t="s">
        <v>16</v>
      </c>
      <c r="D425" s="76">
        <v>9871</v>
      </c>
      <c r="E425" s="76">
        <v>13616</v>
      </c>
      <c r="F425" s="76">
        <v>13616</v>
      </c>
      <c r="G425" s="107">
        <v>16109</v>
      </c>
    </row>
    <row r="426" spans="1:7" ht="13.95" customHeight="1">
      <c r="A426" s="3"/>
      <c r="B426" s="117" t="s">
        <v>247</v>
      </c>
      <c r="C426" s="97" t="s">
        <v>21</v>
      </c>
      <c r="D426" s="76">
        <v>195</v>
      </c>
      <c r="E426" s="77">
        <v>0</v>
      </c>
      <c r="F426" s="77">
        <v>0</v>
      </c>
      <c r="G426" s="105">
        <v>0</v>
      </c>
    </row>
    <row r="427" spans="1:7" ht="13.95" customHeight="1">
      <c r="A427" s="3" t="s">
        <v>8</v>
      </c>
      <c r="B427" s="130">
        <v>46</v>
      </c>
      <c r="C427" s="97" t="s">
        <v>83</v>
      </c>
      <c r="D427" s="74">
        <f t="shared" ref="D427:F427" si="86">SUM(D425:D426)</f>
        <v>10066</v>
      </c>
      <c r="E427" s="74">
        <f t="shared" si="86"/>
        <v>13616</v>
      </c>
      <c r="F427" s="74">
        <f t="shared" si="86"/>
        <v>13616</v>
      </c>
      <c r="G427" s="74">
        <v>16109</v>
      </c>
    </row>
    <row r="428" spans="1:7" ht="9" customHeight="1">
      <c r="A428" s="3"/>
      <c r="B428" s="130"/>
      <c r="C428" s="97"/>
      <c r="D428" s="66"/>
      <c r="E428" s="66"/>
      <c r="F428" s="66"/>
      <c r="G428" s="66"/>
    </row>
    <row r="429" spans="1:7" ht="13.95" customHeight="1">
      <c r="A429" s="3"/>
      <c r="B429" s="130">
        <v>47</v>
      </c>
      <c r="C429" s="97" t="s">
        <v>85</v>
      </c>
      <c r="D429" s="66"/>
      <c r="E429" s="66"/>
      <c r="F429" s="66"/>
      <c r="G429" s="66"/>
    </row>
    <row r="430" spans="1:7" ht="13.95" customHeight="1">
      <c r="A430" s="3"/>
      <c r="B430" s="117" t="s">
        <v>248</v>
      </c>
      <c r="C430" s="97" t="s">
        <v>16</v>
      </c>
      <c r="D430" s="76">
        <v>9389</v>
      </c>
      <c r="E430" s="76">
        <v>9502</v>
      </c>
      <c r="F430" s="76">
        <f>1243+E430</f>
        <v>10745</v>
      </c>
      <c r="G430" s="108">
        <v>16891</v>
      </c>
    </row>
    <row r="431" spans="1:7" ht="13.95" customHeight="1">
      <c r="A431" s="3" t="s">
        <v>8</v>
      </c>
      <c r="B431" s="130">
        <v>47</v>
      </c>
      <c r="C431" s="97" t="s">
        <v>85</v>
      </c>
      <c r="D431" s="69">
        <f t="shared" ref="D431:F431" si="87">SUM(D430:D430)</f>
        <v>9389</v>
      </c>
      <c r="E431" s="69">
        <f t="shared" si="87"/>
        <v>9502</v>
      </c>
      <c r="F431" s="69">
        <f t="shared" si="87"/>
        <v>10745</v>
      </c>
      <c r="G431" s="69">
        <v>16891</v>
      </c>
    </row>
    <row r="432" spans="1:7" ht="8.4" customHeight="1">
      <c r="A432" s="3"/>
      <c r="B432" s="130"/>
      <c r="C432" s="97"/>
      <c r="D432" s="66"/>
      <c r="E432" s="66"/>
      <c r="F432" s="66"/>
      <c r="G432" s="66"/>
    </row>
    <row r="433" spans="1:7" ht="13.95" customHeight="1">
      <c r="A433" s="3"/>
      <c r="B433" s="130">
        <v>48</v>
      </c>
      <c r="C433" s="97" t="s">
        <v>87</v>
      </c>
      <c r="D433" s="66"/>
      <c r="E433" s="66"/>
      <c r="F433" s="66"/>
      <c r="G433" s="101"/>
    </row>
    <row r="434" spans="1:7" ht="13.95" customHeight="1">
      <c r="A434" s="3"/>
      <c r="B434" s="117" t="s">
        <v>249</v>
      </c>
      <c r="C434" s="97" t="s">
        <v>16</v>
      </c>
      <c r="D434" s="76">
        <v>11104</v>
      </c>
      <c r="E434" s="76">
        <v>13901</v>
      </c>
      <c r="F434" s="76">
        <v>13901</v>
      </c>
      <c r="G434" s="108">
        <v>18477</v>
      </c>
    </row>
    <row r="435" spans="1:7" ht="13.95" customHeight="1">
      <c r="A435" s="3"/>
      <c r="B435" s="117" t="s">
        <v>250</v>
      </c>
      <c r="C435" s="97" t="s">
        <v>21</v>
      </c>
      <c r="D435" s="76">
        <v>199</v>
      </c>
      <c r="E435" s="77">
        <v>0</v>
      </c>
      <c r="F435" s="77">
        <v>0</v>
      </c>
      <c r="G435" s="6">
        <v>0</v>
      </c>
    </row>
    <row r="436" spans="1:7" ht="13.95" customHeight="1">
      <c r="A436" s="3" t="s">
        <v>8</v>
      </c>
      <c r="B436" s="130">
        <v>48</v>
      </c>
      <c r="C436" s="97" t="s">
        <v>87</v>
      </c>
      <c r="D436" s="74">
        <f t="shared" ref="D436:F436" si="88">SUM(D434:D435)</f>
        <v>11303</v>
      </c>
      <c r="E436" s="74">
        <f t="shared" si="88"/>
        <v>13901</v>
      </c>
      <c r="F436" s="74">
        <f t="shared" si="88"/>
        <v>13901</v>
      </c>
      <c r="G436" s="74">
        <v>18477</v>
      </c>
    </row>
    <row r="437" spans="1:7" ht="13.95" customHeight="1">
      <c r="A437" s="3" t="s">
        <v>8</v>
      </c>
      <c r="B437" s="98">
        <v>16</v>
      </c>
      <c r="C437" s="140" t="s">
        <v>236</v>
      </c>
      <c r="D437" s="69">
        <f t="shared" ref="D437:F437" si="89">D436+D422+D417+D427+D431</f>
        <v>55184</v>
      </c>
      <c r="E437" s="74">
        <f t="shared" si="89"/>
        <v>73920</v>
      </c>
      <c r="F437" s="74">
        <f t="shared" si="89"/>
        <v>75163</v>
      </c>
      <c r="G437" s="74">
        <v>81036</v>
      </c>
    </row>
    <row r="438" spans="1:7" ht="13.95" customHeight="1">
      <c r="A438" s="3" t="s">
        <v>8</v>
      </c>
      <c r="B438" s="139">
        <v>1E-3</v>
      </c>
      <c r="C438" s="57" t="s">
        <v>13</v>
      </c>
      <c r="D438" s="69">
        <f t="shared" ref="D438:F438" si="90">D437</f>
        <v>55184</v>
      </c>
      <c r="E438" s="69">
        <f t="shared" si="90"/>
        <v>73920</v>
      </c>
      <c r="F438" s="69">
        <f t="shared" si="90"/>
        <v>75163</v>
      </c>
      <c r="G438" s="69">
        <v>81036</v>
      </c>
    </row>
    <row r="439" spans="1:7">
      <c r="A439" s="3"/>
      <c r="B439" s="100"/>
      <c r="C439" s="57"/>
      <c r="D439" s="66"/>
      <c r="E439" s="66"/>
      <c r="F439" s="66"/>
      <c r="G439" s="66"/>
    </row>
    <row r="440" spans="1:7" ht="13.8" customHeight="1">
      <c r="A440" s="3"/>
      <c r="B440" s="139">
        <v>3.0000000000000001E-3</v>
      </c>
      <c r="C440" s="57" t="s">
        <v>103</v>
      </c>
      <c r="D440" s="66"/>
      <c r="E440" s="58"/>
      <c r="F440" s="58"/>
      <c r="G440" s="58"/>
    </row>
    <row r="441" spans="1:7" ht="13.8" customHeight="1">
      <c r="A441" s="3"/>
      <c r="B441" s="98">
        <v>16</v>
      </c>
      <c r="C441" s="140" t="s">
        <v>236</v>
      </c>
      <c r="D441" s="76"/>
      <c r="E441" s="58"/>
      <c r="F441" s="58"/>
      <c r="G441" s="58"/>
    </row>
    <row r="442" spans="1:7" ht="13.8" customHeight="1">
      <c r="A442" s="3"/>
      <c r="B442" s="117" t="s">
        <v>251</v>
      </c>
      <c r="C442" s="97" t="s">
        <v>16</v>
      </c>
      <c r="D442" s="69">
        <v>4355</v>
      </c>
      <c r="E442" s="69">
        <v>4714</v>
      </c>
      <c r="F442" s="69">
        <v>4714</v>
      </c>
      <c r="G442" s="81">
        <v>4789</v>
      </c>
    </row>
    <row r="443" spans="1:7" ht="13.8" customHeight="1">
      <c r="A443" s="3" t="s">
        <v>8</v>
      </c>
      <c r="B443" s="98">
        <v>16</v>
      </c>
      <c r="C443" s="140" t="s">
        <v>236</v>
      </c>
      <c r="D443" s="69">
        <f t="shared" ref="D443:F443" si="91">SUM(D442:D442)</f>
        <v>4355</v>
      </c>
      <c r="E443" s="69">
        <f t="shared" si="91"/>
        <v>4714</v>
      </c>
      <c r="F443" s="69">
        <f t="shared" si="91"/>
        <v>4714</v>
      </c>
      <c r="G443" s="69">
        <v>4789</v>
      </c>
    </row>
    <row r="444" spans="1:7" ht="13.8" customHeight="1">
      <c r="A444" s="3" t="s">
        <v>8</v>
      </c>
      <c r="B444" s="139">
        <v>3.0000000000000001E-3</v>
      </c>
      <c r="C444" s="57" t="s">
        <v>103</v>
      </c>
      <c r="D444" s="74">
        <f t="shared" ref="D444:F444" si="92">SUM(D440:D440)+D443</f>
        <v>4355</v>
      </c>
      <c r="E444" s="74">
        <f t="shared" si="92"/>
        <v>4714</v>
      </c>
      <c r="F444" s="74">
        <f t="shared" si="92"/>
        <v>4714</v>
      </c>
      <c r="G444" s="74">
        <v>4789</v>
      </c>
    </row>
    <row r="445" spans="1:7">
      <c r="A445" s="3"/>
      <c r="B445" s="139"/>
      <c r="C445" s="57"/>
      <c r="D445" s="66"/>
      <c r="E445" s="66"/>
      <c r="F445" s="66"/>
      <c r="G445" s="66"/>
    </row>
    <row r="446" spans="1:7" ht="14.85" customHeight="1">
      <c r="A446" s="3"/>
      <c r="B446" s="139">
        <v>0.10100000000000001</v>
      </c>
      <c r="C446" s="57" t="s">
        <v>137</v>
      </c>
      <c r="D446" s="58"/>
      <c r="E446" s="58"/>
      <c r="F446" s="58"/>
      <c r="G446" s="113"/>
    </row>
    <row r="447" spans="1:7" ht="13.8" customHeight="1">
      <c r="A447" s="3"/>
      <c r="B447" s="98">
        <v>16</v>
      </c>
      <c r="C447" s="140" t="s">
        <v>236</v>
      </c>
      <c r="D447" s="76"/>
      <c r="E447" s="66"/>
      <c r="F447" s="66"/>
      <c r="G447" s="66"/>
    </row>
    <row r="448" spans="1:7" ht="13.8" customHeight="1">
      <c r="A448" s="3"/>
      <c r="B448" s="130">
        <v>45</v>
      </c>
      <c r="C448" s="97" t="s">
        <v>81</v>
      </c>
      <c r="D448" s="66"/>
      <c r="E448" s="66"/>
      <c r="F448" s="66"/>
      <c r="G448" s="101"/>
    </row>
    <row r="449" spans="1:7" ht="13.8" customHeight="1">
      <c r="A449" s="3"/>
      <c r="B449" s="117" t="s">
        <v>244</v>
      </c>
      <c r="C449" s="97" t="s">
        <v>16</v>
      </c>
      <c r="D449" s="76">
        <v>41024</v>
      </c>
      <c r="E449" s="76">
        <v>87314</v>
      </c>
      <c r="F449" s="76">
        <v>87314</v>
      </c>
      <c r="G449" s="108">
        <v>50661</v>
      </c>
    </row>
    <row r="450" spans="1:7" ht="13.8" customHeight="1">
      <c r="A450" s="3"/>
      <c r="B450" s="117" t="s">
        <v>245</v>
      </c>
      <c r="C450" s="97" t="s">
        <v>21</v>
      </c>
      <c r="D450" s="76">
        <v>200</v>
      </c>
      <c r="E450" s="77">
        <v>0</v>
      </c>
      <c r="F450" s="77">
        <v>0</v>
      </c>
      <c r="G450" s="6">
        <v>0</v>
      </c>
    </row>
    <row r="451" spans="1:7" ht="13.8" customHeight="1">
      <c r="A451" s="110" t="s">
        <v>8</v>
      </c>
      <c r="B451" s="141">
        <v>45</v>
      </c>
      <c r="C451" s="112" t="s">
        <v>81</v>
      </c>
      <c r="D451" s="74">
        <f t="shared" ref="D451:F451" si="93">SUM(D449:D450)</f>
        <v>41224</v>
      </c>
      <c r="E451" s="74">
        <f t="shared" si="93"/>
        <v>87314</v>
      </c>
      <c r="F451" s="74">
        <f t="shared" si="93"/>
        <v>87314</v>
      </c>
      <c r="G451" s="74">
        <v>50661</v>
      </c>
    </row>
    <row r="452" spans="1:7" ht="10.199999999999999" customHeight="1">
      <c r="A452" s="3"/>
      <c r="B452" s="117"/>
      <c r="C452" s="97"/>
      <c r="D452" s="66"/>
      <c r="E452" s="58"/>
      <c r="F452" s="58"/>
      <c r="G452" s="101"/>
    </row>
    <row r="453" spans="1:7" ht="14.85" customHeight="1">
      <c r="A453" s="3"/>
      <c r="B453" s="130">
        <v>46</v>
      </c>
      <c r="C453" s="97" t="s">
        <v>83</v>
      </c>
      <c r="D453" s="58"/>
      <c r="E453" s="58"/>
      <c r="F453" s="58"/>
      <c r="G453" s="101"/>
    </row>
    <row r="454" spans="1:7" ht="14.85" customHeight="1">
      <c r="A454" s="3"/>
      <c r="B454" s="117" t="s">
        <v>246</v>
      </c>
      <c r="C454" s="97" t="s">
        <v>16</v>
      </c>
      <c r="D454" s="72">
        <v>27625</v>
      </c>
      <c r="E454" s="72">
        <v>41689</v>
      </c>
      <c r="F454" s="72">
        <v>41689</v>
      </c>
      <c r="G454" s="108">
        <v>45328</v>
      </c>
    </row>
    <row r="455" spans="1:7" ht="14.85" customHeight="1">
      <c r="A455" s="3"/>
      <c r="B455" s="117" t="s">
        <v>247</v>
      </c>
      <c r="C455" s="97" t="s">
        <v>21</v>
      </c>
      <c r="D455" s="72">
        <v>198</v>
      </c>
      <c r="E455" s="73">
        <v>0</v>
      </c>
      <c r="F455" s="73">
        <v>0</v>
      </c>
      <c r="G455" s="6">
        <v>0</v>
      </c>
    </row>
    <row r="456" spans="1:7" ht="14.85" customHeight="1">
      <c r="A456" s="3" t="s">
        <v>8</v>
      </c>
      <c r="B456" s="130">
        <v>46</v>
      </c>
      <c r="C456" s="97" t="s">
        <v>83</v>
      </c>
      <c r="D456" s="74">
        <f t="shared" ref="D456:F456" si="94">SUM(D454:D455)</f>
        <v>27823</v>
      </c>
      <c r="E456" s="74">
        <f t="shared" si="94"/>
        <v>41689</v>
      </c>
      <c r="F456" s="74">
        <f t="shared" si="94"/>
        <v>41689</v>
      </c>
      <c r="G456" s="74">
        <v>45328</v>
      </c>
    </row>
    <row r="457" spans="1:7">
      <c r="A457" s="3"/>
      <c r="B457" s="117"/>
      <c r="C457" s="97"/>
      <c r="D457" s="58"/>
      <c r="E457" s="58"/>
      <c r="F457" s="58"/>
      <c r="G457" s="101"/>
    </row>
    <row r="458" spans="1:7" ht="14.85" customHeight="1">
      <c r="A458" s="3"/>
      <c r="B458" s="130">
        <v>47</v>
      </c>
      <c r="C458" s="97" t="s">
        <v>85</v>
      </c>
      <c r="D458" s="58"/>
      <c r="E458" s="58"/>
      <c r="F458" s="58"/>
      <c r="G458" s="101"/>
    </row>
    <row r="459" spans="1:7" ht="14.85" customHeight="1">
      <c r="A459" s="3"/>
      <c r="B459" s="117" t="s">
        <v>248</v>
      </c>
      <c r="C459" s="97" t="s">
        <v>16</v>
      </c>
      <c r="D459" s="69">
        <v>11169</v>
      </c>
      <c r="E459" s="69">
        <v>4936</v>
      </c>
      <c r="F459" s="69">
        <f>3466+E459</f>
        <v>8402</v>
      </c>
      <c r="G459" s="81">
        <v>29652</v>
      </c>
    </row>
    <row r="460" spans="1:7" ht="14.85" customHeight="1">
      <c r="A460" s="3" t="s">
        <v>8</v>
      </c>
      <c r="B460" s="130">
        <v>47</v>
      </c>
      <c r="C460" s="97" t="s">
        <v>85</v>
      </c>
      <c r="D460" s="69">
        <f t="shared" ref="D460:F460" si="95">SUM(D459:D459)</f>
        <v>11169</v>
      </c>
      <c r="E460" s="69">
        <f t="shared" si="95"/>
        <v>4936</v>
      </c>
      <c r="F460" s="69">
        <f t="shared" si="95"/>
        <v>8402</v>
      </c>
      <c r="G460" s="69">
        <v>29652</v>
      </c>
    </row>
    <row r="461" spans="1:7">
      <c r="A461" s="3"/>
      <c r="B461" s="130"/>
      <c r="C461" s="97"/>
      <c r="D461" s="66"/>
      <c r="E461" s="66"/>
      <c r="F461" s="66"/>
      <c r="G461" s="66"/>
    </row>
    <row r="462" spans="1:7" ht="14.85" customHeight="1">
      <c r="A462" s="3"/>
      <c r="B462" s="130">
        <v>48</v>
      </c>
      <c r="C462" s="97" t="s">
        <v>87</v>
      </c>
      <c r="D462" s="66"/>
      <c r="E462" s="66"/>
      <c r="F462" s="66"/>
      <c r="G462" s="101"/>
    </row>
    <row r="463" spans="1:7" ht="14.85" customHeight="1">
      <c r="A463" s="3"/>
      <c r="B463" s="117" t="s">
        <v>249</v>
      </c>
      <c r="C463" s="97" t="s">
        <v>16</v>
      </c>
      <c r="D463" s="76">
        <v>31853</v>
      </c>
      <c r="E463" s="76">
        <v>40188</v>
      </c>
      <c r="F463" s="76">
        <v>40188</v>
      </c>
      <c r="G463" s="108">
        <v>44972</v>
      </c>
    </row>
    <row r="464" spans="1:7" ht="14.85" customHeight="1">
      <c r="A464" s="3"/>
      <c r="B464" s="117" t="s">
        <v>250</v>
      </c>
      <c r="C464" s="97" t="s">
        <v>21</v>
      </c>
      <c r="D464" s="72">
        <v>200</v>
      </c>
      <c r="E464" s="73">
        <v>0</v>
      </c>
      <c r="F464" s="73">
        <v>0</v>
      </c>
      <c r="G464" s="6">
        <v>0</v>
      </c>
    </row>
    <row r="465" spans="1:7" ht="14.85" customHeight="1">
      <c r="A465" s="3" t="s">
        <v>8</v>
      </c>
      <c r="B465" s="130">
        <v>48</v>
      </c>
      <c r="C465" s="97" t="s">
        <v>87</v>
      </c>
      <c r="D465" s="74">
        <f t="shared" ref="D465:F465" si="96">SUM(D463:D464)</f>
        <v>32053</v>
      </c>
      <c r="E465" s="74">
        <f t="shared" si="96"/>
        <v>40188</v>
      </c>
      <c r="F465" s="74">
        <f t="shared" si="96"/>
        <v>40188</v>
      </c>
      <c r="G465" s="74">
        <v>44972</v>
      </c>
    </row>
    <row r="466" spans="1:7" ht="14.85" customHeight="1">
      <c r="A466" s="3" t="s">
        <v>8</v>
      </c>
      <c r="B466" s="98">
        <v>16</v>
      </c>
      <c r="C466" s="140" t="s">
        <v>236</v>
      </c>
      <c r="D466" s="74">
        <f t="shared" ref="D466:F466" si="97">D465+D460+D456+D451</f>
        <v>112269</v>
      </c>
      <c r="E466" s="74">
        <f t="shared" si="97"/>
        <v>174127</v>
      </c>
      <c r="F466" s="74">
        <f t="shared" si="97"/>
        <v>177593</v>
      </c>
      <c r="G466" s="74">
        <v>170613</v>
      </c>
    </row>
    <row r="467" spans="1:7" ht="14.85" customHeight="1">
      <c r="A467" s="3" t="s">
        <v>8</v>
      </c>
      <c r="B467" s="139">
        <v>0.10100000000000001</v>
      </c>
      <c r="C467" s="57" t="s">
        <v>137</v>
      </c>
      <c r="D467" s="74">
        <f t="shared" ref="D467:F467" si="98">D466</f>
        <v>112269</v>
      </c>
      <c r="E467" s="74">
        <f t="shared" si="98"/>
        <v>174127</v>
      </c>
      <c r="F467" s="74">
        <f t="shared" si="98"/>
        <v>177593</v>
      </c>
      <c r="G467" s="74">
        <v>170613</v>
      </c>
    </row>
    <row r="468" spans="1:7">
      <c r="A468" s="3"/>
      <c r="B468" s="88"/>
      <c r="C468" s="57"/>
      <c r="D468" s="66"/>
      <c r="E468" s="66"/>
      <c r="F468" s="66"/>
      <c r="G468" s="66"/>
    </row>
    <row r="469" spans="1:7" ht="14.4" customHeight="1">
      <c r="A469" s="3"/>
      <c r="B469" s="139">
        <v>0.10199999999999999</v>
      </c>
      <c r="C469" s="57" t="s">
        <v>138</v>
      </c>
      <c r="D469" s="66"/>
      <c r="E469" s="66"/>
      <c r="F469" s="66"/>
      <c r="G469" s="101"/>
    </row>
    <row r="470" spans="1:7" ht="14.4" customHeight="1">
      <c r="A470" s="3"/>
      <c r="B470" s="142">
        <v>16</v>
      </c>
      <c r="C470" s="143" t="s">
        <v>236</v>
      </c>
      <c r="D470" s="76"/>
      <c r="E470" s="66"/>
      <c r="F470" s="66"/>
      <c r="G470" s="101"/>
    </row>
    <row r="471" spans="1:7" ht="14.4" customHeight="1">
      <c r="A471" s="3"/>
      <c r="B471" s="137">
        <v>59</v>
      </c>
      <c r="C471" s="97" t="s">
        <v>139</v>
      </c>
      <c r="D471" s="66"/>
      <c r="E471" s="66"/>
      <c r="F471" s="66"/>
      <c r="G471" s="101"/>
    </row>
    <row r="472" spans="1:7" ht="14.4" customHeight="1">
      <c r="A472" s="3"/>
      <c r="B472" s="117" t="s">
        <v>252</v>
      </c>
      <c r="C472" s="97" t="s">
        <v>16</v>
      </c>
      <c r="D472" s="76">
        <v>3708</v>
      </c>
      <c r="E472" s="77">
        <v>0</v>
      </c>
      <c r="F472" s="76">
        <v>4766</v>
      </c>
      <c r="G472" s="108">
        <v>3468</v>
      </c>
    </row>
    <row r="473" spans="1:7" ht="14.4" customHeight="1">
      <c r="A473" s="3" t="s">
        <v>8</v>
      </c>
      <c r="B473" s="137">
        <v>59</v>
      </c>
      <c r="C473" s="97" t="s">
        <v>139</v>
      </c>
      <c r="D473" s="74">
        <f t="shared" ref="D473:F473" si="99">SUM(D472:D472)</f>
        <v>3708</v>
      </c>
      <c r="E473" s="75">
        <f t="shared" si="99"/>
        <v>0</v>
      </c>
      <c r="F473" s="74">
        <f t="shared" si="99"/>
        <v>4766</v>
      </c>
      <c r="G473" s="74">
        <v>3468</v>
      </c>
    </row>
    <row r="474" spans="1:7" ht="14.4" customHeight="1">
      <c r="A474" s="3" t="s">
        <v>8</v>
      </c>
      <c r="B474" s="98">
        <v>16</v>
      </c>
      <c r="C474" s="140" t="s">
        <v>236</v>
      </c>
      <c r="D474" s="69">
        <f t="shared" ref="D474:F475" si="100">D473</f>
        <v>3708</v>
      </c>
      <c r="E474" s="70">
        <f t="shared" si="100"/>
        <v>0</v>
      </c>
      <c r="F474" s="69">
        <f t="shared" si="100"/>
        <v>4766</v>
      </c>
      <c r="G474" s="69">
        <v>3468</v>
      </c>
    </row>
    <row r="475" spans="1:7" ht="14.4" customHeight="1">
      <c r="A475" s="3" t="s">
        <v>8</v>
      </c>
      <c r="B475" s="139">
        <v>0.10199999999999999</v>
      </c>
      <c r="C475" s="57" t="s">
        <v>138</v>
      </c>
      <c r="D475" s="74">
        <f t="shared" si="100"/>
        <v>3708</v>
      </c>
      <c r="E475" s="75">
        <f t="shared" si="100"/>
        <v>0</v>
      </c>
      <c r="F475" s="74">
        <f t="shared" si="100"/>
        <v>4766</v>
      </c>
      <c r="G475" s="74">
        <v>3468</v>
      </c>
    </row>
    <row r="476" spans="1:7" ht="14.4" customHeight="1">
      <c r="A476" s="97" t="s">
        <v>8</v>
      </c>
      <c r="B476" s="88">
        <v>2211</v>
      </c>
      <c r="C476" s="57" t="s">
        <v>261</v>
      </c>
      <c r="D476" s="84">
        <f t="shared" ref="D476:F476" si="101">D475+D467+D444+D438</f>
        <v>175516</v>
      </c>
      <c r="E476" s="84">
        <f t="shared" si="101"/>
        <v>252761</v>
      </c>
      <c r="F476" s="84">
        <f t="shared" si="101"/>
        <v>262236</v>
      </c>
      <c r="G476" s="84">
        <v>259906</v>
      </c>
    </row>
    <row r="477" spans="1:7" ht="13.8" customHeight="1">
      <c r="A477" s="97"/>
      <c r="B477" s="88"/>
      <c r="C477" s="57"/>
      <c r="D477" s="108"/>
      <c r="E477" s="108"/>
      <c r="F477" s="108"/>
      <c r="G477" s="108"/>
    </row>
    <row r="478" spans="1:7" ht="13.95" customHeight="1">
      <c r="A478" s="3" t="s">
        <v>10</v>
      </c>
      <c r="B478" s="60">
        <v>2216</v>
      </c>
      <c r="C478" s="61" t="s">
        <v>3</v>
      </c>
      <c r="D478" s="66"/>
      <c r="E478" s="66"/>
      <c r="F478" s="66"/>
      <c r="G478" s="66"/>
    </row>
    <row r="479" spans="1:7" ht="13.95" customHeight="1">
      <c r="A479" s="3"/>
      <c r="B479" s="144">
        <v>5</v>
      </c>
      <c r="C479" s="64" t="s">
        <v>219</v>
      </c>
      <c r="D479" s="66"/>
      <c r="E479" s="66"/>
      <c r="F479" s="66"/>
      <c r="G479" s="66"/>
    </row>
    <row r="480" spans="1:7" ht="13.95" customHeight="1">
      <c r="A480" s="3"/>
      <c r="B480" s="145" t="s">
        <v>177</v>
      </c>
      <c r="C480" s="61" t="s">
        <v>12</v>
      </c>
      <c r="D480" s="66"/>
      <c r="E480" s="66"/>
      <c r="F480" s="66"/>
      <c r="G480" s="66"/>
    </row>
    <row r="481" spans="1:7" ht="13.95" customHeight="1">
      <c r="A481" s="3"/>
      <c r="B481" s="68">
        <v>60</v>
      </c>
      <c r="C481" s="64" t="s">
        <v>273</v>
      </c>
      <c r="D481" s="66"/>
      <c r="E481" s="66"/>
      <c r="F481" s="66"/>
      <c r="G481" s="66"/>
    </row>
    <row r="482" spans="1:7" ht="27" customHeight="1">
      <c r="A482" s="3"/>
      <c r="B482" s="63">
        <v>75</v>
      </c>
      <c r="C482" s="64" t="s">
        <v>209</v>
      </c>
      <c r="D482" s="66"/>
      <c r="E482" s="66"/>
      <c r="F482" s="66"/>
      <c r="G482" s="66"/>
    </row>
    <row r="483" spans="1:7" ht="13.95" customHeight="1">
      <c r="A483" s="3"/>
      <c r="B483" s="68" t="s">
        <v>167</v>
      </c>
      <c r="C483" s="64" t="s">
        <v>162</v>
      </c>
      <c r="D483" s="76">
        <v>896</v>
      </c>
      <c r="E483" s="76">
        <v>1639</v>
      </c>
      <c r="F483" s="76">
        <v>1639</v>
      </c>
      <c r="G483" s="66">
        <v>3371</v>
      </c>
    </row>
    <row r="484" spans="1:7" ht="13.95" customHeight="1">
      <c r="A484" s="3" t="s">
        <v>8</v>
      </c>
      <c r="B484" s="68">
        <v>60</v>
      </c>
      <c r="C484" s="64" t="s">
        <v>273</v>
      </c>
      <c r="D484" s="74">
        <f t="shared" ref="D484:F484" si="102">D483</f>
        <v>896</v>
      </c>
      <c r="E484" s="74">
        <f t="shared" si="102"/>
        <v>1639</v>
      </c>
      <c r="F484" s="74">
        <f t="shared" si="102"/>
        <v>1639</v>
      </c>
      <c r="G484" s="87">
        <v>3371</v>
      </c>
    </row>
    <row r="485" spans="1:7">
      <c r="A485" s="3"/>
      <c r="B485" s="68"/>
      <c r="C485" s="64"/>
      <c r="D485" s="66"/>
      <c r="E485" s="66"/>
      <c r="F485" s="66"/>
      <c r="G485" s="66"/>
    </row>
    <row r="486" spans="1:7" ht="13.95" customHeight="1">
      <c r="A486" s="3"/>
      <c r="B486" s="68">
        <v>61</v>
      </c>
      <c r="C486" s="64" t="s">
        <v>163</v>
      </c>
      <c r="D486" s="66"/>
      <c r="E486" s="66"/>
      <c r="F486" s="66"/>
      <c r="G486" s="66"/>
    </row>
    <row r="487" spans="1:7" ht="27" customHeight="1">
      <c r="A487" s="3"/>
      <c r="B487" s="63">
        <v>76</v>
      </c>
      <c r="C487" s="64" t="s">
        <v>209</v>
      </c>
      <c r="D487" s="66"/>
      <c r="E487" s="66"/>
      <c r="F487" s="66"/>
      <c r="G487" s="66"/>
    </row>
    <row r="488" spans="1:7" ht="13.95" customHeight="1">
      <c r="A488" s="3"/>
      <c r="B488" s="68" t="s">
        <v>168</v>
      </c>
      <c r="C488" s="64" t="s">
        <v>75</v>
      </c>
      <c r="D488" s="69">
        <v>4000</v>
      </c>
      <c r="E488" s="69">
        <v>3000</v>
      </c>
      <c r="F488" s="69">
        <v>3000</v>
      </c>
      <c r="G488" s="71">
        <v>3300</v>
      </c>
    </row>
    <row r="489" spans="1:7" ht="15" customHeight="1">
      <c r="A489" s="3" t="s">
        <v>8</v>
      </c>
      <c r="B489" s="68">
        <v>61</v>
      </c>
      <c r="C489" s="64" t="s">
        <v>163</v>
      </c>
      <c r="D489" s="69">
        <f t="shared" ref="D489:F489" si="103">D488</f>
        <v>4000</v>
      </c>
      <c r="E489" s="69">
        <f t="shared" si="103"/>
        <v>3000</v>
      </c>
      <c r="F489" s="69">
        <f t="shared" si="103"/>
        <v>3000</v>
      </c>
      <c r="G489" s="146">
        <v>3300</v>
      </c>
    </row>
    <row r="490" spans="1:7" ht="15" customHeight="1">
      <c r="A490" s="3" t="s">
        <v>8</v>
      </c>
      <c r="B490" s="145" t="s">
        <v>177</v>
      </c>
      <c r="C490" s="61" t="s">
        <v>12</v>
      </c>
      <c r="D490" s="69">
        <f t="shared" ref="D490:F490" si="104">D489+D484</f>
        <v>4896</v>
      </c>
      <c r="E490" s="69">
        <f t="shared" si="104"/>
        <v>4639</v>
      </c>
      <c r="F490" s="69">
        <f t="shared" si="104"/>
        <v>4639</v>
      </c>
      <c r="G490" s="146">
        <v>6671</v>
      </c>
    </row>
    <row r="491" spans="1:7" ht="15" customHeight="1">
      <c r="A491" s="3" t="s">
        <v>8</v>
      </c>
      <c r="B491" s="144">
        <v>5</v>
      </c>
      <c r="C491" s="64" t="s">
        <v>219</v>
      </c>
      <c r="D491" s="69">
        <f t="shared" ref="D491:F492" si="105">D490</f>
        <v>4896</v>
      </c>
      <c r="E491" s="69">
        <f t="shared" si="105"/>
        <v>4639</v>
      </c>
      <c r="F491" s="69">
        <f t="shared" si="105"/>
        <v>4639</v>
      </c>
      <c r="G491" s="146">
        <v>6671</v>
      </c>
    </row>
    <row r="492" spans="1:7" ht="15" customHeight="1">
      <c r="A492" s="3" t="s">
        <v>8</v>
      </c>
      <c r="B492" s="60">
        <v>2216</v>
      </c>
      <c r="C492" s="61" t="s">
        <v>3</v>
      </c>
      <c r="D492" s="74">
        <f t="shared" si="105"/>
        <v>4896</v>
      </c>
      <c r="E492" s="74">
        <f t="shared" si="105"/>
        <v>4639</v>
      </c>
      <c r="F492" s="74">
        <f t="shared" si="105"/>
        <v>4639</v>
      </c>
      <c r="G492" s="87">
        <v>6671</v>
      </c>
    </row>
    <row r="493" spans="1:7">
      <c r="A493" s="3"/>
      <c r="B493" s="60"/>
      <c r="C493" s="61"/>
      <c r="D493" s="77"/>
      <c r="E493" s="77"/>
      <c r="F493" s="77"/>
      <c r="G493" s="78"/>
    </row>
    <row r="494" spans="1:7" ht="13.95" customHeight="1">
      <c r="A494" s="3" t="s">
        <v>10</v>
      </c>
      <c r="B494" s="88">
        <v>3454</v>
      </c>
      <c r="C494" s="57" t="s">
        <v>4</v>
      </c>
      <c r="D494" s="58"/>
      <c r="E494" s="58"/>
      <c r="F494" s="58"/>
      <c r="G494" s="58"/>
    </row>
    <row r="495" spans="1:7" ht="13.95" customHeight="1">
      <c r="A495" s="3"/>
      <c r="B495" s="90">
        <v>2</v>
      </c>
      <c r="C495" s="97" t="s">
        <v>208</v>
      </c>
      <c r="D495" s="66"/>
      <c r="E495" s="66"/>
      <c r="F495" s="66"/>
      <c r="G495" s="66"/>
    </row>
    <row r="496" spans="1:7" ht="13.95" customHeight="1">
      <c r="A496" s="3"/>
      <c r="B496" s="147">
        <v>2.1110000000000002</v>
      </c>
      <c r="C496" s="57" t="s">
        <v>140</v>
      </c>
      <c r="D496" s="66"/>
      <c r="E496" s="66"/>
      <c r="F496" s="66"/>
      <c r="G496" s="66"/>
    </row>
    <row r="497" spans="1:7" ht="13.95" customHeight="1">
      <c r="A497" s="3"/>
      <c r="B497" s="56">
        <v>60</v>
      </c>
      <c r="C497" s="97" t="s">
        <v>141</v>
      </c>
      <c r="D497" s="66"/>
      <c r="E497" s="66"/>
      <c r="F497" s="66"/>
      <c r="G497" s="66"/>
    </row>
    <row r="498" spans="1:7" ht="13.2" customHeight="1">
      <c r="A498" s="3"/>
      <c r="B498" s="117" t="s">
        <v>15</v>
      </c>
      <c r="C498" s="97" t="s">
        <v>16</v>
      </c>
      <c r="D498" s="78">
        <v>9644</v>
      </c>
      <c r="E498" s="76">
        <v>13440</v>
      </c>
      <c r="F498" s="78">
        <v>13440</v>
      </c>
      <c r="G498" s="108">
        <v>15557</v>
      </c>
    </row>
    <row r="499" spans="1:7" ht="13.2" customHeight="1">
      <c r="A499" s="3"/>
      <c r="B499" s="117" t="s">
        <v>20</v>
      </c>
      <c r="C499" s="97" t="s">
        <v>21</v>
      </c>
      <c r="D499" s="77">
        <v>0</v>
      </c>
      <c r="E499" s="77">
        <v>0</v>
      </c>
      <c r="F499" s="77">
        <v>0</v>
      </c>
      <c r="G499" s="108">
        <v>1000</v>
      </c>
    </row>
    <row r="500" spans="1:7" s="83" customFormat="1" ht="13.2" customHeight="1">
      <c r="A500" s="110" t="s">
        <v>8</v>
      </c>
      <c r="B500" s="111">
        <v>60</v>
      </c>
      <c r="C500" s="112" t="s">
        <v>141</v>
      </c>
      <c r="D500" s="87">
        <f>SUM(D498:D499)</f>
        <v>9644</v>
      </c>
      <c r="E500" s="87">
        <f t="shared" ref="E500:F500" si="106">SUM(E498:E499)</f>
        <v>13440</v>
      </c>
      <c r="F500" s="87">
        <f t="shared" si="106"/>
        <v>13440</v>
      </c>
      <c r="G500" s="87">
        <v>16557</v>
      </c>
    </row>
    <row r="501" spans="1:7" s="83" customFormat="1" ht="13.2" customHeight="1">
      <c r="A501" s="3"/>
      <c r="B501" s="56"/>
      <c r="C501" s="97"/>
      <c r="D501" s="148"/>
      <c r="E501" s="149"/>
      <c r="F501" s="148"/>
      <c r="G501" s="136"/>
    </row>
    <row r="502" spans="1:7" s="83" customFormat="1" ht="13.2" customHeight="1">
      <c r="A502" s="56"/>
      <c r="B502" s="56">
        <v>61</v>
      </c>
      <c r="C502" s="97" t="s">
        <v>298</v>
      </c>
      <c r="D502" s="78"/>
      <c r="E502" s="76"/>
      <c r="F502" s="78"/>
      <c r="G502" s="108"/>
    </row>
    <row r="503" spans="1:7" s="83" customFormat="1" ht="13.2" customHeight="1">
      <c r="A503" s="3"/>
      <c r="B503" s="117" t="s">
        <v>299</v>
      </c>
      <c r="C503" s="97" t="s">
        <v>300</v>
      </c>
      <c r="D503" s="69">
        <v>2990</v>
      </c>
      <c r="E503" s="70">
        <v>0</v>
      </c>
      <c r="F503" s="70">
        <v>0</v>
      </c>
      <c r="G503" s="7">
        <v>0</v>
      </c>
    </row>
    <row r="504" spans="1:7" s="83" customFormat="1" ht="13.2" customHeight="1">
      <c r="A504" s="3" t="s">
        <v>8</v>
      </c>
      <c r="B504" s="56">
        <v>61</v>
      </c>
      <c r="C504" s="97" t="s">
        <v>298</v>
      </c>
      <c r="D504" s="74">
        <f>D503</f>
        <v>2990</v>
      </c>
      <c r="E504" s="75">
        <f t="shared" ref="E504:F504" si="107">E503</f>
        <v>0</v>
      </c>
      <c r="F504" s="75">
        <f t="shared" si="107"/>
        <v>0</v>
      </c>
      <c r="G504" s="75">
        <v>0</v>
      </c>
    </row>
    <row r="505" spans="1:7" s="83" customFormat="1" ht="13.2" customHeight="1">
      <c r="A505" s="3" t="s">
        <v>8</v>
      </c>
      <c r="B505" s="147">
        <v>2.1110000000000002</v>
      </c>
      <c r="C505" s="57" t="s">
        <v>140</v>
      </c>
      <c r="D505" s="74">
        <f>D500+D504</f>
        <v>12634</v>
      </c>
      <c r="E505" s="74">
        <f t="shared" ref="E505:F505" si="108">E500+E504</f>
        <v>13440</v>
      </c>
      <c r="F505" s="74">
        <f t="shared" si="108"/>
        <v>13440</v>
      </c>
      <c r="G505" s="74">
        <v>16557</v>
      </c>
    </row>
    <row r="506" spans="1:7" s="83" customFormat="1" ht="13.2" customHeight="1">
      <c r="A506" s="3" t="s">
        <v>8</v>
      </c>
      <c r="B506" s="90">
        <v>2</v>
      </c>
      <c r="C506" s="97" t="s">
        <v>208</v>
      </c>
      <c r="D506" s="69">
        <f t="shared" ref="D506:F507" si="109">D505</f>
        <v>12634</v>
      </c>
      <c r="E506" s="69">
        <f t="shared" si="109"/>
        <v>13440</v>
      </c>
      <c r="F506" s="69">
        <f t="shared" si="109"/>
        <v>13440</v>
      </c>
      <c r="G506" s="69">
        <v>16557</v>
      </c>
    </row>
    <row r="507" spans="1:7" s="83" customFormat="1" ht="13.2" customHeight="1">
      <c r="A507" s="3" t="s">
        <v>8</v>
      </c>
      <c r="B507" s="88">
        <v>3454</v>
      </c>
      <c r="C507" s="57" t="s">
        <v>4</v>
      </c>
      <c r="D507" s="84">
        <f t="shared" si="109"/>
        <v>12634</v>
      </c>
      <c r="E507" s="84">
        <f t="shared" si="109"/>
        <v>13440</v>
      </c>
      <c r="F507" s="84">
        <f t="shared" si="109"/>
        <v>13440</v>
      </c>
      <c r="G507" s="84">
        <v>16557</v>
      </c>
    </row>
    <row r="508" spans="1:7" s="153" customFormat="1" ht="13.2" customHeight="1">
      <c r="A508" s="150" t="s">
        <v>8</v>
      </c>
      <c r="B508" s="151"/>
      <c r="C508" s="152" t="s">
        <v>9</v>
      </c>
      <c r="D508" s="109">
        <f t="shared" ref="D508:F508" si="110">D507+D476+D410+D492+D43</f>
        <v>3185801</v>
      </c>
      <c r="E508" s="109">
        <f t="shared" si="110"/>
        <v>3863011</v>
      </c>
      <c r="F508" s="109">
        <f t="shared" si="110"/>
        <v>4234486</v>
      </c>
      <c r="G508" s="109">
        <v>5062212</v>
      </c>
    </row>
    <row r="509" spans="1:7" s="83" customFormat="1">
      <c r="A509" s="3"/>
      <c r="B509" s="56"/>
      <c r="C509" s="57"/>
      <c r="D509" s="101"/>
      <c r="E509" s="101"/>
      <c r="F509" s="101"/>
      <c r="G509" s="101"/>
    </row>
    <row r="510" spans="1:7" s="83" customFormat="1" ht="13.95" customHeight="1">
      <c r="A510" s="3"/>
      <c r="B510" s="56"/>
      <c r="C510" s="154" t="s">
        <v>142</v>
      </c>
      <c r="D510" s="66"/>
      <c r="E510" s="58"/>
      <c r="F510" s="58"/>
      <c r="G510" s="58"/>
    </row>
    <row r="511" spans="1:7" s="83" customFormat="1" ht="26.4">
      <c r="A511" s="3" t="s">
        <v>10</v>
      </c>
      <c r="B511" s="60">
        <v>4210</v>
      </c>
      <c r="C511" s="61" t="s">
        <v>282</v>
      </c>
      <c r="D511" s="155"/>
      <c r="E511" s="155"/>
      <c r="F511" s="155"/>
      <c r="G511" s="155"/>
    </row>
    <row r="512" spans="1:7" s="83" customFormat="1" ht="13.95" customHeight="1">
      <c r="A512" s="62"/>
      <c r="B512" s="156">
        <v>1</v>
      </c>
      <c r="C512" s="64" t="s">
        <v>143</v>
      </c>
      <c r="D512" s="157"/>
      <c r="E512" s="157"/>
      <c r="F512" s="157"/>
      <c r="G512" s="157"/>
    </row>
    <row r="513" spans="1:7" s="83" customFormat="1" ht="13.95" customHeight="1">
      <c r="A513" s="62"/>
      <c r="B513" s="147">
        <v>1.1100000000000001</v>
      </c>
      <c r="C513" s="61" t="s">
        <v>144</v>
      </c>
      <c r="D513" s="157"/>
      <c r="E513" s="157"/>
      <c r="F513" s="157"/>
      <c r="G513" s="157"/>
    </row>
    <row r="514" spans="1:7" s="83" customFormat="1" ht="13.95" customHeight="1">
      <c r="A514" s="62"/>
      <c r="B514" s="63">
        <v>60</v>
      </c>
      <c r="C514" s="64" t="s">
        <v>145</v>
      </c>
      <c r="D514" s="155"/>
      <c r="E514" s="155"/>
      <c r="F514" s="155"/>
      <c r="G514" s="155"/>
    </row>
    <row r="515" spans="1:7" s="83" customFormat="1" ht="26.4">
      <c r="A515" s="62"/>
      <c r="B515" s="218" t="s">
        <v>217</v>
      </c>
      <c r="C515" s="64" t="s">
        <v>347</v>
      </c>
      <c r="D515" s="108">
        <v>349976</v>
      </c>
      <c r="E515" s="6">
        <v>0</v>
      </c>
      <c r="F515" s="108">
        <v>200000</v>
      </c>
      <c r="G515" s="6">
        <v>0</v>
      </c>
    </row>
    <row r="516" spans="1:7" s="83" customFormat="1" ht="52.8">
      <c r="A516" s="62"/>
      <c r="B516" s="218" t="s">
        <v>341</v>
      </c>
      <c r="C516" s="4" t="s">
        <v>342</v>
      </c>
      <c r="D516" s="6">
        <v>0</v>
      </c>
      <c r="E516" s="6">
        <v>0</v>
      </c>
      <c r="F516" s="108">
        <v>18300</v>
      </c>
      <c r="G516" s="6">
        <v>0</v>
      </c>
    </row>
    <row r="517" spans="1:7" s="83" customFormat="1" ht="52.8">
      <c r="A517" s="62"/>
      <c r="B517" s="218" t="s">
        <v>260</v>
      </c>
      <c r="C517" s="4" t="s">
        <v>264</v>
      </c>
      <c r="D517" s="6">
        <v>0</v>
      </c>
      <c r="E517" s="108">
        <v>81600</v>
      </c>
      <c r="F517" s="108">
        <v>81600</v>
      </c>
      <c r="G517" s="108">
        <v>46380</v>
      </c>
    </row>
    <row r="518" spans="1:7" s="83" customFormat="1" ht="14.85" customHeight="1">
      <c r="A518" s="62"/>
      <c r="B518" s="218" t="s">
        <v>230</v>
      </c>
      <c r="C518" s="4" t="s">
        <v>267</v>
      </c>
      <c r="D518" s="108">
        <v>4861</v>
      </c>
      <c r="E518" s="6">
        <v>0</v>
      </c>
      <c r="F518" s="6">
        <v>0</v>
      </c>
      <c r="G518" s="108">
        <v>5000</v>
      </c>
    </row>
    <row r="519" spans="1:7" s="83" customFormat="1" ht="14.85" customHeight="1">
      <c r="A519" s="62"/>
      <c r="B519" s="218" t="s">
        <v>232</v>
      </c>
      <c r="C519" s="4" t="s">
        <v>268</v>
      </c>
      <c r="D519" s="108">
        <v>9999</v>
      </c>
      <c r="E519" s="6">
        <v>0</v>
      </c>
      <c r="F519" s="6">
        <v>0</v>
      </c>
      <c r="G519" s="108">
        <v>5000</v>
      </c>
    </row>
    <row r="520" spans="1:7" s="83" customFormat="1" ht="14.85" customHeight="1">
      <c r="A520" s="62"/>
      <c r="B520" s="218" t="s">
        <v>269</v>
      </c>
      <c r="C520" s="4" t="s">
        <v>270</v>
      </c>
      <c r="D520" s="108">
        <v>10000</v>
      </c>
      <c r="E520" s="108">
        <v>10000</v>
      </c>
      <c r="F520" s="108">
        <v>10000</v>
      </c>
      <c r="G520" s="108">
        <v>20000</v>
      </c>
    </row>
    <row r="521" spans="1:7" s="83" customFormat="1" ht="14.85" customHeight="1">
      <c r="A521" s="62"/>
      <c r="B521" s="218" t="s">
        <v>271</v>
      </c>
      <c r="C521" s="4" t="s">
        <v>272</v>
      </c>
      <c r="D521" s="108">
        <v>2000</v>
      </c>
      <c r="E521" s="6">
        <v>0</v>
      </c>
      <c r="F521" s="6">
        <v>0</v>
      </c>
      <c r="G521" s="108">
        <v>1306</v>
      </c>
    </row>
    <row r="522" spans="1:7" s="83" customFormat="1" ht="14.85" customHeight="1">
      <c r="A522" s="62"/>
      <c r="B522" s="218" t="s">
        <v>278</v>
      </c>
      <c r="C522" s="4" t="s">
        <v>279</v>
      </c>
      <c r="D522" s="108">
        <v>2477</v>
      </c>
      <c r="E522" s="6">
        <v>0</v>
      </c>
      <c r="F522" s="6">
        <v>0</v>
      </c>
      <c r="G522" s="108">
        <v>30000</v>
      </c>
    </row>
    <row r="523" spans="1:7" s="83" customFormat="1" ht="14.85" customHeight="1">
      <c r="A523" s="62"/>
      <c r="B523" s="218" t="s">
        <v>322</v>
      </c>
      <c r="C523" s="158" t="s">
        <v>326</v>
      </c>
      <c r="D523" s="6">
        <v>0</v>
      </c>
      <c r="E523" s="108">
        <v>5000</v>
      </c>
      <c r="F523" s="108">
        <v>5000</v>
      </c>
      <c r="G523" s="6">
        <v>0</v>
      </c>
    </row>
    <row r="524" spans="1:7" s="83" customFormat="1" ht="14.85" customHeight="1">
      <c r="A524" s="62"/>
      <c r="B524" s="218" t="s">
        <v>323</v>
      </c>
      <c r="C524" s="158" t="s">
        <v>327</v>
      </c>
      <c r="D524" s="6">
        <v>0</v>
      </c>
      <c r="E524" s="108">
        <v>5000</v>
      </c>
      <c r="F524" s="108">
        <v>5000</v>
      </c>
      <c r="G524" s="108">
        <v>5000</v>
      </c>
    </row>
    <row r="525" spans="1:7" s="83" customFormat="1" ht="14.85" customHeight="1">
      <c r="A525" s="62"/>
      <c r="B525" s="218" t="s">
        <v>324</v>
      </c>
      <c r="C525" s="158" t="s">
        <v>325</v>
      </c>
      <c r="D525" s="6">
        <v>0</v>
      </c>
      <c r="E525" s="108">
        <v>1364</v>
      </c>
      <c r="F525" s="108">
        <v>1364</v>
      </c>
      <c r="G525" s="6">
        <v>0</v>
      </c>
    </row>
    <row r="526" spans="1:7" s="83" customFormat="1" ht="29.4" customHeight="1">
      <c r="A526" s="62"/>
      <c r="B526" s="218" t="s">
        <v>356</v>
      </c>
      <c r="C526" s="158" t="s">
        <v>359</v>
      </c>
      <c r="D526" s="6">
        <v>0</v>
      </c>
      <c r="E526" s="6">
        <v>0</v>
      </c>
      <c r="F526" s="6">
        <v>0</v>
      </c>
      <c r="G526" s="108">
        <v>6000</v>
      </c>
    </row>
    <row r="527" spans="1:7" s="83" customFormat="1" ht="14.4" customHeight="1">
      <c r="A527" s="62"/>
      <c r="B527" s="218" t="s">
        <v>357</v>
      </c>
      <c r="C527" s="158" t="s">
        <v>360</v>
      </c>
      <c r="D527" s="6">
        <v>0</v>
      </c>
      <c r="E527" s="6">
        <v>0</v>
      </c>
      <c r="F527" s="6">
        <v>0</v>
      </c>
      <c r="G527" s="108">
        <v>1465</v>
      </c>
    </row>
    <row r="528" spans="1:7" s="83" customFormat="1" ht="39.6">
      <c r="A528" s="62"/>
      <c r="B528" s="218" t="s">
        <v>358</v>
      </c>
      <c r="C528" s="158" t="s">
        <v>361</v>
      </c>
      <c r="D528" s="7">
        <v>0</v>
      </c>
      <c r="E528" s="7">
        <v>0</v>
      </c>
      <c r="F528" s="7">
        <v>0</v>
      </c>
      <c r="G528" s="81">
        <v>2500</v>
      </c>
    </row>
    <row r="529" spans="1:7" s="83" customFormat="1" ht="14.85" customHeight="1">
      <c r="A529" s="62" t="s">
        <v>8</v>
      </c>
      <c r="B529" s="63">
        <v>60</v>
      </c>
      <c r="C529" s="64" t="s">
        <v>145</v>
      </c>
      <c r="D529" s="81">
        <f>SUM(D515:D528)</f>
        <v>379313</v>
      </c>
      <c r="E529" s="81">
        <f t="shared" ref="E529:F529" si="111">SUM(E515:E528)</f>
        <v>102964</v>
      </c>
      <c r="F529" s="81">
        <f t="shared" si="111"/>
        <v>321264</v>
      </c>
      <c r="G529" s="81">
        <v>122651</v>
      </c>
    </row>
    <row r="530" spans="1:7" s="83" customFormat="1" ht="14.85" customHeight="1">
      <c r="A530" s="62" t="s">
        <v>8</v>
      </c>
      <c r="B530" s="147">
        <v>1.1100000000000001</v>
      </c>
      <c r="C530" s="61" t="s">
        <v>144</v>
      </c>
      <c r="D530" s="84">
        <f>D529</f>
        <v>379313</v>
      </c>
      <c r="E530" s="84">
        <f t="shared" ref="E530:F531" si="112">E529</f>
        <v>102964</v>
      </c>
      <c r="F530" s="84">
        <f t="shared" si="112"/>
        <v>321264</v>
      </c>
      <c r="G530" s="84">
        <v>122651</v>
      </c>
    </row>
    <row r="531" spans="1:7" s="83" customFormat="1" ht="14.85" customHeight="1">
      <c r="A531" s="62" t="s">
        <v>8</v>
      </c>
      <c r="B531" s="156">
        <v>1</v>
      </c>
      <c r="C531" s="64" t="s">
        <v>143</v>
      </c>
      <c r="D531" s="81">
        <f>D530</f>
        <v>379313</v>
      </c>
      <c r="E531" s="81">
        <f t="shared" si="112"/>
        <v>102964</v>
      </c>
      <c r="F531" s="81">
        <f t="shared" si="112"/>
        <v>321264</v>
      </c>
      <c r="G531" s="81">
        <v>122651</v>
      </c>
    </row>
    <row r="532" spans="1:7" s="83" customFormat="1">
      <c r="A532" s="62"/>
      <c r="B532" s="156"/>
      <c r="C532" s="64"/>
      <c r="D532" s="161"/>
      <c r="E532" s="108"/>
      <c r="F532" s="161"/>
      <c r="G532" s="108"/>
    </row>
    <row r="533" spans="1:7" s="83" customFormat="1" ht="14.85" customHeight="1">
      <c r="A533" s="62"/>
      <c r="B533" s="156">
        <v>2</v>
      </c>
      <c r="C533" s="64" t="s">
        <v>149</v>
      </c>
      <c r="D533" s="16"/>
      <c r="E533" s="16"/>
      <c r="F533" s="16"/>
      <c r="G533" s="16"/>
    </row>
    <row r="534" spans="1:7" ht="14.85" customHeight="1">
      <c r="A534" s="62"/>
      <c r="B534" s="147">
        <v>2.1040000000000001</v>
      </c>
      <c r="C534" s="61" t="s">
        <v>148</v>
      </c>
      <c r="D534" s="161"/>
      <c r="E534" s="161"/>
      <c r="F534" s="161"/>
      <c r="G534" s="161"/>
    </row>
    <row r="535" spans="1:7" ht="14.85" customHeight="1">
      <c r="A535" s="62"/>
      <c r="B535" s="63">
        <v>60</v>
      </c>
      <c r="C535" s="64" t="s">
        <v>145</v>
      </c>
      <c r="D535" s="161"/>
      <c r="E535" s="161"/>
      <c r="F535" s="161"/>
      <c r="G535" s="161"/>
    </row>
    <row r="536" spans="1:7" ht="27" customHeight="1">
      <c r="A536" s="62"/>
      <c r="B536" s="219" t="s">
        <v>230</v>
      </c>
      <c r="C536" s="162" t="s">
        <v>231</v>
      </c>
      <c r="D536" s="108">
        <v>4963</v>
      </c>
      <c r="E536" s="108">
        <v>18795</v>
      </c>
      <c r="F536" s="108">
        <v>18795</v>
      </c>
      <c r="G536" s="6">
        <v>0</v>
      </c>
    </row>
    <row r="537" spans="1:7" ht="27.9" customHeight="1">
      <c r="A537" s="62"/>
      <c r="B537" s="219" t="s">
        <v>232</v>
      </c>
      <c r="C537" s="162" t="s">
        <v>233</v>
      </c>
      <c r="D537" s="81">
        <v>8334</v>
      </c>
      <c r="E537" s="70">
        <v>0</v>
      </c>
      <c r="F537" s="7">
        <v>0</v>
      </c>
      <c r="G537" s="7">
        <v>0</v>
      </c>
    </row>
    <row r="538" spans="1:7" ht="14.85" customHeight="1">
      <c r="A538" s="62" t="s">
        <v>8</v>
      </c>
      <c r="B538" s="63">
        <v>60</v>
      </c>
      <c r="C538" s="64" t="s">
        <v>145</v>
      </c>
      <c r="D538" s="81">
        <f t="shared" ref="D538:F538" si="113">SUM(D536:D537)</f>
        <v>13297</v>
      </c>
      <c r="E538" s="81">
        <f t="shared" si="113"/>
        <v>18795</v>
      </c>
      <c r="F538" s="81">
        <f t="shared" si="113"/>
        <v>18795</v>
      </c>
      <c r="G538" s="7">
        <v>0</v>
      </c>
    </row>
    <row r="539" spans="1:7" ht="14.85" customHeight="1">
      <c r="A539" s="62" t="s">
        <v>8</v>
      </c>
      <c r="B539" s="147">
        <v>2.1040000000000001</v>
      </c>
      <c r="C539" s="61" t="s">
        <v>148</v>
      </c>
      <c r="D539" s="81">
        <f t="shared" ref="D539:F539" si="114">D538</f>
        <v>13297</v>
      </c>
      <c r="E539" s="81">
        <f t="shared" si="114"/>
        <v>18795</v>
      </c>
      <c r="F539" s="81">
        <f t="shared" si="114"/>
        <v>18795</v>
      </c>
      <c r="G539" s="7">
        <v>0</v>
      </c>
    </row>
    <row r="540" spans="1:7" ht="14.85" customHeight="1">
      <c r="A540" s="159" t="s">
        <v>8</v>
      </c>
      <c r="B540" s="168">
        <v>2</v>
      </c>
      <c r="C540" s="169" t="s">
        <v>149</v>
      </c>
      <c r="D540" s="84">
        <f>D539</f>
        <v>13297</v>
      </c>
      <c r="E540" s="84">
        <f t="shared" ref="E540:F540" si="115">E539</f>
        <v>18795</v>
      </c>
      <c r="F540" s="84">
        <f t="shared" si="115"/>
        <v>18795</v>
      </c>
      <c r="G540" s="85">
        <v>0</v>
      </c>
    </row>
    <row r="541" spans="1:7" ht="14.85" customHeight="1">
      <c r="A541" s="62"/>
      <c r="B541" s="156"/>
      <c r="C541" s="64"/>
      <c r="D541" s="163"/>
      <c r="E541" s="163"/>
      <c r="F541" s="163"/>
      <c r="G541" s="163"/>
    </row>
    <row r="542" spans="1:7" ht="15" customHeight="1">
      <c r="A542" s="62"/>
      <c r="B542" s="156">
        <v>3</v>
      </c>
      <c r="C542" s="64" t="s">
        <v>218</v>
      </c>
      <c r="D542" s="161"/>
      <c r="E542" s="161"/>
      <c r="F542" s="161"/>
      <c r="G542" s="161"/>
    </row>
    <row r="543" spans="1:7" ht="15" customHeight="1">
      <c r="A543" s="62"/>
      <c r="B543" s="147">
        <v>3.105</v>
      </c>
      <c r="C543" s="61" t="s">
        <v>102</v>
      </c>
      <c r="D543" s="161"/>
      <c r="E543" s="161"/>
      <c r="F543" s="161"/>
      <c r="G543" s="161"/>
    </row>
    <row r="544" spans="1:7" ht="15" customHeight="1">
      <c r="A544" s="164"/>
      <c r="B544" s="165">
        <v>60</v>
      </c>
      <c r="C544" s="158" t="s">
        <v>301</v>
      </c>
      <c r="D544" s="161"/>
      <c r="E544" s="161"/>
      <c r="F544" s="161"/>
      <c r="G544" s="161"/>
    </row>
    <row r="545" spans="1:7" ht="15" customHeight="1">
      <c r="A545" s="166"/>
      <c r="B545" s="165" t="s">
        <v>312</v>
      </c>
      <c r="C545" s="4" t="s">
        <v>201</v>
      </c>
      <c r="D545" s="108">
        <v>499979</v>
      </c>
      <c r="E545" s="108">
        <v>202000</v>
      </c>
      <c r="F545" s="161">
        <v>202000</v>
      </c>
      <c r="G545" s="161">
        <v>338800</v>
      </c>
    </row>
    <row r="546" spans="1:7" ht="15" customHeight="1">
      <c r="A546" s="166" t="s">
        <v>8</v>
      </c>
      <c r="B546" s="165">
        <v>60</v>
      </c>
      <c r="C546" s="158" t="s">
        <v>301</v>
      </c>
      <c r="D546" s="84">
        <f t="shared" ref="D546:F546" si="116">D545</f>
        <v>499979</v>
      </c>
      <c r="E546" s="84">
        <f t="shared" si="116"/>
        <v>202000</v>
      </c>
      <c r="F546" s="167">
        <f t="shared" si="116"/>
        <v>202000</v>
      </c>
      <c r="G546" s="167">
        <v>338800</v>
      </c>
    </row>
    <row r="547" spans="1:7">
      <c r="A547" s="62"/>
      <c r="B547" s="156"/>
      <c r="C547" s="64"/>
      <c r="D547" s="108"/>
      <c r="E547" s="77"/>
      <c r="F547" s="6"/>
      <c r="G547" s="6"/>
    </row>
    <row r="548" spans="1:7">
      <c r="A548" s="62"/>
      <c r="B548" s="165">
        <v>62</v>
      </c>
      <c r="C548" s="158" t="s">
        <v>302</v>
      </c>
      <c r="D548" s="108"/>
      <c r="E548" s="77"/>
      <c r="F548" s="6"/>
      <c r="G548" s="6"/>
    </row>
    <row r="549" spans="1:7">
      <c r="A549" s="62"/>
      <c r="B549" s="165" t="s">
        <v>303</v>
      </c>
      <c r="C549" s="4" t="s">
        <v>201</v>
      </c>
      <c r="D549" s="81">
        <v>2500</v>
      </c>
      <c r="E549" s="70">
        <v>0</v>
      </c>
      <c r="F549" s="7">
        <v>0</v>
      </c>
      <c r="G549" s="81">
        <v>3800</v>
      </c>
    </row>
    <row r="550" spans="1:7">
      <c r="A550" s="62" t="s">
        <v>8</v>
      </c>
      <c r="B550" s="165">
        <v>62</v>
      </c>
      <c r="C550" s="158" t="s">
        <v>302</v>
      </c>
      <c r="D550" s="81">
        <f t="shared" ref="D550:F550" si="117">D549</f>
        <v>2500</v>
      </c>
      <c r="E550" s="7">
        <f t="shared" si="117"/>
        <v>0</v>
      </c>
      <c r="F550" s="7">
        <f t="shared" si="117"/>
        <v>0</v>
      </c>
      <c r="G550" s="81">
        <v>3800</v>
      </c>
    </row>
    <row r="551" spans="1:7">
      <c r="A551" s="62" t="s">
        <v>8</v>
      </c>
      <c r="B551" s="147">
        <v>3.105</v>
      </c>
      <c r="C551" s="61" t="s">
        <v>102</v>
      </c>
      <c r="D551" s="81">
        <f t="shared" ref="D551:F551" si="118">D546+D550</f>
        <v>502479</v>
      </c>
      <c r="E551" s="81">
        <f t="shared" si="118"/>
        <v>202000</v>
      </c>
      <c r="F551" s="81">
        <f t="shared" si="118"/>
        <v>202000</v>
      </c>
      <c r="G551" s="81">
        <v>342600</v>
      </c>
    </row>
    <row r="552" spans="1:7" ht="16.8" customHeight="1">
      <c r="A552" s="62" t="s">
        <v>8</v>
      </c>
      <c r="B552" s="156">
        <v>3</v>
      </c>
      <c r="C552" s="64" t="s">
        <v>218</v>
      </c>
      <c r="D552" s="81">
        <f t="shared" ref="D552:F552" si="119">D551</f>
        <v>502479</v>
      </c>
      <c r="E552" s="81">
        <f t="shared" si="119"/>
        <v>202000</v>
      </c>
      <c r="F552" s="81">
        <f t="shared" si="119"/>
        <v>202000</v>
      </c>
      <c r="G552" s="81">
        <v>342600</v>
      </c>
    </row>
    <row r="553" spans="1:7">
      <c r="A553" s="62"/>
      <c r="B553" s="156"/>
      <c r="C553" s="64"/>
      <c r="D553" s="161"/>
      <c r="E553" s="161"/>
      <c r="F553" s="161"/>
      <c r="G553" s="161"/>
    </row>
    <row r="554" spans="1:7">
      <c r="A554" s="3"/>
      <c r="B554" s="90">
        <v>4</v>
      </c>
      <c r="C554" s="97" t="s">
        <v>184</v>
      </c>
      <c r="D554" s="161"/>
      <c r="E554" s="161"/>
      <c r="F554" s="161"/>
      <c r="G554" s="161"/>
    </row>
    <row r="555" spans="1:7">
      <c r="A555" s="3"/>
      <c r="B555" s="104">
        <v>4.1070000000000002</v>
      </c>
      <c r="C555" s="57" t="s">
        <v>191</v>
      </c>
      <c r="D555" s="161"/>
      <c r="E555" s="161"/>
      <c r="F555" s="161"/>
      <c r="G555" s="161"/>
    </row>
    <row r="556" spans="1:7" ht="26.4">
      <c r="A556" s="3"/>
      <c r="B556" s="137">
        <v>17</v>
      </c>
      <c r="C556" s="97" t="s">
        <v>238</v>
      </c>
      <c r="D556" s="108"/>
      <c r="E556" s="108"/>
      <c r="F556" s="108"/>
      <c r="G556" s="108"/>
    </row>
    <row r="557" spans="1:7" ht="26.4">
      <c r="A557" s="3"/>
      <c r="B557" s="164" t="s">
        <v>274</v>
      </c>
      <c r="C557" s="4" t="s">
        <v>330</v>
      </c>
      <c r="D557" s="108">
        <v>1500</v>
      </c>
      <c r="E557" s="6">
        <v>0</v>
      </c>
      <c r="F557" s="6">
        <v>0</v>
      </c>
      <c r="G557" s="108">
        <v>2200</v>
      </c>
    </row>
    <row r="558" spans="1:7">
      <c r="A558" s="3"/>
      <c r="B558" s="164" t="s">
        <v>277</v>
      </c>
      <c r="C558" s="158" t="s">
        <v>284</v>
      </c>
      <c r="D558" s="108">
        <v>10146</v>
      </c>
      <c r="E558" s="108">
        <v>20000</v>
      </c>
      <c r="F558" s="108">
        <v>20000</v>
      </c>
      <c r="G558" s="108">
        <v>12649</v>
      </c>
    </row>
    <row r="559" spans="1:7" ht="26.4">
      <c r="A559" s="3" t="s">
        <v>8</v>
      </c>
      <c r="B559" s="137">
        <v>17</v>
      </c>
      <c r="C559" s="97" t="s">
        <v>238</v>
      </c>
      <c r="D559" s="84">
        <f t="shared" ref="D559:F559" si="120">SUM(D557:D558)</f>
        <v>11646</v>
      </c>
      <c r="E559" s="84">
        <f t="shared" si="120"/>
        <v>20000</v>
      </c>
      <c r="F559" s="84">
        <f t="shared" si="120"/>
        <v>20000</v>
      </c>
      <c r="G559" s="84">
        <v>14849</v>
      </c>
    </row>
    <row r="560" spans="1:7" ht="15" customHeight="1">
      <c r="A560" s="62" t="s">
        <v>8</v>
      </c>
      <c r="B560" s="104">
        <v>4.1070000000000002</v>
      </c>
      <c r="C560" s="57" t="s">
        <v>191</v>
      </c>
      <c r="D560" s="84">
        <f t="shared" ref="D560:F561" si="121">D559</f>
        <v>11646</v>
      </c>
      <c r="E560" s="84">
        <f t="shared" si="121"/>
        <v>20000</v>
      </c>
      <c r="F560" s="84">
        <f t="shared" si="121"/>
        <v>20000</v>
      </c>
      <c r="G560" s="84">
        <v>14849</v>
      </c>
    </row>
    <row r="561" spans="1:7" ht="15" customHeight="1">
      <c r="A561" s="62" t="s">
        <v>8</v>
      </c>
      <c r="B561" s="90">
        <v>4</v>
      </c>
      <c r="C561" s="97" t="s">
        <v>184</v>
      </c>
      <c r="D561" s="81">
        <f t="shared" si="121"/>
        <v>11646</v>
      </c>
      <c r="E561" s="81">
        <f t="shared" si="121"/>
        <v>20000</v>
      </c>
      <c r="F561" s="81">
        <f t="shared" si="121"/>
        <v>20000</v>
      </c>
      <c r="G561" s="81">
        <v>14849</v>
      </c>
    </row>
    <row r="562" spans="1:7" ht="26.4">
      <c r="A562" s="62" t="s">
        <v>8</v>
      </c>
      <c r="B562" s="60">
        <v>4210</v>
      </c>
      <c r="C562" s="61" t="s">
        <v>5</v>
      </c>
      <c r="D562" s="81">
        <f t="shared" ref="D562:F562" si="122">D540+D531+D561+D552</f>
        <v>906735</v>
      </c>
      <c r="E562" s="81">
        <f t="shared" si="122"/>
        <v>343759</v>
      </c>
      <c r="F562" s="81">
        <f t="shared" si="122"/>
        <v>562059</v>
      </c>
      <c r="G562" s="81">
        <v>480100</v>
      </c>
    </row>
    <row r="563" spans="1:7" ht="15.6" customHeight="1">
      <c r="A563" s="62"/>
      <c r="B563" s="60"/>
      <c r="C563" s="61"/>
      <c r="D563" s="108"/>
      <c r="E563" s="108"/>
      <c r="F563" s="108"/>
      <c r="G563" s="108"/>
    </row>
    <row r="564" spans="1:7" ht="15.6" customHeight="1">
      <c r="A564" s="98"/>
      <c r="B564" s="170">
        <v>7475</v>
      </c>
      <c r="C564" s="171" t="s">
        <v>304</v>
      </c>
      <c r="D564" s="108"/>
      <c r="E564" s="108"/>
      <c r="F564" s="108"/>
      <c r="G564" s="108"/>
    </row>
    <row r="565" spans="1:7" ht="15.6" customHeight="1">
      <c r="A565" s="172"/>
      <c r="B565" s="173" t="s">
        <v>287</v>
      </c>
      <c r="C565" s="174" t="s">
        <v>305</v>
      </c>
      <c r="D565" s="108"/>
      <c r="E565" s="108"/>
      <c r="F565" s="108"/>
      <c r="G565" s="108"/>
    </row>
    <row r="566" spans="1:7" ht="15.6" customHeight="1">
      <c r="A566" s="172"/>
      <c r="B566" s="175">
        <v>60</v>
      </c>
      <c r="C566" s="160" t="s">
        <v>306</v>
      </c>
      <c r="D566" s="108"/>
      <c r="E566" s="108"/>
      <c r="F566" s="108"/>
      <c r="G566" s="108"/>
    </row>
    <row r="567" spans="1:7" ht="27" customHeight="1">
      <c r="A567" s="176"/>
      <c r="B567" s="175" t="s">
        <v>307</v>
      </c>
      <c r="C567" s="4" t="s">
        <v>311</v>
      </c>
      <c r="D567" s="81">
        <v>140029</v>
      </c>
      <c r="E567" s="7">
        <v>0</v>
      </c>
      <c r="F567" s="7">
        <v>0</v>
      </c>
      <c r="G567" s="7">
        <v>0</v>
      </c>
    </row>
    <row r="568" spans="1:7" ht="15.6" customHeight="1">
      <c r="A568" s="166" t="s">
        <v>8</v>
      </c>
      <c r="B568" s="164">
        <v>60</v>
      </c>
      <c r="C568" s="158" t="s">
        <v>306</v>
      </c>
      <c r="D568" s="81">
        <f t="shared" ref="D568:F570" si="123">D567</f>
        <v>140029</v>
      </c>
      <c r="E568" s="7">
        <f t="shared" si="123"/>
        <v>0</v>
      </c>
      <c r="F568" s="7">
        <f t="shared" si="123"/>
        <v>0</v>
      </c>
      <c r="G568" s="7">
        <v>0</v>
      </c>
    </row>
    <row r="569" spans="1:7" ht="15.6" customHeight="1">
      <c r="A569" s="166" t="s">
        <v>8</v>
      </c>
      <c r="B569" s="173" t="s">
        <v>287</v>
      </c>
      <c r="C569" s="177" t="s">
        <v>305</v>
      </c>
      <c r="D569" s="81">
        <f t="shared" si="123"/>
        <v>140029</v>
      </c>
      <c r="E569" s="7">
        <f t="shared" si="123"/>
        <v>0</v>
      </c>
      <c r="F569" s="7">
        <f t="shared" si="123"/>
        <v>0</v>
      </c>
      <c r="G569" s="7">
        <v>0</v>
      </c>
    </row>
    <row r="570" spans="1:7" ht="15.6" customHeight="1">
      <c r="A570" s="172" t="s">
        <v>8</v>
      </c>
      <c r="B570" s="178">
        <v>7475</v>
      </c>
      <c r="C570" s="177" t="s">
        <v>304</v>
      </c>
      <c r="D570" s="81">
        <f t="shared" si="123"/>
        <v>140029</v>
      </c>
      <c r="E570" s="7">
        <f t="shared" si="123"/>
        <v>0</v>
      </c>
      <c r="F570" s="7">
        <f t="shared" si="123"/>
        <v>0</v>
      </c>
      <c r="G570" s="7">
        <v>0</v>
      </c>
    </row>
    <row r="571" spans="1:7">
      <c r="A571" s="179" t="s">
        <v>8</v>
      </c>
      <c r="B571" s="180"/>
      <c r="C571" s="181" t="s">
        <v>142</v>
      </c>
      <c r="D571" s="74">
        <f t="shared" ref="D571:F571" si="124">D562+D570</f>
        <v>1046764</v>
      </c>
      <c r="E571" s="74">
        <f t="shared" si="124"/>
        <v>343759</v>
      </c>
      <c r="F571" s="74">
        <f t="shared" si="124"/>
        <v>562059</v>
      </c>
      <c r="G571" s="74">
        <v>480100</v>
      </c>
    </row>
    <row r="572" spans="1:7">
      <c r="A572" s="179" t="s">
        <v>8</v>
      </c>
      <c r="B572" s="180"/>
      <c r="C572" s="181" t="s">
        <v>6</v>
      </c>
      <c r="D572" s="71">
        <f t="shared" ref="D572:F572" si="125">D571+D508</f>
        <v>4232565</v>
      </c>
      <c r="E572" s="71">
        <f t="shared" si="125"/>
        <v>4206770</v>
      </c>
      <c r="F572" s="71">
        <f t="shared" si="125"/>
        <v>4796545</v>
      </c>
      <c r="G572" s="71">
        <v>5542312</v>
      </c>
    </row>
    <row r="573" spans="1:7" ht="20.399999999999999" customHeight="1">
      <c r="A573" s="3"/>
      <c r="B573" s="88"/>
      <c r="C573" s="182"/>
      <c r="D573" s="66"/>
      <c r="E573" s="66"/>
      <c r="F573" s="66"/>
      <c r="G573" s="66"/>
    </row>
    <row r="574" spans="1:7" ht="27.6" customHeight="1">
      <c r="A574" s="3" t="s">
        <v>220</v>
      </c>
      <c r="B574" s="56">
        <v>2059</v>
      </c>
      <c r="C574" s="198" t="s">
        <v>335</v>
      </c>
      <c r="D574" s="66">
        <v>22</v>
      </c>
      <c r="E574" s="77">
        <v>0</v>
      </c>
      <c r="F574" s="77">
        <v>0</v>
      </c>
      <c r="G574" s="77">
        <v>0</v>
      </c>
    </row>
    <row r="575" spans="1:7" ht="27" customHeight="1">
      <c r="A575" s="3" t="s">
        <v>220</v>
      </c>
      <c r="B575" s="56">
        <v>2210</v>
      </c>
      <c r="C575" s="93" t="s">
        <v>308</v>
      </c>
      <c r="D575" s="77">
        <v>0</v>
      </c>
      <c r="E575" s="77">
        <v>0</v>
      </c>
      <c r="F575" s="77">
        <v>0</v>
      </c>
      <c r="G575" s="77">
        <v>0</v>
      </c>
    </row>
    <row r="576" spans="1:7" ht="27" customHeight="1">
      <c r="A576" s="3" t="s">
        <v>220</v>
      </c>
      <c r="B576" s="56">
        <v>2210</v>
      </c>
      <c r="C576" s="93" t="s">
        <v>265</v>
      </c>
      <c r="D576" s="76">
        <v>365</v>
      </c>
      <c r="E576" s="77">
        <v>0</v>
      </c>
      <c r="F576" s="77">
        <v>0</v>
      </c>
      <c r="G576" s="77">
        <v>0</v>
      </c>
    </row>
    <row r="577" spans="1:7" ht="27" customHeight="1">
      <c r="A577" s="3" t="s">
        <v>220</v>
      </c>
      <c r="B577" s="56">
        <v>2210</v>
      </c>
      <c r="C577" s="93" t="s">
        <v>334</v>
      </c>
      <c r="D577" s="76">
        <v>11</v>
      </c>
      <c r="E577" s="77">
        <v>0</v>
      </c>
      <c r="F577" s="77">
        <v>0</v>
      </c>
      <c r="G577" s="77">
        <v>0</v>
      </c>
    </row>
    <row r="578" spans="1:7" ht="28.05" customHeight="1">
      <c r="A578" s="106" t="s">
        <v>220</v>
      </c>
      <c r="B578" s="106">
        <v>2211</v>
      </c>
      <c r="C578" s="183" t="s">
        <v>283</v>
      </c>
      <c r="D578" s="205">
        <v>304</v>
      </c>
      <c r="E578" s="77">
        <v>0</v>
      </c>
      <c r="F578" s="77">
        <v>0</v>
      </c>
      <c r="G578" s="77">
        <v>0</v>
      </c>
    </row>
    <row r="579" spans="1:7">
      <c r="A579" s="3"/>
      <c r="B579" s="56"/>
      <c r="C579" s="93"/>
      <c r="D579" s="76"/>
      <c r="E579" s="76"/>
      <c r="F579" s="76"/>
      <c r="G579" s="76"/>
    </row>
    <row r="580" spans="1:7">
      <c r="A580" s="3"/>
      <c r="B580" s="88"/>
      <c r="C580" s="184"/>
      <c r="D580" s="185"/>
      <c r="E580" s="185"/>
      <c r="F580" s="185"/>
      <c r="G580" s="185"/>
    </row>
    <row r="581" spans="1:7">
      <c r="D581" s="186"/>
      <c r="E581" s="187"/>
      <c r="F581" s="186"/>
    </row>
    <row r="582" spans="1:7" s="188" customFormat="1">
      <c r="A582" s="8"/>
      <c r="B582" s="15"/>
      <c r="C582" s="189"/>
      <c r="D582" s="220"/>
      <c r="E582" s="190"/>
      <c r="F582" s="190"/>
      <c r="G582" s="18"/>
    </row>
    <row r="583" spans="1:7">
      <c r="C583" s="189"/>
      <c r="D583" s="190"/>
      <c r="E583" s="190"/>
      <c r="F583" s="190"/>
    </row>
    <row r="584" spans="1:7">
      <c r="C584" s="189"/>
      <c r="D584" s="190"/>
      <c r="E584" s="190"/>
      <c r="F584" s="190"/>
    </row>
    <row r="585" spans="1:7">
      <c r="C585" s="189"/>
      <c r="D585" s="36"/>
      <c r="E585" s="191"/>
    </row>
    <row r="586" spans="1:7">
      <c r="C586" s="189"/>
      <c r="E586" s="36"/>
    </row>
    <row r="587" spans="1:7">
      <c r="C587" s="189"/>
    </row>
    <row r="588" spans="1:7">
      <c r="C588" s="189"/>
      <c r="E588" s="36"/>
    </row>
    <row r="589" spans="1:7">
      <c r="C589" s="189"/>
      <c r="E589" s="36"/>
    </row>
    <row r="590" spans="1:7">
      <c r="C590" s="189"/>
      <c r="E590" s="36"/>
    </row>
    <row r="591" spans="1:7">
      <c r="C591" s="189"/>
      <c r="E591" s="36"/>
    </row>
    <row r="592" spans="1:7">
      <c r="C592" s="189"/>
      <c r="E592" s="36"/>
      <c r="F592" s="194"/>
    </row>
    <row r="596" spans="2:5">
      <c r="E596" s="36"/>
    </row>
    <row r="597" spans="2:5">
      <c r="E597" s="36"/>
    </row>
    <row r="598" spans="2:5">
      <c r="B598" s="211"/>
      <c r="C598" s="211"/>
      <c r="D598" s="211"/>
    </row>
    <row r="599" spans="2:5">
      <c r="B599" s="211"/>
      <c r="C599" s="211"/>
      <c r="D599" s="211"/>
    </row>
  </sheetData>
  <autoFilter ref="A21:G582">
    <filterColumn colId="2"/>
  </autoFilter>
  <mergeCells count="7">
    <mergeCell ref="A7:C7"/>
    <mergeCell ref="A9:C9"/>
    <mergeCell ref="E9:G9"/>
    <mergeCell ref="E10:G10"/>
    <mergeCell ref="B598:D599"/>
    <mergeCell ref="B20:C20"/>
    <mergeCell ref="A12:G12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80" fitToHeight="0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2" manualBreakCount="2">
    <brk id="193" max="11" man="1"/>
    <brk id="50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B4"/>
  <sheetViews>
    <sheetView workbookViewId="0">
      <selection activeCell="A3" sqref="A3:B3"/>
    </sheetView>
  </sheetViews>
  <sheetFormatPr defaultRowHeight="13.2"/>
  <cols>
    <col min="2" max="2" width="55.44140625" customWidth="1"/>
  </cols>
  <sheetData>
    <row r="2" spans="1:2">
      <c r="A2" s="1">
        <v>4</v>
      </c>
      <c r="B2" s="2" t="s">
        <v>235</v>
      </c>
    </row>
    <row r="3" spans="1:2">
      <c r="A3" s="2">
        <v>35</v>
      </c>
      <c r="B3" s="2" t="s">
        <v>236</v>
      </c>
    </row>
    <row r="4" spans="1:2">
      <c r="A4" s="2">
        <v>37</v>
      </c>
      <c r="B4" s="2" t="s">
        <v>237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dem13</vt:lpstr>
      <vt:lpstr>Sheet1</vt:lpstr>
      <vt:lpstr>'dem13'!css</vt:lpstr>
      <vt:lpstr>'dem13'!fw</vt:lpstr>
      <vt:lpstr>'dem13'!health</vt:lpstr>
      <vt:lpstr>'dem13'!healthcap</vt:lpstr>
      <vt:lpstr>'dem13'!healthrec</vt:lpstr>
      <vt:lpstr>'dem13'!housing</vt:lpstr>
      <vt:lpstr>'dem13'!Print_Area</vt:lpstr>
      <vt:lpstr>'dem13'!Print_Titles</vt:lpstr>
      <vt:lpstr>'dem13'!pw</vt:lpstr>
      <vt:lpstr>'dem13'!revise</vt:lpstr>
      <vt:lpstr>'dem13'!summary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2020-03-17T11:12:26Z</cp:lastPrinted>
  <dcterms:created xsi:type="dcterms:W3CDTF">2004-06-02T16:16:07Z</dcterms:created>
  <dcterms:modified xsi:type="dcterms:W3CDTF">2020-03-26T07:07:16Z</dcterms:modified>
</cp:coreProperties>
</file>