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5" sheetId="4" r:id="rId1"/>
  </sheets>
  <definedNames>
    <definedName name="_xlnm._FilterDatabase" localSheetId="0" hidden="1">'Dem35'!$A$28:$G$710</definedName>
    <definedName name="_Regression_Int" localSheetId="0" hidden="1">1</definedName>
    <definedName name="election" localSheetId="0">'Dem35'!#REF!</definedName>
    <definedName name="housing" localSheetId="0">'Dem35'!$D$117:$G$117</definedName>
    <definedName name="housingcap" localSheetId="0">'Dem35'!$D$571:$G$571</definedName>
    <definedName name="ncse" localSheetId="0">'Dem35'!#REF!</definedName>
    <definedName name="np" localSheetId="0">'Dem35'!#REF!</definedName>
    <definedName name="ordp" localSheetId="0">'Dem35'!$D$421:$G$421</definedName>
    <definedName name="ordpcap" localSheetId="0">'Dem35'!$D$642:$G$642</definedName>
    <definedName name="ordprec" localSheetId="0">'Dem35'!#REF!</definedName>
    <definedName name="_xlnm.Print_Area" localSheetId="0">'Dem35'!$A$1:$G$710</definedName>
    <definedName name="_xlnm.Print_Titles" localSheetId="0">'Dem35'!$25:$28</definedName>
    <definedName name="rb" localSheetId="0">'Dem35'!$D$519:$G$519</definedName>
    <definedName name="rbcap" localSheetId="0">'Dem35'!$D$702:$G$702</definedName>
    <definedName name="rbrec" localSheetId="0">'Dem35'!$D$708:$G$708</definedName>
    <definedName name="re" localSheetId="0">'Dem35'!$D$382:$G$382</definedName>
    <definedName name="revise" localSheetId="0">'Dem35'!$D$724:$F$724</definedName>
    <definedName name="sc" localSheetId="0">'Dem35'!#REF!</definedName>
    <definedName name="scst" localSheetId="0">'Dem35'!#REF!</definedName>
    <definedName name="spfrd" localSheetId="0">'Dem35'!$D$362:$G$362</definedName>
    <definedName name="sss" localSheetId="0">'Dem35'!#REF!</definedName>
    <definedName name="stidf" localSheetId="0">'Dem35'!#REF!</definedName>
    <definedName name="summary" localSheetId="0">'Dem35'!$D$714:$F$714</definedName>
    <definedName name="Voted" localSheetId="0">'Dem35'!$D$22:$F$22</definedName>
    <definedName name="water" localSheetId="0">'Dem35'!$D$98:$G$98</definedName>
    <definedName name="watercap" localSheetId="0">'Dem35'!$D$558:$G$558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'Dem35'!$A$1:$G$709</definedName>
    <definedName name="Z_239EE218_578E_4317_BEED_14D5D7089E27_.wvu.PrintArea" localSheetId="0" hidden="1">'Dem35'!$A$1:$G$709</definedName>
    <definedName name="Z_239EE218_578E_4317_BEED_14D5D7089E27_.wvu.PrintTitles" localSheetId="0" hidden="1">'Dem35'!$25:$28</definedName>
    <definedName name="Z_302A3EA3_AE96_11D5_A646_0050BA3D7AFD_.wvu.Cols" localSheetId="0" hidden="1">'Dem35'!#REF!</definedName>
    <definedName name="Z_302A3EA3_AE96_11D5_A646_0050BA3D7AFD_.wvu.FilterData" localSheetId="0" hidden="1">'Dem35'!$A$1:$G$709</definedName>
    <definedName name="Z_302A3EA3_AE96_11D5_A646_0050BA3D7AFD_.wvu.PrintArea" localSheetId="0" hidden="1">'Dem35'!$A$1:$G$709</definedName>
    <definedName name="Z_302A3EA3_AE96_11D5_A646_0050BA3D7AFD_.wvu.PrintTitles" localSheetId="0" hidden="1">'Dem35'!$25:$28</definedName>
    <definedName name="Z_36DBA021_0ECB_11D4_8064_004005726899_.wvu.Cols" localSheetId="0" hidden="1">'Dem35'!#REF!</definedName>
    <definedName name="Z_36DBA021_0ECB_11D4_8064_004005726899_.wvu.FilterData" localSheetId="0" hidden="1">'Dem35'!$C$29:$C$704</definedName>
    <definedName name="Z_36DBA021_0ECB_11D4_8064_004005726899_.wvu.PrintTitles" localSheetId="0" hidden="1">'Dem35'!$25:$28</definedName>
    <definedName name="Z_93EBE921_AE91_11D5_8685_004005726899_.wvu.Cols" localSheetId="0" hidden="1">'Dem35'!#REF!</definedName>
    <definedName name="Z_93EBE921_AE91_11D5_8685_004005726899_.wvu.FilterData" localSheetId="0" hidden="1">'Dem35'!$C$29:$C$704</definedName>
    <definedName name="Z_93EBE921_AE91_11D5_8685_004005726899_.wvu.PrintArea" localSheetId="0" hidden="1">'Dem35'!$A$1:$G$708</definedName>
    <definedName name="Z_93EBE921_AE91_11D5_8685_004005726899_.wvu.PrintTitles" localSheetId="0" hidden="1">'Dem35'!$25:$28</definedName>
    <definedName name="Z_94DA79C1_0FDE_11D5_9579_000021DAEEA2_.wvu.Cols" localSheetId="0" hidden="1">'Dem35'!#REF!</definedName>
    <definedName name="Z_94DA79C1_0FDE_11D5_9579_000021DAEEA2_.wvu.FilterData" localSheetId="0" hidden="1">'Dem35'!$C$29:$C$704</definedName>
    <definedName name="Z_94DA79C1_0FDE_11D5_9579_000021DAEEA2_.wvu.PrintArea" localSheetId="0" hidden="1">'Dem35'!$A$1:$G$709</definedName>
    <definedName name="Z_94DA79C1_0FDE_11D5_9579_000021DAEEA2_.wvu.PrintTitles" localSheetId="0" hidden="1">'Dem35'!$25:$28</definedName>
    <definedName name="Z_B4CB0970_161F_11D5_8064_004005726899_.wvu.FilterData" localSheetId="0" hidden="1">'Dem35'!$C$29:$C$704</definedName>
    <definedName name="Z_B4CB0976_161F_11D5_8064_004005726899_.wvu.FilterData" localSheetId="0" hidden="1">'Dem35'!$C$29:$C$704</definedName>
    <definedName name="Z_B4CB0978_161F_11D5_8064_004005726899_.wvu.FilterData" localSheetId="0" hidden="1">'Dem35'!$C$29:$C$704</definedName>
    <definedName name="Z_B4CB099E_161F_11D5_8064_004005726899_.wvu.FilterData" localSheetId="0" hidden="1">'Dem35'!$C$29:$C$704</definedName>
    <definedName name="Z_C868F8C3_16D7_11D5_A68D_81D6213F5331_.wvu.Cols" localSheetId="0" hidden="1">'Dem35'!#REF!</definedName>
    <definedName name="Z_C868F8C3_16D7_11D5_A68D_81D6213F5331_.wvu.FilterData" localSheetId="0" hidden="1">'Dem35'!$C$29:$C$704</definedName>
    <definedName name="Z_C868F8C3_16D7_11D5_A68D_81D6213F5331_.wvu.PrintTitles" localSheetId="0" hidden="1">'Dem35'!$25:$28</definedName>
    <definedName name="Z_E5DF37BD_125C_11D5_8DC4_D0F5D88B3549_.wvu.Cols" localSheetId="0" hidden="1">'Dem35'!#REF!</definedName>
    <definedName name="Z_E5DF37BD_125C_11D5_8DC4_D0F5D88B3549_.wvu.FilterData" localSheetId="0" hidden="1">'Dem35'!$C$29:$C$704</definedName>
    <definedName name="Z_E5DF37BD_125C_11D5_8DC4_D0F5D88B3549_.wvu.PrintArea" localSheetId="0" hidden="1">'Dem35'!$A$1:$G$709</definedName>
    <definedName name="Z_E5DF37BD_125C_11D5_8DC4_D0F5D88B3549_.wvu.PrintTitles" localSheetId="0" hidden="1">'Dem35'!$25:$28</definedName>
    <definedName name="Z_ED6647A4_1622_11D5_96DF_000021E43CDF_.wvu.PrintArea" localSheetId="0" hidden="1">'Dem35'!$A$1:$G$709</definedName>
    <definedName name="Z_F8ADACC1_164E_11D6_B603_000021DAEEA2_.wvu.Cols" localSheetId="0" hidden="1">'Dem35'!#REF!</definedName>
    <definedName name="Z_F8ADACC1_164E_11D6_B603_000021DAEEA2_.wvu.FilterData" localSheetId="0" hidden="1">'Dem35'!$C$29:$C$704</definedName>
    <definedName name="Z_F8ADACC1_164E_11D6_B603_000021DAEEA2_.wvu.PrintArea" localSheetId="0" hidden="1">'Dem35'!$A$1:$G$708</definedName>
    <definedName name="Z_F8ADACC1_164E_11D6_B603_000021DAEEA2_.wvu.PrintTitles" localSheetId="0" hidden="1">'Dem35'!$25:$28</definedName>
  </definedNames>
  <calcPr calcId="125725"/>
</workbook>
</file>

<file path=xl/calcChain.xml><?xml version="1.0" encoding="utf-8"?>
<calcChain xmlns="http://schemas.openxmlformats.org/spreadsheetml/2006/main">
  <c r="F697" i="4"/>
  <c r="D359" l="1"/>
  <c r="E370"/>
  <c r="D370"/>
  <c r="E359"/>
  <c r="F359"/>
  <c r="E681"/>
  <c r="D681"/>
  <c r="F635"/>
  <c r="E635"/>
  <c r="D635"/>
  <c r="E640"/>
  <c r="F640"/>
  <c r="F641" s="1"/>
  <c r="D640"/>
  <c r="D641" s="1"/>
  <c r="D650"/>
  <c r="E650"/>
  <c r="F650"/>
  <c r="D651"/>
  <c r="E651"/>
  <c r="F651"/>
  <c r="E626"/>
  <c r="F626"/>
  <c r="D626"/>
  <c r="E620"/>
  <c r="F620"/>
  <c r="D620"/>
  <c r="E614"/>
  <c r="F614"/>
  <c r="D614"/>
  <c r="E608"/>
  <c r="F608"/>
  <c r="D608"/>
  <c r="D595"/>
  <c r="F590"/>
  <c r="E590"/>
  <c r="D590"/>
  <c r="E586"/>
  <c r="F586"/>
  <c r="D586"/>
  <c r="E582"/>
  <c r="F582"/>
  <c r="D582"/>
  <c r="E555"/>
  <c r="F555"/>
  <c r="D555"/>
  <c r="E549"/>
  <c r="F549"/>
  <c r="D549"/>
  <c r="E544"/>
  <c r="F544"/>
  <c r="D544"/>
  <c r="E539"/>
  <c r="F539"/>
  <c r="D539"/>
  <c r="E532"/>
  <c r="F532"/>
  <c r="E466"/>
  <c r="F466"/>
  <c r="D466"/>
  <c r="F460"/>
  <c r="E460"/>
  <c r="D460"/>
  <c r="E454"/>
  <c r="F454"/>
  <c r="D454"/>
  <c r="F448"/>
  <c r="E448"/>
  <c r="D448"/>
  <c r="E419"/>
  <c r="F419"/>
  <c r="D419"/>
  <c r="E415"/>
  <c r="F415"/>
  <c r="D415"/>
  <c r="E411"/>
  <c r="F411"/>
  <c r="D411"/>
  <c r="E407"/>
  <c r="F407"/>
  <c r="D407"/>
  <c r="D627" l="1"/>
  <c r="F627"/>
  <c r="E641"/>
  <c r="E627"/>
  <c r="D596"/>
  <c r="D467"/>
  <c r="F671" l="1"/>
  <c r="F681" s="1"/>
  <c r="F565"/>
  <c r="F38"/>
  <c r="D528"/>
  <c r="D532" s="1"/>
  <c r="D550" s="1"/>
  <c r="F698" l="1"/>
  <c r="F699" s="1"/>
  <c r="F567"/>
  <c r="F568" s="1"/>
  <c r="F368"/>
  <c r="F350"/>
  <c r="F343"/>
  <c r="F336"/>
  <c r="F329"/>
  <c r="F322"/>
  <c r="F315"/>
  <c r="F308"/>
  <c r="F301"/>
  <c r="F302" s="1"/>
  <c r="F292"/>
  <c r="F285"/>
  <c r="F278"/>
  <c r="F271"/>
  <c r="F262"/>
  <c r="F255"/>
  <c r="F248"/>
  <c r="F241"/>
  <c r="F242" s="1"/>
  <c r="F234"/>
  <c r="F227"/>
  <c r="F220"/>
  <c r="F213"/>
  <c r="F214" s="1"/>
  <c r="F206"/>
  <c r="F199"/>
  <c r="F176"/>
  <c r="F169"/>
  <c r="F170" s="1"/>
  <c r="F162"/>
  <c r="F155"/>
  <c r="F141"/>
  <c r="F134"/>
  <c r="F135" s="1"/>
  <c r="F127"/>
  <c r="F689"/>
  <c r="E699"/>
  <c r="D699"/>
  <c r="F693"/>
  <c r="E693"/>
  <c r="D693"/>
  <c r="E689"/>
  <c r="D689"/>
  <c r="F685"/>
  <c r="E685"/>
  <c r="D685"/>
  <c r="F664"/>
  <c r="E664"/>
  <c r="D664"/>
  <c r="F660"/>
  <c r="E660"/>
  <c r="D660"/>
  <c r="F656"/>
  <c r="E656"/>
  <c r="D656"/>
  <c r="F595"/>
  <c r="F596" s="1"/>
  <c r="E595"/>
  <c r="E596" s="1"/>
  <c r="E567"/>
  <c r="E568" s="1"/>
  <c r="D567"/>
  <c r="D568" s="1"/>
  <c r="F516"/>
  <c r="F517" s="1"/>
  <c r="E516"/>
  <c r="E517" s="1"/>
  <c r="D516"/>
  <c r="D517" s="1"/>
  <c r="F509"/>
  <c r="E509"/>
  <c r="D509"/>
  <c r="F503"/>
  <c r="E503"/>
  <c r="D503"/>
  <c r="F497"/>
  <c r="E497"/>
  <c r="D497"/>
  <c r="F491"/>
  <c r="E491"/>
  <c r="D491"/>
  <c r="F485"/>
  <c r="E485"/>
  <c r="D485"/>
  <c r="F479"/>
  <c r="E479"/>
  <c r="D479"/>
  <c r="F438"/>
  <c r="F439" s="1"/>
  <c r="E438"/>
  <c r="E439" s="1"/>
  <c r="D438"/>
  <c r="D439" s="1"/>
  <c r="F402"/>
  <c r="F420" s="1"/>
  <c r="E402"/>
  <c r="E420" s="1"/>
  <c r="D402"/>
  <c r="D420" s="1"/>
  <c r="F395"/>
  <c r="F396" s="1"/>
  <c r="E395"/>
  <c r="E396" s="1"/>
  <c r="D395"/>
  <c r="D396" s="1"/>
  <c r="F388"/>
  <c r="F389" s="1"/>
  <c r="E388"/>
  <c r="E389" s="1"/>
  <c r="D388"/>
  <c r="D389" s="1"/>
  <c r="F379"/>
  <c r="F380" s="1"/>
  <c r="F381" s="1"/>
  <c r="E379"/>
  <c r="E380" s="1"/>
  <c r="E381" s="1"/>
  <c r="D379"/>
  <c r="D380" s="1"/>
  <c r="D381" s="1"/>
  <c r="E371"/>
  <c r="E372" s="1"/>
  <c r="D371"/>
  <c r="D372" s="1"/>
  <c r="F360"/>
  <c r="E360"/>
  <c r="D360"/>
  <c r="E351"/>
  <c r="D351"/>
  <c r="E344"/>
  <c r="D344"/>
  <c r="E337"/>
  <c r="D337"/>
  <c r="E330"/>
  <c r="D330"/>
  <c r="E323"/>
  <c r="D323"/>
  <c r="E316"/>
  <c r="D316"/>
  <c r="E309"/>
  <c r="D309"/>
  <c r="E302"/>
  <c r="D302"/>
  <c r="E293"/>
  <c r="D293"/>
  <c r="E286"/>
  <c r="D286"/>
  <c r="E279"/>
  <c r="D279"/>
  <c r="E272"/>
  <c r="D272"/>
  <c r="E263"/>
  <c r="D263"/>
  <c r="E256"/>
  <c r="D256"/>
  <c r="E249"/>
  <c r="D249"/>
  <c r="E242"/>
  <c r="D242"/>
  <c r="E235"/>
  <c r="D235"/>
  <c r="E228"/>
  <c r="D228"/>
  <c r="E221"/>
  <c r="D221"/>
  <c r="E214"/>
  <c r="D214"/>
  <c r="E207"/>
  <c r="D207"/>
  <c r="E200"/>
  <c r="D200"/>
  <c r="F191"/>
  <c r="E191"/>
  <c r="D191"/>
  <c r="F184"/>
  <c r="E184"/>
  <c r="D184"/>
  <c r="E177"/>
  <c r="D177"/>
  <c r="E170"/>
  <c r="D170"/>
  <c r="E163"/>
  <c r="D163"/>
  <c r="E156"/>
  <c r="D156"/>
  <c r="F149"/>
  <c r="E149"/>
  <c r="D149"/>
  <c r="E142"/>
  <c r="D142"/>
  <c r="E135"/>
  <c r="D135"/>
  <c r="E128"/>
  <c r="D128"/>
  <c r="F114"/>
  <c r="E114"/>
  <c r="D114"/>
  <c r="F109"/>
  <c r="E109"/>
  <c r="D109"/>
  <c r="F96"/>
  <c r="F97" s="1"/>
  <c r="E96"/>
  <c r="E97" s="1"/>
  <c r="D96"/>
  <c r="D97" s="1"/>
  <c r="F86"/>
  <c r="E86"/>
  <c r="D86"/>
  <c r="F82"/>
  <c r="E82"/>
  <c r="D82"/>
  <c r="F78"/>
  <c r="E78"/>
  <c r="D78"/>
  <c r="F74"/>
  <c r="E74"/>
  <c r="D74"/>
  <c r="F66"/>
  <c r="E66"/>
  <c r="D66"/>
  <c r="F59"/>
  <c r="E59"/>
  <c r="D59"/>
  <c r="F53"/>
  <c r="E53"/>
  <c r="D53"/>
  <c r="F47"/>
  <c r="E47"/>
  <c r="D47"/>
  <c r="F40"/>
  <c r="E40"/>
  <c r="D40"/>
  <c r="F370" l="1"/>
  <c r="F371" s="1"/>
  <c r="F372" s="1"/>
  <c r="F382" s="1"/>
  <c r="F337"/>
  <c r="F279"/>
  <c r="F309"/>
  <c r="F128"/>
  <c r="F163"/>
  <c r="F207"/>
  <c r="F235"/>
  <c r="F263"/>
  <c r="F293"/>
  <c r="F323"/>
  <c r="F351"/>
  <c r="F330"/>
  <c r="F156"/>
  <c r="F200"/>
  <c r="F228"/>
  <c r="F256"/>
  <c r="F286"/>
  <c r="F316"/>
  <c r="F344"/>
  <c r="F272"/>
  <c r="F142"/>
  <c r="F177"/>
  <c r="F221"/>
  <c r="F249"/>
  <c r="F115"/>
  <c r="F116" s="1"/>
  <c r="E550"/>
  <c r="E556" s="1"/>
  <c r="E557" s="1"/>
  <c r="E558" s="1"/>
  <c r="D597"/>
  <c r="D642" s="1"/>
  <c r="F597"/>
  <c r="F642" s="1"/>
  <c r="F665"/>
  <c r="F666" s="1"/>
  <c r="F694"/>
  <c r="F700" s="1"/>
  <c r="F510"/>
  <c r="F511" s="1"/>
  <c r="F518" s="1"/>
  <c r="E569"/>
  <c r="E570" s="1"/>
  <c r="D569"/>
  <c r="D571" s="1"/>
  <c r="E597"/>
  <c r="E642" s="1"/>
  <c r="E264"/>
  <c r="E352"/>
  <c r="E467"/>
  <c r="E468" s="1"/>
  <c r="E469" s="1"/>
  <c r="F467"/>
  <c r="F468" s="1"/>
  <c r="F469" s="1"/>
  <c r="E694"/>
  <c r="E700" s="1"/>
  <c r="E67"/>
  <c r="E68" s="1"/>
  <c r="F67"/>
  <c r="F68" s="1"/>
  <c r="E87"/>
  <c r="E88" s="1"/>
  <c r="F87"/>
  <c r="F88" s="1"/>
  <c r="E192"/>
  <c r="E294"/>
  <c r="E510"/>
  <c r="E511" s="1"/>
  <c r="E518" s="1"/>
  <c r="F569"/>
  <c r="F570" s="1"/>
  <c r="F550"/>
  <c r="F556" s="1"/>
  <c r="F557" s="1"/>
  <c r="F558" s="1"/>
  <c r="D694"/>
  <c r="D700" s="1"/>
  <c r="D665"/>
  <c r="D666" s="1"/>
  <c r="D556"/>
  <c r="D557" s="1"/>
  <c r="D558" s="1"/>
  <c r="D510"/>
  <c r="D511" s="1"/>
  <c r="D518" s="1"/>
  <c r="D468"/>
  <c r="D469" s="1"/>
  <c r="D352"/>
  <c r="D294"/>
  <c r="D264"/>
  <c r="D192"/>
  <c r="D115"/>
  <c r="D116" s="1"/>
  <c r="D87"/>
  <c r="D88" s="1"/>
  <c r="D67"/>
  <c r="D68" s="1"/>
  <c r="D382"/>
  <c r="D421"/>
  <c r="F421"/>
  <c r="E421"/>
  <c r="E665"/>
  <c r="E666" s="1"/>
  <c r="E115"/>
  <c r="E116" s="1"/>
  <c r="E382"/>
  <c r="F192" l="1"/>
  <c r="F352"/>
  <c r="F294"/>
  <c r="F264"/>
  <c r="D570"/>
  <c r="E89"/>
  <c r="E98" s="1"/>
  <c r="F571"/>
  <c r="F519"/>
  <c r="E571"/>
  <c r="E519"/>
  <c r="F89"/>
  <c r="F98" s="1"/>
  <c r="E353"/>
  <c r="E361" s="1"/>
  <c r="E362" s="1"/>
  <c r="E701"/>
  <c r="E702" s="1"/>
  <c r="F701"/>
  <c r="F702" s="1"/>
  <c r="D701"/>
  <c r="D702" s="1"/>
  <c r="D519"/>
  <c r="D353"/>
  <c r="D361" s="1"/>
  <c r="D362" s="1"/>
  <c r="D89"/>
  <c r="D98" s="1"/>
  <c r="F353" l="1"/>
  <c r="F361" s="1"/>
  <c r="F362" s="1"/>
  <c r="D703"/>
  <c r="E703"/>
  <c r="F703"/>
  <c r="D117" l="1"/>
  <c r="D520" s="1"/>
  <c r="D704" s="1"/>
  <c r="E117" l="1"/>
  <c r="E520" s="1"/>
  <c r="E704" s="1"/>
  <c r="F117"/>
  <c r="F520" s="1"/>
  <c r="F704" s="1"/>
  <c r="C751"/>
  <c r="E22" l="1"/>
  <c r="C752" l="1"/>
  <c r="D22"/>
  <c r="F22" l="1"/>
</calcChain>
</file>

<file path=xl/sharedStrings.xml><?xml version="1.0" encoding="utf-8"?>
<sst xmlns="http://schemas.openxmlformats.org/spreadsheetml/2006/main" count="1090" uniqueCount="456">
  <si>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</si>
  <si>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</si>
  <si>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</si>
  <si>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</si>
  <si>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</si>
  <si>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</si>
  <si>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</si>
  <si>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</si>
  <si>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</si>
  <si>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</si>
  <si>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</si>
  <si>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</si>
  <si>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</si>
  <si>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</si>
  <si>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</si>
  <si>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</si>
  <si>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Major /Sub-Major/Minor/Sub/Detailed Heads</t>
  </si>
  <si>
    <t>Total</t>
  </si>
  <si>
    <t>REVENUE SECTION</t>
  </si>
  <si>
    <t>M.H.</t>
  </si>
  <si>
    <t>Travel Expenses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</si>
  <si>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</si>
  <si>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</si>
  <si>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</si>
  <si>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</si>
  <si>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</si>
  <si>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</si>
  <si>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East District</t>
  </si>
  <si>
    <t>36.45.01</t>
  </si>
  <si>
    <t>36.45.11</t>
  </si>
  <si>
    <t>36.45.13</t>
  </si>
  <si>
    <t>West District</t>
  </si>
  <si>
    <t>36.46.01</t>
  </si>
  <si>
    <t>36.46.11</t>
  </si>
  <si>
    <t>36.46.13</t>
  </si>
  <si>
    <t>North District</t>
  </si>
  <si>
    <t>36.47.01</t>
  </si>
  <si>
    <t>36.47.11</t>
  </si>
  <si>
    <t>36.47.13</t>
  </si>
  <si>
    <t>South District</t>
  </si>
  <si>
    <t>36.48.01</t>
  </si>
  <si>
    <t>36.48.11</t>
  </si>
  <si>
    <t>36.48.13</t>
  </si>
  <si>
    <t>Rural Water Supply Programmes</t>
  </si>
  <si>
    <t>36.45.71</t>
  </si>
  <si>
    <t>36.45.73</t>
  </si>
  <si>
    <t>36.46.71</t>
  </si>
  <si>
    <t>36.46.73</t>
  </si>
  <si>
    <t>36.47.71</t>
  </si>
  <si>
    <t>36.47.73</t>
  </si>
  <si>
    <t>36.48.71</t>
  </si>
  <si>
    <t>36.48.73</t>
  </si>
  <si>
    <t>Rural Housing</t>
  </si>
  <si>
    <t>Other Expenditure</t>
  </si>
  <si>
    <t>Integrated Rural Development Programme</t>
  </si>
  <si>
    <t>36.00.31</t>
  </si>
  <si>
    <t>National Programmes</t>
  </si>
  <si>
    <t>Other Programmes</t>
  </si>
  <si>
    <t>Employment Assurance Scheme</t>
  </si>
  <si>
    <t>Training</t>
  </si>
  <si>
    <t>60.00.31</t>
  </si>
  <si>
    <t>Panchayati Raj</t>
  </si>
  <si>
    <t>Salaries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</si>
  <si>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</si>
  <si>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</si>
  <si>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</si>
  <si>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</si>
  <si>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</si>
  <si>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</si>
  <si>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</si>
  <si>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</si>
  <si>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</si>
  <si>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</si>
  <si>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</si>
  <si>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</si>
  <si>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</si>
  <si>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</si>
  <si>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</si>
  <si>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36.48.74</t>
  </si>
  <si>
    <t>36.48.75</t>
  </si>
  <si>
    <t>Capital Outlay on Other Rural Development Programme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</si>
  <si>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</si>
  <si>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</si>
  <si>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</si>
  <si>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NEC</t>
  </si>
  <si>
    <t>DEMAND NO. 35</t>
  </si>
  <si>
    <t>36.45.77</t>
  </si>
  <si>
    <t>Rural Development</t>
  </si>
  <si>
    <t>Village Water Supply</t>
  </si>
  <si>
    <t>45.71.01</t>
  </si>
  <si>
    <t>45.71.11</t>
  </si>
  <si>
    <t>45.71.13</t>
  </si>
  <si>
    <t>45.72.01</t>
  </si>
  <si>
    <t>45.72.11</t>
  </si>
  <si>
    <t>45.72.13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</si>
  <si>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</si>
  <si>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</si>
  <si>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</si>
  <si>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</si>
  <si>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</si>
  <si>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</si>
  <si>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</si>
  <si>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</si>
  <si>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</si>
  <si>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</si>
  <si>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</si>
  <si>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</si>
  <si>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</si>
  <si>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</si>
  <si>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</si>
  <si>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</si>
  <si>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</si>
  <si>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</si>
  <si>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</si>
  <si>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</si>
  <si>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</si>
  <si>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</si>
  <si>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</si>
  <si>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</si>
  <si>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</si>
  <si>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</si>
  <si>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</si>
  <si>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</si>
  <si>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</si>
  <si>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</si>
  <si>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</si>
  <si>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</si>
  <si>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</si>
  <si>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</si>
  <si>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</si>
  <si>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</si>
  <si>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</si>
  <si>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</si>
  <si>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</si>
  <si>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</si>
  <si>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</si>
  <si>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</si>
  <si>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</si>
  <si>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</si>
  <si>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</si>
  <si>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</si>
  <si>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</si>
  <si>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</si>
  <si>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</si>
  <si>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</si>
  <si>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</si>
  <si>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</si>
  <si>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</si>
  <si>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</si>
  <si>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</si>
  <si>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</si>
  <si>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</si>
  <si>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</si>
  <si>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</si>
  <si>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</si>
  <si>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</si>
  <si>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</si>
  <si>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</si>
  <si>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</si>
  <si>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</si>
  <si>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</si>
  <si>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</si>
  <si>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</si>
  <si>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</si>
  <si>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60.81.02</t>
  </si>
  <si>
    <t>60.82.02</t>
  </si>
  <si>
    <t>60.83.02</t>
  </si>
  <si>
    <t>60.84.02</t>
  </si>
  <si>
    <t>Direction and Administration</t>
  </si>
  <si>
    <t>00.45.77</t>
  </si>
  <si>
    <t>Land Compensation for PMGSY</t>
  </si>
  <si>
    <t>36.46.77</t>
  </si>
  <si>
    <t>Water Supply Scheme at Rabdentse in West Sikkim (NLCPR)</t>
  </si>
  <si>
    <t>II. Details of the estimates and the heads under which this grant will be accounted for:</t>
  </si>
  <si>
    <t>Revenue</t>
  </si>
  <si>
    <t>Capital</t>
  </si>
  <si>
    <t>45.80.01</t>
  </si>
  <si>
    <t>45.80.11</t>
  </si>
  <si>
    <t>45.80.13</t>
  </si>
  <si>
    <t>46.77.01</t>
  </si>
  <si>
    <t>46.77.11</t>
  </si>
  <si>
    <t>46.77.13</t>
  </si>
  <si>
    <t>C - Economic Services (b) Rural Development</t>
  </si>
  <si>
    <t>C - Capital Accounts of Economic Services</t>
  </si>
  <si>
    <t>B - Social Services (c) Water Supply, Sanitation, Housing</t>
  </si>
  <si>
    <t>(c) Capital Account of Water Supply, Sanitation, Housing</t>
  </si>
  <si>
    <t>45.81.01</t>
  </si>
  <si>
    <t>45.81.11</t>
  </si>
  <si>
    <t>45.81.13</t>
  </si>
  <si>
    <t>48.78.01</t>
  </si>
  <si>
    <t>48.78.11</t>
  </si>
  <si>
    <t>48.78.13</t>
  </si>
  <si>
    <t>Work Charged Establishment</t>
  </si>
  <si>
    <t>CSS</t>
  </si>
  <si>
    <t>Bridges</t>
  </si>
  <si>
    <t>Major Works</t>
  </si>
  <si>
    <t>36.45.86</t>
  </si>
  <si>
    <t>Jawahar Gram Samridhi Yojana</t>
  </si>
  <si>
    <t>Const. of Santa Kabir Bhawan at Lingmoo, South Sikkim</t>
  </si>
  <si>
    <t>Schemes funded under NABARD</t>
  </si>
  <si>
    <t>36.73.53</t>
  </si>
  <si>
    <t>(In Thousands of Rupees)</t>
  </si>
  <si>
    <t>13th FC</t>
  </si>
  <si>
    <t>36.46.82</t>
  </si>
  <si>
    <t>Schemes under NLCPR (State Share)</t>
  </si>
  <si>
    <t>36.45.87</t>
  </si>
  <si>
    <t>36.46.83</t>
  </si>
  <si>
    <t>36.47.82</t>
  </si>
  <si>
    <t>36.48.84</t>
  </si>
  <si>
    <t>National Rural Employment Guarantee Scheme</t>
  </si>
  <si>
    <t>Rec</t>
  </si>
  <si>
    <t>Special Programmes for Rural Development, 01-911-Deduct Recoveries of Overpayments</t>
  </si>
  <si>
    <t>46.78.01</t>
  </si>
  <si>
    <t>46.78.11</t>
  </si>
  <si>
    <t>46.78.13</t>
  </si>
  <si>
    <t>Sewerage and Sanitation</t>
  </si>
  <si>
    <t>Sanitation Services</t>
  </si>
  <si>
    <t>36.45.90</t>
  </si>
  <si>
    <t>Schemes under NABARD (State Share)</t>
  </si>
  <si>
    <t xml:space="preserve">Water Supply Scheme at Amba, Taza and Tareythang (NLCPR) </t>
  </si>
  <si>
    <t>NLCPR</t>
  </si>
  <si>
    <t>Pradhan Mantri Gram Sadak Yojana (PMGSY)</t>
  </si>
  <si>
    <t>36.00.81</t>
  </si>
  <si>
    <t>36.00.82</t>
  </si>
  <si>
    <t>37.00.81</t>
  </si>
  <si>
    <t>37.00.82</t>
  </si>
  <si>
    <t>34.00.81</t>
  </si>
  <si>
    <t>34.00.82</t>
  </si>
  <si>
    <t>40.00.81</t>
  </si>
  <si>
    <t>40.00.82</t>
  </si>
  <si>
    <t>Infrastructure Development for Destinations and Circuits</t>
  </si>
  <si>
    <t>50.71.53</t>
  </si>
  <si>
    <t>35.00.81</t>
  </si>
  <si>
    <t>46.79.01</t>
  </si>
  <si>
    <t>46.79.11</t>
  </si>
  <si>
    <t>46.79.13</t>
  </si>
  <si>
    <t>National Rural Livelihood Mission (NRLM)</t>
  </si>
  <si>
    <t>Sikkim Institute of Rural Development</t>
  </si>
  <si>
    <t>45.82.01</t>
  </si>
  <si>
    <t>45.82.11</t>
  </si>
  <si>
    <t>45.82.13</t>
  </si>
  <si>
    <t>Spill Over</t>
  </si>
  <si>
    <t xml:space="preserve">Total Spill Over  </t>
  </si>
  <si>
    <t>48.79.11</t>
  </si>
  <si>
    <t>48.79.13</t>
  </si>
  <si>
    <t>48.79.01</t>
  </si>
  <si>
    <t>36.44.50</t>
  </si>
  <si>
    <t>Other Charges</t>
  </si>
  <si>
    <t>Swachh Bharat Mission (Gramin) (SBM)</t>
  </si>
  <si>
    <t>81.00.81</t>
  </si>
  <si>
    <t>81.00.82</t>
  </si>
  <si>
    <t>Swachh Bharat Mission (SBM) State Share</t>
  </si>
  <si>
    <t>2015-16 Plan Allocation</t>
  </si>
  <si>
    <t>00.45.75</t>
  </si>
  <si>
    <t>00.45.78</t>
  </si>
  <si>
    <t>35.00.82</t>
  </si>
  <si>
    <t>Community Development</t>
  </si>
  <si>
    <t>Shyama Prasad Mukherji Rurban Mission</t>
  </si>
  <si>
    <t>50.72.53</t>
  </si>
  <si>
    <t>Pradhan Mantri Awas Yojana (PMAY)</t>
  </si>
  <si>
    <t>35.00.74</t>
  </si>
  <si>
    <t>Distribution of GCI Sheets to Rural Poor</t>
  </si>
  <si>
    <t>35.00.77</t>
  </si>
  <si>
    <t>House Upgradation</t>
  </si>
  <si>
    <t>Swachh Bharat Mission (SBM) Central Share</t>
  </si>
  <si>
    <t>Village Water Supply Scheme (State Plan)</t>
  </si>
  <si>
    <t>Construction of Block Development Offices including Land Compensation</t>
  </si>
  <si>
    <t>PMAY-Rural (Central Share)</t>
  </si>
  <si>
    <t>PMAY-Rural (State Share)</t>
  </si>
  <si>
    <t>50.73.53</t>
  </si>
  <si>
    <t>RURBAN Mission (Central Share)</t>
  </si>
  <si>
    <t>Duga  Block Administrative Centre</t>
  </si>
  <si>
    <t>Rhenock  Block Administrative Centre</t>
  </si>
  <si>
    <t>Pakyong  Block Administrative Centre</t>
  </si>
  <si>
    <t>Regu  Block Administrative Centre</t>
  </si>
  <si>
    <t>Rakdong Tintek Block Administrative Centre</t>
  </si>
  <si>
    <t>Khamdong  Block Administrative Centre</t>
  </si>
  <si>
    <t>Ranka  Block Administrative Centre</t>
  </si>
  <si>
    <t>Parakha  Block Administrative Centre</t>
  </si>
  <si>
    <t>Martam  Block Administrative Centre</t>
  </si>
  <si>
    <t>Nandok  Block Administrative Centre</t>
  </si>
  <si>
    <t>Yuksom  Block Administrative Centre</t>
  </si>
  <si>
    <t>Gyalshing  Block Administrative Centre</t>
  </si>
  <si>
    <t>Dentam  Block Administrative Centre</t>
  </si>
  <si>
    <t>Kaluk  Block Administrative Centre</t>
  </si>
  <si>
    <t>Soreng  Block Administrative Centre</t>
  </si>
  <si>
    <t>Daramdin  Block Administrative Centre</t>
  </si>
  <si>
    <t>Hee Bermiok  Block Administrative Centre</t>
  </si>
  <si>
    <t>Chongrang  Block Administrative Centre</t>
  </si>
  <si>
    <t>Chakung-Chumbong  Block Administrative Centre</t>
  </si>
  <si>
    <t>Kabi Tingda Block Administrative Centre</t>
  </si>
  <si>
    <t>Mangan Block Administrative Centre</t>
  </si>
  <si>
    <t>Chungthang Block Administrative Centre</t>
  </si>
  <si>
    <t>Temi Tarku Block Administrative Centre</t>
  </si>
  <si>
    <t>Melli (Sumbuk) Block Administrative Centre</t>
  </si>
  <si>
    <t>Wok (Sikhip)  Block Administrative Centre</t>
  </si>
  <si>
    <t>Yangang Block Administrative Centre</t>
  </si>
  <si>
    <t>Namchi Block Administrative Centre</t>
  </si>
  <si>
    <t>Ravongla Block Administrative Centre</t>
  </si>
  <si>
    <t>Namthang  Block Administrative Centre</t>
  </si>
  <si>
    <t>Nandugaon  Block Administrative Centre</t>
  </si>
  <si>
    <t>Construction of Foot Bridges in Sikkim (Phase I) (NEC)</t>
  </si>
  <si>
    <t>RURBAN Mission (State Share)</t>
  </si>
  <si>
    <t>Rural Tourism and Rock Garden at Zoom and Village Tourism at Chirbirey and Majhigoan (NLCPR)</t>
  </si>
  <si>
    <t>46.80.01</t>
  </si>
  <si>
    <t>46.80.11</t>
  </si>
  <si>
    <t>46.80.13</t>
  </si>
  <si>
    <t>Distribution of Pressure Cookers</t>
  </si>
  <si>
    <t>36.45.72</t>
  </si>
  <si>
    <t>Maintenance &amp; Repairs of Roads under PMGSY</t>
  </si>
  <si>
    <t>Construction of Panchayat Ghars</t>
  </si>
  <si>
    <t>00.45.73</t>
  </si>
  <si>
    <t>Construction of Community Centres</t>
  </si>
  <si>
    <t>00.45.79</t>
  </si>
  <si>
    <t>Construction of Gausala at Mamring, Chakafey, East Sikkim</t>
  </si>
  <si>
    <t>00.45.80</t>
  </si>
  <si>
    <t>Construction of Gausala at Buriakhop, West Sikkim</t>
  </si>
  <si>
    <t xml:space="preserve">Rashtriya Gram Swaraj Abhiyan (RGSA) </t>
  </si>
  <si>
    <t>00.45.74</t>
  </si>
  <si>
    <t>36.44.42</t>
  </si>
  <si>
    <t>Construction of SPRC/DPRC</t>
  </si>
  <si>
    <t>Rural Play Ground</t>
  </si>
  <si>
    <t xml:space="preserve">Lump sum provision for revision of Pay &amp; Allowances </t>
  </si>
  <si>
    <t>Chief Minister Rural Housing Mission Phase I
(State Share)</t>
  </si>
  <si>
    <t>Construction of Foot Bridges in Sikkim (Phase I) 
(State Share of NEC)</t>
  </si>
  <si>
    <t>Grants -in-Aid to Sikkim Institute of Rural Development</t>
  </si>
  <si>
    <t>Construction of Rural Marketing Centre incl. Organic vegetable collection cum sale counter</t>
  </si>
  <si>
    <t>Capital Outlay on Roads &amp; Bridges, 04-911-Deduct Recoveries of overpayments</t>
  </si>
  <si>
    <t>2019-20</t>
  </si>
  <si>
    <t>Construction of Community Halls</t>
  </si>
  <si>
    <t>Construction of Crematorium</t>
  </si>
  <si>
    <t>36.48.76</t>
  </si>
  <si>
    <t>Construction of Footpath</t>
  </si>
  <si>
    <t>00.48</t>
  </si>
  <si>
    <t>Water Supply &amp; Sanitation, 01-911-Deduct Recoveries of Overpayments</t>
  </si>
  <si>
    <t>35.00.50</t>
  </si>
  <si>
    <t>36.45.78</t>
  </si>
  <si>
    <t>00.48.79</t>
  </si>
  <si>
    <t xml:space="preserve">Completion of Lower Syari Road to Ranipool </t>
  </si>
  <si>
    <t>45.71.02</t>
  </si>
  <si>
    <t>45.72.02</t>
  </si>
  <si>
    <t>45.73.02</t>
  </si>
  <si>
    <t>45.75.02</t>
  </si>
  <si>
    <t>45.76.02</t>
  </si>
  <si>
    <t>45.78.02</t>
  </si>
  <si>
    <t>45.80.02</t>
  </si>
  <si>
    <t>45.81.02</t>
  </si>
  <si>
    <t>45.82.02</t>
  </si>
  <si>
    <t>46.71.02</t>
  </si>
  <si>
    <t>46.72.02</t>
  </si>
  <si>
    <t>46.73.02</t>
  </si>
  <si>
    <t>46.74.02</t>
  </si>
  <si>
    <t>46.75.02</t>
  </si>
  <si>
    <t>46.76.02</t>
  </si>
  <si>
    <t>46.77.02</t>
  </si>
  <si>
    <t>46.78.02</t>
  </si>
  <si>
    <t>46.79.02</t>
  </si>
  <si>
    <t>47.71.02</t>
  </si>
  <si>
    <t>47.72.02</t>
  </si>
  <si>
    <t>47.73.02</t>
  </si>
  <si>
    <t>47.74.02</t>
  </si>
  <si>
    <t>48.71.02</t>
  </si>
  <si>
    <t>48.72.02</t>
  </si>
  <si>
    <t>48.73.02</t>
  </si>
  <si>
    <t>48.74.02</t>
  </si>
  <si>
    <t>48.76.02</t>
  </si>
  <si>
    <t>48.78.02</t>
  </si>
  <si>
    <t>48.79.02</t>
  </si>
  <si>
    <t>36.45.02</t>
  </si>
  <si>
    <t>36.48.02</t>
  </si>
  <si>
    <t>46.80.02</t>
  </si>
  <si>
    <t>Repayment/Interest payment of Loan from HUDCO contracted by SHDB</t>
  </si>
  <si>
    <t>Rashtriya Gram Swaraj Abhiyan (RGSA) 
(Central Share)</t>
  </si>
  <si>
    <t>Rashtriya Gram Swaraj Abhiyan (RGSA)
(State Share)</t>
  </si>
  <si>
    <t>Construction of Foot Bridges in Sikkim 
(Central Share)</t>
  </si>
  <si>
    <t>2018-19</t>
  </si>
  <si>
    <t>45.77.02</t>
  </si>
  <si>
    <t>36.48.86</t>
  </si>
  <si>
    <t>Water Supply Scheme</t>
  </si>
  <si>
    <t>36.45.79</t>
  </si>
  <si>
    <t>Carpetingof Approach Road to Norbugang at Yuksom (0.55 KM)</t>
  </si>
  <si>
    <t>48.75.02</t>
  </si>
  <si>
    <t>36.44.02</t>
  </si>
  <si>
    <t>B - Capital Account of Social Services</t>
  </si>
  <si>
    <t>45.00.71</t>
  </si>
  <si>
    <t>Improvement and Renovation of Rural Infrastructure</t>
  </si>
  <si>
    <t>46.00.71</t>
  </si>
  <si>
    <t>47.00.71</t>
  </si>
  <si>
    <t>48.00.71</t>
  </si>
  <si>
    <t>36.45.74</t>
  </si>
  <si>
    <t>Anti- Erosion Works</t>
  </si>
  <si>
    <t>36.46.74</t>
  </si>
  <si>
    <t>36.47.74</t>
  </si>
  <si>
    <t xml:space="preserve">Village Water Supply Scheme </t>
  </si>
  <si>
    <t>36.46.75</t>
  </si>
  <si>
    <t>36.47.75</t>
  </si>
  <si>
    <t>Sikkim Garib Awas Yojana</t>
  </si>
  <si>
    <t>Land Compensation for BAC Nandugaon</t>
  </si>
  <si>
    <t>36.46.81</t>
  </si>
  <si>
    <t>36.47.81</t>
  </si>
  <si>
    <t>00.45.81</t>
  </si>
  <si>
    <t>00.45.82</t>
  </si>
  <si>
    <t>Wayside Amenities and Rural Marketing Centres</t>
  </si>
  <si>
    <t>Construction of Tamang Community Bhawan at Kateng</t>
  </si>
  <si>
    <t>00.45</t>
  </si>
  <si>
    <t>00.46</t>
  </si>
  <si>
    <t>00.46.81</t>
  </si>
  <si>
    <t>00.46.82</t>
  </si>
  <si>
    <t>00.46.83</t>
  </si>
  <si>
    <t>00.47</t>
  </si>
  <si>
    <t>00.47.81</t>
  </si>
  <si>
    <t>00.47.82</t>
  </si>
  <si>
    <t>00.47.83</t>
  </si>
  <si>
    <t>00.48.81</t>
  </si>
  <si>
    <t>00.48.82</t>
  </si>
  <si>
    <t>Development of Stockyard at RDD Store, Tadong</t>
  </si>
  <si>
    <t>Development of Stockyard at RDD Store, Jorethang</t>
  </si>
  <si>
    <t>Renovation of Guest House at SIRD Karfectar</t>
  </si>
  <si>
    <t>36.45.80</t>
  </si>
  <si>
    <t>36.45.81</t>
  </si>
  <si>
    <t>36.45.82</t>
  </si>
  <si>
    <t>36.45.83</t>
  </si>
  <si>
    <t>36.45.84</t>
  </si>
  <si>
    <t>36.45.85</t>
  </si>
  <si>
    <t>Construction of Rasey Khola Bridge</t>
  </si>
  <si>
    <t>Improvement of pavement at Dhajey Berbing Road</t>
  </si>
  <si>
    <t>Construction of 30 meter span steel bridge over Narey Khola</t>
  </si>
  <si>
    <t>Construction of 40 meter span steel bridge over Takcham Chu along Nandok Soureni Road</t>
  </si>
  <si>
    <t>Construction of 30 meter span steel bridge over Durey Khola</t>
  </si>
  <si>
    <t>Construction of 30 meter span steel bridge over Andheri Khola along Basnett Gaon to Khongsee</t>
  </si>
  <si>
    <t>36.00.32</t>
  </si>
  <si>
    <t>Jal Jeevan Mission</t>
  </si>
  <si>
    <t>District Rural Development Agency- Central Share</t>
  </si>
  <si>
    <t>45.00.72</t>
  </si>
  <si>
    <t>Elevator at RDD Headquarter</t>
  </si>
  <si>
    <t>Actuals</t>
  </si>
  <si>
    <t>Budget 
Estimate</t>
  </si>
  <si>
    <t>Revised 
Estimate</t>
  </si>
  <si>
    <t xml:space="preserve">                                             2020-21</t>
  </si>
  <si>
    <t>Pradhan Mantri Gram Sadak Yojana (PMGSY) (Central Share)</t>
  </si>
  <si>
    <t>Pradhan Mantri Gram Sadak Yojana (PMGSY) (State Share)</t>
  </si>
  <si>
    <t>I. Estimate of the amount required in the year ending 31st March, 2021 to defray the charges in respect of Rural Development.</t>
  </si>
  <si>
    <t>RURAL  DEVELOPMENT</t>
  </si>
  <si>
    <t>National Rural Livelihood Mission (NRLM) (Central Share)</t>
  </si>
  <si>
    <t>National Rural Livelihood Mission (NRLM) (State Share)</t>
  </si>
  <si>
    <t>Mahatma Gandhi National Rural Employment Guarantee Act (MGNREGA) (Central Share)</t>
  </si>
  <si>
    <t>Mahatma Gandhi National Rural Employment Guarantee Act (MGNREGA) (State Share)</t>
  </si>
  <si>
    <t>Major Restoration and Removal of Deficiencies of Rural Roads</t>
  </si>
  <si>
    <t>Jal Jeevan Mission (JJM) (Central Share)</t>
  </si>
  <si>
    <t>Jal Jeevan Mission (JJM) (State Share)</t>
  </si>
  <si>
    <t>Grants-in-aid to Sikkim Rural Development Agency 
(S.R.D.A. Administration)</t>
  </si>
  <si>
    <t>Roads &amp; Bridges, 80-General, 
80.799-Suspense</t>
  </si>
  <si>
    <t>Mangalbarey Block Administrative Centre</t>
  </si>
  <si>
    <t>Passingdong (Dzongu) 
Block Administrative Centre</t>
  </si>
  <si>
    <t>Village Water Supply Scheme
 (HCM's Tour)</t>
  </si>
  <si>
    <t>Village Water Supply Scheme 
(HCM's Tour)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</si>
</sst>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0000##"/>
    <numFmt numFmtId="169" formatCode="00000#"/>
    <numFmt numFmtId="170" formatCode="00.###"/>
    <numFmt numFmtId="171" formatCode="00.000"/>
    <numFmt numFmtId="173" formatCode="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94">
    <xf numFmtId="0" fontId="0" fillId="0" borderId="0" xfId="0"/>
    <xf numFmtId="164" fontId="3" fillId="0" borderId="0" xfId="1" applyFont="1" applyFill="1" applyBorder="1" applyAlignment="1" applyProtection="1">
      <alignment horizontal="right" wrapText="1"/>
    </xf>
    <xf numFmtId="0" fontId="3" fillId="0" borderId="0" xfId="4" applyFont="1" applyFill="1" applyBorder="1" applyAlignment="1"/>
    <xf numFmtId="0" fontId="3" fillId="0" borderId="0" xfId="4" applyFont="1" applyFill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Protection="1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7" applyFont="1" applyFill="1" applyAlignment="1" applyProtection="1">
      <alignment horizontal="right" vertical="center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/>
    <xf numFmtId="0" fontId="3" fillId="0" borderId="0" xfId="4" applyFont="1" applyFill="1" applyAlignment="1" applyProtection="1">
      <alignment horizontal="left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8" applyNumberFormat="1" applyFont="1" applyFill="1" applyAlignment="1">
      <alignment horizontal="center"/>
    </xf>
    <xf numFmtId="0" fontId="3" fillId="0" borderId="0" xfId="8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0" fontId="4" fillId="0" borderId="0" xfId="2" applyFont="1" applyFill="1" applyBorder="1" applyAlignment="1">
      <alignment horizontal="center" vertical="top" wrapText="1"/>
    </xf>
    <xf numFmtId="0" fontId="3" fillId="0" borderId="0" xfId="4" applyNumberFormat="1" applyFont="1" applyFill="1" applyAlignment="1" applyProtection="1">
      <alignment vertical="top"/>
    </xf>
    <xf numFmtId="0" fontId="3" fillId="0" borderId="0" xfId="4" applyFont="1" applyFill="1" applyAlignment="1">
      <alignment vertical="top" wrapText="1"/>
    </xf>
    <xf numFmtId="0" fontId="4" fillId="0" borderId="0" xfId="4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Alignment="1">
      <alignment horizontal="right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71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 wrapText="1"/>
    </xf>
    <xf numFmtId="1" fontId="3" fillId="0" borderId="0" xfId="4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4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4" applyFont="1" applyFill="1" applyBorder="1"/>
    <xf numFmtId="0" fontId="3" fillId="0" borderId="0" xfId="4" applyNumberFormat="1" applyFont="1" applyFill="1" applyAlignment="1">
      <alignment horizontal="right"/>
    </xf>
    <xf numFmtId="1" fontId="3" fillId="0" borderId="0" xfId="4" applyNumberFormat="1" applyFont="1" applyFill="1" applyAlignment="1">
      <alignment horizontal="right"/>
    </xf>
    <xf numFmtId="0" fontId="3" fillId="0" borderId="2" xfId="4" applyFont="1" applyFill="1" applyBorder="1" applyAlignment="1">
      <alignment horizontal="lef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wrapText="1"/>
    </xf>
    <xf numFmtId="169" fontId="3" fillId="0" borderId="0" xfId="4" applyNumberFormat="1" applyFont="1" applyFill="1" applyBorder="1" applyAlignment="1">
      <alignment horizontal="righ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1" fontId="3" fillId="0" borderId="1" xfId="4" applyNumberFormat="1" applyFont="1" applyFill="1" applyBorder="1" applyAlignment="1" applyProtection="1">
      <alignment horizontal="right"/>
    </xf>
    <xf numFmtId="1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2" xfId="4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/>
    </xf>
    <xf numFmtId="1" fontId="3" fillId="0" borderId="0" xfId="8" applyNumberFormat="1" applyFont="1" applyFill="1" applyAlignment="1">
      <alignment horizontal="right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Font="1" applyFill="1"/>
    <xf numFmtId="1" fontId="3" fillId="0" borderId="0" xfId="8" applyNumberFormat="1" applyFont="1" applyFill="1" applyBorder="1" applyAlignment="1">
      <alignment horizontal="right"/>
    </xf>
    <xf numFmtId="164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71" fontId="4" fillId="0" borderId="0" xfId="8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right" vertical="top"/>
    </xf>
    <xf numFmtId="0" fontId="3" fillId="0" borderId="0" xfId="4" applyFont="1" applyFill="1" applyAlignment="1">
      <alignment vertical="top"/>
    </xf>
    <xf numFmtId="0" fontId="3" fillId="0" borderId="2" xfId="4" applyFont="1" applyFill="1" applyBorder="1" applyAlignment="1" applyProtection="1">
      <alignment horizontal="left" vertical="center" wrapText="1"/>
    </xf>
    <xf numFmtId="173" fontId="3" fillId="0" borderId="0" xfId="4" applyNumberFormat="1" applyFont="1" applyFill="1" applyBorder="1" applyAlignment="1">
      <alignment horizontal="right" vertical="top" wrapText="1"/>
    </xf>
    <xf numFmtId="1" fontId="3" fillId="0" borderId="0" xfId="4" applyNumberFormat="1" applyFont="1" applyFill="1" applyAlignment="1" applyProtection="1">
      <alignment horizontal="right"/>
    </xf>
    <xf numFmtId="171" fontId="4" fillId="0" borderId="0" xfId="8" applyNumberFormat="1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3" fillId="0" borderId="0" xfId="4" applyNumberFormat="1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vertical="top" wrapText="1"/>
    </xf>
    <xf numFmtId="166" fontId="3" fillId="0" borderId="0" xfId="4" applyNumberFormat="1" applyFont="1" applyFill="1" applyBorder="1" applyAlignment="1">
      <alignment horizontal="right" vertical="top"/>
    </xf>
    <xf numFmtId="170" fontId="4" fillId="0" borderId="0" xfId="7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2" xfId="4" applyNumberFormat="1" applyFont="1" applyFill="1" applyBorder="1" applyAlignment="1">
      <alignment horizontal="right"/>
    </xf>
    <xf numFmtId="0" fontId="4" fillId="0" borderId="2" xfId="4" applyFont="1" applyFill="1" applyBorder="1" applyAlignment="1" applyProtection="1">
      <alignment horizontal="left" wrapText="1"/>
    </xf>
    <xf numFmtId="0" fontId="3" fillId="0" borderId="0" xfId="4" applyFont="1" applyFill="1" applyAlignment="1"/>
    <xf numFmtId="0" fontId="4" fillId="0" borderId="0" xfId="4" applyFont="1" applyFill="1" applyBorder="1" applyAlignment="1" applyProtection="1">
      <alignment horizontal="center"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4" applyNumberFormat="1" applyFont="1" applyFill="1" applyBorder="1" applyAlignment="1"/>
    <xf numFmtId="4" fontId="3" fillId="0" borderId="0" xfId="4" applyNumberFormat="1" applyFont="1" applyFill="1" applyBorder="1" applyAlignment="1">
      <alignment horizontal="left" vertical="top" wrapText="1"/>
    </xf>
    <xf numFmtId="4" fontId="4" fillId="0" borderId="0" xfId="4" applyNumberFormat="1" applyFont="1" applyFill="1" applyBorder="1" applyAlignment="1">
      <alignment horizontal="right" vertical="top" wrapText="1"/>
    </xf>
    <xf numFmtId="4" fontId="4" fillId="0" borderId="0" xfId="4" applyNumberFormat="1" applyFont="1" applyFill="1" applyBorder="1" applyAlignment="1" applyProtection="1">
      <alignment horizontal="left" vertical="top" wrapText="1"/>
    </xf>
    <xf numFmtId="4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168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left" vertical="top" wrapText="1"/>
    </xf>
    <xf numFmtId="0" fontId="4" fillId="0" borderId="0" xfId="4" applyFont="1" applyFill="1" applyBorder="1" applyAlignment="1" applyProtection="1">
      <alignment horizontal="justify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justify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vertical="top"/>
    </xf>
    <xf numFmtId="0" fontId="3" fillId="0" borderId="0" xfId="4" applyNumberFormat="1" applyFont="1" applyFill="1" applyAlignment="1"/>
    <xf numFmtId="0" fontId="3" fillId="0" borderId="0" xfId="4" applyFont="1" applyFill="1" applyBorder="1" applyAlignment="1">
      <alignment horizontal="left" vertical="top"/>
    </xf>
    <xf numFmtId="164" fontId="3" fillId="0" borderId="0" xfId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 wrapText="1"/>
    </xf>
    <xf numFmtId="0" fontId="3" fillId="0" borderId="0" xfId="5" applyNumberFormat="1" applyFont="1" applyFill="1" applyBorder="1" applyAlignment="1" applyProtection="1">
      <alignment horizontal="right"/>
    </xf>
    <xf numFmtId="1" fontId="3" fillId="0" borderId="0" xfId="4" applyNumberFormat="1" applyFont="1" applyFill="1" applyAlignment="1"/>
    <xf numFmtId="0" fontId="3" fillId="0" borderId="4" xfId="1" applyNumberFormat="1" applyFont="1" applyFill="1" applyBorder="1" applyAlignment="1" applyProtection="1">
      <alignment horizontal="right" wrapText="1"/>
    </xf>
    <xf numFmtId="0" fontId="3" fillId="0" borderId="2" xfId="8" applyFont="1" applyFill="1" applyBorder="1" applyAlignment="1">
      <alignment horizontal="left" vertical="top" wrapText="1"/>
    </xf>
    <xf numFmtId="0" fontId="3" fillId="0" borderId="2" xfId="5" applyFont="1" applyFill="1" applyBorder="1" applyAlignment="1" applyProtection="1">
      <alignment horizontal="left" vertical="center" wrapText="1"/>
    </xf>
    <xf numFmtId="166" fontId="3" fillId="0" borderId="2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center" wrapText="1"/>
    </xf>
    <xf numFmtId="0" fontId="4" fillId="0" borderId="0" xfId="4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left" vertical="top"/>
    </xf>
    <xf numFmtId="0" fontId="3" fillId="0" borderId="0" xfId="4" applyFont="1" applyFill="1" applyAlignment="1" applyProtection="1">
      <alignment vertical="top"/>
    </xf>
    <xf numFmtId="0" fontId="3" fillId="0" borderId="0" xfId="4" applyFont="1" applyFill="1" applyAlignment="1" applyProtection="1">
      <alignment horizontal="right" vertical="top"/>
    </xf>
    <xf numFmtId="0" fontId="3" fillId="0" borderId="0" xfId="4" applyFont="1" applyFill="1" applyAlignment="1">
      <alignment horizontal="right" vertical="top"/>
    </xf>
    <xf numFmtId="0" fontId="4" fillId="0" borderId="0" xfId="4" applyFont="1" applyFill="1" applyAlignment="1">
      <alignment horizontal="right" vertical="top"/>
    </xf>
    <xf numFmtId="0" fontId="3" fillId="0" borderId="0" xfId="2" applyFont="1" applyFill="1" applyAlignment="1" applyProtection="1">
      <alignment horizontal="left" vertical="top"/>
    </xf>
    <xf numFmtId="49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Fill="1" applyAlignment="1">
      <alignment horizontal="right" vertical="top"/>
    </xf>
    <xf numFmtId="0" fontId="3" fillId="0" borderId="0" xfId="5" applyFont="1" applyFill="1" applyAlignment="1">
      <alignment horizontal="center" vertical="top"/>
    </xf>
    <xf numFmtId="49" fontId="3" fillId="0" borderId="0" xfId="5" applyNumberFormat="1" applyFont="1" applyFill="1" applyAlignment="1">
      <alignment horizontal="right" vertical="top"/>
    </xf>
    <xf numFmtId="0" fontId="3" fillId="0" borderId="0" xfId="5" applyFont="1" applyFill="1" applyAlignment="1">
      <alignment horizontal="left" vertical="top"/>
    </xf>
    <xf numFmtId="0" fontId="4" fillId="0" borderId="0" xfId="4" applyFont="1" applyFill="1" applyAlignment="1">
      <alignment horizontal="left" vertical="top"/>
    </xf>
    <xf numFmtId="0" fontId="3" fillId="0" borderId="2" xfId="5" applyFont="1" applyFill="1" applyBorder="1" applyAlignment="1" applyProtection="1">
      <alignment horizontal="left" vertical="top" wrapText="1"/>
    </xf>
    <xf numFmtId="171" fontId="4" fillId="0" borderId="2" xfId="4" applyNumberFormat="1" applyFont="1" applyFill="1" applyBorder="1" applyAlignment="1">
      <alignment horizontal="right" vertical="top" wrapText="1"/>
    </xf>
    <xf numFmtId="171" fontId="4" fillId="0" borderId="2" xfId="8" applyNumberFormat="1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49" fontId="3" fillId="0" borderId="2" xfId="4" applyNumberFormat="1" applyFont="1" applyFill="1" applyBorder="1" applyAlignment="1">
      <alignment horizontal="right" vertical="top"/>
    </xf>
    <xf numFmtId="0" fontId="3" fillId="0" borderId="0" xfId="4" applyFont="1" applyFill="1" applyBorder="1" applyAlignment="1" applyProtection="1">
      <alignment horizontal="left" vertical="top" wrapText="1"/>
    </xf>
    <xf numFmtId="0" fontId="3" fillId="2" borderId="0" xfId="4" applyFont="1" applyFill="1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wrapText="1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6" applyFont="1" applyFill="1" applyBorder="1" applyAlignment="1" applyProtection="1">
      <alignment horizontal="center"/>
    </xf>
    <xf numFmtId="169" fontId="3" fillId="0" borderId="2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2" xfId="5" applyFont="1" applyFill="1" applyBorder="1" applyAlignment="1">
      <alignment horizontal="right" vertical="top" wrapText="1"/>
    </xf>
    <xf numFmtId="171" fontId="3" fillId="0" borderId="0" xfId="4" applyNumberFormat="1" applyFont="1" applyFill="1" applyBorder="1" applyAlignment="1">
      <alignment horizontal="right" vertical="top" wrapText="1"/>
    </xf>
    <xf numFmtId="169" fontId="3" fillId="0" borderId="0" xfId="5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>
      <alignment horizontal="right"/>
    </xf>
    <xf numFmtId="168" fontId="3" fillId="0" borderId="0" xfId="5" applyNumberFormat="1" applyFont="1" applyFill="1" applyBorder="1" applyAlignment="1">
      <alignment horizontal="right" vertical="top" wrapText="1"/>
    </xf>
    <xf numFmtId="168" fontId="3" fillId="0" borderId="2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/>
    </xf>
    <xf numFmtId="0" fontId="3" fillId="0" borderId="0" xfId="5" applyFont="1" applyFill="1" applyAlignment="1">
      <alignment horizontal="right" vertical="top"/>
    </xf>
    <xf numFmtId="1" fontId="3" fillId="0" borderId="0" xfId="7" applyNumberFormat="1" applyFont="1" applyFill="1" applyAlignment="1" applyProtection="1">
      <alignment horizontal="right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  <colors>
    <mruColors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704" transitionEvaluation="1" codeName="Sheet1">
    <tabColor rgb="FFC00000"/>
  </sheetPr>
  <dimension ref="A1:G824"/>
  <sheetViews>
    <sheetView tabSelected="1" view="pageBreakPreview" topLeftCell="C704" zoomScaleNormal="115" zoomScaleSheetLayoutView="100" workbookViewId="0">
      <selection activeCell="E718" sqref="E718"/>
    </sheetView>
  </sheetViews>
  <sheetFormatPr defaultColWidth="8.88671875" defaultRowHeight="13.2"/>
  <cols>
    <col min="1" max="1" width="5.77734375" style="160" customWidth="1"/>
    <col min="2" max="2" width="8.21875" style="163" customWidth="1"/>
    <col min="3" max="3" width="33.21875" style="38" customWidth="1"/>
    <col min="4" max="4" width="11.33203125" style="24" customWidth="1"/>
    <col min="5" max="6" width="11.33203125" style="3" customWidth="1"/>
    <col min="7" max="7" width="11.33203125" style="24" customWidth="1"/>
    <col min="8" max="16384" width="8.88671875" style="3"/>
  </cols>
  <sheetData>
    <row r="1" spans="1:7" ht="13.35" customHeight="1">
      <c r="A1" s="145"/>
      <c r="B1" s="105"/>
      <c r="C1" s="20"/>
      <c r="D1" s="20" t="s">
        <v>85</v>
      </c>
      <c r="E1" s="21"/>
      <c r="F1" s="21"/>
      <c r="G1" s="20"/>
    </row>
    <row r="2" spans="1:7" ht="13.35" customHeight="1">
      <c r="A2" s="145"/>
      <c r="B2" s="105"/>
      <c r="C2" s="20"/>
      <c r="D2" s="20" t="s">
        <v>442</v>
      </c>
      <c r="E2" s="21"/>
      <c r="F2" s="21"/>
      <c r="G2" s="20"/>
    </row>
    <row r="3" spans="1:7" ht="7.95" customHeight="1">
      <c r="A3" s="145"/>
      <c r="B3" s="105"/>
      <c r="C3" s="20"/>
      <c r="D3" s="20"/>
      <c r="E3" s="21"/>
      <c r="F3" s="21"/>
      <c r="G3" s="20"/>
    </row>
    <row r="4" spans="1:7" ht="13.35" customHeight="1">
      <c r="B4" s="161"/>
      <c r="C4" s="22" t="s">
        <v>184</v>
      </c>
      <c r="D4" s="23">
        <v>2215</v>
      </c>
      <c r="E4" s="25" t="s">
        <v>0</v>
      </c>
      <c r="F4" s="26"/>
      <c r="G4" s="27"/>
    </row>
    <row r="5" spans="1:7" ht="13.35" customHeight="1">
      <c r="B5" s="161"/>
      <c r="C5" s="22" t="s">
        <v>1</v>
      </c>
      <c r="D5" s="28">
        <v>2216</v>
      </c>
      <c r="E5" s="29" t="s">
        <v>2</v>
      </c>
      <c r="F5" s="26"/>
      <c r="G5" s="27"/>
    </row>
    <row r="6" spans="1:7" ht="13.35" customHeight="1">
      <c r="A6" s="162"/>
      <c r="B6" s="162"/>
      <c r="C6" s="30" t="s">
        <v>182</v>
      </c>
      <c r="D6" s="23">
        <v>2501</v>
      </c>
      <c r="E6" s="31" t="s">
        <v>3</v>
      </c>
      <c r="F6" s="27"/>
      <c r="G6" s="27"/>
    </row>
    <row r="7" spans="1:7" ht="13.35" customHeight="1">
      <c r="C7" s="30"/>
      <c r="D7" s="23">
        <v>2505</v>
      </c>
      <c r="E7" s="31" t="s">
        <v>4</v>
      </c>
      <c r="F7" s="27"/>
      <c r="G7" s="27"/>
    </row>
    <row r="8" spans="1:7" ht="13.35" customHeight="1">
      <c r="B8" s="164"/>
      <c r="C8" s="30"/>
      <c r="D8" s="23">
        <v>2515</v>
      </c>
      <c r="E8" s="31" t="s">
        <v>5</v>
      </c>
      <c r="F8" s="27"/>
      <c r="G8" s="27"/>
    </row>
    <row r="9" spans="1:7" ht="13.35" customHeight="1">
      <c r="C9" s="30" t="s">
        <v>6</v>
      </c>
      <c r="D9" s="23">
        <v>3054</v>
      </c>
      <c r="E9" s="31" t="s">
        <v>7</v>
      </c>
      <c r="F9" s="27"/>
      <c r="G9" s="27"/>
    </row>
    <row r="10" spans="1:7" ht="13.35" customHeight="1">
      <c r="A10" s="162"/>
      <c r="B10" s="162"/>
      <c r="C10" s="30" t="s">
        <v>383</v>
      </c>
      <c r="D10" s="23"/>
      <c r="E10" s="24"/>
      <c r="F10" s="27"/>
      <c r="G10" s="27"/>
    </row>
    <row r="11" spans="1:7" ht="13.35" customHeight="1">
      <c r="A11" s="162"/>
      <c r="B11" s="162"/>
      <c r="C11" s="30" t="s">
        <v>185</v>
      </c>
      <c r="D11" s="23"/>
      <c r="E11" s="24"/>
      <c r="F11" s="27"/>
      <c r="G11" s="27"/>
    </row>
    <row r="12" spans="1:7" ht="13.35" customHeight="1">
      <c r="C12" s="22" t="s">
        <v>1</v>
      </c>
      <c r="D12" s="23">
        <v>4215</v>
      </c>
      <c r="E12" s="31" t="s">
        <v>8</v>
      </c>
      <c r="F12" s="27"/>
      <c r="G12" s="27"/>
    </row>
    <row r="13" spans="1:7" ht="13.35" customHeight="1">
      <c r="C13" s="30"/>
      <c r="D13" s="23">
        <v>4216</v>
      </c>
      <c r="E13" s="31" t="s">
        <v>9</v>
      </c>
      <c r="F13" s="27"/>
      <c r="G13" s="27"/>
    </row>
    <row r="14" spans="1:7" ht="13.35" customHeight="1">
      <c r="A14" s="162"/>
      <c r="B14" s="162"/>
      <c r="C14" s="30" t="s">
        <v>183</v>
      </c>
      <c r="D14" s="23"/>
      <c r="E14" s="31"/>
      <c r="F14" s="27"/>
      <c r="G14" s="27"/>
    </row>
    <row r="15" spans="1:7" ht="13.35" customHeight="1">
      <c r="A15" s="162"/>
      <c r="B15" s="162"/>
      <c r="C15" s="30" t="s">
        <v>10</v>
      </c>
      <c r="D15" s="23">
        <v>4515</v>
      </c>
      <c r="E15" s="31" t="s">
        <v>11</v>
      </c>
      <c r="F15" s="27"/>
      <c r="G15" s="27"/>
    </row>
    <row r="16" spans="1:7" ht="13.35" customHeight="1">
      <c r="B16" s="105"/>
      <c r="C16" s="24"/>
      <c r="D16" s="23"/>
      <c r="E16" s="31" t="s">
        <v>12</v>
      </c>
      <c r="F16" s="27"/>
      <c r="G16" s="27"/>
    </row>
    <row r="17" spans="1:7" ht="13.35" customHeight="1">
      <c r="A17" s="165"/>
      <c r="B17" s="165"/>
      <c r="C17" s="33" t="s">
        <v>13</v>
      </c>
      <c r="D17" s="23">
        <v>5054</v>
      </c>
      <c r="E17" s="31" t="s">
        <v>14</v>
      </c>
      <c r="F17" s="34"/>
      <c r="G17" s="27"/>
    </row>
    <row r="18" spans="1:7" ht="10.199999999999999" customHeight="1">
      <c r="A18" s="165"/>
      <c r="B18" s="165"/>
      <c r="C18" s="33"/>
      <c r="D18" s="36"/>
      <c r="E18" s="37"/>
      <c r="F18" s="37"/>
      <c r="G18" s="27"/>
    </row>
    <row r="19" spans="1:7" ht="26.4" customHeight="1">
      <c r="A19" s="180" t="s">
        <v>441</v>
      </c>
      <c r="B19" s="180"/>
      <c r="C19" s="180"/>
      <c r="D19" s="180"/>
      <c r="E19" s="180"/>
      <c r="F19" s="180"/>
      <c r="G19" s="180"/>
    </row>
    <row r="20" spans="1:7" ht="8.4" customHeight="1">
      <c r="A20" s="165"/>
      <c r="B20" s="165"/>
      <c r="C20" s="34"/>
      <c r="D20" s="34"/>
      <c r="E20" s="34"/>
      <c r="F20" s="34"/>
      <c r="G20" s="27"/>
    </row>
    <row r="21" spans="1:7" ht="13.35" customHeight="1">
      <c r="A21" s="38"/>
      <c r="C21" s="39"/>
      <c r="D21" s="40" t="s">
        <v>174</v>
      </c>
      <c r="E21" s="40" t="s">
        <v>175</v>
      </c>
      <c r="F21" s="40" t="s">
        <v>17</v>
      </c>
    </row>
    <row r="22" spans="1:7" ht="13.35" customHeight="1">
      <c r="A22" s="38"/>
      <c r="C22" s="159" t="s">
        <v>15</v>
      </c>
      <c r="D22" s="20">
        <f>G520</f>
        <v>3397040</v>
      </c>
      <c r="E22" s="20">
        <f>G703</f>
        <v>8196402</v>
      </c>
      <c r="F22" s="20">
        <f>E22+D22</f>
        <v>11593442</v>
      </c>
    </row>
    <row r="23" spans="1:7">
      <c r="A23" s="38"/>
      <c r="C23" s="20"/>
      <c r="D23" s="20"/>
      <c r="E23" s="20"/>
      <c r="F23" s="20"/>
    </row>
    <row r="24" spans="1:7" ht="13.35" customHeight="1">
      <c r="A24" s="165" t="s">
        <v>173</v>
      </c>
      <c r="B24" s="165"/>
      <c r="C24" s="32"/>
      <c r="D24" s="34"/>
      <c r="E24" s="24"/>
      <c r="F24" s="24"/>
    </row>
    <row r="25" spans="1:7" ht="13.5" customHeight="1">
      <c r="A25" s="11"/>
      <c r="B25" s="42"/>
      <c r="C25" s="17"/>
      <c r="D25" s="43"/>
      <c r="E25" s="43"/>
      <c r="F25" s="43"/>
      <c r="G25" s="44" t="s">
        <v>201</v>
      </c>
    </row>
    <row r="26" spans="1:7" s="10" customFormat="1" ht="26.4">
      <c r="A26" s="5"/>
      <c r="B26" s="6"/>
      <c r="C26" s="7"/>
      <c r="D26" s="8" t="s">
        <v>435</v>
      </c>
      <c r="E26" s="9" t="s">
        <v>436</v>
      </c>
      <c r="F26" s="9" t="s">
        <v>437</v>
      </c>
      <c r="G26" s="9" t="s">
        <v>436</v>
      </c>
    </row>
    <row r="27" spans="1:7" s="10" customFormat="1">
      <c r="A27" s="11"/>
      <c r="B27" s="182" t="s">
        <v>16</v>
      </c>
      <c r="C27" s="182"/>
      <c r="D27" s="12" t="s">
        <v>375</v>
      </c>
      <c r="E27" s="12" t="s">
        <v>328</v>
      </c>
      <c r="F27" s="13" t="s">
        <v>328</v>
      </c>
      <c r="G27" s="14" t="s">
        <v>438</v>
      </c>
    </row>
    <row r="28" spans="1:7" s="10" customFormat="1" ht="7.2" customHeight="1">
      <c r="A28" s="15"/>
      <c r="B28" s="16"/>
      <c r="C28" s="17"/>
      <c r="D28" s="18"/>
      <c r="E28" s="18"/>
      <c r="F28" s="18"/>
      <c r="G28" s="19"/>
    </row>
    <row r="29" spans="1:7" ht="13.95" customHeight="1">
      <c r="A29" s="45"/>
      <c r="B29" s="46"/>
      <c r="C29" s="47" t="s">
        <v>18</v>
      </c>
      <c r="D29" s="48"/>
      <c r="E29" s="48"/>
      <c r="F29" s="48"/>
      <c r="G29" s="48"/>
    </row>
    <row r="30" spans="1:7" ht="13.95" customHeight="1">
      <c r="A30" s="50" t="s">
        <v>19</v>
      </c>
      <c r="B30" s="51">
        <v>2215</v>
      </c>
      <c r="C30" s="52" t="s">
        <v>0</v>
      </c>
      <c r="D30" s="48"/>
      <c r="E30" s="48"/>
      <c r="F30" s="48"/>
      <c r="G30" s="48"/>
    </row>
    <row r="31" spans="1:7" ht="13.95" customHeight="1">
      <c r="A31" s="50"/>
      <c r="B31" s="53">
        <v>1</v>
      </c>
      <c r="C31" s="177" t="s">
        <v>75</v>
      </c>
      <c r="D31" s="48"/>
      <c r="E31" s="48"/>
      <c r="F31" s="48"/>
      <c r="G31" s="48"/>
    </row>
    <row r="32" spans="1:7" ht="13.95" customHeight="1">
      <c r="A32" s="50"/>
      <c r="B32" s="54">
        <v>1.0009999999999999</v>
      </c>
      <c r="C32" s="52" t="s">
        <v>67</v>
      </c>
      <c r="D32" s="48"/>
      <c r="E32" s="48"/>
      <c r="F32" s="48"/>
      <c r="G32" s="48"/>
    </row>
    <row r="33" spans="1:7" ht="13.95" customHeight="1">
      <c r="A33" s="50"/>
      <c r="B33" s="55">
        <v>36</v>
      </c>
      <c r="C33" s="177" t="s">
        <v>22</v>
      </c>
      <c r="D33" s="56"/>
      <c r="E33" s="56"/>
      <c r="F33" s="56"/>
      <c r="G33" s="58"/>
    </row>
    <row r="34" spans="1:7" ht="13.95" customHeight="1">
      <c r="A34" s="50"/>
      <c r="B34" s="55">
        <v>44</v>
      </c>
      <c r="C34" s="177" t="s">
        <v>23</v>
      </c>
      <c r="D34" s="56"/>
      <c r="E34" s="56"/>
      <c r="F34" s="56"/>
      <c r="G34" s="58"/>
    </row>
    <row r="35" spans="1:7" ht="13.95" customHeight="1">
      <c r="A35" s="50"/>
      <c r="B35" s="75" t="s">
        <v>24</v>
      </c>
      <c r="C35" s="177" t="s">
        <v>62</v>
      </c>
      <c r="D35" s="48">
        <v>40450</v>
      </c>
      <c r="E35" s="102">
        <v>36287</v>
      </c>
      <c r="F35" s="56">
        <v>36287</v>
      </c>
      <c r="G35" s="48">
        <v>34529</v>
      </c>
    </row>
    <row r="36" spans="1:7" ht="13.95" customHeight="1">
      <c r="A36" s="50"/>
      <c r="B36" s="75" t="s">
        <v>25</v>
      </c>
      <c r="C36" s="177" t="s">
        <v>20</v>
      </c>
      <c r="D36" s="48">
        <v>487</v>
      </c>
      <c r="E36" s="102">
        <v>409</v>
      </c>
      <c r="F36" s="56">
        <v>409</v>
      </c>
      <c r="G36" s="48">
        <v>450</v>
      </c>
    </row>
    <row r="37" spans="1:7" ht="13.95" customHeight="1">
      <c r="A37" s="50"/>
      <c r="B37" s="75" t="s">
        <v>26</v>
      </c>
      <c r="C37" s="177" t="s">
        <v>21</v>
      </c>
      <c r="D37" s="48">
        <v>3650</v>
      </c>
      <c r="E37" s="102">
        <v>2755</v>
      </c>
      <c r="F37" s="56">
        <v>2755</v>
      </c>
      <c r="G37" s="48">
        <v>3031</v>
      </c>
    </row>
    <row r="38" spans="1:7" ht="26.4">
      <c r="A38" s="50"/>
      <c r="B38" s="75" t="s">
        <v>319</v>
      </c>
      <c r="C38" s="177" t="s">
        <v>322</v>
      </c>
      <c r="D38" s="1">
        <v>0</v>
      </c>
      <c r="E38" s="102">
        <v>108935</v>
      </c>
      <c r="F38" s="102">
        <f>108935-40000</f>
        <v>68935</v>
      </c>
      <c r="G38" s="1">
        <v>0</v>
      </c>
    </row>
    <row r="39" spans="1:7" ht="14.85" customHeight="1">
      <c r="A39" s="50"/>
      <c r="B39" s="75" t="s">
        <v>246</v>
      </c>
      <c r="C39" s="177" t="s">
        <v>247</v>
      </c>
      <c r="D39" s="74">
        <v>26247</v>
      </c>
      <c r="E39" s="93">
        <v>6850</v>
      </c>
      <c r="F39" s="93">
        <v>6850</v>
      </c>
      <c r="G39" s="61">
        <v>5775</v>
      </c>
    </row>
    <row r="40" spans="1:7" ht="14.85" customHeight="1">
      <c r="A40" s="50" t="s">
        <v>17</v>
      </c>
      <c r="B40" s="55">
        <v>44</v>
      </c>
      <c r="C40" s="177" t="s">
        <v>23</v>
      </c>
      <c r="D40" s="63">
        <f t="shared" ref="D40:F40" si="0">SUM(D35:D39)</f>
        <v>70834</v>
      </c>
      <c r="E40" s="63">
        <f t="shared" si="0"/>
        <v>155236</v>
      </c>
      <c r="F40" s="63">
        <f t="shared" si="0"/>
        <v>115236</v>
      </c>
      <c r="G40" s="63">
        <v>43785</v>
      </c>
    </row>
    <row r="41" spans="1:7" ht="13.2" customHeight="1">
      <c r="A41" s="50"/>
      <c r="B41" s="55"/>
      <c r="C41" s="177"/>
      <c r="D41" s="48"/>
      <c r="E41" s="48"/>
      <c r="F41" s="48"/>
      <c r="G41" s="64"/>
    </row>
    <row r="42" spans="1:7" ht="14.85" customHeight="1">
      <c r="A42" s="50"/>
      <c r="B42" s="55">
        <v>45</v>
      </c>
      <c r="C42" s="177" t="s">
        <v>27</v>
      </c>
      <c r="D42" s="48"/>
      <c r="E42" s="48"/>
      <c r="F42" s="48"/>
      <c r="G42" s="64"/>
    </row>
    <row r="43" spans="1:7" ht="14.85" customHeight="1">
      <c r="A43" s="50"/>
      <c r="B43" s="75" t="s">
        <v>28</v>
      </c>
      <c r="C43" s="177" t="s">
        <v>62</v>
      </c>
      <c r="D43" s="80">
        <v>28240</v>
      </c>
      <c r="E43" s="80">
        <v>31658</v>
      </c>
      <c r="F43" s="80">
        <v>31658</v>
      </c>
      <c r="G43" s="48">
        <v>32496</v>
      </c>
    </row>
    <row r="44" spans="1:7" ht="14.85" customHeight="1">
      <c r="A44" s="50"/>
      <c r="B44" s="75" t="s">
        <v>368</v>
      </c>
      <c r="C44" s="177" t="s">
        <v>159</v>
      </c>
      <c r="D44" s="1">
        <v>0</v>
      </c>
      <c r="E44" s="80">
        <v>383</v>
      </c>
      <c r="F44" s="80">
        <v>383</v>
      </c>
      <c r="G44" s="48">
        <v>96</v>
      </c>
    </row>
    <row r="45" spans="1:7" ht="14.85" customHeight="1">
      <c r="A45" s="50"/>
      <c r="B45" s="75" t="s">
        <v>29</v>
      </c>
      <c r="C45" s="177" t="s">
        <v>20</v>
      </c>
      <c r="D45" s="80">
        <v>111</v>
      </c>
      <c r="E45" s="80">
        <v>83</v>
      </c>
      <c r="F45" s="80">
        <v>83</v>
      </c>
      <c r="G45" s="48">
        <v>91</v>
      </c>
    </row>
    <row r="46" spans="1:7" ht="14.85" customHeight="1">
      <c r="A46" s="50"/>
      <c r="B46" s="75" t="s">
        <v>30</v>
      </c>
      <c r="C46" s="177" t="s">
        <v>21</v>
      </c>
      <c r="D46" s="80">
        <v>611</v>
      </c>
      <c r="E46" s="80">
        <v>458</v>
      </c>
      <c r="F46" s="80">
        <v>458</v>
      </c>
      <c r="G46" s="48">
        <v>504</v>
      </c>
    </row>
    <row r="47" spans="1:7" ht="14.85" customHeight="1">
      <c r="A47" s="50" t="s">
        <v>17</v>
      </c>
      <c r="B47" s="55">
        <v>45</v>
      </c>
      <c r="C47" s="177" t="s">
        <v>27</v>
      </c>
      <c r="D47" s="63">
        <f t="shared" ref="D47:F47" si="1">SUM(D43:D46)</f>
        <v>28962</v>
      </c>
      <c r="E47" s="63">
        <f t="shared" si="1"/>
        <v>32582</v>
      </c>
      <c r="F47" s="63">
        <f t="shared" si="1"/>
        <v>32582</v>
      </c>
      <c r="G47" s="66">
        <v>33187</v>
      </c>
    </row>
    <row r="48" spans="1:7" ht="13.2" customHeight="1">
      <c r="A48" s="50"/>
      <c r="B48" s="55"/>
      <c r="C48" s="177"/>
      <c r="D48" s="48"/>
      <c r="E48" s="48"/>
      <c r="F48" s="48"/>
      <c r="G48" s="64"/>
    </row>
    <row r="49" spans="1:7" s="67" customFormat="1" ht="14.85" customHeight="1">
      <c r="A49" s="50"/>
      <c r="B49" s="55">
        <v>46</v>
      </c>
      <c r="C49" s="177" t="s">
        <v>31</v>
      </c>
      <c r="D49" s="56"/>
      <c r="E49" s="56"/>
      <c r="F49" s="56"/>
      <c r="G49" s="58"/>
    </row>
    <row r="50" spans="1:7" ht="14.85" customHeight="1">
      <c r="A50" s="50"/>
      <c r="B50" s="75" t="s">
        <v>32</v>
      </c>
      <c r="C50" s="177" t="s">
        <v>62</v>
      </c>
      <c r="D50" s="48">
        <v>25116</v>
      </c>
      <c r="E50" s="80">
        <v>23350</v>
      </c>
      <c r="F50" s="68">
        <v>23350</v>
      </c>
      <c r="G50" s="30">
        <v>21862</v>
      </c>
    </row>
    <row r="51" spans="1:7" ht="14.85" customHeight="1">
      <c r="A51" s="50"/>
      <c r="B51" s="75" t="s">
        <v>33</v>
      </c>
      <c r="C51" s="177" t="s">
        <v>20</v>
      </c>
      <c r="D51" s="48">
        <v>110</v>
      </c>
      <c r="E51" s="80">
        <v>83</v>
      </c>
      <c r="F51" s="68">
        <v>83</v>
      </c>
      <c r="G51" s="30">
        <v>91</v>
      </c>
    </row>
    <row r="52" spans="1:7" ht="14.85" customHeight="1">
      <c r="A52" s="50"/>
      <c r="B52" s="75" t="s">
        <v>34</v>
      </c>
      <c r="C52" s="177" t="s">
        <v>21</v>
      </c>
      <c r="D52" s="80">
        <v>865</v>
      </c>
      <c r="E52" s="80">
        <v>649</v>
      </c>
      <c r="F52" s="56">
        <v>649</v>
      </c>
      <c r="G52" s="48">
        <v>714</v>
      </c>
    </row>
    <row r="53" spans="1:7" ht="14.85" customHeight="1">
      <c r="A53" s="50" t="s">
        <v>17</v>
      </c>
      <c r="B53" s="55">
        <v>46</v>
      </c>
      <c r="C53" s="177" t="s">
        <v>31</v>
      </c>
      <c r="D53" s="66">
        <f t="shared" ref="D53:F53" si="2">SUM(D50:D52)</f>
        <v>26091</v>
      </c>
      <c r="E53" s="63">
        <f t="shared" si="2"/>
        <v>24082</v>
      </c>
      <c r="F53" s="66">
        <f t="shared" si="2"/>
        <v>24082</v>
      </c>
      <c r="G53" s="66">
        <v>22667</v>
      </c>
    </row>
    <row r="54" spans="1:7" ht="13.2" customHeight="1">
      <c r="A54" s="50"/>
      <c r="B54" s="55"/>
      <c r="C54" s="177"/>
      <c r="D54" s="48"/>
      <c r="E54" s="48"/>
      <c r="F54" s="48"/>
      <c r="G54" s="64"/>
    </row>
    <row r="55" spans="1:7" ht="14.85" customHeight="1">
      <c r="A55" s="50"/>
      <c r="B55" s="55">
        <v>47</v>
      </c>
      <c r="C55" s="177" t="s">
        <v>35</v>
      </c>
      <c r="D55" s="68"/>
      <c r="E55" s="68"/>
      <c r="F55" s="68"/>
      <c r="G55" s="69"/>
    </row>
    <row r="56" spans="1:7" ht="14.85" customHeight="1">
      <c r="A56" s="70"/>
      <c r="B56" s="183" t="s">
        <v>36</v>
      </c>
      <c r="C56" s="98" t="s">
        <v>62</v>
      </c>
      <c r="D56" s="117">
        <v>18193</v>
      </c>
      <c r="E56" s="93">
        <v>21233</v>
      </c>
      <c r="F56" s="117">
        <v>21233</v>
      </c>
      <c r="G56" s="61">
        <v>21605</v>
      </c>
    </row>
    <row r="57" spans="1:7" ht="14.85" customHeight="1">
      <c r="A57" s="50"/>
      <c r="B57" s="75" t="s">
        <v>37</v>
      </c>
      <c r="C57" s="177" t="s">
        <v>20</v>
      </c>
      <c r="D57" s="56">
        <v>80</v>
      </c>
      <c r="E57" s="102">
        <v>60</v>
      </c>
      <c r="F57" s="56">
        <v>60</v>
      </c>
      <c r="G57" s="48">
        <v>66</v>
      </c>
    </row>
    <row r="58" spans="1:7" ht="14.85" customHeight="1">
      <c r="A58" s="50"/>
      <c r="B58" s="75" t="s">
        <v>38</v>
      </c>
      <c r="C58" s="177" t="s">
        <v>21</v>
      </c>
      <c r="D58" s="68">
        <v>615</v>
      </c>
      <c r="E58" s="184">
        <v>461</v>
      </c>
      <c r="F58" s="68">
        <v>461</v>
      </c>
      <c r="G58" s="30">
        <v>507</v>
      </c>
    </row>
    <row r="59" spans="1:7" ht="14.85" customHeight="1">
      <c r="A59" s="50" t="s">
        <v>17</v>
      </c>
      <c r="B59" s="55">
        <v>47</v>
      </c>
      <c r="C59" s="177" t="s">
        <v>35</v>
      </c>
      <c r="D59" s="66">
        <f t="shared" ref="D59:F59" si="3">SUM(D56:D58)</f>
        <v>18888</v>
      </c>
      <c r="E59" s="63">
        <f t="shared" si="3"/>
        <v>21754</v>
      </c>
      <c r="F59" s="66">
        <f t="shared" si="3"/>
        <v>21754</v>
      </c>
      <c r="G59" s="66">
        <v>22178</v>
      </c>
    </row>
    <row r="60" spans="1:7" ht="13.2" customHeight="1">
      <c r="A60" s="50"/>
      <c r="B60" s="55"/>
      <c r="C60" s="177"/>
      <c r="D60" s="48"/>
      <c r="E60" s="48"/>
      <c r="F60" s="48"/>
      <c r="G60" s="64"/>
    </row>
    <row r="61" spans="1:7" ht="14.85" customHeight="1">
      <c r="A61" s="50"/>
      <c r="B61" s="55">
        <v>48</v>
      </c>
      <c r="C61" s="177" t="s">
        <v>39</v>
      </c>
      <c r="D61" s="68"/>
      <c r="E61" s="68"/>
      <c r="F61" s="68"/>
      <c r="G61" s="69"/>
    </row>
    <row r="62" spans="1:7" ht="14.85" customHeight="1">
      <c r="A62" s="50"/>
      <c r="B62" s="75" t="s">
        <v>40</v>
      </c>
      <c r="C62" s="177" t="s">
        <v>62</v>
      </c>
      <c r="D62" s="68">
        <v>13463</v>
      </c>
      <c r="E62" s="184">
        <v>14976</v>
      </c>
      <c r="F62" s="68">
        <v>14976</v>
      </c>
      <c r="G62" s="30">
        <v>16912</v>
      </c>
    </row>
    <row r="63" spans="1:7" ht="14.85" customHeight="1">
      <c r="A63" s="50"/>
      <c r="B63" s="75" t="s">
        <v>369</v>
      </c>
      <c r="C63" s="177" t="s">
        <v>159</v>
      </c>
      <c r="D63" s="41">
        <v>0</v>
      </c>
      <c r="E63" s="184">
        <v>245</v>
      </c>
      <c r="F63" s="184">
        <v>245</v>
      </c>
      <c r="G63" s="30">
        <v>1135</v>
      </c>
    </row>
    <row r="64" spans="1:7" ht="14.85" customHeight="1">
      <c r="A64" s="50"/>
      <c r="B64" s="75" t="s">
        <v>41</v>
      </c>
      <c r="C64" s="177" t="s">
        <v>20</v>
      </c>
      <c r="D64" s="68">
        <v>112</v>
      </c>
      <c r="E64" s="184">
        <v>84</v>
      </c>
      <c r="F64" s="68">
        <v>84</v>
      </c>
      <c r="G64" s="30">
        <v>92</v>
      </c>
    </row>
    <row r="65" spans="1:7" ht="14.85" customHeight="1">
      <c r="A65" s="50"/>
      <c r="B65" s="75" t="s">
        <v>42</v>
      </c>
      <c r="C65" s="177" t="s">
        <v>21</v>
      </c>
      <c r="D65" s="68">
        <v>738</v>
      </c>
      <c r="E65" s="184">
        <v>271</v>
      </c>
      <c r="F65" s="68">
        <v>271</v>
      </c>
      <c r="G65" s="30">
        <v>298</v>
      </c>
    </row>
    <row r="66" spans="1:7" ht="14.85" customHeight="1">
      <c r="A66" s="50" t="s">
        <v>17</v>
      </c>
      <c r="B66" s="55">
        <v>48</v>
      </c>
      <c r="C66" s="177" t="s">
        <v>39</v>
      </c>
      <c r="D66" s="66">
        <f t="shared" ref="D66:F66" si="4">SUM(D62:D65)</f>
        <v>14313</v>
      </c>
      <c r="E66" s="66">
        <f t="shared" si="4"/>
        <v>15576</v>
      </c>
      <c r="F66" s="66">
        <f t="shared" si="4"/>
        <v>15576</v>
      </c>
      <c r="G66" s="66">
        <v>18437</v>
      </c>
    </row>
    <row r="67" spans="1:7" ht="14.85" customHeight="1">
      <c r="A67" s="50" t="s">
        <v>17</v>
      </c>
      <c r="B67" s="55">
        <v>36</v>
      </c>
      <c r="C67" s="177" t="s">
        <v>22</v>
      </c>
      <c r="D67" s="48">
        <f t="shared" ref="D67:F67" si="5">D66+D59+D53+D47+D40</f>
        <v>159088</v>
      </c>
      <c r="E67" s="48">
        <f t="shared" si="5"/>
        <v>249230</v>
      </c>
      <c r="F67" s="48">
        <f t="shared" si="5"/>
        <v>209230</v>
      </c>
      <c r="G67" s="48">
        <v>140254</v>
      </c>
    </row>
    <row r="68" spans="1:7" ht="14.85" customHeight="1">
      <c r="A68" s="50" t="s">
        <v>17</v>
      </c>
      <c r="B68" s="54">
        <v>1.0009999999999999</v>
      </c>
      <c r="C68" s="52" t="s">
        <v>67</v>
      </c>
      <c r="D68" s="66">
        <f t="shared" ref="D68:F68" si="6">D67</f>
        <v>159088</v>
      </c>
      <c r="E68" s="66">
        <f t="shared" si="6"/>
        <v>249230</v>
      </c>
      <c r="F68" s="66">
        <f t="shared" si="6"/>
        <v>209230</v>
      </c>
      <c r="G68" s="66">
        <v>140254</v>
      </c>
    </row>
    <row r="69" spans="1:7" ht="9" customHeight="1">
      <c r="A69" s="50"/>
      <c r="B69" s="72"/>
      <c r="C69" s="52"/>
      <c r="D69" s="48"/>
      <c r="E69" s="48"/>
      <c r="F69" s="48"/>
      <c r="G69" s="64"/>
    </row>
    <row r="70" spans="1:7" ht="14.4" customHeight="1">
      <c r="A70" s="50"/>
      <c r="B70" s="54">
        <v>1.1020000000000001</v>
      </c>
      <c r="C70" s="52" t="s">
        <v>43</v>
      </c>
      <c r="D70" s="56"/>
      <c r="E70" s="56"/>
      <c r="F70" s="56"/>
      <c r="G70" s="58"/>
    </row>
    <row r="71" spans="1:7" ht="14.4" customHeight="1">
      <c r="A71" s="50"/>
      <c r="B71" s="55">
        <v>36</v>
      </c>
      <c r="C71" s="177" t="s">
        <v>22</v>
      </c>
      <c r="D71" s="56"/>
      <c r="E71" s="56"/>
      <c r="F71" s="56"/>
      <c r="G71" s="58"/>
    </row>
    <row r="72" spans="1:7" ht="14.4" customHeight="1">
      <c r="A72" s="50"/>
      <c r="B72" s="55">
        <v>45</v>
      </c>
      <c r="C72" s="177" t="s">
        <v>27</v>
      </c>
      <c r="D72" s="56"/>
      <c r="E72" s="56"/>
      <c r="F72" s="56"/>
      <c r="G72" s="58"/>
    </row>
    <row r="73" spans="1:7" ht="14.4" customHeight="1">
      <c r="A73" s="50"/>
      <c r="B73" s="75" t="s">
        <v>44</v>
      </c>
      <c r="C73" s="73" t="s">
        <v>88</v>
      </c>
      <c r="D73" s="74">
        <v>631</v>
      </c>
      <c r="E73" s="93">
        <v>623</v>
      </c>
      <c r="F73" s="93">
        <v>623</v>
      </c>
      <c r="G73" s="61">
        <v>623</v>
      </c>
    </row>
    <row r="74" spans="1:7" ht="14.4" customHeight="1">
      <c r="A74" s="50" t="s">
        <v>17</v>
      </c>
      <c r="B74" s="55">
        <v>45</v>
      </c>
      <c r="C74" s="177" t="s">
        <v>27</v>
      </c>
      <c r="D74" s="74">
        <f t="shared" ref="D74:F74" si="7">SUM(D73:D73)</f>
        <v>631</v>
      </c>
      <c r="E74" s="74">
        <f t="shared" si="7"/>
        <v>623</v>
      </c>
      <c r="F74" s="74">
        <f t="shared" si="7"/>
        <v>623</v>
      </c>
      <c r="G74" s="74">
        <v>623</v>
      </c>
    </row>
    <row r="75" spans="1:7" ht="14.4" customHeight="1">
      <c r="A75" s="50"/>
      <c r="B75" s="55"/>
      <c r="C75" s="177"/>
      <c r="D75" s="48"/>
      <c r="E75" s="48"/>
      <c r="F75" s="48"/>
      <c r="G75" s="64"/>
    </row>
    <row r="76" spans="1:7" ht="14.4" customHeight="1">
      <c r="A76" s="50"/>
      <c r="B76" s="55">
        <v>46</v>
      </c>
      <c r="C76" s="177" t="s">
        <v>31</v>
      </c>
      <c r="D76" s="48"/>
      <c r="E76" s="48"/>
      <c r="F76" s="48"/>
      <c r="G76" s="64"/>
    </row>
    <row r="77" spans="1:7" ht="14.4" customHeight="1">
      <c r="A77" s="50"/>
      <c r="B77" s="75" t="s">
        <v>46</v>
      </c>
      <c r="C77" s="73" t="s">
        <v>88</v>
      </c>
      <c r="D77" s="74">
        <v>831</v>
      </c>
      <c r="E77" s="93">
        <v>623</v>
      </c>
      <c r="F77" s="74">
        <v>623</v>
      </c>
      <c r="G77" s="61">
        <v>623</v>
      </c>
    </row>
    <row r="78" spans="1:7" ht="14.4" customHeight="1">
      <c r="A78" s="50" t="s">
        <v>17</v>
      </c>
      <c r="B78" s="55">
        <v>46</v>
      </c>
      <c r="C78" s="177" t="s">
        <v>31</v>
      </c>
      <c r="D78" s="74">
        <f t="shared" ref="D78:F78" si="8">SUM(D77:D77)</f>
        <v>831</v>
      </c>
      <c r="E78" s="74">
        <f t="shared" si="8"/>
        <v>623</v>
      </c>
      <c r="F78" s="74">
        <f t="shared" si="8"/>
        <v>623</v>
      </c>
      <c r="G78" s="61">
        <v>623</v>
      </c>
    </row>
    <row r="79" spans="1:7" ht="14.4" customHeight="1">
      <c r="A79" s="50"/>
      <c r="B79" s="75"/>
      <c r="C79" s="177"/>
      <c r="D79" s="48"/>
      <c r="E79" s="48"/>
      <c r="F79" s="48"/>
      <c r="G79" s="64"/>
    </row>
    <row r="80" spans="1:7" ht="14.4" customHeight="1">
      <c r="A80" s="50"/>
      <c r="B80" s="55">
        <v>47</v>
      </c>
      <c r="C80" s="177" t="s">
        <v>35</v>
      </c>
      <c r="D80" s="48"/>
      <c r="E80" s="48"/>
      <c r="F80" s="48"/>
      <c r="G80" s="64"/>
    </row>
    <row r="81" spans="1:7" ht="14.4" customHeight="1">
      <c r="A81" s="50"/>
      <c r="B81" s="75" t="s">
        <v>48</v>
      </c>
      <c r="C81" s="73" t="s">
        <v>88</v>
      </c>
      <c r="D81" s="80">
        <v>579</v>
      </c>
      <c r="E81" s="102">
        <v>623</v>
      </c>
      <c r="F81" s="80">
        <v>623</v>
      </c>
      <c r="G81" s="48">
        <v>623</v>
      </c>
    </row>
    <row r="82" spans="1:7" ht="14.4" customHeight="1">
      <c r="A82" s="50" t="s">
        <v>17</v>
      </c>
      <c r="B82" s="55">
        <v>47</v>
      </c>
      <c r="C82" s="177" t="s">
        <v>35</v>
      </c>
      <c r="D82" s="63">
        <f t="shared" ref="D82:F82" si="9">SUM(D81:D81)</f>
        <v>579</v>
      </c>
      <c r="E82" s="63">
        <f t="shared" si="9"/>
        <v>623</v>
      </c>
      <c r="F82" s="63">
        <f t="shared" si="9"/>
        <v>623</v>
      </c>
      <c r="G82" s="66">
        <v>623</v>
      </c>
    </row>
    <row r="83" spans="1:7" ht="14.4" customHeight="1">
      <c r="A83" s="50"/>
      <c r="B83" s="75"/>
      <c r="C83" s="177"/>
      <c r="D83" s="48"/>
      <c r="E83" s="48"/>
      <c r="F83" s="48"/>
      <c r="G83" s="64"/>
    </row>
    <row r="84" spans="1:7" ht="14.4" customHeight="1">
      <c r="A84" s="50"/>
      <c r="B84" s="55">
        <v>48</v>
      </c>
      <c r="C84" s="177" t="s">
        <v>39</v>
      </c>
      <c r="D84" s="48"/>
      <c r="E84" s="48"/>
      <c r="F84" s="48"/>
      <c r="G84" s="64"/>
    </row>
    <row r="85" spans="1:7" ht="14.4" customHeight="1">
      <c r="A85" s="50"/>
      <c r="B85" s="75" t="s">
        <v>50</v>
      </c>
      <c r="C85" s="73" t="s">
        <v>88</v>
      </c>
      <c r="D85" s="80">
        <v>828</v>
      </c>
      <c r="E85" s="102">
        <v>623</v>
      </c>
      <c r="F85" s="80">
        <v>623</v>
      </c>
      <c r="G85" s="48">
        <v>623</v>
      </c>
    </row>
    <row r="86" spans="1:7" ht="14.4" customHeight="1">
      <c r="A86" s="50" t="s">
        <v>17</v>
      </c>
      <c r="B86" s="55">
        <v>48</v>
      </c>
      <c r="C86" s="177" t="s">
        <v>39</v>
      </c>
      <c r="D86" s="63">
        <f t="shared" ref="D86:F86" si="10">SUM(D85:D85)</f>
        <v>828</v>
      </c>
      <c r="E86" s="63">
        <f t="shared" si="10"/>
        <v>623</v>
      </c>
      <c r="F86" s="63">
        <f t="shared" si="10"/>
        <v>623</v>
      </c>
      <c r="G86" s="63">
        <v>623</v>
      </c>
    </row>
    <row r="87" spans="1:7" ht="14.4" customHeight="1">
      <c r="A87" s="50" t="s">
        <v>17</v>
      </c>
      <c r="B87" s="55">
        <v>36</v>
      </c>
      <c r="C87" s="177" t="s">
        <v>22</v>
      </c>
      <c r="D87" s="63">
        <f t="shared" ref="D87:F87" si="11">D86+D82+D78+D74</f>
        <v>2869</v>
      </c>
      <c r="E87" s="63">
        <f t="shared" si="11"/>
        <v>2492</v>
      </c>
      <c r="F87" s="63">
        <f t="shared" si="11"/>
        <v>2492</v>
      </c>
      <c r="G87" s="63">
        <v>2492</v>
      </c>
    </row>
    <row r="88" spans="1:7" ht="14.4" customHeight="1">
      <c r="A88" s="50" t="s">
        <v>17</v>
      </c>
      <c r="B88" s="54">
        <v>1.1020000000000001</v>
      </c>
      <c r="C88" s="52" t="s">
        <v>43</v>
      </c>
      <c r="D88" s="63">
        <f t="shared" ref="D88:F88" si="12">D87</f>
        <v>2869</v>
      </c>
      <c r="E88" s="63">
        <f t="shared" si="12"/>
        <v>2492</v>
      </c>
      <c r="F88" s="63">
        <f t="shared" si="12"/>
        <v>2492</v>
      </c>
      <c r="G88" s="63">
        <v>2492</v>
      </c>
    </row>
    <row r="89" spans="1:7" ht="14.4" customHeight="1">
      <c r="A89" s="50" t="s">
        <v>17</v>
      </c>
      <c r="B89" s="53">
        <v>1</v>
      </c>
      <c r="C89" s="177" t="s">
        <v>75</v>
      </c>
      <c r="D89" s="77">
        <f t="shared" ref="D89:F89" si="13">D88+D68</f>
        <v>161957</v>
      </c>
      <c r="E89" s="77">
        <f t="shared" si="13"/>
        <v>251722</v>
      </c>
      <c r="F89" s="77">
        <f t="shared" si="13"/>
        <v>211722</v>
      </c>
      <c r="G89" s="77">
        <v>142746</v>
      </c>
    </row>
    <row r="90" spans="1:7">
      <c r="A90" s="50"/>
      <c r="B90" s="53"/>
      <c r="C90" s="177"/>
      <c r="D90" s="77"/>
      <c r="E90" s="77"/>
      <c r="F90" s="77"/>
      <c r="G90" s="78"/>
    </row>
    <row r="91" spans="1:7" ht="15" customHeight="1">
      <c r="A91" s="50"/>
      <c r="B91" s="53">
        <v>2</v>
      </c>
      <c r="C91" s="177" t="s">
        <v>215</v>
      </c>
      <c r="D91" s="48"/>
      <c r="E91" s="48"/>
      <c r="F91" s="48"/>
      <c r="G91" s="64"/>
    </row>
    <row r="92" spans="1:7" ht="15" customHeight="1">
      <c r="A92" s="50"/>
      <c r="B92" s="54">
        <v>2.105</v>
      </c>
      <c r="C92" s="52" t="s">
        <v>216</v>
      </c>
      <c r="D92" s="48"/>
      <c r="E92" s="48"/>
      <c r="F92" s="48"/>
      <c r="G92" s="64"/>
    </row>
    <row r="93" spans="1:7" ht="15" customHeight="1">
      <c r="A93" s="50"/>
      <c r="B93" s="53">
        <v>81</v>
      </c>
      <c r="C93" s="177" t="s">
        <v>248</v>
      </c>
      <c r="D93" s="1"/>
      <c r="E93" s="80"/>
      <c r="F93" s="1"/>
      <c r="G93" s="64"/>
    </row>
    <row r="94" spans="1:7" ht="26.4">
      <c r="A94" s="50"/>
      <c r="B94" s="55" t="s">
        <v>249</v>
      </c>
      <c r="C94" s="73" t="s">
        <v>264</v>
      </c>
      <c r="D94" s="80">
        <v>137371</v>
      </c>
      <c r="E94" s="80">
        <v>100000</v>
      </c>
      <c r="F94" s="80">
        <v>100000</v>
      </c>
      <c r="G94" s="80">
        <v>100000</v>
      </c>
    </row>
    <row r="95" spans="1:7" ht="14.85" customHeight="1">
      <c r="A95" s="50"/>
      <c r="B95" s="55" t="s">
        <v>250</v>
      </c>
      <c r="C95" s="73" t="s">
        <v>251</v>
      </c>
      <c r="D95" s="1">
        <v>0</v>
      </c>
      <c r="E95" s="74">
        <v>8964</v>
      </c>
      <c r="F95" s="74">
        <v>8964</v>
      </c>
      <c r="G95" s="80">
        <v>5000</v>
      </c>
    </row>
    <row r="96" spans="1:7" ht="15" customHeight="1">
      <c r="A96" s="50" t="s">
        <v>17</v>
      </c>
      <c r="B96" s="53">
        <v>81</v>
      </c>
      <c r="C96" s="177" t="s">
        <v>248</v>
      </c>
      <c r="D96" s="63">
        <f t="shared" ref="D96:F96" si="14">D95+D94</f>
        <v>137371</v>
      </c>
      <c r="E96" s="63">
        <f t="shared" si="14"/>
        <v>108964</v>
      </c>
      <c r="F96" s="63">
        <f t="shared" si="14"/>
        <v>108964</v>
      </c>
      <c r="G96" s="63">
        <v>105000</v>
      </c>
    </row>
    <row r="97" spans="1:7" ht="15" customHeight="1">
      <c r="A97" s="50" t="s">
        <v>17</v>
      </c>
      <c r="B97" s="54">
        <v>2.105</v>
      </c>
      <c r="C97" s="52" t="s">
        <v>216</v>
      </c>
      <c r="D97" s="63">
        <f t="shared" ref="D97:F97" si="15">D96</f>
        <v>137371</v>
      </c>
      <c r="E97" s="63">
        <f t="shared" si="15"/>
        <v>108964</v>
      </c>
      <c r="F97" s="63">
        <f t="shared" si="15"/>
        <v>108964</v>
      </c>
      <c r="G97" s="63">
        <v>105000</v>
      </c>
    </row>
    <row r="98" spans="1:7" ht="15" customHeight="1">
      <c r="A98" s="50" t="s">
        <v>17</v>
      </c>
      <c r="B98" s="51">
        <v>2215</v>
      </c>
      <c r="C98" s="52" t="s">
        <v>0</v>
      </c>
      <c r="D98" s="63">
        <f t="shared" ref="D98:F98" si="16">D97+D89</f>
        <v>299328</v>
      </c>
      <c r="E98" s="63">
        <f t="shared" si="16"/>
        <v>360686</v>
      </c>
      <c r="F98" s="63">
        <f t="shared" si="16"/>
        <v>320686</v>
      </c>
      <c r="G98" s="63">
        <v>247746</v>
      </c>
    </row>
    <row r="99" spans="1:7">
      <c r="A99" s="50"/>
      <c r="B99" s="51"/>
      <c r="C99" s="52"/>
      <c r="D99" s="48"/>
      <c r="E99" s="48"/>
      <c r="F99" s="48"/>
      <c r="G99" s="64"/>
    </row>
    <row r="100" spans="1:7" ht="15" customHeight="1">
      <c r="A100" s="50" t="s">
        <v>19</v>
      </c>
      <c r="B100" s="82">
        <v>2216</v>
      </c>
      <c r="C100" s="83" t="s">
        <v>2</v>
      </c>
      <c r="D100" s="48"/>
      <c r="E100" s="48"/>
      <c r="F100" s="48"/>
      <c r="G100" s="64"/>
    </row>
    <row r="101" spans="1:7" s="90" customFormat="1" ht="15" customHeight="1">
      <c r="A101" s="84"/>
      <c r="B101" s="85">
        <v>3</v>
      </c>
      <c r="C101" s="86" t="s">
        <v>52</v>
      </c>
      <c r="D101" s="87"/>
      <c r="E101" s="87"/>
      <c r="F101" s="87"/>
      <c r="G101" s="88"/>
    </row>
    <row r="102" spans="1:7" s="90" customFormat="1" ht="15" customHeight="1">
      <c r="A102" s="84"/>
      <c r="B102" s="94">
        <v>3.8</v>
      </c>
      <c r="C102" s="83" t="s">
        <v>53</v>
      </c>
      <c r="D102" s="87"/>
      <c r="E102" s="87"/>
      <c r="F102" s="87"/>
      <c r="G102" s="88"/>
    </row>
    <row r="103" spans="1:7" s="90" customFormat="1" ht="15" customHeight="1">
      <c r="A103" s="84"/>
      <c r="B103" s="55">
        <v>35</v>
      </c>
      <c r="C103" s="177" t="s">
        <v>22</v>
      </c>
      <c r="D103" s="89"/>
      <c r="E103" s="89"/>
      <c r="F103" s="89"/>
      <c r="G103" s="91"/>
    </row>
    <row r="104" spans="1:7" s="90" customFormat="1" ht="15" customHeight="1">
      <c r="A104" s="84"/>
      <c r="B104" s="139" t="s">
        <v>335</v>
      </c>
      <c r="C104" s="95" t="s">
        <v>247</v>
      </c>
      <c r="D104" s="102">
        <v>177722</v>
      </c>
      <c r="E104" s="59">
        <v>0</v>
      </c>
      <c r="F104" s="59">
        <v>0</v>
      </c>
      <c r="G104" s="1">
        <v>0</v>
      </c>
    </row>
    <row r="105" spans="1:7" s="90" customFormat="1" ht="15" customHeight="1">
      <c r="A105" s="84"/>
      <c r="B105" s="139" t="s">
        <v>260</v>
      </c>
      <c r="C105" s="95" t="s">
        <v>261</v>
      </c>
      <c r="D105" s="102">
        <v>684443</v>
      </c>
      <c r="E105" s="59">
        <v>0</v>
      </c>
      <c r="F105" s="59">
        <v>0</v>
      </c>
      <c r="G105" s="1">
        <v>0</v>
      </c>
    </row>
    <row r="106" spans="1:7" s="90" customFormat="1" ht="15" customHeight="1">
      <c r="A106" s="155"/>
      <c r="B106" s="185" t="s">
        <v>262</v>
      </c>
      <c r="C106" s="156" t="s">
        <v>263</v>
      </c>
      <c r="D106" s="93">
        <v>960000</v>
      </c>
      <c r="E106" s="92">
        <v>0</v>
      </c>
      <c r="F106" s="92">
        <v>0</v>
      </c>
      <c r="G106" s="60">
        <v>0</v>
      </c>
    </row>
    <row r="107" spans="1:7" s="90" customFormat="1" ht="15" customHeight="1">
      <c r="A107" s="84"/>
      <c r="B107" s="139" t="s">
        <v>232</v>
      </c>
      <c r="C107" s="95" t="s">
        <v>307</v>
      </c>
      <c r="D107" s="80">
        <v>48625</v>
      </c>
      <c r="E107" s="1">
        <v>0</v>
      </c>
      <c r="F107" s="1">
        <v>0</v>
      </c>
      <c r="G107" s="1">
        <v>0</v>
      </c>
    </row>
    <row r="108" spans="1:7" s="90" customFormat="1" ht="26.4">
      <c r="A108" s="84"/>
      <c r="B108" s="139" t="s">
        <v>255</v>
      </c>
      <c r="C108" s="96" t="s">
        <v>371</v>
      </c>
      <c r="D108" s="1">
        <v>0</v>
      </c>
      <c r="E108" s="80">
        <v>154300</v>
      </c>
      <c r="F108" s="80">
        <v>154300</v>
      </c>
      <c r="G108" s="80">
        <v>602255</v>
      </c>
    </row>
    <row r="109" spans="1:7" s="90" customFormat="1" ht="15" customHeight="1">
      <c r="A109" s="50" t="s">
        <v>17</v>
      </c>
      <c r="B109" s="55">
        <v>35</v>
      </c>
      <c r="C109" s="177" t="s">
        <v>22</v>
      </c>
      <c r="D109" s="63">
        <f t="shared" ref="D109:F109" si="17">SUM(D104:D108)</f>
        <v>1870790</v>
      </c>
      <c r="E109" s="63">
        <f t="shared" si="17"/>
        <v>154300</v>
      </c>
      <c r="F109" s="63">
        <f t="shared" si="17"/>
        <v>154300</v>
      </c>
      <c r="G109" s="63">
        <v>602255</v>
      </c>
    </row>
    <row r="110" spans="1:7" s="90" customFormat="1" ht="15" customHeight="1">
      <c r="A110" s="50"/>
      <c r="B110" s="53"/>
      <c r="C110" s="177"/>
      <c r="D110" s="80"/>
      <c r="E110" s="80"/>
      <c r="F110" s="80"/>
      <c r="G110" s="65"/>
    </row>
    <row r="111" spans="1:7" s="90" customFormat="1" ht="15" customHeight="1">
      <c r="A111" s="50"/>
      <c r="B111" s="53">
        <v>37</v>
      </c>
      <c r="C111" s="177" t="s">
        <v>259</v>
      </c>
      <c r="D111" s="80"/>
      <c r="E111" s="80"/>
      <c r="F111" s="80"/>
      <c r="G111" s="65"/>
    </row>
    <row r="112" spans="1:7" s="90" customFormat="1" ht="15" customHeight="1">
      <c r="A112" s="50"/>
      <c r="B112" s="53" t="s">
        <v>224</v>
      </c>
      <c r="C112" s="73" t="s">
        <v>267</v>
      </c>
      <c r="D112" s="1">
        <v>0</v>
      </c>
      <c r="E112" s="80">
        <v>11988</v>
      </c>
      <c r="F112" s="80">
        <v>11988</v>
      </c>
      <c r="G112" s="80">
        <v>231777</v>
      </c>
    </row>
    <row r="113" spans="1:7" s="90" customFormat="1" ht="15" customHeight="1">
      <c r="A113" s="50"/>
      <c r="B113" s="53" t="s">
        <v>225</v>
      </c>
      <c r="C113" s="73" t="s">
        <v>268</v>
      </c>
      <c r="D113" s="80">
        <v>2500</v>
      </c>
      <c r="E113" s="80">
        <v>7061</v>
      </c>
      <c r="F113" s="80">
        <v>7061</v>
      </c>
      <c r="G113" s="80">
        <v>1000</v>
      </c>
    </row>
    <row r="114" spans="1:7" s="90" customFormat="1" ht="15" customHeight="1">
      <c r="A114" s="50" t="s">
        <v>17</v>
      </c>
      <c r="B114" s="53">
        <v>37</v>
      </c>
      <c r="C114" s="177" t="s">
        <v>259</v>
      </c>
      <c r="D114" s="63">
        <f t="shared" ref="D114:F114" si="18">D112+D113</f>
        <v>2500</v>
      </c>
      <c r="E114" s="63">
        <f t="shared" si="18"/>
        <v>19049</v>
      </c>
      <c r="F114" s="63">
        <f t="shared" si="18"/>
        <v>19049</v>
      </c>
      <c r="G114" s="63">
        <v>232777</v>
      </c>
    </row>
    <row r="115" spans="1:7" s="90" customFormat="1" ht="15" customHeight="1">
      <c r="A115" s="50" t="s">
        <v>17</v>
      </c>
      <c r="B115" s="94">
        <v>3.8</v>
      </c>
      <c r="C115" s="83" t="s">
        <v>53</v>
      </c>
      <c r="D115" s="74">
        <f t="shared" ref="D115:F115" si="19">D109+D114</f>
        <v>1873290</v>
      </c>
      <c r="E115" s="74">
        <f t="shared" si="19"/>
        <v>173349</v>
      </c>
      <c r="F115" s="74">
        <f t="shared" si="19"/>
        <v>173349</v>
      </c>
      <c r="G115" s="74">
        <v>835032</v>
      </c>
    </row>
    <row r="116" spans="1:7" s="90" customFormat="1" ht="15" customHeight="1">
      <c r="A116" s="50" t="s">
        <v>17</v>
      </c>
      <c r="B116" s="85">
        <v>3</v>
      </c>
      <c r="C116" s="86" t="s">
        <v>52</v>
      </c>
      <c r="D116" s="74">
        <f>D115</f>
        <v>1873290</v>
      </c>
      <c r="E116" s="74">
        <f t="shared" ref="E116:F116" si="20">E115</f>
        <v>173349</v>
      </c>
      <c r="F116" s="74">
        <f t="shared" si="20"/>
        <v>173349</v>
      </c>
      <c r="G116" s="74">
        <v>835032</v>
      </c>
    </row>
    <row r="117" spans="1:7" s="90" customFormat="1" ht="15" customHeight="1">
      <c r="A117" s="50" t="s">
        <v>17</v>
      </c>
      <c r="B117" s="82">
        <v>2216</v>
      </c>
      <c r="C117" s="83" t="s">
        <v>2</v>
      </c>
      <c r="D117" s="63">
        <f t="shared" ref="D117:F117" si="21">D116</f>
        <v>1873290</v>
      </c>
      <c r="E117" s="63">
        <f t="shared" si="21"/>
        <v>173349</v>
      </c>
      <c r="F117" s="63">
        <f t="shared" si="21"/>
        <v>173349</v>
      </c>
      <c r="G117" s="63">
        <v>835032</v>
      </c>
    </row>
    <row r="118" spans="1:7" ht="15" customHeight="1">
      <c r="A118" s="50"/>
      <c r="B118" s="82"/>
      <c r="C118" s="83"/>
      <c r="D118" s="48"/>
      <c r="E118" s="48"/>
      <c r="F118" s="48"/>
      <c r="G118" s="64"/>
    </row>
    <row r="119" spans="1:7" ht="26.4">
      <c r="A119" s="50" t="s">
        <v>19</v>
      </c>
      <c r="B119" s="51">
        <v>2501</v>
      </c>
      <c r="C119" s="52" t="s">
        <v>3</v>
      </c>
      <c r="D119" s="68"/>
      <c r="E119" s="68"/>
      <c r="F119" s="68"/>
      <c r="G119" s="69"/>
    </row>
    <row r="120" spans="1:7" ht="13.95" customHeight="1">
      <c r="A120" s="50"/>
      <c r="B120" s="53">
        <v>1</v>
      </c>
      <c r="C120" s="177" t="s">
        <v>54</v>
      </c>
      <c r="D120" s="68"/>
      <c r="E120" s="68"/>
      <c r="F120" s="68"/>
      <c r="G120" s="69"/>
    </row>
    <row r="121" spans="1:7" ht="13.95" customHeight="1">
      <c r="A121" s="50"/>
      <c r="B121" s="54">
        <v>1.0009999999999999</v>
      </c>
      <c r="C121" s="52" t="s">
        <v>168</v>
      </c>
      <c r="D121" s="48"/>
      <c r="E121" s="48"/>
      <c r="F121" s="48"/>
      <c r="G121" s="64"/>
    </row>
    <row r="122" spans="1:7" ht="13.95" customHeight="1">
      <c r="A122" s="50"/>
      <c r="B122" s="55">
        <v>45</v>
      </c>
      <c r="C122" s="177" t="s">
        <v>27</v>
      </c>
      <c r="D122" s="48"/>
      <c r="E122" s="48"/>
      <c r="F122" s="48"/>
      <c r="G122" s="64"/>
    </row>
    <row r="123" spans="1:7" ht="13.95" customHeight="1">
      <c r="A123" s="50"/>
      <c r="B123" s="55">
        <v>71</v>
      </c>
      <c r="C123" s="177" t="s">
        <v>271</v>
      </c>
      <c r="D123" s="48"/>
      <c r="E123" s="48"/>
      <c r="F123" s="48"/>
      <c r="G123" s="64"/>
    </row>
    <row r="124" spans="1:7" ht="13.95" customHeight="1">
      <c r="A124" s="50"/>
      <c r="B124" s="55" t="s">
        <v>89</v>
      </c>
      <c r="C124" s="177" t="s">
        <v>62</v>
      </c>
      <c r="D124" s="48">
        <v>12689</v>
      </c>
      <c r="E124" s="80">
        <v>17434</v>
      </c>
      <c r="F124" s="48">
        <v>17434</v>
      </c>
      <c r="G124" s="80">
        <v>13365</v>
      </c>
    </row>
    <row r="125" spans="1:7" ht="13.95" customHeight="1">
      <c r="A125" s="50"/>
      <c r="B125" s="55" t="s">
        <v>339</v>
      </c>
      <c r="C125" s="177" t="s">
        <v>159</v>
      </c>
      <c r="D125" s="1">
        <v>0</v>
      </c>
      <c r="E125" s="80">
        <v>341</v>
      </c>
      <c r="F125" s="80">
        <v>341</v>
      </c>
      <c r="G125" s="80">
        <v>13140</v>
      </c>
    </row>
    <row r="126" spans="1:7" ht="13.95" customHeight="1">
      <c r="A126" s="50"/>
      <c r="B126" s="55" t="s">
        <v>90</v>
      </c>
      <c r="C126" s="177" t="s">
        <v>20</v>
      </c>
      <c r="D126" s="48">
        <v>50</v>
      </c>
      <c r="E126" s="80">
        <v>38</v>
      </c>
      <c r="F126" s="48">
        <v>38</v>
      </c>
      <c r="G126" s="80">
        <v>42</v>
      </c>
    </row>
    <row r="127" spans="1:7" ht="13.95" customHeight="1">
      <c r="A127" s="50"/>
      <c r="B127" s="55" t="s">
        <v>91</v>
      </c>
      <c r="C127" s="177" t="s">
        <v>21</v>
      </c>
      <c r="D127" s="48">
        <v>887</v>
      </c>
      <c r="E127" s="80">
        <v>143</v>
      </c>
      <c r="F127" s="48">
        <f>142+E127</f>
        <v>285</v>
      </c>
      <c r="G127" s="80">
        <v>314</v>
      </c>
    </row>
    <row r="128" spans="1:7" ht="13.95" customHeight="1">
      <c r="A128" s="50" t="s">
        <v>17</v>
      </c>
      <c r="B128" s="55">
        <v>71</v>
      </c>
      <c r="C128" s="177" t="s">
        <v>271</v>
      </c>
      <c r="D128" s="66">
        <f t="shared" ref="D128:F128" si="22">SUM(D124:D127)</f>
        <v>13626</v>
      </c>
      <c r="E128" s="63">
        <f t="shared" si="22"/>
        <v>17956</v>
      </c>
      <c r="F128" s="66">
        <f t="shared" si="22"/>
        <v>18098</v>
      </c>
      <c r="G128" s="63">
        <v>26861</v>
      </c>
    </row>
    <row r="129" spans="1:7">
      <c r="A129" s="50"/>
      <c r="B129" s="55"/>
      <c r="C129" s="177"/>
      <c r="D129" s="48"/>
      <c r="E129" s="48"/>
      <c r="F129" s="48"/>
      <c r="G129" s="64"/>
    </row>
    <row r="130" spans="1:7" ht="13.95" customHeight="1">
      <c r="A130" s="50"/>
      <c r="B130" s="55">
        <v>72</v>
      </c>
      <c r="C130" s="177" t="s">
        <v>272</v>
      </c>
      <c r="D130" s="48"/>
      <c r="E130" s="48"/>
      <c r="F130" s="48"/>
      <c r="G130" s="64"/>
    </row>
    <row r="131" spans="1:7" ht="13.95" customHeight="1">
      <c r="A131" s="50"/>
      <c r="B131" s="55" t="s">
        <v>92</v>
      </c>
      <c r="C131" s="177" t="s">
        <v>62</v>
      </c>
      <c r="D131" s="48">
        <v>12912</v>
      </c>
      <c r="E131" s="80">
        <v>16015</v>
      </c>
      <c r="F131" s="48">
        <v>16015</v>
      </c>
      <c r="G131" s="80">
        <v>22680</v>
      </c>
    </row>
    <row r="132" spans="1:7" ht="13.95" customHeight="1">
      <c r="A132" s="50"/>
      <c r="B132" s="55" t="s">
        <v>340</v>
      </c>
      <c r="C132" s="177" t="s">
        <v>159</v>
      </c>
      <c r="D132" s="1">
        <v>0</v>
      </c>
      <c r="E132" s="80">
        <v>122</v>
      </c>
      <c r="F132" s="80">
        <v>122</v>
      </c>
      <c r="G132" s="80">
        <v>5389</v>
      </c>
    </row>
    <row r="133" spans="1:7" ht="13.95" customHeight="1">
      <c r="A133" s="50"/>
      <c r="B133" s="55" t="s">
        <v>93</v>
      </c>
      <c r="C133" s="177" t="s">
        <v>20</v>
      </c>
      <c r="D133" s="48">
        <v>50</v>
      </c>
      <c r="E133" s="80">
        <v>38</v>
      </c>
      <c r="F133" s="48">
        <v>38</v>
      </c>
      <c r="G133" s="80">
        <v>42</v>
      </c>
    </row>
    <row r="134" spans="1:7" ht="13.95" customHeight="1">
      <c r="A134" s="50"/>
      <c r="B134" s="55" t="s">
        <v>94</v>
      </c>
      <c r="C134" s="177" t="s">
        <v>21</v>
      </c>
      <c r="D134" s="48">
        <v>734</v>
      </c>
      <c r="E134" s="80">
        <v>235</v>
      </c>
      <c r="F134" s="48">
        <f>50+E134</f>
        <v>285</v>
      </c>
      <c r="G134" s="80">
        <v>314</v>
      </c>
    </row>
    <row r="135" spans="1:7" ht="13.95" customHeight="1">
      <c r="A135" s="50" t="s">
        <v>17</v>
      </c>
      <c r="B135" s="55">
        <v>72</v>
      </c>
      <c r="C135" s="177" t="s">
        <v>272</v>
      </c>
      <c r="D135" s="66">
        <f t="shared" ref="D135:F135" si="23">SUM(D131:D134)</f>
        <v>13696</v>
      </c>
      <c r="E135" s="63">
        <f t="shared" si="23"/>
        <v>16410</v>
      </c>
      <c r="F135" s="66">
        <f t="shared" si="23"/>
        <v>16460</v>
      </c>
      <c r="G135" s="63">
        <v>28425</v>
      </c>
    </row>
    <row r="136" spans="1:7" ht="13.95" customHeight="1">
      <c r="A136" s="50"/>
      <c r="B136" s="55"/>
      <c r="C136" s="177"/>
      <c r="D136" s="48"/>
      <c r="E136" s="48"/>
      <c r="F136" s="48"/>
      <c r="G136" s="64"/>
    </row>
    <row r="137" spans="1:7" ht="13.95" customHeight="1">
      <c r="A137" s="50"/>
      <c r="B137" s="55">
        <v>73</v>
      </c>
      <c r="C137" s="177" t="s">
        <v>273</v>
      </c>
      <c r="D137" s="48"/>
      <c r="E137" s="48"/>
      <c r="F137" s="48"/>
      <c r="G137" s="64"/>
    </row>
    <row r="138" spans="1:7" ht="13.95" customHeight="1">
      <c r="A138" s="50"/>
      <c r="B138" s="55" t="s">
        <v>95</v>
      </c>
      <c r="C138" s="177" t="s">
        <v>62</v>
      </c>
      <c r="D138" s="48">
        <v>15628</v>
      </c>
      <c r="E138" s="80">
        <v>19187</v>
      </c>
      <c r="F138" s="48">
        <v>19187</v>
      </c>
      <c r="G138" s="80">
        <v>18748</v>
      </c>
    </row>
    <row r="139" spans="1:7" ht="13.95" customHeight="1">
      <c r="A139" s="50"/>
      <c r="B139" s="55" t="s">
        <v>341</v>
      </c>
      <c r="C139" s="177" t="s">
        <v>159</v>
      </c>
      <c r="D139" s="1">
        <v>0</v>
      </c>
      <c r="E139" s="80">
        <v>109</v>
      </c>
      <c r="F139" s="80">
        <v>109</v>
      </c>
      <c r="G139" s="80">
        <v>18030</v>
      </c>
    </row>
    <row r="140" spans="1:7" ht="13.95" customHeight="1">
      <c r="A140" s="50"/>
      <c r="B140" s="55" t="s">
        <v>96</v>
      </c>
      <c r="C140" s="177" t="s">
        <v>20</v>
      </c>
      <c r="D140" s="48">
        <v>50</v>
      </c>
      <c r="E140" s="80">
        <v>38</v>
      </c>
      <c r="F140" s="48">
        <v>38</v>
      </c>
      <c r="G140" s="80">
        <v>42</v>
      </c>
    </row>
    <row r="141" spans="1:7" ht="13.95" customHeight="1">
      <c r="A141" s="50"/>
      <c r="B141" s="55" t="s">
        <v>97</v>
      </c>
      <c r="C141" s="177" t="s">
        <v>21</v>
      </c>
      <c r="D141" s="48">
        <v>585</v>
      </c>
      <c r="E141" s="80">
        <v>95</v>
      </c>
      <c r="F141" s="48">
        <f>190+E141</f>
        <v>285</v>
      </c>
      <c r="G141" s="80">
        <v>314</v>
      </c>
    </row>
    <row r="142" spans="1:7" ht="13.95" customHeight="1">
      <c r="A142" s="50" t="s">
        <v>17</v>
      </c>
      <c r="B142" s="55">
        <v>73</v>
      </c>
      <c r="C142" s="177" t="s">
        <v>273</v>
      </c>
      <c r="D142" s="66">
        <f t="shared" ref="D142:F142" si="24">SUM(D138:D141)</f>
        <v>16263</v>
      </c>
      <c r="E142" s="63">
        <f t="shared" si="24"/>
        <v>19429</v>
      </c>
      <c r="F142" s="66">
        <f t="shared" si="24"/>
        <v>19619</v>
      </c>
      <c r="G142" s="63">
        <v>37134</v>
      </c>
    </row>
    <row r="143" spans="1:7">
      <c r="A143" s="50"/>
      <c r="B143" s="55"/>
      <c r="C143" s="177"/>
      <c r="D143" s="48"/>
      <c r="E143" s="48"/>
      <c r="F143" s="48"/>
      <c r="G143" s="64"/>
    </row>
    <row r="144" spans="1:7" ht="13.95" customHeight="1">
      <c r="A144" s="50"/>
      <c r="B144" s="55">
        <v>75</v>
      </c>
      <c r="C144" s="177" t="s">
        <v>274</v>
      </c>
      <c r="D144" s="48"/>
      <c r="E144" s="48"/>
      <c r="F144" s="48"/>
      <c r="G144" s="64"/>
    </row>
    <row r="145" spans="1:7" ht="13.95" customHeight="1">
      <c r="A145" s="50"/>
      <c r="B145" s="55" t="s">
        <v>110</v>
      </c>
      <c r="C145" s="177" t="s">
        <v>62</v>
      </c>
      <c r="D145" s="48">
        <v>10446</v>
      </c>
      <c r="E145" s="80">
        <v>12774</v>
      </c>
      <c r="F145" s="48">
        <v>12774</v>
      </c>
      <c r="G145" s="80">
        <v>18054</v>
      </c>
    </row>
    <row r="146" spans="1:7" ht="13.95" customHeight="1">
      <c r="A146" s="50"/>
      <c r="B146" s="55" t="s">
        <v>342</v>
      </c>
      <c r="C146" s="177" t="s">
        <v>159</v>
      </c>
      <c r="D146" s="1">
        <v>0</v>
      </c>
      <c r="E146" s="80">
        <v>329</v>
      </c>
      <c r="F146" s="80">
        <v>329</v>
      </c>
      <c r="G146" s="80">
        <v>9969</v>
      </c>
    </row>
    <row r="147" spans="1:7" ht="13.95" customHeight="1">
      <c r="A147" s="50"/>
      <c r="B147" s="55" t="s">
        <v>111</v>
      </c>
      <c r="C147" s="177" t="s">
        <v>20</v>
      </c>
      <c r="D147" s="48">
        <v>50</v>
      </c>
      <c r="E147" s="80">
        <v>271</v>
      </c>
      <c r="F147" s="48">
        <v>271</v>
      </c>
      <c r="G147" s="80">
        <v>42</v>
      </c>
    </row>
    <row r="148" spans="1:7" ht="13.95" customHeight="1">
      <c r="A148" s="50"/>
      <c r="B148" s="55" t="s">
        <v>112</v>
      </c>
      <c r="C148" s="177" t="s">
        <v>21</v>
      </c>
      <c r="D148" s="48">
        <v>904</v>
      </c>
      <c r="E148" s="80">
        <v>544</v>
      </c>
      <c r="F148" s="48">
        <v>544</v>
      </c>
      <c r="G148" s="80">
        <v>314</v>
      </c>
    </row>
    <row r="149" spans="1:7" ht="13.95" customHeight="1">
      <c r="A149" s="50" t="s">
        <v>17</v>
      </c>
      <c r="B149" s="55">
        <v>75</v>
      </c>
      <c r="C149" s="177" t="s">
        <v>274</v>
      </c>
      <c r="D149" s="66">
        <f t="shared" ref="D149:F149" si="25">SUM(D145:D148)</f>
        <v>11400</v>
      </c>
      <c r="E149" s="63">
        <f t="shared" si="25"/>
        <v>13918</v>
      </c>
      <c r="F149" s="66">
        <f t="shared" si="25"/>
        <v>13918</v>
      </c>
      <c r="G149" s="63">
        <v>28379</v>
      </c>
    </row>
    <row r="150" spans="1:7" ht="10.199999999999999" customHeight="1">
      <c r="A150" s="50"/>
      <c r="B150" s="55"/>
      <c r="C150" s="177"/>
      <c r="D150" s="48"/>
      <c r="E150" s="48"/>
      <c r="F150" s="48"/>
      <c r="G150" s="64"/>
    </row>
    <row r="151" spans="1:7" ht="14.85" customHeight="1">
      <c r="A151" s="50"/>
      <c r="B151" s="55">
        <v>76</v>
      </c>
      <c r="C151" s="177" t="s">
        <v>275</v>
      </c>
      <c r="D151" s="48"/>
      <c r="E151" s="48"/>
      <c r="F151" s="48"/>
      <c r="G151" s="64"/>
    </row>
    <row r="152" spans="1:7" ht="14.85" customHeight="1">
      <c r="A152" s="50"/>
      <c r="B152" s="55" t="s">
        <v>113</v>
      </c>
      <c r="C152" s="177" t="s">
        <v>62</v>
      </c>
      <c r="D152" s="48">
        <v>7442</v>
      </c>
      <c r="E152" s="80">
        <v>13567</v>
      </c>
      <c r="F152" s="48">
        <v>13567</v>
      </c>
      <c r="G152" s="80">
        <v>10605</v>
      </c>
    </row>
    <row r="153" spans="1:7" ht="14.85" customHeight="1">
      <c r="A153" s="50"/>
      <c r="B153" s="55" t="s">
        <v>343</v>
      </c>
      <c r="C153" s="177" t="s">
        <v>159</v>
      </c>
      <c r="D153" s="1">
        <v>0</v>
      </c>
      <c r="E153" s="80">
        <v>219</v>
      </c>
      <c r="F153" s="80">
        <v>219</v>
      </c>
      <c r="G153" s="80">
        <v>11742</v>
      </c>
    </row>
    <row r="154" spans="1:7" ht="14.85" customHeight="1">
      <c r="A154" s="50"/>
      <c r="B154" s="55" t="s">
        <v>114</v>
      </c>
      <c r="C154" s="177" t="s">
        <v>20</v>
      </c>
      <c r="D154" s="48">
        <v>50</v>
      </c>
      <c r="E154" s="80">
        <v>38</v>
      </c>
      <c r="F154" s="48">
        <v>38</v>
      </c>
      <c r="G154" s="80">
        <v>42</v>
      </c>
    </row>
    <row r="155" spans="1:7" ht="14.85" customHeight="1">
      <c r="A155" s="50"/>
      <c r="B155" s="55" t="s">
        <v>115</v>
      </c>
      <c r="C155" s="177" t="s">
        <v>21</v>
      </c>
      <c r="D155" s="61">
        <v>846</v>
      </c>
      <c r="E155" s="74">
        <v>147</v>
      </c>
      <c r="F155" s="61">
        <f>138+E155</f>
        <v>285</v>
      </c>
      <c r="G155" s="74">
        <v>314</v>
      </c>
    </row>
    <row r="156" spans="1:7" ht="14.85" customHeight="1">
      <c r="A156" s="70" t="s">
        <v>17</v>
      </c>
      <c r="B156" s="97">
        <v>76</v>
      </c>
      <c r="C156" s="98" t="s">
        <v>275</v>
      </c>
      <c r="D156" s="61">
        <f t="shared" ref="D156:F156" si="26">SUM(D152:D155)</f>
        <v>8338</v>
      </c>
      <c r="E156" s="74">
        <f t="shared" si="26"/>
        <v>13971</v>
      </c>
      <c r="F156" s="61">
        <f t="shared" si="26"/>
        <v>14109</v>
      </c>
      <c r="G156" s="74">
        <v>22703</v>
      </c>
    </row>
    <row r="157" spans="1:7" ht="12" customHeight="1">
      <c r="A157" s="50"/>
      <c r="B157" s="55"/>
      <c r="C157" s="177"/>
      <c r="D157" s="48"/>
      <c r="E157" s="80"/>
      <c r="F157" s="48"/>
      <c r="G157" s="65"/>
    </row>
    <row r="158" spans="1:7" ht="14.85" customHeight="1">
      <c r="A158" s="50"/>
      <c r="B158" s="55">
        <v>77</v>
      </c>
      <c r="C158" s="177" t="s">
        <v>276</v>
      </c>
      <c r="D158" s="48"/>
      <c r="E158" s="48"/>
      <c r="F158" s="48"/>
      <c r="G158" s="64"/>
    </row>
    <row r="159" spans="1:7" ht="14.85" customHeight="1">
      <c r="A159" s="50"/>
      <c r="B159" s="55" t="s">
        <v>116</v>
      </c>
      <c r="C159" s="177" t="s">
        <v>62</v>
      </c>
      <c r="D159" s="48">
        <v>9900</v>
      </c>
      <c r="E159" s="80">
        <v>12832</v>
      </c>
      <c r="F159" s="48">
        <v>12832</v>
      </c>
      <c r="G159" s="80">
        <v>18983</v>
      </c>
    </row>
    <row r="160" spans="1:7" ht="14.85" customHeight="1">
      <c r="A160" s="50"/>
      <c r="B160" s="55" t="s">
        <v>376</v>
      </c>
      <c r="C160" s="177" t="s">
        <v>159</v>
      </c>
      <c r="D160" s="1">
        <v>0</v>
      </c>
      <c r="E160" s="1">
        <v>0</v>
      </c>
      <c r="F160" s="48">
        <v>135</v>
      </c>
      <c r="G160" s="80">
        <v>12393</v>
      </c>
    </row>
    <row r="161" spans="1:7" ht="14.85" customHeight="1">
      <c r="A161" s="50"/>
      <c r="B161" s="55" t="s">
        <v>117</v>
      </c>
      <c r="C161" s="177" t="s">
        <v>20</v>
      </c>
      <c r="D161" s="48">
        <v>50</v>
      </c>
      <c r="E161" s="80">
        <v>38</v>
      </c>
      <c r="F161" s="48">
        <v>38</v>
      </c>
      <c r="G161" s="80">
        <v>42</v>
      </c>
    </row>
    <row r="162" spans="1:7" ht="14.85" customHeight="1">
      <c r="A162" s="50"/>
      <c r="B162" s="55" t="s">
        <v>118</v>
      </c>
      <c r="C162" s="177" t="s">
        <v>21</v>
      </c>
      <c r="D162" s="48">
        <v>800</v>
      </c>
      <c r="E162" s="80">
        <v>170</v>
      </c>
      <c r="F162" s="48">
        <f>115+E162</f>
        <v>285</v>
      </c>
      <c r="G162" s="80">
        <v>314</v>
      </c>
    </row>
    <row r="163" spans="1:7" ht="14.85" customHeight="1">
      <c r="A163" s="50" t="s">
        <v>17</v>
      </c>
      <c r="B163" s="55">
        <v>77</v>
      </c>
      <c r="C163" s="177" t="s">
        <v>276</v>
      </c>
      <c r="D163" s="66">
        <f t="shared" ref="D163:F163" si="27">SUM(D159:D162)</f>
        <v>10750</v>
      </c>
      <c r="E163" s="63">
        <f t="shared" si="27"/>
        <v>13040</v>
      </c>
      <c r="F163" s="66">
        <f t="shared" si="27"/>
        <v>13290</v>
      </c>
      <c r="G163" s="63">
        <v>31732</v>
      </c>
    </row>
    <row r="164" spans="1:7" ht="12" customHeight="1">
      <c r="A164" s="50"/>
      <c r="B164" s="55"/>
      <c r="C164" s="177"/>
      <c r="D164" s="48"/>
      <c r="E164" s="48"/>
      <c r="F164" s="48"/>
      <c r="G164" s="64"/>
    </row>
    <row r="165" spans="1:7" ht="14.85" customHeight="1">
      <c r="A165" s="50"/>
      <c r="B165" s="55">
        <v>78</v>
      </c>
      <c r="C165" s="177" t="s">
        <v>277</v>
      </c>
      <c r="D165" s="48"/>
      <c r="E165" s="48"/>
      <c r="F165" s="48"/>
      <c r="G165" s="64"/>
    </row>
    <row r="166" spans="1:7" ht="14.85" customHeight="1">
      <c r="A166" s="50"/>
      <c r="B166" s="55" t="s">
        <v>119</v>
      </c>
      <c r="C166" s="177" t="s">
        <v>62</v>
      </c>
      <c r="D166" s="48">
        <v>12489</v>
      </c>
      <c r="E166" s="80">
        <v>14033</v>
      </c>
      <c r="F166" s="48">
        <v>14033</v>
      </c>
      <c r="G166" s="80">
        <v>17694</v>
      </c>
    </row>
    <row r="167" spans="1:7" ht="14.85" customHeight="1">
      <c r="A167" s="50"/>
      <c r="B167" s="55" t="s">
        <v>344</v>
      </c>
      <c r="C167" s="177" t="s">
        <v>159</v>
      </c>
      <c r="D167" s="1">
        <v>0</v>
      </c>
      <c r="E167" s="80">
        <v>464</v>
      </c>
      <c r="F167" s="80">
        <v>464</v>
      </c>
      <c r="G167" s="80">
        <v>11612</v>
      </c>
    </row>
    <row r="168" spans="1:7" ht="14.85" customHeight="1">
      <c r="A168" s="50"/>
      <c r="B168" s="55" t="s">
        <v>120</v>
      </c>
      <c r="C168" s="177" t="s">
        <v>20</v>
      </c>
      <c r="D168" s="48">
        <v>50</v>
      </c>
      <c r="E168" s="80">
        <v>38</v>
      </c>
      <c r="F168" s="48">
        <v>38</v>
      </c>
      <c r="G168" s="80">
        <v>42</v>
      </c>
    </row>
    <row r="169" spans="1:7" ht="14.85" customHeight="1">
      <c r="A169" s="50"/>
      <c r="B169" s="55" t="s">
        <v>121</v>
      </c>
      <c r="C169" s="177" t="s">
        <v>21</v>
      </c>
      <c r="D169" s="61">
        <v>800</v>
      </c>
      <c r="E169" s="74">
        <v>256</v>
      </c>
      <c r="F169" s="61">
        <f>E169+75</f>
        <v>331</v>
      </c>
      <c r="G169" s="74">
        <v>314</v>
      </c>
    </row>
    <row r="170" spans="1:7" ht="14.85" customHeight="1">
      <c r="A170" s="50" t="s">
        <v>17</v>
      </c>
      <c r="B170" s="55">
        <v>78</v>
      </c>
      <c r="C170" s="177" t="s">
        <v>277</v>
      </c>
      <c r="D170" s="66">
        <f t="shared" ref="D170:F170" si="28">SUM(D166:D169)</f>
        <v>13339</v>
      </c>
      <c r="E170" s="63">
        <f t="shared" si="28"/>
        <v>14791</v>
      </c>
      <c r="F170" s="66">
        <f t="shared" si="28"/>
        <v>14866</v>
      </c>
      <c r="G170" s="63">
        <v>29662</v>
      </c>
    </row>
    <row r="171" spans="1:7" ht="12" customHeight="1">
      <c r="A171" s="50"/>
      <c r="B171" s="55"/>
      <c r="C171" s="177"/>
      <c r="D171" s="48"/>
      <c r="E171" s="48"/>
      <c r="F171" s="48"/>
      <c r="G171" s="64"/>
    </row>
    <row r="172" spans="1:7" ht="14.85" customHeight="1">
      <c r="A172" s="50"/>
      <c r="B172" s="55">
        <v>80</v>
      </c>
      <c r="C172" s="177" t="s">
        <v>278</v>
      </c>
      <c r="D172" s="48"/>
      <c r="E172" s="48"/>
      <c r="F172" s="48"/>
      <c r="G172" s="64"/>
    </row>
    <row r="173" spans="1:7" ht="14.85" customHeight="1">
      <c r="A173" s="50"/>
      <c r="B173" s="55" t="s">
        <v>176</v>
      </c>
      <c r="C173" s="177" t="s">
        <v>62</v>
      </c>
      <c r="D173" s="80">
        <v>8787</v>
      </c>
      <c r="E173" s="80">
        <v>9782</v>
      </c>
      <c r="F173" s="48">
        <v>9782</v>
      </c>
      <c r="G173" s="80">
        <v>10131</v>
      </c>
    </row>
    <row r="174" spans="1:7" ht="14.85" customHeight="1">
      <c r="A174" s="50"/>
      <c r="B174" s="55" t="s">
        <v>345</v>
      </c>
      <c r="C174" s="177" t="s">
        <v>159</v>
      </c>
      <c r="D174" s="1">
        <v>0</v>
      </c>
      <c r="E174" s="80">
        <v>109</v>
      </c>
      <c r="F174" s="80">
        <v>109</v>
      </c>
      <c r="G174" s="80">
        <v>6151</v>
      </c>
    </row>
    <row r="175" spans="1:7" ht="14.85" customHeight="1">
      <c r="A175" s="50"/>
      <c r="B175" s="55" t="s">
        <v>177</v>
      </c>
      <c r="C175" s="177" t="s">
        <v>20</v>
      </c>
      <c r="D175" s="80">
        <v>50</v>
      </c>
      <c r="E175" s="80">
        <v>38</v>
      </c>
      <c r="F175" s="48">
        <v>38</v>
      </c>
      <c r="G175" s="80">
        <v>42</v>
      </c>
    </row>
    <row r="176" spans="1:7" ht="14.85" customHeight="1">
      <c r="A176" s="50"/>
      <c r="B176" s="55" t="s">
        <v>178</v>
      </c>
      <c r="C176" s="177" t="s">
        <v>21</v>
      </c>
      <c r="D176" s="74">
        <v>942</v>
      </c>
      <c r="E176" s="74">
        <v>170</v>
      </c>
      <c r="F176" s="61">
        <f>E176+115</f>
        <v>285</v>
      </c>
      <c r="G176" s="74">
        <v>314</v>
      </c>
    </row>
    <row r="177" spans="1:7" ht="14.85" customHeight="1">
      <c r="A177" s="50" t="s">
        <v>17</v>
      </c>
      <c r="B177" s="55">
        <v>80</v>
      </c>
      <c r="C177" s="177" t="s">
        <v>278</v>
      </c>
      <c r="D177" s="74">
        <f t="shared" ref="D177:F177" si="29">SUM(D173:D176)</f>
        <v>9779</v>
      </c>
      <c r="E177" s="74">
        <f t="shared" si="29"/>
        <v>10099</v>
      </c>
      <c r="F177" s="61">
        <f t="shared" si="29"/>
        <v>10214</v>
      </c>
      <c r="G177" s="74">
        <v>16638</v>
      </c>
    </row>
    <row r="178" spans="1:7" ht="12" customHeight="1">
      <c r="A178" s="50"/>
      <c r="B178" s="55"/>
      <c r="C178" s="177"/>
      <c r="D178" s="99"/>
      <c r="E178" s="99"/>
      <c r="F178" s="77"/>
      <c r="G178" s="79"/>
    </row>
    <row r="179" spans="1:7" ht="14.85" customHeight="1">
      <c r="A179" s="50"/>
      <c r="B179" s="55">
        <v>81</v>
      </c>
      <c r="C179" s="177" t="s">
        <v>279</v>
      </c>
      <c r="D179" s="80"/>
      <c r="E179" s="80"/>
      <c r="F179" s="48"/>
      <c r="G179" s="65"/>
    </row>
    <row r="180" spans="1:7" ht="14.85" customHeight="1">
      <c r="A180" s="50"/>
      <c r="B180" s="55" t="s">
        <v>186</v>
      </c>
      <c r="C180" s="177" t="s">
        <v>62</v>
      </c>
      <c r="D180" s="80">
        <v>11806</v>
      </c>
      <c r="E180" s="80">
        <v>17063</v>
      </c>
      <c r="F180" s="80">
        <v>17063</v>
      </c>
      <c r="G180" s="80">
        <v>17422</v>
      </c>
    </row>
    <row r="181" spans="1:7" ht="14.85" customHeight="1">
      <c r="A181" s="50"/>
      <c r="B181" s="55" t="s">
        <v>346</v>
      </c>
      <c r="C181" s="177" t="s">
        <v>159</v>
      </c>
      <c r="D181" s="1">
        <v>0</v>
      </c>
      <c r="E181" s="80">
        <v>122</v>
      </c>
      <c r="F181" s="80">
        <v>122</v>
      </c>
      <c r="G181" s="80">
        <v>9532</v>
      </c>
    </row>
    <row r="182" spans="1:7" ht="14.4" customHeight="1">
      <c r="A182" s="50"/>
      <c r="B182" s="55" t="s">
        <v>187</v>
      </c>
      <c r="C182" s="177" t="s">
        <v>20</v>
      </c>
      <c r="D182" s="80">
        <v>50</v>
      </c>
      <c r="E182" s="80">
        <v>38</v>
      </c>
      <c r="F182" s="80">
        <v>38</v>
      </c>
      <c r="G182" s="80">
        <v>42</v>
      </c>
    </row>
    <row r="183" spans="1:7" ht="14.4" customHeight="1">
      <c r="A183" s="50"/>
      <c r="B183" s="55" t="s">
        <v>188</v>
      </c>
      <c r="C183" s="177" t="s">
        <v>21</v>
      </c>
      <c r="D183" s="74">
        <v>1000</v>
      </c>
      <c r="E183" s="74">
        <v>412</v>
      </c>
      <c r="F183" s="74">
        <v>412</v>
      </c>
      <c r="G183" s="74">
        <v>314</v>
      </c>
    </row>
    <row r="184" spans="1:7" ht="14.4" customHeight="1">
      <c r="A184" s="50" t="s">
        <v>17</v>
      </c>
      <c r="B184" s="55">
        <v>81</v>
      </c>
      <c r="C184" s="177" t="s">
        <v>279</v>
      </c>
      <c r="D184" s="74">
        <f t="shared" ref="D184:F184" si="30">SUM(D180:D183)</f>
        <v>12856</v>
      </c>
      <c r="E184" s="74">
        <f t="shared" si="30"/>
        <v>17635</v>
      </c>
      <c r="F184" s="74">
        <f t="shared" si="30"/>
        <v>17635</v>
      </c>
      <c r="G184" s="74">
        <v>27310</v>
      </c>
    </row>
    <row r="185" spans="1:7" ht="14.4" customHeight="1">
      <c r="A185" s="50"/>
      <c r="B185" s="55"/>
      <c r="C185" s="177"/>
      <c r="D185" s="80"/>
      <c r="E185" s="80"/>
      <c r="F185" s="80"/>
      <c r="G185" s="65"/>
    </row>
    <row r="186" spans="1:7" ht="14.4" customHeight="1">
      <c r="A186" s="50"/>
      <c r="B186" s="55">
        <v>82</v>
      </c>
      <c r="C186" s="177" t="s">
        <v>280</v>
      </c>
      <c r="D186" s="48"/>
      <c r="E186" s="48"/>
      <c r="F186" s="48"/>
      <c r="G186" s="64"/>
    </row>
    <row r="187" spans="1:7" ht="14.4" customHeight="1">
      <c r="A187" s="50"/>
      <c r="B187" s="55" t="s">
        <v>238</v>
      </c>
      <c r="C187" s="177" t="s">
        <v>62</v>
      </c>
      <c r="D187" s="80">
        <v>16032</v>
      </c>
      <c r="E187" s="80">
        <v>21252</v>
      </c>
      <c r="F187" s="80">
        <v>21252</v>
      </c>
      <c r="G187" s="80">
        <v>20769</v>
      </c>
    </row>
    <row r="188" spans="1:7" ht="14.4" customHeight="1">
      <c r="A188" s="50"/>
      <c r="B188" s="55" t="s">
        <v>347</v>
      </c>
      <c r="C188" s="177" t="s">
        <v>159</v>
      </c>
      <c r="D188" s="1">
        <v>0</v>
      </c>
      <c r="E188" s="80">
        <v>354</v>
      </c>
      <c r="F188" s="80">
        <v>354</v>
      </c>
      <c r="G188" s="80">
        <v>13375</v>
      </c>
    </row>
    <row r="189" spans="1:7" ht="14.4" customHeight="1">
      <c r="A189" s="50"/>
      <c r="B189" s="55" t="s">
        <v>239</v>
      </c>
      <c r="C189" s="177" t="s">
        <v>20</v>
      </c>
      <c r="D189" s="80">
        <v>50</v>
      </c>
      <c r="E189" s="80">
        <v>38</v>
      </c>
      <c r="F189" s="80">
        <v>38</v>
      </c>
      <c r="G189" s="80">
        <v>42</v>
      </c>
    </row>
    <row r="190" spans="1:7" ht="14.4" customHeight="1">
      <c r="A190" s="50"/>
      <c r="B190" s="55" t="s">
        <v>240</v>
      </c>
      <c r="C190" s="177" t="s">
        <v>21</v>
      </c>
      <c r="D190" s="74">
        <v>1000</v>
      </c>
      <c r="E190" s="74">
        <v>320</v>
      </c>
      <c r="F190" s="74">
        <v>320</v>
      </c>
      <c r="G190" s="74">
        <v>314</v>
      </c>
    </row>
    <row r="191" spans="1:7" ht="14.4" customHeight="1">
      <c r="A191" s="50" t="s">
        <v>17</v>
      </c>
      <c r="B191" s="55">
        <v>82</v>
      </c>
      <c r="C191" s="177" t="s">
        <v>280</v>
      </c>
      <c r="D191" s="74">
        <f t="shared" ref="D191:F191" si="31">SUM(D187:D190)</f>
        <v>17082</v>
      </c>
      <c r="E191" s="74">
        <f t="shared" si="31"/>
        <v>21964</v>
      </c>
      <c r="F191" s="74">
        <f t="shared" si="31"/>
        <v>21964</v>
      </c>
      <c r="G191" s="74">
        <v>34500</v>
      </c>
    </row>
    <row r="192" spans="1:7" ht="14.4" customHeight="1">
      <c r="A192" s="50" t="s">
        <v>17</v>
      </c>
      <c r="B192" s="55">
        <v>45</v>
      </c>
      <c r="C192" s="177" t="s">
        <v>27</v>
      </c>
      <c r="D192" s="63">
        <f t="shared" ref="D192:F192" si="32">D170+D163+D156+D149+D142+D128+D135+D177+D184+D191</f>
        <v>127129</v>
      </c>
      <c r="E192" s="63">
        <f t="shared" si="32"/>
        <v>159213</v>
      </c>
      <c r="F192" s="63">
        <f t="shared" si="32"/>
        <v>160173</v>
      </c>
      <c r="G192" s="63">
        <v>283344</v>
      </c>
    </row>
    <row r="193" spans="1:7" ht="14.4" customHeight="1">
      <c r="A193" s="50"/>
      <c r="B193" s="55"/>
      <c r="C193" s="177"/>
      <c r="D193" s="48"/>
      <c r="E193" s="48"/>
      <c r="F193" s="48"/>
      <c r="G193" s="64"/>
    </row>
    <row r="194" spans="1:7" ht="14.4" customHeight="1">
      <c r="A194" s="50"/>
      <c r="B194" s="55">
        <v>46</v>
      </c>
      <c r="C194" s="177" t="s">
        <v>31</v>
      </c>
      <c r="D194" s="48"/>
      <c r="E194" s="48"/>
      <c r="F194" s="48"/>
      <c r="G194" s="64"/>
    </row>
    <row r="195" spans="1:7" ht="14.4" customHeight="1">
      <c r="A195" s="50"/>
      <c r="B195" s="55">
        <v>71</v>
      </c>
      <c r="C195" s="177" t="s">
        <v>281</v>
      </c>
      <c r="D195" s="48"/>
      <c r="E195" s="48"/>
      <c r="F195" s="48"/>
      <c r="G195" s="64"/>
    </row>
    <row r="196" spans="1:7" ht="14.4" customHeight="1">
      <c r="A196" s="50"/>
      <c r="B196" s="55" t="s">
        <v>122</v>
      </c>
      <c r="C196" s="177" t="s">
        <v>62</v>
      </c>
      <c r="D196" s="48">
        <v>5455</v>
      </c>
      <c r="E196" s="80">
        <v>8047</v>
      </c>
      <c r="F196" s="48">
        <v>8047</v>
      </c>
      <c r="G196" s="80">
        <v>4828</v>
      </c>
    </row>
    <row r="197" spans="1:7" ht="14.4" customHeight="1">
      <c r="A197" s="50"/>
      <c r="B197" s="55" t="s">
        <v>348</v>
      </c>
      <c r="C197" s="177" t="s">
        <v>159</v>
      </c>
      <c r="D197" s="1">
        <v>0</v>
      </c>
      <c r="E197" s="80">
        <v>4646</v>
      </c>
      <c r="F197" s="80">
        <v>4646</v>
      </c>
      <c r="G197" s="80">
        <v>7254</v>
      </c>
    </row>
    <row r="198" spans="1:7" ht="14.4" customHeight="1">
      <c r="A198" s="50"/>
      <c r="B198" s="55" t="s">
        <v>123</v>
      </c>
      <c r="C198" s="177" t="s">
        <v>20</v>
      </c>
      <c r="D198" s="48">
        <v>50</v>
      </c>
      <c r="E198" s="80">
        <v>38</v>
      </c>
      <c r="F198" s="48">
        <v>38</v>
      </c>
      <c r="G198" s="80">
        <v>42</v>
      </c>
    </row>
    <row r="199" spans="1:7" ht="14.4" customHeight="1">
      <c r="A199" s="50"/>
      <c r="B199" s="55" t="s">
        <v>124</v>
      </c>
      <c r="C199" s="177" t="s">
        <v>21</v>
      </c>
      <c r="D199" s="48">
        <v>700</v>
      </c>
      <c r="E199" s="80">
        <v>181</v>
      </c>
      <c r="F199" s="48">
        <f>104+E199</f>
        <v>285</v>
      </c>
      <c r="G199" s="80">
        <v>314</v>
      </c>
    </row>
    <row r="200" spans="1:7" ht="14.4" customHeight="1">
      <c r="A200" s="50" t="s">
        <v>17</v>
      </c>
      <c r="B200" s="55">
        <v>71</v>
      </c>
      <c r="C200" s="177" t="s">
        <v>281</v>
      </c>
      <c r="D200" s="66">
        <f t="shared" ref="D200:F200" si="33">SUM(D196:D199)</f>
        <v>6205</v>
      </c>
      <c r="E200" s="63">
        <f t="shared" si="33"/>
        <v>12912</v>
      </c>
      <c r="F200" s="66">
        <f t="shared" si="33"/>
        <v>13016</v>
      </c>
      <c r="G200" s="63">
        <v>12438</v>
      </c>
    </row>
    <row r="201" spans="1:7" ht="14.4" customHeight="1">
      <c r="A201" s="50"/>
      <c r="B201" s="55"/>
      <c r="C201" s="177"/>
      <c r="D201" s="48"/>
      <c r="E201" s="48"/>
      <c r="F201" s="48"/>
      <c r="G201" s="64"/>
    </row>
    <row r="202" spans="1:7" ht="14.4" customHeight="1">
      <c r="A202" s="50"/>
      <c r="B202" s="55">
        <v>72</v>
      </c>
      <c r="C202" s="177" t="s">
        <v>282</v>
      </c>
      <c r="D202" s="48"/>
      <c r="E202" s="48"/>
      <c r="F202" s="48"/>
      <c r="G202" s="64"/>
    </row>
    <row r="203" spans="1:7" ht="14.4" customHeight="1">
      <c r="A203" s="50"/>
      <c r="B203" s="55" t="s">
        <v>125</v>
      </c>
      <c r="C203" s="177" t="s">
        <v>62</v>
      </c>
      <c r="D203" s="48">
        <v>9541</v>
      </c>
      <c r="E203" s="80">
        <v>11641</v>
      </c>
      <c r="F203" s="48">
        <v>11641</v>
      </c>
      <c r="G203" s="80">
        <v>10800</v>
      </c>
    </row>
    <row r="204" spans="1:7" ht="14.4" customHeight="1">
      <c r="A204" s="50"/>
      <c r="B204" s="55" t="s">
        <v>349</v>
      </c>
      <c r="C204" s="177" t="s">
        <v>159</v>
      </c>
      <c r="D204" s="1">
        <v>0</v>
      </c>
      <c r="E204" s="80">
        <v>122</v>
      </c>
      <c r="F204" s="80">
        <v>122</v>
      </c>
      <c r="G204" s="80">
        <v>10418</v>
      </c>
    </row>
    <row r="205" spans="1:7" ht="14.4" customHeight="1">
      <c r="A205" s="50"/>
      <c r="B205" s="55" t="s">
        <v>126</v>
      </c>
      <c r="C205" s="177" t="s">
        <v>20</v>
      </c>
      <c r="D205" s="48">
        <v>49</v>
      </c>
      <c r="E205" s="80">
        <v>38</v>
      </c>
      <c r="F205" s="48">
        <v>38</v>
      </c>
      <c r="G205" s="80">
        <v>42</v>
      </c>
    </row>
    <row r="206" spans="1:7" ht="14.4" customHeight="1">
      <c r="A206" s="50"/>
      <c r="B206" s="55" t="s">
        <v>127</v>
      </c>
      <c r="C206" s="177" t="s">
        <v>21</v>
      </c>
      <c r="D206" s="61">
        <v>771</v>
      </c>
      <c r="E206" s="74">
        <v>71</v>
      </c>
      <c r="F206" s="61">
        <f>E206+214</f>
        <v>285</v>
      </c>
      <c r="G206" s="74">
        <v>314</v>
      </c>
    </row>
    <row r="207" spans="1:7" ht="14.4" customHeight="1">
      <c r="A207" s="70" t="s">
        <v>17</v>
      </c>
      <c r="B207" s="97">
        <v>72</v>
      </c>
      <c r="C207" s="98" t="s">
        <v>282</v>
      </c>
      <c r="D207" s="61">
        <f t="shared" ref="D207:F207" si="34">SUM(D203:D206)</f>
        <v>10361</v>
      </c>
      <c r="E207" s="74">
        <f t="shared" si="34"/>
        <v>11872</v>
      </c>
      <c r="F207" s="61">
        <f t="shared" si="34"/>
        <v>12086</v>
      </c>
      <c r="G207" s="74">
        <v>21574</v>
      </c>
    </row>
    <row r="208" spans="1:7" ht="9" customHeight="1">
      <c r="A208" s="50"/>
      <c r="B208" s="55"/>
      <c r="C208" s="177"/>
      <c r="D208" s="48"/>
      <c r="E208" s="48"/>
      <c r="F208" s="48"/>
      <c r="G208" s="64"/>
    </row>
    <row r="209" spans="1:7" ht="14.4" customHeight="1">
      <c r="A209" s="50"/>
      <c r="B209" s="55">
        <v>73</v>
      </c>
      <c r="C209" s="177" t="s">
        <v>283</v>
      </c>
      <c r="D209" s="48"/>
      <c r="E209" s="48"/>
      <c r="F209" s="48"/>
      <c r="G209" s="64"/>
    </row>
    <row r="210" spans="1:7" ht="14.4" customHeight="1">
      <c r="A210" s="50"/>
      <c r="B210" s="55" t="s">
        <v>128</v>
      </c>
      <c r="C210" s="177" t="s">
        <v>62</v>
      </c>
      <c r="D210" s="48">
        <v>12277</v>
      </c>
      <c r="E210" s="80">
        <v>20229</v>
      </c>
      <c r="F210" s="48">
        <v>20229</v>
      </c>
      <c r="G210" s="80">
        <v>15580</v>
      </c>
    </row>
    <row r="211" spans="1:7" ht="14.4" customHeight="1">
      <c r="A211" s="50"/>
      <c r="B211" s="55" t="s">
        <v>350</v>
      </c>
      <c r="C211" s="177" t="s">
        <v>159</v>
      </c>
      <c r="D211" s="1">
        <v>0</v>
      </c>
      <c r="E211" s="80">
        <v>16514</v>
      </c>
      <c r="F211" s="80">
        <v>16514</v>
      </c>
      <c r="G211" s="80">
        <v>17134</v>
      </c>
    </row>
    <row r="212" spans="1:7" ht="14.85" customHeight="1">
      <c r="A212" s="50"/>
      <c r="B212" s="55" t="s">
        <v>129</v>
      </c>
      <c r="C212" s="177" t="s">
        <v>20</v>
      </c>
      <c r="D212" s="48">
        <v>50</v>
      </c>
      <c r="E212" s="80">
        <v>38</v>
      </c>
      <c r="F212" s="48">
        <v>38</v>
      </c>
      <c r="G212" s="80">
        <v>42</v>
      </c>
    </row>
    <row r="213" spans="1:7" ht="14.85" customHeight="1">
      <c r="A213" s="50"/>
      <c r="B213" s="55" t="s">
        <v>130</v>
      </c>
      <c r="C213" s="177" t="s">
        <v>21</v>
      </c>
      <c r="D213" s="48">
        <v>948</v>
      </c>
      <c r="E213" s="80">
        <v>24</v>
      </c>
      <c r="F213" s="48">
        <f>E213+261</f>
        <v>285</v>
      </c>
      <c r="G213" s="80">
        <v>314</v>
      </c>
    </row>
    <row r="214" spans="1:7" ht="14.85" customHeight="1">
      <c r="A214" s="50" t="s">
        <v>17</v>
      </c>
      <c r="B214" s="55">
        <v>73</v>
      </c>
      <c r="C214" s="177" t="s">
        <v>283</v>
      </c>
      <c r="D214" s="66">
        <f t="shared" ref="D214:F214" si="35">SUM(D210:D213)</f>
        <v>13275</v>
      </c>
      <c r="E214" s="63">
        <f t="shared" si="35"/>
        <v>36805</v>
      </c>
      <c r="F214" s="66">
        <f t="shared" si="35"/>
        <v>37066</v>
      </c>
      <c r="G214" s="63">
        <v>33070</v>
      </c>
    </row>
    <row r="215" spans="1:7" ht="10.199999999999999" customHeight="1">
      <c r="A215" s="50"/>
      <c r="B215" s="55"/>
      <c r="C215" s="177"/>
      <c r="D215" s="48"/>
      <c r="E215" s="48"/>
      <c r="F215" s="48"/>
      <c r="G215" s="64"/>
    </row>
    <row r="216" spans="1:7" ht="14.85" customHeight="1">
      <c r="A216" s="50"/>
      <c r="B216" s="55">
        <v>74</v>
      </c>
      <c r="C216" s="177" t="s">
        <v>284</v>
      </c>
      <c r="D216" s="48"/>
      <c r="E216" s="48"/>
      <c r="F216" s="48"/>
      <c r="G216" s="64"/>
    </row>
    <row r="217" spans="1:7" ht="14.85" customHeight="1">
      <c r="A217" s="50"/>
      <c r="B217" s="55" t="s">
        <v>131</v>
      </c>
      <c r="C217" s="177" t="s">
        <v>62</v>
      </c>
      <c r="D217" s="48">
        <v>8416</v>
      </c>
      <c r="E217" s="80">
        <v>41042</v>
      </c>
      <c r="F217" s="48">
        <v>41042</v>
      </c>
      <c r="G217" s="80">
        <v>11762</v>
      </c>
    </row>
    <row r="218" spans="1:7" ht="14.85" customHeight="1">
      <c r="A218" s="50"/>
      <c r="B218" s="55" t="s">
        <v>351</v>
      </c>
      <c r="C218" s="177" t="s">
        <v>159</v>
      </c>
      <c r="D218" s="1">
        <v>0</v>
      </c>
      <c r="E218" s="80">
        <v>232</v>
      </c>
      <c r="F218" s="80">
        <v>232</v>
      </c>
      <c r="G218" s="80">
        <v>9271</v>
      </c>
    </row>
    <row r="219" spans="1:7" ht="14.85" customHeight="1">
      <c r="A219" s="50"/>
      <c r="B219" s="55" t="s">
        <v>132</v>
      </c>
      <c r="C219" s="177" t="s">
        <v>20</v>
      </c>
      <c r="D219" s="48">
        <v>50</v>
      </c>
      <c r="E219" s="80">
        <v>38</v>
      </c>
      <c r="F219" s="48">
        <v>38</v>
      </c>
      <c r="G219" s="80">
        <v>42</v>
      </c>
    </row>
    <row r="220" spans="1:7" ht="14.85" customHeight="1">
      <c r="A220" s="50"/>
      <c r="B220" s="55" t="s">
        <v>133</v>
      </c>
      <c r="C220" s="177" t="s">
        <v>21</v>
      </c>
      <c r="D220" s="61">
        <v>1013</v>
      </c>
      <c r="E220" s="74">
        <v>113</v>
      </c>
      <c r="F220" s="61">
        <f>172+E220</f>
        <v>285</v>
      </c>
      <c r="G220" s="74">
        <v>314</v>
      </c>
    </row>
    <row r="221" spans="1:7" ht="14.85" customHeight="1">
      <c r="A221" s="50" t="s">
        <v>17</v>
      </c>
      <c r="B221" s="55">
        <v>74</v>
      </c>
      <c r="C221" s="177" t="s">
        <v>284</v>
      </c>
      <c r="D221" s="61">
        <f t="shared" ref="D221:F221" si="36">SUM(D217:D220)</f>
        <v>9479</v>
      </c>
      <c r="E221" s="74">
        <f t="shared" si="36"/>
        <v>41425</v>
      </c>
      <c r="F221" s="61">
        <f t="shared" si="36"/>
        <v>41597</v>
      </c>
      <c r="G221" s="74">
        <v>21389</v>
      </c>
    </row>
    <row r="222" spans="1:7" ht="10.199999999999999" customHeight="1">
      <c r="A222" s="50"/>
      <c r="B222" s="55"/>
      <c r="C222" s="177"/>
      <c r="D222" s="48"/>
      <c r="E222" s="48"/>
      <c r="F222" s="48"/>
      <c r="G222" s="64"/>
    </row>
    <row r="223" spans="1:7" ht="14.85" customHeight="1">
      <c r="A223" s="50"/>
      <c r="B223" s="55">
        <v>75</v>
      </c>
      <c r="C223" s="177" t="s">
        <v>285</v>
      </c>
      <c r="D223" s="48"/>
      <c r="E223" s="48"/>
      <c r="F223" s="48"/>
      <c r="G223" s="64"/>
    </row>
    <row r="224" spans="1:7" ht="14.85" customHeight="1">
      <c r="A224" s="50"/>
      <c r="B224" s="55" t="s">
        <v>134</v>
      </c>
      <c r="C224" s="177" t="s">
        <v>62</v>
      </c>
      <c r="D224" s="48">
        <v>11283</v>
      </c>
      <c r="E224" s="80">
        <v>16773</v>
      </c>
      <c r="F224" s="48">
        <v>16773</v>
      </c>
      <c r="G224" s="80">
        <v>13756</v>
      </c>
    </row>
    <row r="225" spans="1:7" ht="14.85" customHeight="1">
      <c r="A225" s="50"/>
      <c r="B225" s="55" t="s">
        <v>352</v>
      </c>
      <c r="C225" s="177" t="s">
        <v>159</v>
      </c>
      <c r="D225" s="1">
        <v>0</v>
      </c>
      <c r="E225" s="80">
        <v>11024</v>
      </c>
      <c r="F225" s="80">
        <v>11024</v>
      </c>
      <c r="G225" s="80">
        <v>18396</v>
      </c>
    </row>
    <row r="226" spans="1:7" ht="14.85" customHeight="1">
      <c r="A226" s="50"/>
      <c r="B226" s="55" t="s">
        <v>135</v>
      </c>
      <c r="C226" s="177" t="s">
        <v>20</v>
      </c>
      <c r="D226" s="48">
        <v>50</v>
      </c>
      <c r="E226" s="80">
        <v>38</v>
      </c>
      <c r="F226" s="48">
        <v>38</v>
      </c>
      <c r="G226" s="80">
        <v>42</v>
      </c>
    </row>
    <row r="227" spans="1:7" ht="14.85" customHeight="1">
      <c r="A227" s="50"/>
      <c r="B227" s="55" t="s">
        <v>136</v>
      </c>
      <c r="C227" s="177" t="s">
        <v>21</v>
      </c>
      <c r="D227" s="48">
        <v>640</v>
      </c>
      <c r="E227" s="80">
        <v>50</v>
      </c>
      <c r="F227" s="48">
        <f>235+E227</f>
        <v>285</v>
      </c>
      <c r="G227" s="80">
        <v>314</v>
      </c>
    </row>
    <row r="228" spans="1:7" ht="14.85" customHeight="1">
      <c r="A228" s="50" t="s">
        <v>17</v>
      </c>
      <c r="B228" s="55">
        <v>75</v>
      </c>
      <c r="C228" s="177" t="s">
        <v>285</v>
      </c>
      <c r="D228" s="66">
        <f t="shared" ref="D228:F228" si="37">SUM(D224:D227)</f>
        <v>11973</v>
      </c>
      <c r="E228" s="63">
        <f t="shared" si="37"/>
        <v>27885</v>
      </c>
      <c r="F228" s="66">
        <f t="shared" si="37"/>
        <v>28120</v>
      </c>
      <c r="G228" s="63">
        <v>32508</v>
      </c>
    </row>
    <row r="229" spans="1:7" ht="10.199999999999999" customHeight="1">
      <c r="A229" s="50"/>
      <c r="B229" s="55"/>
      <c r="C229" s="177"/>
      <c r="D229" s="48"/>
      <c r="E229" s="48"/>
      <c r="F229" s="48"/>
      <c r="G229" s="64"/>
    </row>
    <row r="230" spans="1:7" ht="14.85" customHeight="1">
      <c r="A230" s="50"/>
      <c r="B230" s="55">
        <v>76</v>
      </c>
      <c r="C230" s="177" t="s">
        <v>286</v>
      </c>
      <c r="D230" s="48"/>
      <c r="E230" s="48"/>
      <c r="F230" s="48"/>
      <c r="G230" s="64"/>
    </row>
    <row r="231" spans="1:7" ht="14.85" customHeight="1">
      <c r="A231" s="50"/>
      <c r="B231" s="55" t="s">
        <v>137</v>
      </c>
      <c r="C231" s="177" t="s">
        <v>62</v>
      </c>
      <c r="D231" s="48">
        <v>8596</v>
      </c>
      <c r="E231" s="80">
        <v>16297</v>
      </c>
      <c r="F231" s="48">
        <v>16297</v>
      </c>
      <c r="G231" s="80">
        <v>12739</v>
      </c>
    </row>
    <row r="232" spans="1:7" ht="14.85" customHeight="1">
      <c r="A232" s="50"/>
      <c r="B232" s="55" t="s">
        <v>353</v>
      </c>
      <c r="C232" s="177" t="s">
        <v>159</v>
      </c>
      <c r="D232" s="1">
        <v>0</v>
      </c>
      <c r="E232" s="80">
        <v>9534</v>
      </c>
      <c r="F232" s="80">
        <v>9534</v>
      </c>
      <c r="G232" s="80">
        <v>12714</v>
      </c>
    </row>
    <row r="233" spans="1:7" ht="14.85" customHeight="1">
      <c r="A233" s="50"/>
      <c r="B233" s="55" t="s">
        <v>138</v>
      </c>
      <c r="C233" s="177" t="s">
        <v>20</v>
      </c>
      <c r="D233" s="48">
        <v>50</v>
      </c>
      <c r="E233" s="80">
        <v>38</v>
      </c>
      <c r="F233" s="48">
        <v>38</v>
      </c>
      <c r="G233" s="80">
        <v>42</v>
      </c>
    </row>
    <row r="234" spans="1:7" ht="14.85" customHeight="1">
      <c r="A234" s="50"/>
      <c r="B234" s="55" t="s">
        <v>139</v>
      </c>
      <c r="C234" s="177" t="s">
        <v>21</v>
      </c>
      <c r="D234" s="48">
        <v>799</v>
      </c>
      <c r="E234" s="80">
        <v>59</v>
      </c>
      <c r="F234" s="48">
        <f>E234+226</f>
        <v>285</v>
      </c>
      <c r="G234" s="80">
        <v>314</v>
      </c>
    </row>
    <row r="235" spans="1:7" ht="14.85" customHeight="1">
      <c r="A235" s="50" t="s">
        <v>17</v>
      </c>
      <c r="B235" s="55">
        <v>76</v>
      </c>
      <c r="C235" s="177" t="s">
        <v>286</v>
      </c>
      <c r="D235" s="66">
        <f t="shared" ref="D235:F235" si="38">SUM(D231:D234)</f>
        <v>9445</v>
      </c>
      <c r="E235" s="63">
        <f t="shared" si="38"/>
        <v>25928</v>
      </c>
      <c r="F235" s="66">
        <f t="shared" si="38"/>
        <v>26154</v>
      </c>
      <c r="G235" s="63">
        <v>25809</v>
      </c>
    </row>
    <row r="236" spans="1:7" ht="10.199999999999999" customHeight="1">
      <c r="A236" s="50"/>
      <c r="B236" s="55"/>
      <c r="C236" s="177"/>
      <c r="D236" s="77"/>
      <c r="E236" s="77"/>
      <c r="F236" s="77"/>
      <c r="G236" s="78"/>
    </row>
    <row r="237" spans="1:7" ht="14.85" customHeight="1">
      <c r="A237" s="50"/>
      <c r="B237" s="55">
        <v>77</v>
      </c>
      <c r="C237" s="177" t="s">
        <v>287</v>
      </c>
      <c r="D237" s="48"/>
      <c r="E237" s="48"/>
      <c r="F237" s="48"/>
      <c r="G237" s="64"/>
    </row>
    <row r="238" spans="1:7" ht="14.85" customHeight="1">
      <c r="A238" s="50"/>
      <c r="B238" s="55" t="s">
        <v>179</v>
      </c>
      <c r="C238" s="177" t="s">
        <v>62</v>
      </c>
      <c r="D238" s="80">
        <v>6129</v>
      </c>
      <c r="E238" s="80">
        <v>11069</v>
      </c>
      <c r="F238" s="80">
        <v>11069</v>
      </c>
      <c r="G238" s="80">
        <v>9025</v>
      </c>
    </row>
    <row r="239" spans="1:7" ht="14.85" customHeight="1">
      <c r="A239" s="50"/>
      <c r="B239" s="55" t="s">
        <v>354</v>
      </c>
      <c r="C239" s="177" t="s">
        <v>159</v>
      </c>
      <c r="D239" s="1">
        <v>0</v>
      </c>
      <c r="E239" s="80">
        <v>463</v>
      </c>
      <c r="F239" s="80">
        <v>463</v>
      </c>
      <c r="G239" s="80">
        <v>10573</v>
      </c>
    </row>
    <row r="240" spans="1:7" ht="14.85" customHeight="1">
      <c r="A240" s="50"/>
      <c r="B240" s="55" t="s">
        <v>180</v>
      </c>
      <c r="C240" s="177" t="s">
        <v>20</v>
      </c>
      <c r="D240" s="80">
        <v>50</v>
      </c>
      <c r="E240" s="80">
        <v>38</v>
      </c>
      <c r="F240" s="48">
        <v>38</v>
      </c>
      <c r="G240" s="80">
        <v>42</v>
      </c>
    </row>
    <row r="241" spans="1:7" ht="14.85" customHeight="1">
      <c r="A241" s="50"/>
      <c r="B241" s="55" t="s">
        <v>181</v>
      </c>
      <c r="C241" s="177" t="s">
        <v>21</v>
      </c>
      <c r="D241" s="74">
        <v>640</v>
      </c>
      <c r="E241" s="74">
        <v>142</v>
      </c>
      <c r="F241" s="61">
        <f>E241+143</f>
        <v>285</v>
      </c>
      <c r="G241" s="74">
        <v>314</v>
      </c>
    </row>
    <row r="242" spans="1:7" ht="14.85" customHeight="1">
      <c r="A242" s="50" t="s">
        <v>17</v>
      </c>
      <c r="B242" s="55">
        <v>77</v>
      </c>
      <c r="C242" s="177" t="s">
        <v>287</v>
      </c>
      <c r="D242" s="74">
        <f t="shared" ref="D242:F242" si="39">SUM(D238:D241)</f>
        <v>6819</v>
      </c>
      <c r="E242" s="74">
        <f t="shared" si="39"/>
        <v>11712</v>
      </c>
      <c r="F242" s="61">
        <f t="shared" si="39"/>
        <v>11855</v>
      </c>
      <c r="G242" s="74">
        <v>19954</v>
      </c>
    </row>
    <row r="243" spans="1:7" ht="10.199999999999999" customHeight="1">
      <c r="A243" s="50"/>
      <c r="B243" s="55"/>
      <c r="C243" s="177"/>
      <c r="D243" s="80"/>
      <c r="E243" s="80"/>
      <c r="F243" s="48"/>
      <c r="G243" s="65"/>
    </row>
    <row r="244" spans="1:7" ht="14.85" customHeight="1">
      <c r="A244" s="50"/>
      <c r="B244" s="55">
        <v>78</v>
      </c>
      <c r="C244" s="177" t="s">
        <v>288</v>
      </c>
      <c r="D244" s="80"/>
      <c r="E244" s="80"/>
      <c r="F244" s="48"/>
      <c r="G244" s="65"/>
    </row>
    <row r="245" spans="1:7" ht="14.85" customHeight="1">
      <c r="A245" s="50"/>
      <c r="B245" s="55" t="s">
        <v>212</v>
      </c>
      <c r="C245" s="177" t="s">
        <v>62</v>
      </c>
      <c r="D245" s="80">
        <v>8923</v>
      </c>
      <c r="E245" s="80">
        <v>10132</v>
      </c>
      <c r="F245" s="48">
        <v>10132</v>
      </c>
      <c r="G245" s="80">
        <v>9257</v>
      </c>
    </row>
    <row r="246" spans="1:7" ht="14.85" customHeight="1">
      <c r="A246" s="50"/>
      <c r="B246" s="55" t="s">
        <v>355</v>
      </c>
      <c r="C246" s="177" t="s">
        <v>159</v>
      </c>
      <c r="D246" s="1">
        <v>0</v>
      </c>
      <c r="E246" s="80">
        <v>341</v>
      </c>
      <c r="F246" s="80">
        <v>341</v>
      </c>
      <c r="G246" s="80">
        <v>12943</v>
      </c>
    </row>
    <row r="247" spans="1:7" ht="14.85" customHeight="1">
      <c r="A247" s="50"/>
      <c r="B247" s="55" t="s">
        <v>213</v>
      </c>
      <c r="C247" s="177" t="s">
        <v>20</v>
      </c>
      <c r="D247" s="80">
        <v>50</v>
      </c>
      <c r="E247" s="80">
        <v>38</v>
      </c>
      <c r="F247" s="48">
        <v>38</v>
      </c>
      <c r="G247" s="80">
        <v>42</v>
      </c>
    </row>
    <row r="248" spans="1:7" ht="14.85" customHeight="1">
      <c r="A248" s="50"/>
      <c r="B248" s="55" t="s">
        <v>214</v>
      </c>
      <c r="C248" s="177" t="s">
        <v>21</v>
      </c>
      <c r="D248" s="74">
        <v>525</v>
      </c>
      <c r="E248" s="74">
        <v>203</v>
      </c>
      <c r="F248" s="61">
        <f>E248+82</f>
        <v>285</v>
      </c>
      <c r="G248" s="74">
        <v>314</v>
      </c>
    </row>
    <row r="249" spans="1:7" ht="14.85" customHeight="1">
      <c r="A249" s="50" t="s">
        <v>17</v>
      </c>
      <c r="B249" s="55">
        <v>78</v>
      </c>
      <c r="C249" s="177" t="s">
        <v>288</v>
      </c>
      <c r="D249" s="74">
        <f t="shared" ref="D249:F249" si="40">SUM(D245:D248)</f>
        <v>9498</v>
      </c>
      <c r="E249" s="74">
        <f t="shared" si="40"/>
        <v>10714</v>
      </c>
      <c r="F249" s="74">
        <f t="shared" si="40"/>
        <v>10796</v>
      </c>
      <c r="G249" s="74">
        <v>22556</v>
      </c>
    </row>
    <row r="250" spans="1:7" ht="14.85" customHeight="1">
      <c r="A250" s="50"/>
      <c r="B250" s="55"/>
      <c r="C250" s="177"/>
      <c r="D250" s="1"/>
      <c r="E250" s="80"/>
      <c r="F250" s="80"/>
      <c r="G250" s="65"/>
    </row>
    <row r="251" spans="1:7" ht="26.4">
      <c r="A251" s="50"/>
      <c r="B251" s="55">
        <v>79</v>
      </c>
      <c r="C251" s="177" t="s">
        <v>289</v>
      </c>
      <c r="D251" s="1"/>
      <c r="E251" s="80"/>
      <c r="F251" s="80"/>
      <c r="G251" s="65"/>
    </row>
    <row r="252" spans="1:7" ht="14.85" customHeight="1">
      <c r="A252" s="50"/>
      <c r="B252" s="55" t="s">
        <v>233</v>
      </c>
      <c r="C252" s="177" t="s">
        <v>62</v>
      </c>
      <c r="D252" s="80">
        <v>6512</v>
      </c>
      <c r="E252" s="80">
        <v>7038</v>
      </c>
      <c r="F252" s="80">
        <v>7038</v>
      </c>
      <c r="G252" s="80">
        <v>7648</v>
      </c>
    </row>
    <row r="253" spans="1:7" ht="14.85" customHeight="1">
      <c r="A253" s="50"/>
      <c r="B253" s="55" t="s">
        <v>356</v>
      </c>
      <c r="C253" s="177" t="s">
        <v>159</v>
      </c>
      <c r="D253" s="1">
        <v>0</v>
      </c>
      <c r="E253" s="80">
        <v>585</v>
      </c>
      <c r="F253" s="80">
        <v>585</v>
      </c>
      <c r="G253" s="80">
        <v>12168</v>
      </c>
    </row>
    <row r="254" spans="1:7" ht="14.85" customHeight="1">
      <c r="A254" s="50"/>
      <c r="B254" s="55" t="s">
        <v>234</v>
      </c>
      <c r="C254" s="177" t="s">
        <v>20</v>
      </c>
      <c r="D254" s="80">
        <v>50</v>
      </c>
      <c r="E254" s="80">
        <v>38</v>
      </c>
      <c r="F254" s="80">
        <v>38</v>
      </c>
      <c r="G254" s="80">
        <v>42</v>
      </c>
    </row>
    <row r="255" spans="1:7" ht="14.85" customHeight="1">
      <c r="A255" s="50"/>
      <c r="B255" s="55" t="s">
        <v>235</v>
      </c>
      <c r="C255" s="177" t="s">
        <v>21</v>
      </c>
      <c r="D255" s="74">
        <v>945</v>
      </c>
      <c r="E255" s="74">
        <v>86</v>
      </c>
      <c r="F255" s="74">
        <f>E255+199</f>
        <v>285</v>
      </c>
      <c r="G255" s="74">
        <v>314</v>
      </c>
    </row>
    <row r="256" spans="1:7" ht="26.4">
      <c r="A256" s="70" t="s">
        <v>17</v>
      </c>
      <c r="B256" s="97">
        <v>79</v>
      </c>
      <c r="C256" s="98" t="s">
        <v>289</v>
      </c>
      <c r="D256" s="74">
        <f t="shared" ref="D256:F256" si="41">SUM(D252:D255)</f>
        <v>7507</v>
      </c>
      <c r="E256" s="74">
        <f t="shared" si="41"/>
        <v>7747</v>
      </c>
      <c r="F256" s="74">
        <f t="shared" si="41"/>
        <v>7946</v>
      </c>
      <c r="G256" s="74">
        <v>20172</v>
      </c>
    </row>
    <row r="257" spans="1:7" ht="14.85" customHeight="1">
      <c r="A257" s="50"/>
      <c r="B257" s="55"/>
      <c r="C257" s="177"/>
      <c r="D257" s="80"/>
      <c r="E257" s="80"/>
      <c r="F257" s="80"/>
      <c r="G257" s="65"/>
    </row>
    <row r="258" spans="1:7" ht="14.85" customHeight="1">
      <c r="A258" s="50"/>
      <c r="B258" s="55">
        <v>80</v>
      </c>
      <c r="C258" s="177" t="s">
        <v>452</v>
      </c>
      <c r="D258" s="1"/>
      <c r="E258" s="80"/>
      <c r="F258" s="80"/>
      <c r="G258" s="65"/>
    </row>
    <row r="259" spans="1:7" ht="14.85" customHeight="1">
      <c r="A259" s="50"/>
      <c r="B259" s="55" t="s">
        <v>304</v>
      </c>
      <c r="C259" s="177" t="s">
        <v>62</v>
      </c>
      <c r="D259" s="80">
        <v>6916</v>
      </c>
      <c r="E259" s="80">
        <v>8047</v>
      </c>
      <c r="F259" s="80">
        <v>8047</v>
      </c>
      <c r="G259" s="80">
        <v>7584</v>
      </c>
    </row>
    <row r="260" spans="1:7" ht="14.85" customHeight="1">
      <c r="A260" s="50"/>
      <c r="B260" s="55" t="s">
        <v>370</v>
      </c>
      <c r="C260" s="177" t="s">
        <v>159</v>
      </c>
      <c r="D260" s="1">
        <v>0</v>
      </c>
      <c r="E260" s="80">
        <v>586</v>
      </c>
      <c r="F260" s="80">
        <v>586</v>
      </c>
      <c r="G260" s="80">
        <v>8896</v>
      </c>
    </row>
    <row r="261" spans="1:7" ht="14.85" customHeight="1">
      <c r="A261" s="50"/>
      <c r="B261" s="55" t="s">
        <v>305</v>
      </c>
      <c r="C261" s="177" t="s">
        <v>20</v>
      </c>
      <c r="D261" s="80">
        <v>50</v>
      </c>
      <c r="E261" s="1">
        <v>0</v>
      </c>
      <c r="F261" s="80">
        <v>38</v>
      </c>
      <c r="G261" s="80">
        <v>42</v>
      </c>
    </row>
    <row r="262" spans="1:7" ht="14.85" customHeight="1">
      <c r="A262" s="50"/>
      <c r="B262" s="55" t="s">
        <v>306</v>
      </c>
      <c r="C262" s="177" t="s">
        <v>21</v>
      </c>
      <c r="D262" s="74">
        <v>792</v>
      </c>
      <c r="E262" s="74">
        <v>109</v>
      </c>
      <c r="F262" s="74">
        <f>176+E262</f>
        <v>285</v>
      </c>
      <c r="G262" s="74">
        <v>314</v>
      </c>
    </row>
    <row r="263" spans="1:7" ht="14.85" customHeight="1">
      <c r="A263" s="50" t="s">
        <v>17</v>
      </c>
      <c r="B263" s="55">
        <v>80</v>
      </c>
      <c r="C263" s="177" t="s">
        <v>452</v>
      </c>
      <c r="D263" s="74">
        <f t="shared" ref="D263:F263" si="42">SUM(D259:D262)</f>
        <v>7758</v>
      </c>
      <c r="E263" s="74">
        <f t="shared" si="42"/>
        <v>8742</v>
      </c>
      <c r="F263" s="74">
        <f t="shared" si="42"/>
        <v>8956</v>
      </c>
      <c r="G263" s="74">
        <v>16836</v>
      </c>
    </row>
    <row r="264" spans="1:7" ht="14.85" customHeight="1">
      <c r="A264" s="50" t="s">
        <v>17</v>
      </c>
      <c r="B264" s="55">
        <v>46</v>
      </c>
      <c r="C264" s="177" t="s">
        <v>31</v>
      </c>
      <c r="D264" s="63">
        <f t="shared" ref="D264:F264" si="43">D235+D228+D221+D214+D207+D200+D242+D249+D256+D263</f>
        <v>92320</v>
      </c>
      <c r="E264" s="63">
        <f t="shared" si="43"/>
        <v>195742</v>
      </c>
      <c r="F264" s="63">
        <f t="shared" si="43"/>
        <v>197592</v>
      </c>
      <c r="G264" s="63">
        <v>226306</v>
      </c>
    </row>
    <row r="265" spans="1:7" ht="10.8" customHeight="1">
      <c r="A265" s="50"/>
      <c r="B265" s="55"/>
      <c r="C265" s="177"/>
      <c r="D265" s="48"/>
      <c r="E265" s="48"/>
      <c r="F265" s="48"/>
      <c r="G265" s="64"/>
    </row>
    <row r="266" spans="1:7" ht="14.85" customHeight="1">
      <c r="A266" s="50"/>
      <c r="B266" s="55">
        <v>47</v>
      </c>
      <c r="C266" s="177" t="s">
        <v>35</v>
      </c>
      <c r="D266" s="48"/>
      <c r="E266" s="48"/>
      <c r="F266" s="48"/>
      <c r="G266" s="64"/>
    </row>
    <row r="267" spans="1:7" ht="14.85" customHeight="1">
      <c r="A267" s="50"/>
      <c r="B267" s="55">
        <v>71</v>
      </c>
      <c r="C267" s="177" t="s">
        <v>290</v>
      </c>
      <c r="D267" s="48"/>
      <c r="E267" s="48"/>
      <c r="F267" s="48"/>
      <c r="G267" s="64"/>
    </row>
    <row r="268" spans="1:7" ht="14.85" customHeight="1">
      <c r="A268" s="50"/>
      <c r="B268" s="55" t="s">
        <v>98</v>
      </c>
      <c r="C268" s="177" t="s">
        <v>62</v>
      </c>
      <c r="D268" s="48">
        <v>10281</v>
      </c>
      <c r="E268" s="80">
        <v>13638</v>
      </c>
      <c r="F268" s="48">
        <v>13638</v>
      </c>
      <c r="G268" s="80">
        <v>14429</v>
      </c>
    </row>
    <row r="269" spans="1:7" ht="14.85" customHeight="1">
      <c r="A269" s="50"/>
      <c r="B269" s="55" t="s">
        <v>357</v>
      </c>
      <c r="C269" s="177" t="s">
        <v>159</v>
      </c>
      <c r="D269" s="1">
        <v>0</v>
      </c>
      <c r="E269" s="80">
        <v>7935</v>
      </c>
      <c r="F269" s="80">
        <v>7935</v>
      </c>
      <c r="G269" s="80">
        <v>11929</v>
      </c>
    </row>
    <row r="270" spans="1:7" ht="14.85" customHeight="1">
      <c r="A270" s="50"/>
      <c r="B270" s="55" t="s">
        <v>99</v>
      </c>
      <c r="C270" s="177" t="s">
        <v>20</v>
      </c>
      <c r="D270" s="48">
        <v>50</v>
      </c>
      <c r="E270" s="80">
        <v>38</v>
      </c>
      <c r="F270" s="48">
        <v>38</v>
      </c>
      <c r="G270" s="80">
        <v>42</v>
      </c>
    </row>
    <row r="271" spans="1:7" ht="14.85" customHeight="1">
      <c r="A271" s="50"/>
      <c r="B271" s="55" t="s">
        <v>100</v>
      </c>
      <c r="C271" s="177" t="s">
        <v>21</v>
      </c>
      <c r="D271" s="48">
        <v>809</v>
      </c>
      <c r="E271" s="80">
        <v>207</v>
      </c>
      <c r="F271" s="48">
        <f>78+E271</f>
        <v>285</v>
      </c>
      <c r="G271" s="80">
        <v>314</v>
      </c>
    </row>
    <row r="272" spans="1:7" ht="14.85" customHeight="1">
      <c r="A272" s="50" t="s">
        <v>17</v>
      </c>
      <c r="B272" s="55">
        <v>71</v>
      </c>
      <c r="C272" s="177" t="s">
        <v>290</v>
      </c>
      <c r="D272" s="66">
        <f t="shared" ref="D272:F272" si="44">SUM(D268:D271)</f>
        <v>11140</v>
      </c>
      <c r="E272" s="63">
        <f t="shared" si="44"/>
        <v>21818</v>
      </c>
      <c r="F272" s="66">
        <f t="shared" si="44"/>
        <v>21896</v>
      </c>
      <c r="G272" s="63">
        <v>26714</v>
      </c>
    </row>
    <row r="273" spans="1:7" ht="10.8" customHeight="1">
      <c r="A273" s="50"/>
      <c r="B273" s="55"/>
      <c r="C273" s="177"/>
      <c r="D273" s="48"/>
      <c r="E273" s="48"/>
      <c r="F273" s="48"/>
      <c r="G273" s="64"/>
    </row>
    <row r="274" spans="1:7" ht="14.85" customHeight="1">
      <c r="A274" s="50"/>
      <c r="B274" s="55">
        <v>72</v>
      </c>
      <c r="C274" s="177" t="s">
        <v>291</v>
      </c>
      <c r="D274" s="48"/>
      <c r="E274" s="48"/>
      <c r="F274" s="48"/>
      <c r="G274" s="64"/>
    </row>
    <row r="275" spans="1:7" ht="14.85" customHeight="1">
      <c r="A275" s="50"/>
      <c r="B275" s="55" t="s">
        <v>101</v>
      </c>
      <c r="C275" s="177" t="s">
        <v>62</v>
      </c>
      <c r="D275" s="48">
        <v>7804</v>
      </c>
      <c r="E275" s="80">
        <v>11176</v>
      </c>
      <c r="F275" s="48">
        <v>11176</v>
      </c>
      <c r="G275" s="80">
        <v>9703</v>
      </c>
    </row>
    <row r="276" spans="1:7" ht="14.85" customHeight="1">
      <c r="A276" s="50"/>
      <c r="B276" s="55" t="s">
        <v>358</v>
      </c>
      <c r="C276" s="177" t="s">
        <v>159</v>
      </c>
      <c r="D276" s="1">
        <v>0</v>
      </c>
      <c r="E276" s="80">
        <v>8005</v>
      </c>
      <c r="F276" s="80">
        <v>8005</v>
      </c>
      <c r="G276" s="80">
        <v>10271</v>
      </c>
    </row>
    <row r="277" spans="1:7" ht="14.85" customHeight="1">
      <c r="A277" s="50"/>
      <c r="B277" s="55" t="s">
        <v>102</v>
      </c>
      <c r="C277" s="177" t="s">
        <v>20</v>
      </c>
      <c r="D277" s="48">
        <v>50</v>
      </c>
      <c r="E277" s="80">
        <v>38</v>
      </c>
      <c r="F277" s="48">
        <v>38</v>
      </c>
      <c r="G277" s="80">
        <v>42</v>
      </c>
    </row>
    <row r="278" spans="1:7" ht="14.85" customHeight="1">
      <c r="A278" s="50"/>
      <c r="B278" s="55" t="s">
        <v>103</v>
      </c>
      <c r="C278" s="177" t="s">
        <v>21</v>
      </c>
      <c r="D278" s="48">
        <v>650</v>
      </c>
      <c r="E278" s="80">
        <v>231</v>
      </c>
      <c r="F278" s="48">
        <f>E278+54</f>
        <v>285</v>
      </c>
      <c r="G278" s="80">
        <v>314</v>
      </c>
    </row>
    <row r="279" spans="1:7" ht="14.85" customHeight="1">
      <c r="A279" s="50" t="s">
        <v>17</v>
      </c>
      <c r="B279" s="55">
        <v>72</v>
      </c>
      <c r="C279" s="177" t="s">
        <v>291</v>
      </c>
      <c r="D279" s="66">
        <f t="shared" ref="D279:F279" si="45">SUM(D275:D278)</f>
        <v>8504</v>
      </c>
      <c r="E279" s="63">
        <f t="shared" si="45"/>
        <v>19450</v>
      </c>
      <c r="F279" s="66">
        <f t="shared" si="45"/>
        <v>19504</v>
      </c>
      <c r="G279" s="63">
        <v>20330</v>
      </c>
    </row>
    <row r="280" spans="1:7" ht="10.8" customHeight="1">
      <c r="A280" s="50"/>
      <c r="B280" s="55"/>
      <c r="C280" s="177"/>
      <c r="D280" s="48"/>
      <c r="E280" s="48"/>
      <c r="F280" s="48"/>
      <c r="G280" s="64"/>
    </row>
    <row r="281" spans="1:7" ht="14.85" customHeight="1">
      <c r="A281" s="50"/>
      <c r="B281" s="55">
        <v>73</v>
      </c>
      <c r="C281" s="177" t="s">
        <v>292</v>
      </c>
      <c r="D281" s="48"/>
      <c r="E281" s="48"/>
      <c r="F281" s="48"/>
      <c r="G281" s="64"/>
    </row>
    <row r="282" spans="1:7" ht="14.85" customHeight="1">
      <c r="A282" s="50"/>
      <c r="B282" s="55" t="s">
        <v>104</v>
      </c>
      <c r="C282" s="177" t="s">
        <v>62</v>
      </c>
      <c r="D282" s="48">
        <v>3864</v>
      </c>
      <c r="E282" s="80">
        <v>8578</v>
      </c>
      <c r="F282" s="48">
        <v>8578</v>
      </c>
      <c r="G282" s="80">
        <v>7108</v>
      </c>
    </row>
    <row r="283" spans="1:7" ht="14.85" customHeight="1">
      <c r="A283" s="50"/>
      <c r="B283" s="55" t="s">
        <v>359</v>
      </c>
      <c r="C283" s="177" t="s">
        <v>159</v>
      </c>
      <c r="D283" s="1">
        <v>0</v>
      </c>
      <c r="E283" s="80">
        <v>3992</v>
      </c>
      <c r="F283" s="80">
        <v>3992</v>
      </c>
      <c r="G283" s="80">
        <v>5984</v>
      </c>
    </row>
    <row r="284" spans="1:7" ht="14.85" customHeight="1">
      <c r="A284" s="50"/>
      <c r="B284" s="55" t="s">
        <v>105</v>
      </c>
      <c r="C284" s="177" t="s">
        <v>20</v>
      </c>
      <c r="D284" s="48">
        <v>50</v>
      </c>
      <c r="E284" s="80">
        <v>38</v>
      </c>
      <c r="F284" s="48">
        <v>38</v>
      </c>
      <c r="G284" s="80">
        <v>42</v>
      </c>
    </row>
    <row r="285" spans="1:7" ht="14.85" customHeight="1">
      <c r="A285" s="50"/>
      <c r="B285" s="55" t="s">
        <v>106</v>
      </c>
      <c r="C285" s="177" t="s">
        <v>21</v>
      </c>
      <c r="D285" s="48">
        <v>707</v>
      </c>
      <c r="E285" s="80">
        <v>95</v>
      </c>
      <c r="F285" s="48">
        <f>E285+190</f>
        <v>285</v>
      </c>
      <c r="G285" s="80">
        <v>314</v>
      </c>
    </row>
    <row r="286" spans="1:7" ht="14.85" customHeight="1">
      <c r="A286" s="50" t="s">
        <v>17</v>
      </c>
      <c r="B286" s="55">
        <v>73</v>
      </c>
      <c r="C286" s="177" t="s">
        <v>292</v>
      </c>
      <c r="D286" s="66">
        <f t="shared" ref="D286:F286" si="46">SUM(D282:D285)</f>
        <v>4621</v>
      </c>
      <c r="E286" s="63">
        <f t="shared" si="46"/>
        <v>12703</v>
      </c>
      <c r="F286" s="63">
        <f t="shared" si="46"/>
        <v>12893</v>
      </c>
      <c r="G286" s="63">
        <v>13448</v>
      </c>
    </row>
    <row r="287" spans="1:7" ht="10.8" customHeight="1">
      <c r="A287" s="50"/>
      <c r="B287" s="55"/>
      <c r="C287" s="177"/>
      <c r="D287" s="48"/>
      <c r="E287" s="48"/>
      <c r="F287" s="2"/>
      <c r="G287" s="64"/>
    </row>
    <row r="288" spans="1:7" ht="26.4">
      <c r="A288" s="50"/>
      <c r="B288" s="55">
        <v>74</v>
      </c>
      <c r="C288" s="177" t="s">
        <v>453</v>
      </c>
      <c r="D288" s="48"/>
      <c r="E288" s="48"/>
      <c r="F288" s="48"/>
      <c r="G288" s="64"/>
    </row>
    <row r="289" spans="1:7" ht="14.85" customHeight="1">
      <c r="A289" s="50"/>
      <c r="B289" s="55" t="s">
        <v>107</v>
      </c>
      <c r="C289" s="177" t="s">
        <v>62</v>
      </c>
      <c r="D289" s="48">
        <v>6347</v>
      </c>
      <c r="E289" s="80">
        <v>8592</v>
      </c>
      <c r="F289" s="48">
        <v>8592</v>
      </c>
      <c r="G289" s="80">
        <v>8181</v>
      </c>
    </row>
    <row r="290" spans="1:7" ht="14.85" customHeight="1">
      <c r="A290" s="50"/>
      <c r="B290" s="55" t="s">
        <v>360</v>
      </c>
      <c r="C290" s="177" t="s">
        <v>159</v>
      </c>
      <c r="D290" s="1">
        <v>0</v>
      </c>
      <c r="E290" s="80">
        <v>932</v>
      </c>
      <c r="F290" s="80">
        <v>932</v>
      </c>
      <c r="G290" s="80">
        <v>10962</v>
      </c>
    </row>
    <row r="291" spans="1:7" ht="14.85" customHeight="1">
      <c r="A291" s="50"/>
      <c r="B291" s="55" t="s">
        <v>108</v>
      </c>
      <c r="C291" s="177" t="s">
        <v>20</v>
      </c>
      <c r="D291" s="48">
        <v>50</v>
      </c>
      <c r="E291" s="80">
        <v>38</v>
      </c>
      <c r="F291" s="48">
        <v>38</v>
      </c>
      <c r="G291" s="80">
        <v>42</v>
      </c>
    </row>
    <row r="292" spans="1:7" ht="14.85" customHeight="1">
      <c r="A292" s="50"/>
      <c r="B292" s="55" t="s">
        <v>109</v>
      </c>
      <c r="C292" s="177" t="s">
        <v>21</v>
      </c>
      <c r="D292" s="61">
        <v>949</v>
      </c>
      <c r="E292" s="74">
        <v>101</v>
      </c>
      <c r="F292" s="61">
        <f>184+E292</f>
        <v>285</v>
      </c>
      <c r="G292" s="74">
        <v>314</v>
      </c>
    </row>
    <row r="293" spans="1:7" ht="26.4">
      <c r="A293" s="50" t="s">
        <v>17</v>
      </c>
      <c r="B293" s="55">
        <v>74</v>
      </c>
      <c r="C293" s="177" t="s">
        <v>453</v>
      </c>
      <c r="D293" s="61">
        <f t="shared" ref="D293:F293" si="47">SUM(D289:D292)</f>
        <v>7346</v>
      </c>
      <c r="E293" s="74">
        <f t="shared" si="47"/>
        <v>9663</v>
      </c>
      <c r="F293" s="61">
        <f t="shared" si="47"/>
        <v>9847</v>
      </c>
      <c r="G293" s="74">
        <v>19499</v>
      </c>
    </row>
    <row r="294" spans="1:7" ht="14.85" customHeight="1">
      <c r="A294" s="50" t="s">
        <v>17</v>
      </c>
      <c r="B294" s="55">
        <v>47</v>
      </c>
      <c r="C294" s="177" t="s">
        <v>35</v>
      </c>
      <c r="D294" s="61">
        <f t="shared" ref="D294:F294" si="48">D293+D286+D279+D272</f>
        <v>31611</v>
      </c>
      <c r="E294" s="74">
        <f t="shared" si="48"/>
        <v>63634</v>
      </c>
      <c r="F294" s="61">
        <f t="shared" si="48"/>
        <v>64140</v>
      </c>
      <c r="G294" s="74">
        <v>79991</v>
      </c>
    </row>
    <row r="295" spans="1:7" ht="11.4" customHeight="1">
      <c r="A295" s="50"/>
      <c r="B295" s="55"/>
      <c r="C295" s="177"/>
      <c r="D295" s="48"/>
      <c r="E295" s="48"/>
      <c r="F295" s="48"/>
      <c r="G295" s="64"/>
    </row>
    <row r="296" spans="1:7" ht="14.85" customHeight="1">
      <c r="A296" s="50"/>
      <c r="B296" s="55">
        <v>48</v>
      </c>
      <c r="C296" s="177" t="s">
        <v>39</v>
      </c>
      <c r="D296" s="48"/>
      <c r="E296" s="48"/>
      <c r="F296" s="48"/>
      <c r="G296" s="64"/>
    </row>
    <row r="297" spans="1:7">
      <c r="A297" s="50"/>
      <c r="B297" s="55">
        <v>71</v>
      </c>
      <c r="C297" s="177" t="s">
        <v>293</v>
      </c>
      <c r="D297" s="48"/>
      <c r="E297" s="48"/>
      <c r="F297" s="48"/>
      <c r="G297" s="64"/>
    </row>
    <row r="298" spans="1:7" ht="14.85" customHeight="1">
      <c r="A298" s="50"/>
      <c r="B298" s="55" t="s">
        <v>140</v>
      </c>
      <c r="C298" s="177" t="s">
        <v>62</v>
      </c>
      <c r="D298" s="48">
        <v>8666</v>
      </c>
      <c r="E298" s="80">
        <v>15891</v>
      </c>
      <c r="F298" s="48">
        <v>15891</v>
      </c>
      <c r="G298" s="80">
        <v>13502</v>
      </c>
    </row>
    <row r="299" spans="1:7" ht="14.85" customHeight="1">
      <c r="A299" s="50"/>
      <c r="B299" s="55" t="s">
        <v>361</v>
      </c>
      <c r="C299" s="177" t="s">
        <v>159</v>
      </c>
      <c r="D299" s="1">
        <v>0</v>
      </c>
      <c r="E299" s="80">
        <v>122</v>
      </c>
      <c r="F299" s="80">
        <v>122</v>
      </c>
      <c r="G299" s="80">
        <v>11886</v>
      </c>
    </row>
    <row r="300" spans="1:7" ht="14.85" customHeight="1">
      <c r="A300" s="50"/>
      <c r="B300" s="55" t="s">
        <v>141</v>
      </c>
      <c r="C300" s="177" t="s">
        <v>20</v>
      </c>
      <c r="D300" s="48">
        <v>50</v>
      </c>
      <c r="E300" s="80">
        <v>38</v>
      </c>
      <c r="F300" s="48">
        <v>38</v>
      </c>
      <c r="G300" s="80">
        <v>42</v>
      </c>
    </row>
    <row r="301" spans="1:7" ht="14.85" customHeight="1">
      <c r="A301" s="50"/>
      <c r="B301" s="55" t="s">
        <v>142</v>
      </c>
      <c r="C301" s="177" t="s">
        <v>21</v>
      </c>
      <c r="D301" s="48">
        <v>811</v>
      </c>
      <c r="E301" s="80">
        <v>116</v>
      </c>
      <c r="F301" s="48">
        <f>169+E301</f>
        <v>285</v>
      </c>
      <c r="G301" s="80">
        <v>314</v>
      </c>
    </row>
    <row r="302" spans="1:7" ht="14.85" customHeight="1">
      <c r="A302" s="50" t="s">
        <v>17</v>
      </c>
      <c r="B302" s="55">
        <v>71</v>
      </c>
      <c r="C302" s="177" t="s">
        <v>293</v>
      </c>
      <c r="D302" s="66">
        <f t="shared" ref="D302:F302" si="49">SUM(D298:D301)</f>
        <v>9527</v>
      </c>
      <c r="E302" s="63">
        <f t="shared" si="49"/>
        <v>16167</v>
      </c>
      <c r="F302" s="66">
        <f t="shared" si="49"/>
        <v>16336</v>
      </c>
      <c r="G302" s="63">
        <v>25744</v>
      </c>
    </row>
    <row r="303" spans="1:7" ht="11.4" customHeight="1">
      <c r="A303" s="50"/>
      <c r="B303" s="55"/>
      <c r="C303" s="177"/>
      <c r="D303" s="48"/>
      <c r="E303" s="48"/>
      <c r="F303" s="48"/>
      <c r="G303" s="64"/>
    </row>
    <row r="304" spans="1:7" ht="26.4">
      <c r="A304" s="50"/>
      <c r="B304" s="55">
        <v>72</v>
      </c>
      <c r="C304" s="177" t="s">
        <v>294</v>
      </c>
      <c r="D304" s="48"/>
      <c r="E304" s="48"/>
      <c r="F304" s="48"/>
      <c r="G304" s="64"/>
    </row>
    <row r="305" spans="1:7" ht="13.95" customHeight="1">
      <c r="A305" s="50"/>
      <c r="B305" s="55" t="s">
        <v>143</v>
      </c>
      <c r="C305" s="177" t="s">
        <v>62</v>
      </c>
      <c r="D305" s="48">
        <v>7615</v>
      </c>
      <c r="E305" s="80">
        <v>17578</v>
      </c>
      <c r="F305" s="48">
        <v>17578</v>
      </c>
      <c r="G305" s="80">
        <v>19032</v>
      </c>
    </row>
    <row r="306" spans="1:7" ht="13.95" customHeight="1">
      <c r="A306" s="70"/>
      <c r="B306" s="97" t="s">
        <v>362</v>
      </c>
      <c r="C306" s="98" t="s">
        <v>159</v>
      </c>
      <c r="D306" s="60">
        <v>0</v>
      </c>
      <c r="E306" s="74">
        <v>13544</v>
      </c>
      <c r="F306" s="74">
        <v>13544</v>
      </c>
      <c r="G306" s="74">
        <v>15753</v>
      </c>
    </row>
    <row r="307" spans="1:7" ht="13.95" customHeight="1">
      <c r="A307" s="50"/>
      <c r="B307" s="55" t="s">
        <v>144</v>
      </c>
      <c r="C307" s="177" t="s">
        <v>20</v>
      </c>
      <c r="D307" s="48">
        <v>50</v>
      </c>
      <c r="E307" s="80">
        <v>38</v>
      </c>
      <c r="F307" s="48">
        <v>38</v>
      </c>
      <c r="G307" s="80">
        <v>42</v>
      </c>
    </row>
    <row r="308" spans="1:7" ht="13.95" customHeight="1">
      <c r="A308" s="50"/>
      <c r="B308" s="55" t="s">
        <v>145</v>
      </c>
      <c r="C308" s="177" t="s">
        <v>21</v>
      </c>
      <c r="D308" s="61">
        <v>1166</v>
      </c>
      <c r="E308" s="74">
        <v>80</v>
      </c>
      <c r="F308" s="61">
        <f>205+E308</f>
        <v>285</v>
      </c>
      <c r="G308" s="74">
        <v>314</v>
      </c>
    </row>
    <row r="309" spans="1:7" ht="26.4">
      <c r="A309" s="50" t="s">
        <v>17</v>
      </c>
      <c r="B309" s="55">
        <v>72</v>
      </c>
      <c r="C309" s="177" t="s">
        <v>294</v>
      </c>
      <c r="D309" s="61">
        <f t="shared" ref="D309:F309" si="50">SUM(D305:D308)</f>
        <v>8831</v>
      </c>
      <c r="E309" s="74">
        <f t="shared" si="50"/>
        <v>31240</v>
      </c>
      <c r="F309" s="61">
        <f t="shared" si="50"/>
        <v>31445</v>
      </c>
      <c r="G309" s="74">
        <v>35141</v>
      </c>
    </row>
    <row r="310" spans="1:7" ht="10.199999999999999" customHeight="1">
      <c r="A310" s="50"/>
      <c r="B310" s="55"/>
      <c r="C310" s="177"/>
      <c r="D310" s="48"/>
      <c r="E310" s="48"/>
      <c r="F310" s="48"/>
      <c r="G310" s="64"/>
    </row>
    <row r="311" spans="1:7" ht="13.95" customHeight="1">
      <c r="A311" s="50"/>
      <c r="B311" s="55">
        <v>73</v>
      </c>
      <c r="C311" s="177" t="s">
        <v>295</v>
      </c>
      <c r="D311" s="48"/>
      <c r="E311" s="48"/>
      <c r="F311" s="48"/>
      <c r="G311" s="64"/>
    </row>
    <row r="312" spans="1:7" ht="13.95" customHeight="1">
      <c r="A312" s="50"/>
      <c r="B312" s="55" t="s">
        <v>146</v>
      </c>
      <c r="C312" s="177" t="s">
        <v>62</v>
      </c>
      <c r="D312" s="48">
        <v>9363</v>
      </c>
      <c r="E312" s="80">
        <v>13356</v>
      </c>
      <c r="F312" s="48">
        <v>13356</v>
      </c>
      <c r="G312" s="80">
        <v>12947</v>
      </c>
    </row>
    <row r="313" spans="1:7" ht="13.95" customHeight="1">
      <c r="A313" s="50"/>
      <c r="B313" s="55" t="s">
        <v>363</v>
      </c>
      <c r="C313" s="177" t="s">
        <v>159</v>
      </c>
      <c r="D313" s="1">
        <v>0</v>
      </c>
      <c r="E313" s="80">
        <v>122</v>
      </c>
      <c r="F313" s="80">
        <v>122</v>
      </c>
      <c r="G313" s="80">
        <v>6027</v>
      </c>
    </row>
    <row r="314" spans="1:7" ht="13.95" customHeight="1">
      <c r="A314" s="50"/>
      <c r="B314" s="55" t="s">
        <v>147</v>
      </c>
      <c r="C314" s="177" t="s">
        <v>20</v>
      </c>
      <c r="D314" s="48">
        <v>50</v>
      </c>
      <c r="E314" s="80">
        <v>38</v>
      </c>
      <c r="F314" s="48">
        <v>38</v>
      </c>
      <c r="G314" s="80">
        <v>42</v>
      </c>
    </row>
    <row r="315" spans="1:7" ht="13.95" customHeight="1">
      <c r="A315" s="50"/>
      <c r="B315" s="55" t="s">
        <v>148</v>
      </c>
      <c r="C315" s="177" t="s">
        <v>21</v>
      </c>
      <c r="D315" s="48">
        <v>781</v>
      </c>
      <c r="E315" s="80">
        <v>132</v>
      </c>
      <c r="F315" s="48">
        <f>E315+153</f>
        <v>285</v>
      </c>
      <c r="G315" s="80">
        <v>314</v>
      </c>
    </row>
    <row r="316" spans="1:7" ht="13.95" customHeight="1">
      <c r="A316" s="50" t="s">
        <v>17</v>
      </c>
      <c r="B316" s="55">
        <v>73</v>
      </c>
      <c r="C316" s="177" t="s">
        <v>295</v>
      </c>
      <c r="D316" s="66">
        <f t="shared" ref="D316:F316" si="51">SUM(D312:D315)</f>
        <v>10194</v>
      </c>
      <c r="E316" s="63">
        <f t="shared" si="51"/>
        <v>13648</v>
      </c>
      <c r="F316" s="66">
        <f t="shared" si="51"/>
        <v>13801</v>
      </c>
      <c r="G316" s="63">
        <v>19330</v>
      </c>
    </row>
    <row r="317" spans="1:7" ht="10.199999999999999" customHeight="1">
      <c r="A317" s="50"/>
      <c r="B317" s="55"/>
      <c r="C317" s="177"/>
      <c r="D317" s="48"/>
      <c r="E317" s="48"/>
      <c r="F317" s="48"/>
      <c r="G317" s="64"/>
    </row>
    <row r="318" spans="1:7" ht="13.95" customHeight="1">
      <c r="A318" s="50"/>
      <c r="B318" s="55">
        <v>74</v>
      </c>
      <c r="C318" s="177" t="s">
        <v>296</v>
      </c>
      <c r="D318" s="48"/>
      <c r="E318" s="48"/>
      <c r="F318" s="48"/>
      <c r="G318" s="64"/>
    </row>
    <row r="319" spans="1:7" ht="13.95" customHeight="1">
      <c r="A319" s="50"/>
      <c r="B319" s="55" t="s">
        <v>149</v>
      </c>
      <c r="C319" s="73" t="s">
        <v>62</v>
      </c>
      <c r="D319" s="48">
        <v>10706</v>
      </c>
      <c r="E319" s="80">
        <v>12393</v>
      </c>
      <c r="F319" s="48">
        <v>12393</v>
      </c>
      <c r="G319" s="80">
        <v>12379</v>
      </c>
    </row>
    <row r="320" spans="1:7" ht="13.95" customHeight="1">
      <c r="A320" s="50"/>
      <c r="B320" s="55" t="s">
        <v>364</v>
      </c>
      <c r="C320" s="73" t="s">
        <v>159</v>
      </c>
      <c r="D320" s="1">
        <v>0</v>
      </c>
      <c r="E320" s="80">
        <v>341</v>
      </c>
      <c r="F320" s="80">
        <v>341</v>
      </c>
      <c r="G320" s="80">
        <v>12965</v>
      </c>
    </row>
    <row r="321" spans="1:7" ht="13.95" customHeight="1">
      <c r="A321" s="50"/>
      <c r="B321" s="55" t="s">
        <v>150</v>
      </c>
      <c r="C321" s="73" t="s">
        <v>20</v>
      </c>
      <c r="D321" s="48">
        <v>50</v>
      </c>
      <c r="E321" s="80">
        <v>38</v>
      </c>
      <c r="F321" s="48">
        <v>38</v>
      </c>
      <c r="G321" s="80">
        <v>42</v>
      </c>
    </row>
    <row r="322" spans="1:7" ht="13.95" customHeight="1">
      <c r="A322" s="50"/>
      <c r="B322" s="55" t="s">
        <v>151</v>
      </c>
      <c r="C322" s="73" t="s">
        <v>21</v>
      </c>
      <c r="D322" s="48">
        <v>964</v>
      </c>
      <c r="E322" s="80">
        <v>207</v>
      </c>
      <c r="F322" s="48">
        <f>E322+78</f>
        <v>285</v>
      </c>
      <c r="G322" s="80">
        <v>314</v>
      </c>
    </row>
    <row r="323" spans="1:7" ht="13.95" customHeight="1">
      <c r="A323" s="50" t="s">
        <v>17</v>
      </c>
      <c r="B323" s="55">
        <v>74</v>
      </c>
      <c r="C323" s="177" t="s">
        <v>296</v>
      </c>
      <c r="D323" s="66">
        <f t="shared" ref="D323:F323" si="52">SUM(D319:D322)</f>
        <v>11720</v>
      </c>
      <c r="E323" s="63">
        <f t="shared" si="52"/>
        <v>12979</v>
      </c>
      <c r="F323" s="66">
        <f t="shared" si="52"/>
        <v>13057</v>
      </c>
      <c r="G323" s="63">
        <v>25700</v>
      </c>
    </row>
    <row r="324" spans="1:7" ht="10.199999999999999" customHeight="1">
      <c r="A324" s="50"/>
      <c r="B324" s="55"/>
      <c r="C324" s="177"/>
      <c r="D324" s="48"/>
      <c r="E324" s="48"/>
      <c r="F324" s="48"/>
      <c r="G324" s="64"/>
    </row>
    <row r="325" spans="1:7" ht="13.95" customHeight="1">
      <c r="A325" s="50"/>
      <c r="B325" s="55">
        <v>75</v>
      </c>
      <c r="C325" s="177" t="s">
        <v>297</v>
      </c>
      <c r="D325" s="48"/>
      <c r="E325" s="48"/>
      <c r="F325" s="48"/>
      <c r="G325" s="64"/>
    </row>
    <row r="326" spans="1:7" ht="13.95" customHeight="1">
      <c r="A326" s="50"/>
      <c r="B326" s="55" t="s">
        <v>152</v>
      </c>
      <c r="C326" s="73" t="s">
        <v>62</v>
      </c>
      <c r="D326" s="48">
        <v>20510</v>
      </c>
      <c r="E326" s="80">
        <v>32602</v>
      </c>
      <c r="F326" s="48">
        <v>32602</v>
      </c>
      <c r="G326" s="80">
        <v>32302</v>
      </c>
    </row>
    <row r="327" spans="1:7" s="178" customFormat="1" ht="13.95" customHeight="1">
      <c r="A327" s="50"/>
      <c r="B327" s="55" t="s">
        <v>381</v>
      </c>
      <c r="C327" s="73" t="s">
        <v>159</v>
      </c>
      <c r="D327" s="1">
        <v>0</v>
      </c>
      <c r="E327" s="1">
        <v>0</v>
      </c>
      <c r="F327" s="1">
        <v>0</v>
      </c>
      <c r="G327" s="80">
        <v>16241</v>
      </c>
    </row>
    <row r="328" spans="1:7" ht="13.95" customHeight="1">
      <c r="A328" s="50"/>
      <c r="B328" s="55" t="s">
        <v>153</v>
      </c>
      <c r="C328" s="73" t="s">
        <v>20</v>
      </c>
      <c r="D328" s="48">
        <v>50</v>
      </c>
      <c r="E328" s="80">
        <v>38</v>
      </c>
      <c r="F328" s="48">
        <v>38</v>
      </c>
      <c r="G328" s="80">
        <v>42</v>
      </c>
    </row>
    <row r="329" spans="1:7" ht="13.95" customHeight="1">
      <c r="A329" s="50"/>
      <c r="B329" s="55" t="s">
        <v>154</v>
      </c>
      <c r="C329" s="73" t="s">
        <v>21</v>
      </c>
      <c r="D329" s="48">
        <v>797</v>
      </c>
      <c r="E329" s="80">
        <v>158</v>
      </c>
      <c r="F329" s="48">
        <f>E329+127</f>
        <v>285</v>
      </c>
      <c r="G329" s="80">
        <v>314</v>
      </c>
    </row>
    <row r="330" spans="1:7" ht="13.95" customHeight="1">
      <c r="A330" s="50" t="s">
        <v>17</v>
      </c>
      <c r="B330" s="55">
        <v>75</v>
      </c>
      <c r="C330" s="177" t="s">
        <v>297</v>
      </c>
      <c r="D330" s="66">
        <f t="shared" ref="D330:F330" si="53">SUM(D326:D329)</f>
        <v>21357</v>
      </c>
      <c r="E330" s="63">
        <f t="shared" si="53"/>
        <v>32798</v>
      </c>
      <c r="F330" s="66">
        <f t="shared" si="53"/>
        <v>32925</v>
      </c>
      <c r="G330" s="63">
        <v>48899</v>
      </c>
    </row>
    <row r="331" spans="1:7" ht="10.199999999999999" customHeight="1">
      <c r="A331" s="50"/>
      <c r="B331" s="55"/>
      <c r="C331" s="177"/>
      <c r="D331" s="48"/>
      <c r="E331" s="48"/>
      <c r="F331" s="48"/>
      <c r="G331" s="64"/>
    </row>
    <row r="332" spans="1:7" ht="13.95" customHeight="1">
      <c r="A332" s="50"/>
      <c r="B332" s="55">
        <v>76</v>
      </c>
      <c r="C332" s="177" t="s">
        <v>298</v>
      </c>
      <c r="D332" s="48"/>
      <c r="E332" s="48"/>
      <c r="F332" s="48"/>
      <c r="G332" s="64"/>
    </row>
    <row r="333" spans="1:7" ht="13.95" customHeight="1">
      <c r="A333" s="50"/>
      <c r="B333" s="55" t="s">
        <v>155</v>
      </c>
      <c r="C333" s="73" t="s">
        <v>62</v>
      </c>
      <c r="D333" s="48">
        <v>12197</v>
      </c>
      <c r="E333" s="80">
        <v>18366</v>
      </c>
      <c r="F333" s="48">
        <v>18366</v>
      </c>
      <c r="G333" s="80">
        <v>15028</v>
      </c>
    </row>
    <row r="334" spans="1:7" ht="13.95" customHeight="1">
      <c r="A334" s="50"/>
      <c r="B334" s="55" t="s">
        <v>365</v>
      </c>
      <c r="C334" s="73" t="s">
        <v>159</v>
      </c>
      <c r="D334" s="1">
        <v>0</v>
      </c>
      <c r="E334" s="80">
        <v>109</v>
      </c>
      <c r="F334" s="80">
        <v>109</v>
      </c>
      <c r="G334" s="80">
        <v>14416</v>
      </c>
    </row>
    <row r="335" spans="1:7" ht="13.95" customHeight="1">
      <c r="A335" s="50"/>
      <c r="B335" s="55" t="s">
        <v>156</v>
      </c>
      <c r="C335" s="73" t="s">
        <v>20</v>
      </c>
      <c r="D335" s="48">
        <v>50</v>
      </c>
      <c r="E335" s="80">
        <v>38</v>
      </c>
      <c r="F335" s="48">
        <v>38</v>
      </c>
      <c r="G335" s="80">
        <v>42</v>
      </c>
    </row>
    <row r="336" spans="1:7" ht="13.95" customHeight="1">
      <c r="A336" s="50"/>
      <c r="B336" s="55" t="s">
        <v>157</v>
      </c>
      <c r="C336" s="73" t="s">
        <v>21</v>
      </c>
      <c r="D336" s="61">
        <v>775</v>
      </c>
      <c r="E336" s="80">
        <v>253</v>
      </c>
      <c r="F336" s="61">
        <f>E336+32</f>
        <v>285</v>
      </c>
      <c r="G336" s="74">
        <v>314</v>
      </c>
    </row>
    <row r="337" spans="1:7" ht="13.95" customHeight="1">
      <c r="A337" s="50" t="s">
        <v>17</v>
      </c>
      <c r="B337" s="55">
        <v>76</v>
      </c>
      <c r="C337" s="177" t="s">
        <v>298</v>
      </c>
      <c r="D337" s="66">
        <f t="shared" ref="D337:F337" si="54">SUM(D333:D336)</f>
        <v>13022</v>
      </c>
      <c r="E337" s="63">
        <f t="shared" si="54"/>
        <v>18766</v>
      </c>
      <c r="F337" s="66">
        <f t="shared" si="54"/>
        <v>18798</v>
      </c>
      <c r="G337" s="63">
        <v>29800</v>
      </c>
    </row>
    <row r="338" spans="1:7">
      <c r="A338" s="50"/>
      <c r="B338" s="55"/>
      <c r="C338" s="177"/>
      <c r="D338" s="77"/>
      <c r="E338" s="99"/>
      <c r="F338" s="77"/>
      <c r="G338" s="79"/>
    </row>
    <row r="339" spans="1:7" ht="13.95" customHeight="1">
      <c r="A339" s="50"/>
      <c r="B339" s="55">
        <v>78</v>
      </c>
      <c r="C339" s="177" t="s">
        <v>299</v>
      </c>
      <c r="D339" s="48"/>
      <c r="E339" s="80"/>
      <c r="F339" s="48"/>
      <c r="G339" s="65"/>
    </row>
    <row r="340" spans="1:7" ht="13.95" customHeight="1">
      <c r="A340" s="50"/>
      <c r="B340" s="55" t="s">
        <v>189</v>
      </c>
      <c r="C340" s="73" t="s">
        <v>62</v>
      </c>
      <c r="D340" s="80">
        <v>12322</v>
      </c>
      <c r="E340" s="80">
        <v>16606</v>
      </c>
      <c r="F340" s="80">
        <v>16606</v>
      </c>
      <c r="G340" s="80">
        <v>17753</v>
      </c>
    </row>
    <row r="341" spans="1:7" ht="13.95" customHeight="1">
      <c r="A341" s="50"/>
      <c r="B341" s="55" t="s">
        <v>366</v>
      </c>
      <c r="C341" s="73" t="s">
        <v>159</v>
      </c>
      <c r="D341" s="1">
        <v>0</v>
      </c>
      <c r="E341" s="80">
        <v>354</v>
      </c>
      <c r="F341" s="80">
        <v>354</v>
      </c>
      <c r="G341" s="80">
        <v>16332</v>
      </c>
    </row>
    <row r="342" spans="1:7" ht="13.95" customHeight="1">
      <c r="A342" s="50"/>
      <c r="B342" s="55" t="s">
        <v>190</v>
      </c>
      <c r="C342" s="73" t="s">
        <v>20</v>
      </c>
      <c r="D342" s="80">
        <v>50</v>
      </c>
      <c r="E342" s="80">
        <v>38</v>
      </c>
      <c r="F342" s="80">
        <v>38</v>
      </c>
      <c r="G342" s="80">
        <v>42</v>
      </c>
    </row>
    <row r="343" spans="1:7" ht="13.95" customHeight="1">
      <c r="A343" s="50"/>
      <c r="B343" s="55" t="s">
        <v>191</v>
      </c>
      <c r="C343" s="73" t="s">
        <v>21</v>
      </c>
      <c r="D343" s="80">
        <v>640</v>
      </c>
      <c r="E343" s="80">
        <v>50</v>
      </c>
      <c r="F343" s="80">
        <f>E343+235</f>
        <v>285</v>
      </c>
      <c r="G343" s="80">
        <v>314</v>
      </c>
    </row>
    <row r="344" spans="1:7" ht="13.95" customHeight="1">
      <c r="A344" s="50" t="s">
        <v>17</v>
      </c>
      <c r="B344" s="55">
        <v>78</v>
      </c>
      <c r="C344" s="177" t="s">
        <v>299</v>
      </c>
      <c r="D344" s="63">
        <f t="shared" ref="D344:F344" si="55">SUM(D340:D343)</f>
        <v>13012</v>
      </c>
      <c r="E344" s="63">
        <f t="shared" si="55"/>
        <v>17048</v>
      </c>
      <c r="F344" s="63">
        <f t="shared" si="55"/>
        <v>17283</v>
      </c>
      <c r="G344" s="63">
        <v>34441</v>
      </c>
    </row>
    <row r="345" spans="1:7" ht="13.95" customHeight="1">
      <c r="A345" s="50"/>
      <c r="B345" s="55"/>
      <c r="C345" s="177"/>
      <c r="D345" s="80"/>
      <c r="E345" s="80"/>
      <c r="F345" s="80"/>
      <c r="G345" s="65"/>
    </row>
    <row r="346" spans="1:7" ht="13.95" customHeight="1">
      <c r="A346" s="50"/>
      <c r="B346" s="55">
        <v>79</v>
      </c>
      <c r="C346" s="177" t="s">
        <v>300</v>
      </c>
      <c r="D346" s="48"/>
      <c r="E346" s="80"/>
      <c r="F346" s="48"/>
      <c r="G346" s="65"/>
    </row>
    <row r="347" spans="1:7" ht="13.95" customHeight="1">
      <c r="A347" s="50"/>
      <c r="B347" s="55" t="s">
        <v>245</v>
      </c>
      <c r="C347" s="177" t="s">
        <v>62</v>
      </c>
      <c r="D347" s="80">
        <v>9626</v>
      </c>
      <c r="E347" s="80">
        <v>12682</v>
      </c>
      <c r="F347" s="80">
        <v>12682</v>
      </c>
      <c r="G347" s="80">
        <v>10738</v>
      </c>
    </row>
    <row r="348" spans="1:7" ht="13.95" customHeight="1">
      <c r="A348" s="50"/>
      <c r="B348" s="55" t="s">
        <v>367</v>
      </c>
      <c r="C348" s="177" t="s">
        <v>159</v>
      </c>
      <c r="D348" s="1">
        <v>0</v>
      </c>
      <c r="E348" s="80">
        <v>109</v>
      </c>
      <c r="F348" s="80">
        <v>109</v>
      </c>
      <c r="G348" s="80">
        <v>5455</v>
      </c>
    </row>
    <row r="349" spans="1:7" ht="13.95" customHeight="1">
      <c r="A349" s="50"/>
      <c r="B349" s="55" t="s">
        <v>243</v>
      </c>
      <c r="C349" s="177" t="s">
        <v>20</v>
      </c>
      <c r="D349" s="80">
        <v>50</v>
      </c>
      <c r="E349" s="80">
        <v>38</v>
      </c>
      <c r="F349" s="80">
        <v>38</v>
      </c>
      <c r="G349" s="80">
        <v>42</v>
      </c>
    </row>
    <row r="350" spans="1:7" ht="13.95" customHeight="1">
      <c r="A350" s="50"/>
      <c r="B350" s="55" t="s">
        <v>244</v>
      </c>
      <c r="C350" s="177" t="s">
        <v>21</v>
      </c>
      <c r="D350" s="74">
        <v>1478</v>
      </c>
      <c r="E350" s="74">
        <v>417</v>
      </c>
      <c r="F350" s="74">
        <f>E350+85</f>
        <v>502</v>
      </c>
      <c r="G350" s="74">
        <v>552</v>
      </c>
    </row>
    <row r="351" spans="1:7" ht="13.95" customHeight="1">
      <c r="A351" s="50" t="s">
        <v>17</v>
      </c>
      <c r="B351" s="55">
        <v>79</v>
      </c>
      <c r="C351" s="177" t="s">
        <v>300</v>
      </c>
      <c r="D351" s="74">
        <f t="shared" ref="D351:F351" si="56">SUM(D347:D350)</f>
        <v>11154</v>
      </c>
      <c r="E351" s="74">
        <f t="shared" si="56"/>
        <v>13246</v>
      </c>
      <c r="F351" s="74">
        <f t="shared" si="56"/>
        <v>13331</v>
      </c>
      <c r="G351" s="74">
        <v>16787</v>
      </c>
    </row>
    <row r="352" spans="1:7" ht="13.95" customHeight="1">
      <c r="A352" s="50" t="s">
        <v>17</v>
      </c>
      <c r="B352" s="55">
        <v>48</v>
      </c>
      <c r="C352" s="177" t="s">
        <v>39</v>
      </c>
      <c r="D352" s="63">
        <f t="shared" ref="D352:F352" si="57">D337+D330+D323+D316+D309+D302+D344+D351</f>
        <v>98817</v>
      </c>
      <c r="E352" s="63">
        <f t="shared" si="57"/>
        <v>155892</v>
      </c>
      <c r="F352" s="63">
        <f t="shared" si="57"/>
        <v>156976</v>
      </c>
      <c r="G352" s="63">
        <v>235842</v>
      </c>
    </row>
    <row r="353" spans="1:7" ht="13.95" customHeight="1">
      <c r="A353" s="50" t="s">
        <v>17</v>
      </c>
      <c r="B353" s="54">
        <v>1.0009999999999999</v>
      </c>
      <c r="C353" s="52" t="s">
        <v>168</v>
      </c>
      <c r="D353" s="101">
        <f t="shared" ref="D353:F353" si="58">D352+D294+D264+D192</f>
        <v>349877</v>
      </c>
      <c r="E353" s="101">
        <f t="shared" si="58"/>
        <v>574481</v>
      </c>
      <c r="F353" s="101">
        <f t="shared" si="58"/>
        <v>578881</v>
      </c>
      <c r="G353" s="101">
        <v>825483</v>
      </c>
    </row>
    <row r="354" spans="1:7" ht="13.95" customHeight="1">
      <c r="A354" s="50"/>
      <c r="B354" s="54"/>
      <c r="C354" s="52"/>
      <c r="D354" s="56"/>
      <c r="E354" s="102"/>
      <c r="F354" s="56"/>
      <c r="G354" s="57"/>
    </row>
    <row r="355" spans="1:7" ht="13.95" customHeight="1">
      <c r="A355" s="50"/>
      <c r="B355" s="94">
        <v>1.8</v>
      </c>
      <c r="C355" s="52" t="s">
        <v>53</v>
      </c>
      <c r="D355" s="68"/>
      <c r="E355" s="68"/>
      <c r="F355" s="68"/>
      <c r="G355" s="69"/>
    </row>
    <row r="356" spans="1:7" ht="13.95" customHeight="1">
      <c r="A356" s="50"/>
      <c r="B356" s="53">
        <v>36</v>
      </c>
      <c r="C356" s="177" t="s">
        <v>22</v>
      </c>
      <c r="D356" s="56"/>
      <c r="E356" s="56"/>
      <c r="F356" s="56"/>
      <c r="G356" s="58"/>
    </row>
    <row r="357" spans="1:7" ht="39.6">
      <c r="A357" s="70"/>
      <c r="B357" s="183" t="s">
        <v>55</v>
      </c>
      <c r="C357" s="107" t="s">
        <v>450</v>
      </c>
      <c r="D357" s="61">
        <v>12004</v>
      </c>
      <c r="E357" s="74">
        <v>26000</v>
      </c>
      <c r="F357" s="61">
        <v>26000</v>
      </c>
      <c r="G357" s="74">
        <v>26988</v>
      </c>
    </row>
    <row r="358" spans="1:7" ht="26.4">
      <c r="A358" s="50"/>
      <c r="B358" s="75" t="s">
        <v>430</v>
      </c>
      <c r="C358" s="73" t="s">
        <v>432</v>
      </c>
      <c r="D358" s="60">
        <v>0</v>
      </c>
      <c r="E358" s="60">
        <v>0</v>
      </c>
      <c r="F358" s="60">
        <v>0</v>
      </c>
      <c r="G358" s="74">
        <v>6000</v>
      </c>
    </row>
    <row r="359" spans="1:7" ht="15" customHeight="1">
      <c r="A359" s="50" t="s">
        <v>17</v>
      </c>
      <c r="B359" s="53">
        <v>36</v>
      </c>
      <c r="C359" s="177" t="s">
        <v>22</v>
      </c>
      <c r="D359" s="61">
        <f>SUM(D357:D358)</f>
        <v>12004</v>
      </c>
      <c r="E359" s="61">
        <f t="shared" ref="E359:F359" si="59">SUM(E357:E358)</f>
        <v>26000</v>
      </c>
      <c r="F359" s="61">
        <f t="shared" si="59"/>
        <v>26000</v>
      </c>
      <c r="G359" s="61">
        <v>32988</v>
      </c>
    </row>
    <row r="360" spans="1:7" ht="15" customHeight="1">
      <c r="A360" s="50" t="s">
        <v>17</v>
      </c>
      <c r="B360" s="94">
        <v>1.8</v>
      </c>
      <c r="C360" s="52" t="s">
        <v>53</v>
      </c>
      <c r="D360" s="61">
        <f t="shared" ref="D360:F360" si="60">D359</f>
        <v>12004</v>
      </c>
      <c r="E360" s="74">
        <f t="shared" si="60"/>
        <v>26000</v>
      </c>
      <c r="F360" s="61">
        <f t="shared" si="60"/>
        <v>26000</v>
      </c>
      <c r="G360" s="61">
        <v>32988</v>
      </c>
    </row>
    <row r="361" spans="1:7" ht="15" customHeight="1">
      <c r="A361" s="50" t="s">
        <v>17</v>
      </c>
      <c r="B361" s="53">
        <v>1</v>
      </c>
      <c r="C361" s="177" t="s">
        <v>54</v>
      </c>
      <c r="D361" s="61">
        <f t="shared" ref="D361:F361" si="61">D360+D353</f>
        <v>361881</v>
      </c>
      <c r="E361" s="61">
        <f t="shared" si="61"/>
        <v>600481</v>
      </c>
      <c r="F361" s="61">
        <f t="shared" si="61"/>
        <v>604881</v>
      </c>
      <c r="G361" s="61">
        <v>858471</v>
      </c>
    </row>
    <row r="362" spans="1:7" ht="26.4">
      <c r="A362" s="50" t="s">
        <v>17</v>
      </c>
      <c r="B362" s="51">
        <v>2501</v>
      </c>
      <c r="C362" s="52" t="s">
        <v>3</v>
      </c>
      <c r="D362" s="66">
        <f t="shared" ref="D362:F362" si="62">SUM(D361)</f>
        <v>361881</v>
      </c>
      <c r="E362" s="66">
        <f t="shared" si="62"/>
        <v>600481</v>
      </c>
      <c r="F362" s="66">
        <f t="shared" si="62"/>
        <v>604881</v>
      </c>
      <c r="G362" s="66">
        <v>858471</v>
      </c>
    </row>
    <row r="363" spans="1:7">
      <c r="A363" s="50"/>
      <c r="B363" s="51"/>
      <c r="C363" s="52"/>
      <c r="D363" s="48"/>
      <c r="E363" s="80"/>
      <c r="F363" s="48"/>
      <c r="G363" s="65"/>
    </row>
    <row r="364" spans="1:7" ht="15" customHeight="1">
      <c r="A364" s="50" t="s">
        <v>19</v>
      </c>
      <c r="B364" s="51">
        <v>2505</v>
      </c>
      <c r="C364" s="52" t="s">
        <v>4</v>
      </c>
      <c r="D364" s="68"/>
      <c r="E364" s="68"/>
      <c r="F364" s="68"/>
      <c r="G364" s="69"/>
    </row>
    <row r="365" spans="1:7" ht="15" customHeight="1">
      <c r="A365" s="50"/>
      <c r="B365" s="53">
        <v>1</v>
      </c>
      <c r="C365" s="177" t="s">
        <v>56</v>
      </c>
      <c r="D365" s="68"/>
      <c r="E365" s="68"/>
      <c r="F365" s="68"/>
      <c r="G365" s="69"/>
    </row>
    <row r="366" spans="1:7" ht="15" customHeight="1">
      <c r="A366" s="50"/>
      <c r="B366" s="94">
        <v>1.702</v>
      </c>
      <c r="C366" s="52" t="s">
        <v>197</v>
      </c>
      <c r="D366" s="68"/>
      <c r="E366" s="68"/>
      <c r="F366" s="68"/>
      <c r="G366" s="69"/>
    </row>
    <row r="367" spans="1:7" ht="15" customHeight="1">
      <c r="A367" s="50"/>
      <c r="B367" s="103">
        <v>37</v>
      </c>
      <c r="C367" s="177" t="s">
        <v>236</v>
      </c>
      <c r="D367" s="59"/>
      <c r="E367" s="102"/>
      <c r="F367" s="102"/>
      <c r="G367" s="65"/>
    </row>
    <row r="368" spans="1:7" ht="28.95" customHeight="1">
      <c r="A368" s="50"/>
      <c r="B368" s="75" t="s">
        <v>224</v>
      </c>
      <c r="C368" s="73" t="s">
        <v>443</v>
      </c>
      <c r="D368" s="102">
        <v>2560</v>
      </c>
      <c r="E368" s="102">
        <v>10000</v>
      </c>
      <c r="F368" s="102">
        <f>E368+109034</f>
        <v>119034</v>
      </c>
      <c r="G368" s="102">
        <v>288800</v>
      </c>
    </row>
    <row r="369" spans="1:7" ht="28.95" customHeight="1">
      <c r="A369" s="50"/>
      <c r="B369" s="75" t="s">
        <v>225</v>
      </c>
      <c r="C369" s="73" t="s">
        <v>444</v>
      </c>
      <c r="D369" s="102">
        <v>625</v>
      </c>
      <c r="E369" s="102">
        <v>7000</v>
      </c>
      <c r="F369" s="102">
        <v>7000</v>
      </c>
      <c r="G369" s="102">
        <v>17500</v>
      </c>
    </row>
    <row r="370" spans="1:7" ht="15" customHeight="1">
      <c r="A370" s="50" t="s">
        <v>17</v>
      </c>
      <c r="B370" s="103">
        <v>37</v>
      </c>
      <c r="C370" s="177" t="s">
        <v>236</v>
      </c>
      <c r="D370" s="104">
        <f>SUM(D368:D369)</f>
        <v>3185</v>
      </c>
      <c r="E370" s="104">
        <f t="shared" ref="E370:F370" si="63">SUM(E368:E369)</f>
        <v>17000</v>
      </c>
      <c r="F370" s="104">
        <f t="shared" si="63"/>
        <v>126034</v>
      </c>
      <c r="G370" s="104">
        <v>306300</v>
      </c>
    </row>
    <row r="371" spans="1:7" ht="15" customHeight="1">
      <c r="A371" s="50" t="s">
        <v>17</v>
      </c>
      <c r="B371" s="94">
        <v>1.702</v>
      </c>
      <c r="C371" s="52" t="s">
        <v>197</v>
      </c>
      <c r="D371" s="93">
        <f t="shared" ref="D371:F372" si="64">D370</f>
        <v>3185</v>
      </c>
      <c r="E371" s="93">
        <f t="shared" si="64"/>
        <v>17000</v>
      </c>
      <c r="F371" s="93">
        <f t="shared" si="64"/>
        <v>126034</v>
      </c>
      <c r="G371" s="93">
        <v>306300</v>
      </c>
    </row>
    <row r="372" spans="1:7" ht="15" customHeight="1">
      <c r="A372" s="50" t="s">
        <v>17</v>
      </c>
      <c r="B372" s="53">
        <v>1</v>
      </c>
      <c r="C372" s="177" t="s">
        <v>56</v>
      </c>
      <c r="D372" s="104">
        <f t="shared" si="64"/>
        <v>3185</v>
      </c>
      <c r="E372" s="104">
        <f t="shared" si="64"/>
        <v>17000</v>
      </c>
      <c r="F372" s="104">
        <f t="shared" si="64"/>
        <v>126034</v>
      </c>
      <c r="G372" s="104">
        <v>306300</v>
      </c>
    </row>
    <row r="373" spans="1:7" ht="10.199999999999999" customHeight="1">
      <c r="A373" s="50"/>
      <c r="B373" s="53"/>
      <c r="C373" s="177"/>
      <c r="D373" s="56"/>
      <c r="E373" s="102"/>
      <c r="F373" s="56"/>
      <c r="G373" s="57"/>
    </row>
    <row r="374" spans="1:7" ht="15" customHeight="1">
      <c r="A374" s="50"/>
      <c r="B374" s="53">
        <v>60</v>
      </c>
      <c r="C374" s="177" t="s">
        <v>57</v>
      </c>
      <c r="D374" s="56"/>
      <c r="E374" s="48"/>
      <c r="F374" s="48"/>
      <c r="G374" s="64"/>
    </row>
    <row r="375" spans="1:7" ht="15" customHeight="1">
      <c r="A375" s="50"/>
      <c r="B375" s="94">
        <v>60.703000000000003</v>
      </c>
      <c r="C375" s="52" t="s">
        <v>58</v>
      </c>
      <c r="D375" s="68"/>
      <c r="E375" s="68"/>
      <c r="F375" s="68"/>
      <c r="G375" s="69"/>
    </row>
    <row r="376" spans="1:7" ht="26.4">
      <c r="A376" s="50"/>
      <c r="B376" s="105">
        <v>34</v>
      </c>
      <c r="C376" s="177" t="s">
        <v>209</v>
      </c>
      <c r="D376" s="102"/>
      <c r="E376" s="102"/>
      <c r="F376" s="102"/>
      <c r="G376" s="65"/>
    </row>
    <row r="377" spans="1:7" ht="39.6">
      <c r="A377" s="50"/>
      <c r="B377" s="55" t="s">
        <v>226</v>
      </c>
      <c r="C377" s="73" t="s">
        <v>445</v>
      </c>
      <c r="D377" s="102">
        <v>266402</v>
      </c>
      <c r="E377" s="102">
        <v>500000</v>
      </c>
      <c r="F377" s="102">
        <v>500000</v>
      </c>
      <c r="G377" s="80">
        <v>375000</v>
      </c>
    </row>
    <row r="378" spans="1:7" ht="39.6">
      <c r="A378" s="50"/>
      <c r="B378" s="55" t="s">
        <v>227</v>
      </c>
      <c r="C378" s="73" t="s">
        <v>446</v>
      </c>
      <c r="D378" s="93">
        <v>90000</v>
      </c>
      <c r="E378" s="93">
        <v>62085</v>
      </c>
      <c r="F378" s="93">
        <v>62085</v>
      </c>
      <c r="G378" s="74">
        <v>60000</v>
      </c>
    </row>
    <row r="379" spans="1:7" ht="26.4">
      <c r="A379" s="50" t="s">
        <v>17</v>
      </c>
      <c r="B379" s="105">
        <v>34</v>
      </c>
      <c r="C379" s="177" t="s">
        <v>209</v>
      </c>
      <c r="D379" s="93">
        <f t="shared" ref="D379:F379" si="65">SUM(D377:D378)</f>
        <v>356402</v>
      </c>
      <c r="E379" s="93">
        <f t="shared" si="65"/>
        <v>562085</v>
      </c>
      <c r="F379" s="93">
        <f t="shared" si="65"/>
        <v>562085</v>
      </c>
      <c r="G379" s="93">
        <v>435000</v>
      </c>
    </row>
    <row r="380" spans="1:7" ht="15" customHeight="1">
      <c r="A380" s="50" t="s">
        <v>17</v>
      </c>
      <c r="B380" s="94">
        <v>60.703000000000003</v>
      </c>
      <c r="C380" s="52" t="s">
        <v>58</v>
      </c>
      <c r="D380" s="93">
        <f t="shared" ref="D380:F381" si="66">D379</f>
        <v>356402</v>
      </c>
      <c r="E380" s="93">
        <f t="shared" si="66"/>
        <v>562085</v>
      </c>
      <c r="F380" s="93">
        <f t="shared" si="66"/>
        <v>562085</v>
      </c>
      <c r="G380" s="93">
        <v>435000</v>
      </c>
    </row>
    <row r="381" spans="1:7" ht="15" customHeight="1">
      <c r="A381" s="50" t="s">
        <v>17</v>
      </c>
      <c r="B381" s="53">
        <v>60</v>
      </c>
      <c r="C381" s="177" t="s">
        <v>57</v>
      </c>
      <c r="D381" s="74">
        <f t="shared" si="66"/>
        <v>356402</v>
      </c>
      <c r="E381" s="74">
        <f t="shared" si="66"/>
        <v>562085</v>
      </c>
      <c r="F381" s="74">
        <f t="shared" si="66"/>
        <v>562085</v>
      </c>
      <c r="G381" s="74">
        <v>435000</v>
      </c>
    </row>
    <row r="382" spans="1:7" ht="15" customHeight="1">
      <c r="A382" s="50" t="s">
        <v>17</v>
      </c>
      <c r="B382" s="51">
        <v>2505</v>
      </c>
      <c r="C382" s="52" t="s">
        <v>4</v>
      </c>
      <c r="D382" s="61">
        <f t="shared" ref="D382:F382" si="67">D381+D372</f>
        <v>359587</v>
      </c>
      <c r="E382" s="61">
        <f t="shared" si="67"/>
        <v>579085</v>
      </c>
      <c r="F382" s="61">
        <f t="shared" si="67"/>
        <v>688119</v>
      </c>
      <c r="G382" s="61">
        <v>741300</v>
      </c>
    </row>
    <row r="383" spans="1:7">
      <c r="A383" s="50"/>
      <c r="B383" s="51"/>
      <c r="C383" s="177"/>
      <c r="D383" s="48"/>
      <c r="E383" s="48"/>
      <c r="F383" s="48"/>
      <c r="G383" s="64"/>
    </row>
    <row r="384" spans="1:7" ht="13.95" customHeight="1">
      <c r="A384" s="50" t="s">
        <v>19</v>
      </c>
      <c r="B384" s="51">
        <v>2515</v>
      </c>
      <c r="C384" s="52" t="s">
        <v>5</v>
      </c>
      <c r="D384" s="68"/>
      <c r="E384" s="68"/>
      <c r="F384" s="68"/>
      <c r="G384" s="69"/>
    </row>
    <row r="385" spans="1:7" ht="13.95" customHeight="1">
      <c r="A385" s="50"/>
      <c r="B385" s="54">
        <v>3.0000000000000001E-3</v>
      </c>
      <c r="C385" s="52" t="s">
        <v>59</v>
      </c>
      <c r="D385" s="68"/>
      <c r="E385" s="68"/>
      <c r="F385" s="68"/>
      <c r="G385" s="69"/>
    </row>
    <row r="386" spans="1:7" ht="13.95" customHeight="1">
      <c r="A386" s="50"/>
      <c r="B386" s="55">
        <v>60</v>
      </c>
      <c r="C386" s="177" t="s">
        <v>237</v>
      </c>
      <c r="D386" s="68"/>
      <c r="E386" s="68"/>
      <c r="F386" s="68"/>
      <c r="G386" s="69"/>
    </row>
    <row r="387" spans="1:7" s="106" customFormat="1" ht="27" customHeight="1">
      <c r="A387" s="50"/>
      <c r="B387" s="75" t="s">
        <v>60</v>
      </c>
      <c r="C387" s="177" t="s">
        <v>325</v>
      </c>
      <c r="D387" s="117">
        <v>38483</v>
      </c>
      <c r="E387" s="74">
        <v>42331</v>
      </c>
      <c r="F387" s="61">
        <v>42331</v>
      </c>
      <c r="G387" s="74">
        <v>51093</v>
      </c>
    </row>
    <row r="388" spans="1:7" ht="13.95" customHeight="1">
      <c r="A388" s="50" t="s">
        <v>17</v>
      </c>
      <c r="B388" s="55">
        <v>60</v>
      </c>
      <c r="C388" s="177" t="s">
        <v>237</v>
      </c>
      <c r="D388" s="74">
        <f t="shared" ref="D388:F388" si="68">SUM(D387:D387)</f>
        <v>38483</v>
      </c>
      <c r="E388" s="74">
        <f t="shared" si="68"/>
        <v>42331</v>
      </c>
      <c r="F388" s="61">
        <f t="shared" si="68"/>
        <v>42331</v>
      </c>
      <c r="G388" s="74">
        <v>51093</v>
      </c>
    </row>
    <row r="389" spans="1:7" ht="14.4" customHeight="1">
      <c r="A389" s="50" t="s">
        <v>17</v>
      </c>
      <c r="B389" s="54">
        <v>3.0000000000000001E-3</v>
      </c>
      <c r="C389" s="52" t="s">
        <v>59</v>
      </c>
      <c r="D389" s="66">
        <f t="shared" ref="D389:F389" si="69">D388</f>
        <v>38483</v>
      </c>
      <c r="E389" s="63">
        <f t="shared" si="69"/>
        <v>42331</v>
      </c>
      <c r="F389" s="66">
        <f t="shared" si="69"/>
        <v>42331</v>
      </c>
      <c r="G389" s="63">
        <v>51093</v>
      </c>
    </row>
    <row r="390" spans="1:7">
      <c r="A390" s="50"/>
      <c r="B390" s="54"/>
      <c r="C390" s="52"/>
      <c r="D390" s="48"/>
      <c r="E390" s="80"/>
      <c r="F390" s="48"/>
      <c r="G390" s="65"/>
    </row>
    <row r="391" spans="1:7" ht="15" customHeight="1">
      <c r="A391" s="50"/>
      <c r="B391" s="54">
        <v>0.10100000000000001</v>
      </c>
      <c r="C391" s="52" t="s">
        <v>61</v>
      </c>
      <c r="D391" s="68"/>
      <c r="E391" s="68"/>
      <c r="F391" s="68"/>
      <c r="G391" s="69"/>
    </row>
    <row r="392" spans="1:7" ht="15" customHeight="1">
      <c r="A392" s="50"/>
      <c r="B392" s="53">
        <v>34</v>
      </c>
      <c r="C392" s="177" t="s">
        <v>317</v>
      </c>
      <c r="D392" s="59"/>
      <c r="E392" s="102"/>
      <c r="F392" s="59"/>
      <c r="G392" s="57"/>
    </row>
    <row r="393" spans="1:7" ht="26.4">
      <c r="A393" s="50"/>
      <c r="B393" s="53" t="s">
        <v>226</v>
      </c>
      <c r="C393" s="73" t="s">
        <v>372</v>
      </c>
      <c r="D393" s="93">
        <v>32773</v>
      </c>
      <c r="E393" s="93">
        <v>70000</v>
      </c>
      <c r="F393" s="93">
        <v>70000</v>
      </c>
      <c r="G393" s="93">
        <v>100000</v>
      </c>
    </row>
    <row r="394" spans="1:7" ht="28.95" customHeight="1">
      <c r="A394" s="50"/>
      <c r="B394" s="53" t="s">
        <v>227</v>
      </c>
      <c r="C394" s="177" t="s">
        <v>373</v>
      </c>
      <c r="D394" s="59">
        <v>0</v>
      </c>
      <c r="E394" s="102">
        <v>5144</v>
      </c>
      <c r="F394" s="102">
        <v>5144</v>
      </c>
      <c r="G394" s="102">
        <v>10000</v>
      </c>
    </row>
    <row r="395" spans="1:7" ht="15" customHeight="1">
      <c r="A395" s="50" t="s">
        <v>17</v>
      </c>
      <c r="B395" s="53">
        <v>34</v>
      </c>
      <c r="C395" s="177" t="s">
        <v>317</v>
      </c>
      <c r="D395" s="104">
        <f t="shared" ref="D395:F395" si="70">D393+D394</f>
        <v>32773</v>
      </c>
      <c r="E395" s="104">
        <f t="shared" si="70"/>
        <v>75144</v>
      </c>
      <c r="F395" s="104">
        <f t="shared" si="70"/>
        <v>75144</v>
      </c>
      <c r="G395" s="104">
        <v>110000</v>
      </c>
    </row>
    <row r="396" spans="1:7" ht="15" customHeight="1">
      <c r="A396" s="70" t="s">
        <v>17</v>
      </c>
      <c r="B396" s="173">
        <v>0.10100000000000001</v>
      </c>
      <c r="C396" s="71" t="s">
        <v>61</v>
      </c>
      <c r="D396" s="63">
        <f t="shared" ref="D396:F396" si="71">D395</f>
        <v>32773</v>
      </c>
      <c r="E396" s="63">
        <f t="shared" si="71"/>
        <v>75144</v>
      </c>
      <c r="F396" s="63">
        <f t="shared" si="71"/>
        <v>75144</v>
      </c>
      <c r="G396" s="63">
        <v>110000</v>
      </c>
    </row>
    <row r="397" spans="1:7">
      <c r="A397" s="50"/>
      <c r="B397" s="54"/>
      <c r="C397" s="52"/>
      <c r="D397" s="80"/>
      <c r="E397" s="80"/>
      <c r="F397" s="80"/>
      <c r="G397" s="65"/>
    </row>
    <row r="398" spans="1:7" ht="15" customHeight="1">
      <c r="A398" s="50"/>
      <c r="B398" s="54">
        <v>0.10199999999999999</v>
      </c>
      <c r="C398" s="52" t="s">
        <v>256</v>
      </c>
      <c r="D398" s="80"/>
      <c r="E398" s="80"/>
      <c r="F398" s="80"/>
      <c r="G398" s="65"/>
    </row>
    <row r="399" spans="1:7" ht="15" customHeight="1">
      <c r="A399" s="50"/>
      <c r="B399" s="108">
        <v>36</v>
      </c>
      <c r="C399" s="177" t="s">
        <v>257</v>
      </c>
      <c r="D399" s="80"/>
      <c r="E399" s="80"/>
      <c r="F399" s="80"/>
      <c r="G399" s="65"/>
    </row>
    <row r="400" spans="1:7" ht="15" customHeight="1">
      <c r="A400" s="50"/>
      <c r="B400" s="186" t="s">
        <v>222</v>
      </c>
      <c r="C400" s="73" t="s">
        <v>270</v>
      </c>
      <c r="D400" s="80">
        <v>121500</v>
      </c>
      <c r="E400" s="80">
        <v>148500</v>
      </c>
      <c r="F400" s="80">
        <v>148500</v>
      </c>
      <c r="G400" s="80">
        <v>148500</v>
      </c>
    </row>
    <row r="401" spans="1:7" ht="15" customHeight="1">
      <c r="A401" s="50"/>
      <c r="B401" s="186" t="s">
        <v>223</v>
      </c>
      <c r="C401" s="73" t="s">
        <v>302</v>
      </c>
      <c r="D401" s="80">
        <v>4500</v>
      </c>
      <c r="E401" s="80">
        <v>5000</v>
      </c>
      <c r="F401" s="80">
        <v>5000</v>
      </c>
      <c r="G401" s="80">
        <v>20000</v>
      </c>
    </row>
    <row r="402" spans="1:7" ht="15" customHeight="1">
      <c r="A402" s="50" t="s">
        <v>17</v>
      </c>
      <c r="B402" s="108">
        <v>36</v>
      </c>
      <c r="C402" s="177" t="s">
        <v>257</v>
      </c>
      <c r="D402" s="63">
        <f t="shared" ref="D402:F402" si="72">D400+D401</f>
        <v>126000</v>
      </c>
      <c r="E402" s="63">
        <f t="shared" si="72"/>
        <v>153500</v>
      </c>
      <c r="F402" s="63">
        <f t="shared" si="72"/>
        <v>153500</v>
      </c>
      <c r="G402" s="63">
        <v>168500</v>
      </c>
    </row>
    <row r="403" spans="1:7" ht="15" customHeight="1">
      <c r="A403" s="50"/>
      <c r="B403" s="108"/>
      <c r="C403" s="177"/>
      <c r="D403" s="80"/>
      <c r="E403" s="80"/>
      <c r="F403" s="80"/>
      <c r="G403" s="65"/>
    </row>
    <row r="404" spans="1:7" ht="15" customHeight="1">
      <c r="A404" s="50"/>
      <c r="B404" s="108">
        <v>45</v>
      </c>
      <c r="C404" s="177" t="s">
        <v>27</v>
      </c>
      <c r="D404" s="80"/>
      <c r="E404" s="80"/>
      <c r="F404" s="80"/>
      <c r="G404" s="65"/>
    </row>
    <row r="405" spans="1:7" ht="26.4">
      <c r="A405" s="50"/>
      <c r="B405" s="108" t="s">
        <v>384</v>
      </c>
      <c r="C405" s="177" t="s">
        <v>385</v>
      </c>
      <c r="D405" s="1">
        <v>0</v>
      </c>
      <c r="E405" s="1">
        <v>0</v>
      </c>
      <c r="F405" s="1">
        <v>0</v>
      </c>
      <c r="G405" s="80">
        <v>3000</v>
      </c>
    </row>
    <row r="406" spans="1:7">
      <c r="A406" s="50"/>
      <c r="B406" s="108" t="s">
        <v>433</v>
      </c>
      <c r="C406" s="177" t="s">
        <v>434</v>
      </c>
      <c r="D406" s="60">
        <v>0</v>
      </c>
      <c r="E406" s="60">
        <v>0</v>
      </c>
      <c r="F406" s="60">
        <v>0</v>
      </c>
      <c r="G406" s="74">
        <v>5000</v>
      </c>
    </row>
    <row r="407" spans="1:7" ht="15" customHeight="1">
      <c r="A407" s="50" t="s">
        <v>17</v>
      </c>
      <c r="B407" s="108">
        <v>45</v>
      </c>
      <c r="C407" s="177" t="s">
        <v>27</v>
      </c>
      <c r="D407" s="60">
        <f>D405</f>
        <v>0</v>
      </c>
      <c r="E407" s="60">
        <f t="shared" ref="E407:F407" si="73">E405</f>
        <v>0</v>
      </c>
      <c r="F407" s="60">
        <f t="shared" si="73"/>
        <v>0</v>
      </c>
      <c r="G407" s="74">
        <v>8000</v>
      </c>
    </row>
    <row r="408" spans="1:7">
      <c r="A408" s="50"/>
      <c r="B408" s="108"/>
      <c r="C408" s="177"/>
      <c r="D408" s="80"/>
      <c r="E408" s="80"/>
      <c r="F408" s="80"/>
      <c r="G408" s="65"/>
    </row>
    <row r="409" spans="1:7" ht="15" customHeight="1">
      <c r="A409" s="50"/>
      <c r="B409" s="108">
        <v>46</v>
      </c>
      <c r="C409" s="177" t="s">
        <v>31</v>
      </c>
      <c r="D409" s="80"/>
      <c r="E409" s="80"/>
      <c r="F409" s="80"/>
      <c r="G409" s="65"/>
    </row>
    <row r="410" spans="1:7" ht="26.4">
      <c r="A410" s="50"/>
      <c r="B410" s="108" t="s">
        <v>386</v>
      </c>
      <c r="C410" s="177" t="s">
        <v>385</v>
      </c>
      <c r="D410" s="60">
        <v>0</v>
      </c>
      <c r="E410" s="60">
        <v>0</v>
      </c>
      <c r="F410" s="60">
        <v>0</v>
      </c>
      <c r="G410" s="74">
        <v>2000</v>
      </c>
    </row>
    <row r="411" spans="1:7" ht="15" customHeight="1">
      <c r="A411" s="50" t="s">
        <v>17</v>
      </c>
      <c r="B411" s="108">
        <v>46</v>
      </c>
      <c r="C411" s="177" t="s">
        <v>31</v>
      </c>
      <c r="D411" s="60">
        <f>D410</f>
        <v>0</v>
      </c>
      <c r="E411" s="60">
        <f t="shared" ref="E411:F411" si="74">E410</f>
        <v>0</v>
      </c>
      <c r="F411" s="60">
        <f t="shared" si="74"/>
        <v>0</v>
      </c>
      <c r="G411" s="74">
        <v>2000</v>
      </c>
    </row>
    <row r="412" spans="1:7">
      <c r="A412" s="50"/>
      <c r="B412" s="108"/>
      <c r="C412" s="177"/>
      <c r="D412" s="80"/>
      <c r="E412" s="80"/>
      <c r="F412" s="80"/>
      <c r="G412" s="65"/>
    </row>
    <row r="413" spans="1:7" ht="15" customHeight="1">
      <c r="A413" s="50"/>
      <c r="B413" s="108">
        <v>47</v>
      </c>
      <c r="C413" s="177" t="s">
        <v>35</v>
      </c>
      <c r="D413" s="80"/>
      <c r="E413" s="80"/>
      <c r="F413" s="80"/>
      <c r="G413" s="65"/>
    </row>
    <row r="414" spans="1:7" ht="26.4">
      <c r="A414" s="50"/>
      <c r="B414" s="108" t="s">
        <v>387</v>
      </c>
      <c r="C414" s="177" t="s">
        <v>385</v>
      </c>
      <c r="D414" s="60">
        <v>0</v>
      </c>
      <c r="E414" s="60">
        <v>0</v>
      </c>
      <c r="F414" s="60">
        <v>0</v>
      </c>
      <c r="G414" s="74">
        <v>3000</v>
      </c>
    </row>
    <row r="415" spans="1:7" ht="15" customHeight="1">
      <c r="A415" s="50" t="s">
        <v>17</v>
      </c>
      <c r="B415" s="108">
        <v>47</v>
      </c>
      <c r="C415" s="177" t="s">
        <v>35</v>
      </c>
      <c r="D415" s="60">
        <f>D414</f>
        <v>0</v>
      </c>
      <c r="E415" s="60">
        <f t="shared" ref="E415:F415" si="75">E414</f>
        <v>0</v>
      </c>
      <c r="F415" s="60">
        <f t="shared" si="75"/>
        <v>0</v>
      </c>
      <c r="G415" s="74">
        <v>3000</v>
      </c>
    </row>
    <row r="416" spans="1:7">
      <c r="A416" s="50"/>
      <c r="B416" s="108"/>
      <c r="C416" s="177"/>
      <c r="D416" s="80"/>
      <c r="E416" s="80"/>
      <c r="F416" s="80"/>
      <c r="G416" s="65"/>
    </row>
    <row r="417" spans="1:7" ht="15" customHeight="1">
      <c r="A417" s="50"/>
      <c r="B417" s="108">
        <v>48</v>
      </c>
      <c r="C417" s="177" t="s">
        <v>39</v>
      </c>
      <c r="D417" s="80"/>
      <c r="E417" s="80"/>
      <c r="F417" s="80"/>
      <c r="G417" s="65"/>
    </row>
    <row r="418" spans="1:7" ht="26.4">
      <c r="A418" s="50"/>
      <c r="B418" s="108" t="s">
        <v>388</v>
      </c>
      <c r="C418" s="177" t="s">
        <v>385</v>
      </c>
      <c r="D418" s="60">
        <v>0</v>
      </c>
      <c r="E418" s="60">
        <v>0</v>
      </c>
      <c r="F418" s="60">
        <v>0</v>
      </c>
      <c r="G418" s="74">
        <v>2000</v>
      </c>
    </row>
    <row r="419" spans="1:7" ht="15" customHeight="1">
      <c r="A419" s="50" t="s">
        <v>17</v>
      </c>
      <c r="B419" s="108">
        <v>48</v>
      </c>
      <c r="C419" s="177" t="s">
        <v>39</v>
      </c>
      <c r="D419" s="60">
        <f>D418</f>
        <v>0</v>
      </c>
      <c r="E419" s="60">
        <f t="shared" ref="E419:F419" si="76">E418</f>
        <v>0</v>
      </c>
      <c r="F419" s="60">
        <f t="shared" si="76"/>
        <v>0</v>
      </c>
      <c r="G419" s="74">
        <v>2000</v>
      </c>
    </row>
    <row r="420" spans="1:7" ht="15" customHeight="1">
      <c r="A420" s="50" t="s">
        <v>17</v>
      </c>
      <c r="B420" s="54">
        <v>0.10199999999999999</v>
      </c>
      <c r="C420" s="52" t="s">
        <v>256</v>
      </c>
      <c r="D420" s="74">
        <f>D402+D407+D411+D415+D419</f>
        <v>126000</v>
      </c>
      <c r="E420" s="74">
        <f t="shared" ref="E420:F420" si="77">E402+E407+E411+E415+E419</f>
        <v>153500</v>
      </c>
      <c r="F420" s="74">
        <f t="shared" si="77"/>
        <v>153500</v>
      </c>
      <c r="G420" s="74">
        <v>183500</v>
      </c>
    </row>
    <row r="421" spans="1:7" ht="15" customHeight="1">
      <c r="A421" s="50" t="s">
        <v>17</v>
      </c>
      <c r="B421" s="51">
        <v>2515</v>
      </c>
      <c r="C421" s="52" t="s">
        <v>5</v>
      </c>
      <c r="D421" s="66">
        <f t="shared" ref="D421:F421" si="78">D396+D389+D420</f>
        <v>197256</v>
      </c>
      <c r="E421" s="66">
        <f t="shared" si="78"/>
        <v>270975</v>
      </c>
      <c r="F421" s="66">
        <f t="shared" si="78"/>
        <v>270975</v>
      </c>
      <c r="G421" s="66">
        <v>344593</v>
      </c>
    </row>
    <row r="422" spans="1:7">
      <c r="A422" s="50"/>
      <c r="B422" s="51"/>
      <c r="C422" s="177"/>
      <c r="D422" s="30"/>
      <c r="E422" s="30"/>
      <c r="F422" s="30"/>
      <c r="G422" s="64"/>
    </row>
    <row r="423" spans="1:7" ht="14.85" customHeight="1">
      <c r="A423" s="50" t="s">
        <v>19</v>
      </c>
      <c r="B423" s="51">
        <v>3054</v>
      </c>
      <c r="C423" s="52" t="s">
        <v>7</v>
      </c>
      <c r="D423" s="30"/>
      <c r="E423" s="30"/>
      <c r="F423" s="30"/>
      <c r="G423" s="64"/>
    </row>
    <row r="424" spans="1:7" ht="14.85" customHeight="1">
      <c r="A424" s="50"/>
      <c r="B424" s="53">
        <v>4</v>
      </c>
      <c r="C424" s="177" t="s">
        <v>63</v>
      </c>
      <c r="D424" s="30"/>
      <c r="E424" s="30"/>
      <c r="F424" s="30"/>
      <c r="G424" s="64"/>
    </row>
    <row r="425" spans="1:7" ht="14.85" customHeight="1">
      <c r="A425" s="50"/>
      <c r="B425" s="110">
        <v>4.1050000000000004</v>
      </c>
      <c r="C425" s="111" t="s">
        <v>158</v>
      </c>
      <c r="D425" s="48"/>
      <c r="E425" s="48"/>
      <c r="F425" s="48"/>
      <c r="G425" s="64"/>
    </row>
    <row r="426" spans="1:7" ht="14.85" customHeight="1">
      <c r="A426" s="50"/>
      <c r="B426" s="112">
        <v>60</v>
      </c>
      <c r="C426" s="86" t="s">
        <v>192</v>
      </c>
      <c r="D426" s="48"/>
      <c r="E426" s="48"/>
      <c r="F426" s="48"/>
      <c r="G426" s="64"/>
    </row>
    <row r="427" spans="1:7" ht="26.4">
      <c r="A427" s="50"/>
      <c r="B427" s="113">
        <v>81</v>
      </c>
      <c r="C427" s="177" t="s">
        <v>160</v>
      </c>
      <c r="D427" s="48"/>
      <c r="E427" s="48"/>
      <c r="F427" s="48"/>
      <c r="G427" s="64"/>
    </row>
    <row r="428" spans="1:7" ht="14.85" customHeight="1">
      <c r="A428" s="50"/>
      <c r="B428" s="114" t="s">
        <v>164</v>
      </c>
      <c r="C428" s="86" t="s">
        <v>159</v>
      </c>
      <c r="D428" s="48">
        <v>54162</v>
      </c>
      <c r="E428" s="80">
        <v>141285</v>
      </c>
      <c r="F428" s="48">
        <v>141285</v>
      </c>
      <c r="G428" s="80">
        <v>33135</v>
      </c>
    </row>
    <row r="429" spans="1:7" ht="10.8" customHeight="1">
      <c r="A429" s="50"/>
      <c r="B429" s="114"/>
      <c r="C429" s="86"/>
      <c r="D429" s="48"/>
      <c r="E429" s="48"/>
      <c r="F429" s="48"/>
      <c r="G429" s="64"/>
    </row>
    <row r="430" spans="1:7" ht="27" customHeight="1">
      <c r="A430" s="50"/>
      <c r="B430" s="113">
        <v>82</v>
      </c>
      <c r="C430" s="177" t="s">
        <v>161</v>
      </c>
      <c r="D430" s="48"/>
      <c r="E430" s="48"/>
      <c r="F430" s="48"/>
      <c r="G430" s="64"/>
    </row>
    <row r="431" spans="1:7" ht="14.85" customHeight="1">
      <c r="A431" s="50"/>
      <c r="B431" s="114" t="s">
        <v>165</v>
      </c>
      <c r="C431" s="86" t="s">
        <v>159</v>
      </c>
      <c r="D431" s="48">
        <v>11933</v>
      </c>
      <c r="E431" s="80">
        <v>56075</v>
      </c>
      <c r="F431" s="48">
        <v>56075</v>
      </c>
      <c r="G431" s="80">
        <v>8434</v>
      </c>
    </row>
    <row r="432" spans="1:7" ht="10.8" customHeight="1">
      <c r="A432" s="50"/>
      <c r="B432" s="114"/>
      <c r="C432" s="86"/>
      <c r="D432" s="48"/>
      <c r="E432" s="80"/>
      <c r="F432" s="48"/>
      <c r="G432" s="65"/>
    </row>
    <row r="433" spans="1:7" ht="27" customHeight="1">
      <c r="A433" s="50"/>
      <c r="B433" s="113">
        <v>83</v>
      </c>
      <c r="C433" s="177" t="s">
        <v>162</v>
      </c>
      <c r="D433" s="48"/>
      <c r="E433" s="48"/>
      <c r="F433" s="48"/>
      <c r="G433" s="64"/>
    </row>
    <row r="434" spans="1:7" ht="14.85" customHeight="1">
      <c r="A434" s="50"/>
      <c r="B434" s="114" t="s">
        <v>166</v>
      </c>
      <c r="C434" s="86" t="s">
        <v>159</v>
      </c>
      <c r="D434" s="61">
        <v>3769</v>
      </c>
      <c r="E434" s="74">
        <v>5848</v>
      </c>
      <c r="F434" s="61">
        <v>5848</v>
      </c>
      <c r="G434" s="74">
        <v>2830</v>
      </c>
    </row>
    <row r="435" spans="1:7" ht="10.8" customHeight="1">
      <c r="A435" s="50"/>
      <c r="B435" s="114"/>
      <c r="C435" s="86"/>
      <c r="D435" s="48"/>
      <c r="E435" s="48"/>
      <c r="F435" s="48"/>
      <c r="G435" s="64"/>
    </row>
    <row r="436" spans="1:7" ht="27" customHeight="1">
      <c r="A436" s="50"/>
      <c r="B436" s="113">
        <v>84</v>
      </c>
      <c r="C436" s="177" t="s">
        <v>163</v>
      </c>
      <c r="D436" s="48"/>
      <c r="E436" s="48"/>
      <c r="F436" s="48"/>
      <c r="G436" s="64"/>
    </row>
    <row r="437" spans="1:7" ht="15" customHeight="1">
      <c r="A437" s="50"/>
      <c r="B437" s="114" t="s">
        <v>167</v>
      </c>
      <c r="C437" s="86" t="s">
        <v>159</v>
      </c>
      <c r="D437" s="61">
        <v>11714</v>
      </c>
      <c r="E437" s="74">
        <v>72016</v>
      </c>
      <c r="F437" s="61">
        <v>72016</v>
      </c>
      <c r="G437" s="74">
        <v>13572</v>
      </c>
    </row>
    <row r="438" spans="1:7" ht="15" customHeight="1">
      <c r="A438" s="50" t="s">
        <v>17</v>
      </c>
      <c r="B438" s="112">
        <v>60</v>
      </c>
      <c r="C438" s="86" t="s">
        <v>192</v>
      </c>
      <c r="D438" s="61">
        <f t="shared" ref="D438:F438" si="79">SUM(D428:D437)</f>
        <v>81578</v>
      </c>
      <c r="E438" s="61">
        <f t="shared" si="79"/>
        <v>275224</v>
      </c>
      <c r="F438" s="61">
        <f t="shared" si="79"/>
        <v>275224</v>
      </c>
      <c r="G438" s="61">
        <v>57971</v>
      </c>
    </row>
    <row r="439" spans="1:7" ht="15" customHeight="1">
      <c r="A439" s="70" t="s">
        <v>17</v>
      </c>
      <c r="B439" s="174">
        <v>4.1050000000000004</v>
      </c>
      <c r="C439" s="175" t="s">
        <v>158</v>
      </c>
      <c r="D439" s="66">
        <f t="shared" ref="D439:F439" si="80">D438</f>
        <v>81578</v>
      </c>
      <c r="E439" s="66">
        <f t="shared" si="80"/>
        <v>275224</v>
      </c>
      <c r="F439" s="66">
        <f t="shared" si="80"/>
        <v>275224</v>
      </c>
      <c r="G439" s="66">
        <v>57971</v>
      </c>
    </row>
    <row r="440" spans="1:7" ht="10.199999999999999" customHeight="1">
      <c r="A440" s="11"/>
      <c r="B440" s="115"/>
      <c r="C440" s="116"/>
      <c r="D440" s="48"/>
      <c r="E440" s="80"/>
      <c r="F440" s="1"/>
      <c r="G440" s="65"/>
    </row>
    <row r="441" spans="1:7" ht="13.95" customHeight="1">
      <c r="A441" s="50"/>
      <c r="B441" s="54">
        <v>4.3369999999999997</v>
      </c>
      <c r="C441" s="52" t="s">
        <v>64</v>
      </c>
      <c r="D441" s="30"/>
      <c r="E441" s="30"/>
      <c r="F441" s="30"/>
      <c r="G441" s="64"/>
    </row>
    <row r="442" spans="1:7" ht="13.95" customHeight="1">
      <c r="A442" s="50"/>
      <c r="B442" s="53">
        <v>36</v>
      </c>
      <c r="C442" s="177" t="s">
        <v>22</v>
      </c>
      <c r="D442" s="48"/>
      <c r="E442" s="48"/>
      <c r="F442" s="48"/>
      <c r="G442" s="64"/>
    </row>
    <row r="443" spans="1:7" ht="13.95" customHeight="1">
      <c r="A443" s="50"/>
      <c r="B443" s="53">
        <v>45</v>
      </c>
      <c r="C443" s="177" t="s">
        <v>27</v>
      </c>
      <c r="D443" s="48"/>
      <c r="E443" s="48"/>
      <c r="F443" s="48"/>
      <c r="G443" s="64"/>
    </row>
    <row r="444" spans="1:7" ht="26.4">
      <c r="A444" s="50"/>
      <c r="B444" s="75" t="s">
        <v>44</v>
      </c>
      <c r="C444" s="177" t="s">
        <v>65</v>
      </c>
      <c r="D444" s="102">
        <v>13896</v>
      </c>
      <c r="E444" s="80">
        <v>15750</v>
      </c>
      <c r="F444" s="80">
        <v>15750</v>
      </c>
      <c r="G444" s="48">
        <v>15750</v>
      </c>
    </row>
    <row r="445" spans="1:7" ht="26.4">
      <c r="A445" s="50"/>
      <c r="B445" s="187" t="s">
        <v>308</v>
      </c>
      <c r="C445" s="4" t="s">
        <v>309</v>
      </c>
      <c r="D445" s="102">
        <v>44400</v>
      </c>
      <c r="E445" s="1">
        <v>0</v>
      </c>
      <c r="F445" s="1">
        <v>0</v>
      </c>
      <c r="G445" s="80">
        <v>20000</v>
      </c>
    </row>
    <row r="446" spans="1:7" ht="27.6" customHeight="1">
      <c r="A446" s="50"/>
      <c r="B446" s="187" t="s">
        <v>45</v>
      </c>
      <c r="C446" s="4" t="s">
        <v>447</v>
      </c>
      <c r="D446" s="59">
        <v>0</v>
      </c>
      <c r="E446" s="1">
        <v>0</v>
      </c>
      <c r="F446" s="1">
        <v>0</v>
      </c>
      <c r="G446" s="80">
        <v>30000</v>
      </c>
    </row>
    <row r="447" spans="1:7" ht="13.95" customHeight="1">
      <c r="A447" s="50"/>
      <c r="B447" s="187" t="s">
        <v>389</v>
      </c>
      <c r="C447" s="4" t="s">
        <v>390</v>
      </c>
      <c r="D447" s="92">
        <v>0</v>
      </c>
      <c r="E447" s="60">
        <v>0</v>
      </c>
      <c r="F447" s="60">
        <v>0</v>
      </c>
      <c r="G447" s="154">
        <v>3000</v>
      </c>
    </row>
    <row r="448" spans="1:7" ht="13.95" customHeight="1">
      <c r="A448" s="50" t="s">
        <v>17</v>
      </c>
      <c r="B448" s="53">
        <v>45</v>
      </c>
      <c r="C448" s="177" t="s">
        <v>27</v>
      </c>
      <c r="D448" s="74">
        <f>SUM(D444:D447)</f>
        <v>58296</v>
      </c>
      <c r="E448" s="74">
        <f t="shared" ref="E448:F448" si="81">SUM(E444:E447)</f>
        <v>15750</v>
      </c>
      <c r="F448" s="74">
        <f t="shared" si="81"/>
        <v>15750</v>
      </c>
      <c r="G448" s="74">
        <v>68750</v>
      </c>
    </row>
    <row r="449" spans="1:7">
      <c r="A449" s="50"/>
      <c r="B449" s="75"/>
      <c r="C449" s="177"/>
      <c r="D449" s="68"/>
      <c r="E449" s="30"/>
      <c r="F449" s="30"/>
      <c r="G449" s="109"/>
    </row>
    <row r="450" spans="1:7" ht="13.95" customHeight="1">
      <c r="A450" s="50"/>
      <c r="B450" s="55">
        <v>46</v>
      </c>
      <c r="C450" s="177" t="s">
        <v>31</v>
      </c>
      <c r="D450" s="68"/>
      <c r="E450" s="30"/>
      <c r="F450" s="30"/>
      <c r="G450" s="109"/>
    </row>
    <row r="451" spans="1:7" ht="26.4">
      <c r="A451" s="50"/>
      <c r="B451" s="75" t="s">
        <v>46</v>
      </c>
      <c r="C451" s="177" t="s">
        <v>65</v>
      </c>
      <c r="D451" s="102">
        <v>7560</v>
      </c>
      <c r="E451" s="102">
        <v>5670</v>
      </c>
      <c r="F451" s="102">
        <v>5670</v>
      </c>
      <c r="G451" s="48">
        <v>5670</v>
      </c>
    </row>
    <row r="452" spans="1:7" ht="26.4">
      <c r="A452" s="50"/>
      <c r="B452" s="75" t="s">
        <v>47</v>
      </c>
      <c r="C452" s="4" t="s">
        <v>447</v>
      </c>
      <c r="D452" s="59">
        <v>0</v>
      </c>
      <c r="E452" s="59">
        <v>0</v>
      </c>
      <c r="F452" s="59">
        <v>0</v>
      </c>
      <c r="G452" s="48">
        <v>20000</v>
      </c>
    </row>
    <row r="453" spans="1:7" ht="13.95" customHeight="1">
      <c r="A453" s="50"/>
      <c r="B453" s="75" t="s">
        <v>391</v>
      </c>
      <c r="C453" s="4" t="s">
        <v>390</v>
      </c>
      <c r="D453" s="92">
        <v>0</v>
      </c>
      <c r="E453" s="92">
        <v>0</v>
      </c>
      <c r="F453" s="92">
        <v>0</v>
      </c>
      <c r="G453" s="61">
        <v>2000</v>
      </c>
    </row>
    <row r="454" spans="1:7" ht="13.95" customHeight="1">
      <c r="A454" s="50" t="s">
        <v>17</v>
      </c>
      <c r="B454" s="55">
        <v>46</v>
      </c>
      <c r="C454" s="177" t="s">
        <v>31</v>
      </c>
      <c r="D454" s="74">
        <f>SUM(D451:D453)</f>
        <v>7560</v>
      </c>
      <c r="E454" s="74">
        <f t="shared" ref="E454:F454" si="82">SUM(E451:E453)</f>
        <v>5670</v>
      </c>
      <c r="F454" s="74">
        <f t="shared" si="82"/>
        <v>5670</v>
      </c>
      <c r="G454" s="74">
        <v>27670</v>
      </c>
    </row>
    <row r="455" spans="1:7">
      <c r="A455" s="50"/>
      <c r="B455" s="75"/>
      <c r="C455" s="177"/>
      <c r="D455" s="68"/>
      <c r="E455" s="68"/>
      <c r="F455" s="68"/>
      <c r="G455" s="109"/>
    </row>
    <row r="456" spans="1:7" ht="13.95" customHeight="1">
      <c r="A456" s="50"/>
      <c r="B456" s="55">
        <v>47</v>
      </c>
      <c r="C456" s="177" t="s">
        <v>35</v>
      </c>
      <c r="D456" s="68"/>
      <c r="E456" s="68"/>
      <c r="F456" s="68"/>
      <c r="G456" s="109"/>
    </row>
    <row r="457" spans="1:7" ht="26.4">
      <c r="A457" s="50"/>
      <c r="B457" s="75" t="s">
        <v>48</v>
      </c>
      <c r="C457" s="177" t="s">
        <v>65</v>
      </c>
      <c r="D457" s="102">
        <v>824</v>
      </c>
      <c r="E457" s="102">
        <v>5670</v>
      </c>
      <c r="F457" s="102">
        <v>5670</v>
      </c>
      <c r="G457" s="48">
        <v>5670</v>
      </c>
    </row>
    <row r="458" spans="1:7" ht="26.4">
      <c r="A458" s="50"/>
      <c r="B458" s="75" t="s">
        <v>49</v>
      </c>
      <c r="C458" s="4" t="s">
        <v>447</v>
      </c>
      <c r="D458" s="59">
        <v>0</v>
      </c>
      <c r="E458" s="59">
        <v>0</v>
      </c>
      <c r="F458" s="59">
        <v>0</v>
      </c>
      <c r="G458" s="48">
        <v>20000</v>
      </c>
    </row>
    <row r="459" spans="1:7" ht="13.95" customHeight="1">
      <c r="A459" s="50"/>
      <c r="B459" s="75" t="s">
        <v>392</v>
      </c>
      <c r="C459" s="4" t="s">
        <v>390</v>
      </c>
      <c r="D459" s="59">
        <v>0</v>
      </c>
      <c r="E459" s="59">
        <v>0</v>
      </c>
      <c r="F459" s="59">
        <v>0</v>
      </c>
      <c r="G459" s="48">
        <v>3000</v>
      </c>
    </row>
    <row r="460" spans="1:7" ht="13.95" customHeight="1">
      <c r="A460" s="50" t="s">
        <v>17</v>
      </c>
      <c r="B460" s="55">
        <v>47</v>
      </c>
      <c r="C460" s="177" t="s">
        <v>35</v>
      </c>
      <c r="D460" s="63">
        <f>SUM(D457:D459)</f>
        <v>824</v>
      </c>
      <c r="E460" s="63">
        <f t="shared" ref="E460:F460" si="83">SUM(E457:E459)</f>
        <v>5670</v>
      </c>
      <c r="F460" s="63">
        <f t="shared" si="83"/>
        <v>5670</v>
      </c>
      <c r="G460" s="63">
        <v>28670</v>
      </c>
    </row>
    <row r="461" spans="1:7">
      <c r="A461" s="50"/>
      <c r="B461" s="75"/>
      <c r="C461" s="177"/>
      <c r="D461" s="68"/>
      <c r="E461" s="68"/>
      <c r="F461" s="68"/>
      <c r="G461" s="109"/>
    </row>
    <row r="462" spans="1:7" ht="13.95" customHeight="1">
      <c r="A462" s="50"/>
      <c r="B462" s="55">
        <v>48</v>
      </c>
      <c r="C462" s="177" t="s">
        <v>39</v>
      </c>
      <c r="D462" s="68"/>
      <c r="E462" s="68"/>
      <c r="F462" s="68"/>
      <c r="G462" s="109"/>
    </row>
    <row r="463" spans="1:7" ht="26.4">
      <c r="A463" s="50"/>
      <c r="B463" s="75" t="s">
        <v>50</v>
      </c>
      <c r="C463" s="177" t="s">
        <v>65</v>
      </c>
      <c r="D463" s="102">
        <v>3901</v>
      </c>
      <c r="E463" s="102">
        <v>5670</v>
      </c>
      <c r="F463" s="102">
        <v>5670</v>
      </c>
      <c r="G463" s="48">
        <v>5670</v>
      </c>
    </row>
    <row r="464" spans="1:7" ht="26.4">
      <c r="A464" s="50"/>
      <c r="B464" s="75" t="s">
        <v>51</v>
      </c>
      <c r="C464" s="4" t="s">
        <v>447</v>
      </c>
      <c r="D464" s="59">
        <v>0</v>
      </c>
      <c r="E464" s="59">
        <v>0</v>
      </c>
      <c r="F464" s="59">
        <v>0</v>
      </c>
      <c r="G464" s="48">
        <v>15000</v>
      </c>
    </row>
    <row r="465" spans="1:7" ht="13.95" customHeight="1">
      <c r="A465" s="50"/>
      <c r="B465" s="75" t="s">
        <v>78</v>
      </c>
      <c r="C465" s="4" t="s">
        <v>390</v>
      </c>
      <c r="D465" s="59">
        <v>0</v>
      </c>
      <c r="E465" s="59">
        <v>0</v>
      </c>
      <c r="F465" s="59">
        <v>0</v>
      </c>
      <c r="G465" s="48">
        <v>2000</v>
      </c>
    </row>
    <row r="466" spans="1:7" ht="13.95" customHeight="1">
      <c r="A466" s="50" t="s">
        <v>17</v>
      </c>
      <c r="B466" s="55">
        <v>48</v>
      </c>
      <c r="C466" s="177" t="s">
        <v>39</v>
      </c>
      <c r="D466" s="63">
        <f>SUM(D463:D465)</f>
        <v>3901</v>
      </c>
      <c r="E466" s="63">
        <f t="shared" ref="E466:F466" si="84">SUM(E463:E465)</f>
        <v>5670</v>
      </c>
      <c r="F466" s="63">
        <f t="shared" si="84"/>
        <v>5670</v>
      </c>
      <c r="G466" s="63">
        <v>22670</v>
      </c>
    </row>
    <row r="467" spans="1:7" ht="13.95" customHeight="1">
      <c r="A467" s="50" t="s">
        <v>17</v>
      </c>
      <c r="B467" s="53">
        <v>36</v>
      </c>
      <c r="C467" s="177" t="s">
        <v>22</v>
      </c>
      <c r="D467" s="74">
        <f t="shared" ref="D467:F467" si="85">D466+D460+D454+D448</f>
        <v>70581</v>
      </c>
      <c r="E467" s="74">
        <f t="shared" si="85"/>
        <v>32760</v>
      </c>
      <c r="F467" s="74">
        <f t="shared" si="85"/>
        <v>32760</v>
      </c>
      <c r="G467" s="61">
        <v>147760</v>
      </c>
    </row>
    <row r="468" spans="1:7" ht="13.95" customHeight="1">
      <c r="A468" s="50" t="s">
        <v>17</v>
      </c>
      <c r="B468" s="54">
        <v>4.3369999999999997</v>
      </c>
      <c r="C468" s="52" t="s">
        <v>64</v>
      </c>
      <c r="D468" s="63">
        <f t="shared" ref="D468:F468" si="86">D467</f>
        <v>70581</v>
      </c>
      <c r="E468" s="63">
        <f t="shared" si="86"/>
        <v>32760</v>
      </c>
      <c r="F468" s="63">
        <f t="shared" si="86"/>
        <v>32760</v>
      </c>
      <c r="G468" s="63">
        <v>147760</v>
      </c>
    </row>
    <row r="469" spans="1:7" ht="13.95" customHeight="1">
      <c r="A469" s="50" t="s">
        <v>17</v>
      </c>
      <c r="B469" s="53">
        <v>4</v>
      </c>
      <c r="C469" s="177" t="s">
        <v>63</v>
      </c>
      <c r="D469" s="66">
        <f t="shared" ref="D469:F469" si="87">D468+D439</f>
        <v>152159</v>
      </c>
      <c r="E469" s="66">
        <f t="shared" si="87"/>
        <v>307984</v>
      </c>
      <c r="F469" s="66">
        <f t="shared" si="87"/>
        <v>307984</v>
      </c>
      <c r="G469" s="66">
        <v>205731</v>
      </c>
    </row>
    <row r="470" spans="1:7">
      <c r="A470" s="50"/>
      <c r="B470" s="51"/>
      <c r="C470" s="52"/>
      <c r="D470" s="48"/>
      <c r="E470" s="48"/>
      <c r="F470" s="48"/>
      <c r="G470" s="64"/>
    </row>
    <row r="471" spans="1:7" ht="13.95" customHeight="1">
      <c r="A471" s="50"/>
      <c r="B471" s="55">
        <v>80</v>
      </c>
      <c r="C471" s="177" t="s">
        <v>66</v>
      </c>
      <c r="D471" s="30"/>
      <c r="E471" s="30"/>
      <c r="F471" s="30"/>
      <c r="G471" s="64"/>
    </row>
    <row r="472" spans="1:7" ht="13.95" customHeight="1">
      <c r="A472" s="50"/>
      <c r="B472" s="54">
        <v>80.001000000000005</v>
      </c>
      <c r="C472" s="52" t="s">
        <v>67</v>
      </c>
      <c r="D472" s="48"/>
      <c r="E472" s="48"/>
      <c r="F472" s="48"/>
      <c r="G472" s="64"/>
    </row>
    <row r="473" spans="1:7" ht="13.95" customHeight="1">
      <c r="A473" s="50"/>
      <c r="B473" s="55">
        <v>36</v>
      </c>
      <c r="C473" s="177" t="s">
        <v>22</v>
      </c>
      <c r="D473" s="48"/>
      <c r="E473" s="48"/>
      <c r="F473" s="48"/>
      <c r="G473" s="64"/>
    </row>
    <row r="474" spans="1:7" ht="13.95" customHeight="1">
      <c r="A474" s="50"/>
      <c r="B474" s="55">
        <v>44</v>
      </c>
      <c r="C474" s="177" t="s">
        <v>23</v>
      </c>
      <c r="D474" s="56"/>
      <c r="E474" s="56"/>
      <c r="F474" s="56"/>
      <c r="G474" s="58"/>
    </row>
    <row r="475" spans="1:7" ht="13.95" customHeight="1">
      <c r="A475" s="50"/>
      <c r="B475" s="75" t="s">
        <v>24</v>
      </c>
      <c r="C475" s="177" t="s">
        <v>62</v>
      </c>
      <c r="D475" s="56">
        <v>47772</v>
      </c>
      <c r="E475" s="102">
        <v>44446</v>
      </c>
      <c r="F475" s="56">
        <v>44446</v>
      </c>
      <c r="G475" s="48">
        <v>40679</v>
      </c>
    </row>
    <row r="476" spans="1:7" s="178" customFormat="1" ht="13.95" customHeight="1">
      <c r="A476" s="50"/>
      <c r="B476" s="75" t="s">
        <v>382</v>
      </c>
      <c r="C476" s="177" t="s">
        <v>159</v>
      </c>
      <c r="D476" s="59">
        <v>0</v>
      </c>
      <c r="E476" s="59">
        <v>0</v>
      </c>
      <c r="F476" s="59">
        <v>0</v>
      </c>
      <c r="G476" s="48">
        <v>1496</v>
      </c>
    </row>
    <row r="477" spans="1:7" ht="13.95" customHeight="1">
      <c r="A477" s="50"/>
      <c r="B477" s="75" t="s">
        <v>25</v>
      </c>
      <c r="C477" s="177" t="s">
        <v>20</v>
      </c>
      <c r="D477" s="102">
        <v>359</v>
      </c>
      <c r="E477" s="102">
        <v>279</v>
      </c>
      <c r="F477" s="56">
        <v>279</v>
      </c>
      <c r="G477" s="48">
        <v>307</v>
      </c>
    </row>
    <row r="478" spans="1:7" ht="13.95" customHeight="1">
      <c r="A478" s="50"/>
      <c r="B478" s="75" t="s">
        <v>26</v>
      </c>
      <c r="C478" s="177" t="s">
        <v>21</v>
      </c>
      <c r="D478" s="102">
        <v>2607</v>
      </c>
      <c r="E478" s="102">
        <v>1960</v>
      </c>
      <c r="F478" s="56">
        <v>1960</v>
      </c>
      <c r="G478" s="48">
        <v>2156</v>
      </c>
    </row>
    <row r="479" spans="1:7" ht="13.95" customHeight="1">
      <c r="A479" s="50" t="s">
        <v>17</v>
      </c>
      <c r="B479" s="55">
        <v>44</v>
      </c>
      <c r="C479" s="177" t="s">
        <v>23</v>
      </c>
      <c r="D479" s="101">
        <f t="shared" ref="D479:F479" si="88">SUM(D475:D478)</f>
        <v>50738</v>
      </c>
      <c r="E479" s="104">
        <f t="shared" si="88"/>
        <v>46685</v>
      </c>
      <c r="F479" s="101">
        <f t="shared" si="88"/>
        <v>46685</v>
      </c>
      <c r="G479" s="104">
        <v>44638</v>
      </c>
    </row>
    <row r="480" spans="1:7" ht="10.199999999999999" customHeight="1">
      <c r="A480" s="50"/>
      <c r="B480" s="55"/>
      <c r="C480" s="177"/>
      <c r="D480" s="56"/>
      <c r="E480" s="56"/>
      <c r="F480" s="56"/>
      <c r="G480" s="58"/>
    </row>
    <row r="481" spans="1:7" ht="13.95" customHeight="1">
      <c r="A481" s="50"/>
      <c r="B481" s="55">
        <v>45</v>
      </c>
      <c r="C481" s="177" t="s">
        <v>27</v>
      </c>
      <c r="D481" s="56"/>
      <c r="E481" s="56"/>
      <c r="F481" s="56"/>
      <c r="G481" s="58"/>
    </row>
    <row r="482" spans="1:7" ht="13.95" customHeight="1">
      <c r="A482" s="50"/>
      <c r="B482" s="75" t="s">
        <v>28</v>
      </c>
      <c r="C482" s="73" t="s">
        <v>62</v>
      </c>
      <c r="D482" s="80">
        <v>25380</v>
      </c>
      <c r="E482" s="102">
        <v>17188</v>
      </c>
      <c r="F482" s="56">
        <v>17188</v>
      </c>
      <c r="G482" s="48">
        <v>32654</v>
      </c>
    </row>
    <row r="483" spans="1:7" ht="13.95" customHeight="1">
      <c r="A483" s="50"/>
      <c r="B483" s="75" t="s">
        <v>29</v>
      </c>
      <c r="C483" s="73" t="s">
        <v>20</v>
      </c>
      <c r="D483" s="80">
        <v>10</v>
      </c>
      <c r="E483" s="102">
        <v>8</v>
      </c>
      <c r="F483" s="102">
        <v>8</v>
      </c>
      <c r="G483" s="48">
        <v>9</v>
      </c>
    </row>
    <row r="484" spans="1:7" ht="13.95" customHeight="1">
      <c r="A484" s="50"/>
      <c r="B484" s="75" t="s">
        <v>30</v>
      </c>
      <c r="C484" s="73" t="s">
        <v>21</v>
      </c>
      <c r="D484" s="138">
        <v>20</v>
      </c>
      <c r="E484" s="102">
        <v>15</v>
      </c>
      <c r="F484" s="102">
        <v>15</v>
      </c>
      <c r="G484" s="30">
        <v>17</v>
      </c>
    </row>
    <row r="485" spans="1:7" ht="13.95" customHeight="1">
      <c r="A485" s="70" t="s">
        <v>17</v>
      </c>
      <c r="B485" s="97">
        <v>45</v>
      </c>
      <c r="C485" s="98" t="s">
        <v>27</v>
      </c>
      <c r="D485" s="101">
        <f t="shared" ref="D485:F485" si="89">SUM(D482:D484)</f>
        <v>25410</v>
      </c>
      <c r="E485" s="104">
        <f t="shared" si="89"/>
        <v>17211</v>
      </c>
      <c r="F485" s="101">
        <f t="shared" si="89"/>
        <v>17211</v>
      </c>
      <c r="G485" s="101">
        <v>32680</v>
      </c>
    </row>
    <row r="486" spans="1:7" ht="10.199999999999999" customHeight="1">
      <c r="A486" s="50"/>
      <c r="B486" s="55"/>
      <c r="C486" s="177"/>
      <c r="D486" s="56"/>
      <c r="E486" s="56"/>
      <c r="F486" s="56"/>
      <c r="G486" s="58"/>
    </row>
    <row r="487" spans="1:7" ht="15" customHeight="1">
      <c r="A487" s="50"/>
      <c r="B487" s="55">
        <v>46</v>
      </c>
      <c r="C487" s="177" t="s">
        <v>31</v>
      </c>
      <c r="D487" s="56"/>
      <c r="E487" s="56"/>
      <c r="F487" s="56"/>
      <c r="G487" s="58"/>
    </row>
    <row r="488" spans="1:7" ht="15" customHeight="1">
      <c r="A488" s="50"/>
      <c r="B488" s="75" t="s">
        <v>32</v>
      </c>
      <c r="C488" s="73" t="s">
        <v>62</v>
      </c>
      <c r="D488" s="102">
        <v>29170</v>
      </c>
      <c r="E488" s="102">
        <v>33870</v>
      </c>
      <c r="F488" s="102">
        <v>33870</v>
      </c>
      <c r="G488" s="56">
        <v>33330</v>
      </c>
    </row>
    <row r="489" spans="1:7" ht="15" customHeight="1">
      <c r="A489" s="50"/>
      <c r="B489" s="75" t="s">
        <v>33</v>
      </c>
      <c r="C489" s="73" t="s">
        <v>20</v>
      </c>
      <c r="D489" s="102">
        <v>10</v>
      </c>
      <c r="E489" s="102">
        <v>8</v>
      </c>
      <c r="F489" s="102">
        <v>8</v>
      </c>
      <c r="G489" s="56">
        <v>9</v>
      </c>
    </row>
    <row r="490" spans="1:7" ht="15" customHeight="1">
      <c r="A490" s="50"/>
      <c r="B490" s="75" t="s">
        <v>34</v>
      </c>
      <c r="C490" s="73" t="s">
        <v>21</v>
      </c>
      <c r="D490" s="93">
        <v>20</v>
      </c>
      <c r="E490" s="102">
        <v>15</v>
      </c>
      <c r="F490" s="93">
        <v>15</v>
      </c>
      <c r="G490" s="56">
        <v>17</v>
      </c>
    </row>
    <row r="491" spans="1:7" ht="15" customHeight="1">
      <c r="A491" s="50" t="s">
        <v>17</v>
      </c>
      <c r="B491" s="55">
        <v>46</v>
      </c>
      <c r="C491" s="177" t="s">
        <v>31</v>
      </c>
      <c r="D491" s="93">
        <f t="shared" ref="D491:F491" si="90">SUM(D488:D490)</f>
        <v>29200</v>
      </c>
      <c r="E491" s="104">
        <f t="shared" si="90"/>
        <v>33893</v>
      </c>
      <c r="F491" s="93">
        <f t="shared" si="90"/>
        <v>33893</v>
      </c>
      <c r="G491" s="101">
        <v>33356</v>
      </c>
    </row>
    <row r="492" spans="1:7">
      <c r="A492" s="50"/>
      <c r="B492" s="55"/>
      <c r="C492" s="177"/>
      <c r="D492" s="56"/>
      <c r="E492" s="56"/>
      <c r="F492" s="56"/>
      <c r="G492" s="58"/>
    </row>
    <row r="493" spans="1:7" ht="15" customHeight="1">
      <c r="A493" s="50"/>
      <c r="B493" s="55">
        <v>47</v>
      </c>
      <c r="C493" s="177" t="s">
        <v>35</v>
      </c>
      <c r="D493" s="56"/>
      <c r="E493" s="56"/>
      <c r="F493" s="56"/>
      <c r="G493" s="58"/>
    </row>
    <row r="494" spans="1:7" ht="15" customHeight="1">
      <c r="A494" s="50"/>
      <c r="B494" s="75" t="s">
        <v>36</v>
      </c>
      <c r="C494" s="73" t="s">
        <v>62</v>
      </c>
      <c r="D494" s="102">
        <v>2517</v>
      </c>
      <c r="E494" s="102">
        <v>2713</v>
      </c>
      <c r="F494" s="102">
        <v>2713</v>
      </c>
      <c r="G494" s="56">
        <v>2727</v>
      </c>
    </row>
    <row r="495" spans="1:7" ht="15" customHeight="1">
      <c r="A495" s="50"/>
      <c r="B495" s="75" t="s">
        <v>37</v>
      </c>
      <c r="C495" s="73" t="s">
        <v>20</v>
      </c>
      <c r="D495" s="102">
        <v>10</v>
      </c>
      <c r="E495" s="102">
        <v>8</v>
      </c>
      <c r="F495" s="102">
        <v>8</v>
      </c>
      <c r="G495" s="56">
        <v>9</v>
      </c>
    </row>
    <row r="496" spans="1:7" ht="15" customHeight="1">
      <c r="A496" s="50"/>
      <c r="B496" s="75" t="s">
        <v>38</v>
      </c>
      <c r="C496" s="73" t="s">
        <v>21</v>
      </c>
      <c r="D496" s="93">
        <v>19</v>
      </c>
      <c r="E496" s="93">
        <v>15</v>
      </c>
      <c r="F496" s="93">
        <v>15</v>
      </c>
      <c r="G496" s="117">
        <v>17</v>
      </c>
    </row>
    <row r="497" spans="1:7" ht="15" customHeight="1">
      <c r="A497" s="50" t="s">
        <v>17</v>
      </c>
      <c r="B497" s="55">
        <v>47</v>
      </c>
      <c r="C497" s="177" t="s">
        <v>35</v>
      </c>
      <c r="D497" s="93">
        <f t="shared" ref="D497:F497" si="91">SUM(D494:D496)</f>
        <v>2546</v>
      </c>
      <c r="E497" s="93">
        <f t="shared" si="91"/>
        <v>2736</v>
      </c>
      <c r="F497" s="93">
        <f t="shared" si="91"/>
        <v>2736</v>
      </c>
      <c r="G497" s="117">
        <v>2753</v>
      </c>
    </row>
    <row r="498" spans="1:7">
      <c r="A498" s="50"/>
      <c r="B498" s="55"/>
      <c r="C498" s="177"/>
      <c r="D498" s="56"/>
      <c r="E498" s="56"/>
      <c r="F498" s="56"/>
      <c r="G498" s="58"/>
    </row>
    <row r="499" spans="1:7" ht="15" customHeight="1">
      <c r="A499" s="50"/>
      <c r="B499" s="55">
        <v>48</v>
      </c>
      <c r="C499" s="177" t="s">
        <v>39</v>
      </c>
      <c r="D499" s="56"/>
      <c r="E499" s="56"/>
      <c r="F499" s="56"/>
      <c r="G499" s="58"/>
    </row>
    <row r="500" spans="1:7" ht="15" customHeight="1">
      <c r="A500" s="50"/>
      <c r="B500" s="75" t="s">
        <v>40</v>
      </c>
      <c r="C500" s="73" t="s">
        <v>62</v>
      </c>
      <c r="D500" s="102">
        <v>5186</v>
      </c>
      <c r="E500" s="102">
        <v>7051</v>
      </c>
      <c r="F500" s="102">
        <v>7051</v>
      </c>
      <c r="G500" s="56">
        <v>5567</v>
      </c>
    </row>
    <row r="501" spans="1:7" ht="15" customHeight="1">
      <c r="A501" s="50"/>
      <c r="B501" s="75" t="s">
        <v>41</v>
      </c>
      <c r="C501" s="73" t="s">
        <v>20</v>
      </c>
      <c r="D501" s="102">
        <v>10</v>
      </c>
      <c r="E501" s="102">
        <v>8</v>
      </c>
      <c r="F501" s="102">
        <v>8</v>
      </c>
      <c r="G501" s="56">
        <v>9</v>
      </c>
    </row>
    <row r="502" spans="1:7" ht="15" customHeight="1">
      <c r="A502" s="50"/>
      <c r="B502" s="75" t="s">
        <v>42</v>
      </c>
      <c r="C502" s="73" t="s">
        <v>21</v>
      </c>
      <c r="D502" s="102">
        <v>20</v>
      </c>
      <c r="E502" s="102">
        <v>15</v>
      </c>
      <c r="F502" s="102">
        <v>15</v>
      </c>
      <c r="G502" s="56">
        <v>17</v>
      </c>
    </row>
    <row r="503" spans="1:7" ht="15" customHeight="1">
      <c r="A503" s="50" t="s">
        <v>17</v>
      </c>
      <c r="B503" s="55">
        <v>48</v>
      </c>
      <c r="C503" s="177" t="s">
        <v>39</v>
      </c>
      <c r="D503" s="104">
        <f t="shared" ref="D503:F503" si="92">SUM(D500:D502)</f>
        <v>5216</v>
      </c>
      <c r="E503" s="104">
        <f t="shared" si="92"/>
        <v>7074</v>
      </c>
      <c r="F503" s="104">
        <f t="shared" si="92"/>
        <v>7074</v>
      </c>
      <c r="G503" s="101">
        <v>5593</v>
      </c>
    </row>
    <row r="504" spans="1:7">
      <c r="A504" s="50"/>
      <c r="B504" s="55"/>
      <c r="C504" s="177"/>
      <c r="D504" s="56"/>
      <c r="E504" s="56"/>
      <c r="F504" s="56"/>
      <c r="G504" s="58"/>
    </row>
    <row r="505" spans="1:7" ht="15" customHeight="1">
      <c r="A505" s="50"/>
      <c r="B505" s="55">
        <v>59</v>
      </c>
      <c r="C505" s="177" t="s">
        <v>68</v>
      </c>
      <c r="D505" s="56"/>
      <c r="E505" s="56"/>
      <c r="F505" s="56"/>
      <c r="G505" s="58"/>
    </row>
    <row r="506" spans="1:7" ht="15" customHeight="1">
      <c r="A506" s="50"/>
      <c r="B506" s="75" t="s">
        <v>69</v>
      </c>
      <c r="C506" s="73" t="s">
        <v>62</v>
      </c>
      <c r="D506" s="48">
        <v>30820</v>
      </c>
      <c r="E506" s="102">
        <v>37499</v>
      </c>
      <c r="F506" s="56">
        <v>37499</v>
      </c>
      <c r="G506" s="80">
        <v>39590</v>
      </c>
    </row>
    <row r="507" spans="1:7" ht="15" customHeight="1">
      <c r="A507" s="50"/>
      <c r="B507" s="75" t="s">
        <v>70</v>
      </c>
      <c r="C507" s="73" t="s">
        <v>20</v>
      </c>
      <c r="D507" s="48">
        <v>75</v>
      </c>
      <c r="E507" s="102">
        <v>56</v>
      </c>
      <c r="F507" s="56">
        <v>56</v>
      </c>
      <c r="G507" s="80">
        <v>62</v>
      </c>
    </row>
    <row r="508" spans="1:7" ht="15" customHeight="1">
      <c r="A508" s="50"/>
      <c r="B508" s="75" t="s">
        <v>71</v>
      </c>
      <c r="C508" s="73" t="s">
        <v>21</v>
      </c>
      <c r="D508" s="30">
        <v>587</v>
      </c>
      <c r="E508" s="102">
        <v>450</v>
      </c>
      <c r="F508" s="56">
        <v>450</v>
      </c>
      <c r="G508" s="138">
        <v>495</v>
      </c>
    </row>
    <row r="509" spans="1:7" ht="15" customHeight="1">
      <c r="A509" s="50" t="s">
        <v>17</v>
      </c>
      <c r="B509" s="55">
        <v>59</v>
      </c>
      <c r="C509" s="177" t="s">
        <v>68</v>
      </c>
      <c r="D509" s="104">
        <f t="shared" ref="D509:F509" si="93">SUM(D506:D508)</f>
        <v>31482</v>
      </c>
      <c r="E509" s="104">
        <f t="shared" si="93"/>
        <v>38005</v>
      </c>
      <c r="F509" s="104">
        <f t="shared" si="93"/>
        <v>38005</v>
      </c>
      <c r="G509" s="104">
        <v>40147</v>
      </c>
    </row>
    <row r="510" spans="1:7" ht="15" customHeight="1">
      <c r="A510" s="50" t="s">
        <v>17</v>
      </c>
      <c r="B510" s="55">
        <v>36</v>
      </c>
      <c r="C510" s="177" t="s">
        <v>22</v>
      </c>
      <c r="D510" s="117">
        <f t="shared" ref="D510:F510" si="94">D509+D485+D479+D503+D497+D491</f>
        <v>144592</v>
      </c>
      <c r="E510" s="117">
        <f t="shared" si="94"/>
        <v>145604</v>
      </c>
      <c r="F510" s="117">
        <f t="shared" si="94"/>
        <v>145604</v>
      </c>
      <c r="G510" s="117">
        <v>159167</v>
      </c>
    </row>
    <row r="511" spans="1:7" ht="15" customHeight="1">
      <c r="A511" s="50" t="s">
        <v>17</v>
      </c>
      <c r="B511" s="54">
        <v>80.001000000000005</v>
      </c>
      <c r="C511" s="52" t="s">
        <v>67</v>
      </c>
      <c r="D511" s="61">
        <f t="shared" ref="D511:F511" si="95">D510</f>
        <v>144592</v>
      </c>
      <c r="E511" s="61">
        <f t="shared" si="95"/>
        <v>145604</v>
      </c>
      <c r="F511" s="61">
        <f t="shared" si="95"/>
        <v>145604</v>
      </c>
      <c r="G511" s="61">
        <v>159167</v>
      </c>
    </row>
    <row r="512" spans="1:7">
      <c r="A512" s="50"/>
      <c r="B512" s="72"/>
      <c r="C512" s="52"/>
      <c r="D512" s="48"/>
      <c r="E512" s="48"/>
      <c r="F512" s="48"/>
      <c r="G512" s="64"/>
    </row>
    <row r="513" spans="1:7" s="67" customFormat="1" ht="13.95" customHeight="1">
      <c r="A513" s="50"/>
      <c r="B513" s="54">
        <v>80.799000000000007</v>
      </c>
      <c r="C513" s="52" t="s">
        <v>72</v>
      </c>
      <c r="D513" s="56"/>
      <c r="E513" s="56"/>
      <c r="F513" s="56"/>
      <c r="G513" s="58"/>
    </row>
    <row r="514" spans="1:7" ht="13.95" customHeight="1">
      <c r="A514" s="50"/>
      <c r="B514" s="55">
        <v>36</v>
      </c>
      <c r="C514" s="177" t="s">
        <v>22</v>
      </c>
      <c r="D514" s="56"/>
      <c r="E514" s="56"/>
      <c r="F514" s="56"/>
      <c r="G514" s="58"/>
    </row>
    <row r="515" spans="1:7" ht="13.95" customHeight="1">
      <c r="A515" s="50"/>
      <c r="B515" s="75" t="s">
        <v>73</v>
      </c>
      <c r="C515" s="73" t="s">
        <v>72</v>
      </c>
      <c r="D515" s="61">
        <v>3593</v>
      </c>
      <c r="E515" s="74">
        <v>5000</v>
      </c>
      <c r="F515" s="61">
        <v>5000</v>
      </c>
      <c r="G515" s="74">
        <v>5000</v>
      </c>
    </row>
    <row r="516" spans="1:7" ht="13.95" customHeight="1">
      <c r="A516" s="50" t="s">
        <v>17</v>
      </c>
      <c r="B516" s="55">
        <v>36</v>
      </c>
      <c r="C516" s="177" t="s">
        <v>22</v>
      </c>
      <c r="D516" s="61">
        <f t="shared" ref="D516:F517" si="96">D515</f>
        <v>3593</v>
      </c>
      <c r="E516" s="74">
        <f t="shared" si="96"/>
        <v>5000</v>
      </c>
      <c r="F516" s="61">
        <f t="shared" si="96"/>
        <v>5000</v>
      </c>
      <c r="G516" s="74">
        <v>5000</v>
      </c>
    </row>
    <row r="517" spans="1:7" ht="13.95" customHeight="1">
      <c r="A517" s="50" t="s">
        <v>17</v>
      </c>
      <c r="B517" s="54">
        <v>80.799000000000007</v>
      </c>
      <c r="C517" s="52" t="s">
        <v>72</v>
      </c>
      <c r="D517" s="66">
        <f t="shared" si="96"/>
        <v>3593</v>
      </c>
      <c r="E517" s="63">
        <f t="shared" si="96"/>
        <v>5000</v>
      </c>
      <c r="F517" s="66">
        <f t="shared" si="96"/>
        <v>5000</v>
      </c>
      <c r="G517" s="63">
        <v>5000</v>
      </c>
    </row>
    <row r="518" spans="1:7" ht="13.95" customHeight="1">
      <c r="A518" s="50" t="s">
        <v>17</v>
      </c>
      <c r="B518" s="55">
        <v>80</v>
      </c>
      <c r="C518" s="177" t="s">
        <v>66</v>
      </c>
      <c r="D518" s="61">
        <f t="shared" ref="D518:F518" si="97">D517+D511</f>
        <v>148185</v>
      </c>
      <c r="E518" s="74">
        <f t="shared" si="97"/>
        <v>150604</v>
      </c>
      <c r="F518" s="61">
        <f t="shared" si="97"/>
        <v>150604</v>
      </c>
      <c r="G518" s="61">
        <v>164167</v>
      </c>
    </row>
    <row r="519" spans="1:7" ht="13.95" customHeight="1">
      <c r="A519" s="70" t="s">
        <v>17</v>
      </c>
      <c r="B519" s="81">
        <v>3054</v>
      </c>
      <c r="C519" s="71" t="s">
        <v>7</v>
      </c>
      <c r="D519" s="66">
        <f t="shared" ref="D519:F519" si="98">D518+D469</f>
        <v>300344</v>
      </c>
      <c r="E519" s="66">
        <f t="shared" si="98"/>
        <v>458588</v>
      </c>
      <c r="F519" s="66">
        <f t="shared" si="98"/>
        <v>458588</v>
      </c>
      <c r="G519" s="66">
        <v>369898</v>
      </c>
    </row>
    <row r="520" spans="1:7" s="119" customFormat="1" ht="12" customHeight="1">
      <c r="A520" s="70" t="s">
        <v>17</v>
      </c>
      <c r="B520" s="97"/>
      <c r="C520" s="118" t="s">
        <v>18</v>
      </c>
      <c r="D520" s="66">
        <f t="shared" ref="D520:F520" si="99">D519+D421+D382+D362+D117+D98</f>
        <v>3391686</v>
      </c>
      <c r="E520" s="66">
        <f t="shared" si="99"/>
        <v>2443164</v>
      </c>
      <c r="F520" s="66">
        <f t="shared" si="99"/>
        <v>2516598</v>
      </c>
      <c r="G520" s="66">
        <v>3397040</v>
      </c>
    </row>
    <row r="521" spans="1:7">
      <c r="A521" s="50"/>
      <c r="B521" s="55"/>
      <c r="C521" s="120"/>
      <c r="D521" s="48"/>
      <c r="E521" s="48"/>
      <c r="F521" s="48"/>
      <c r="G521" s="64"/>
    </row>
    <row r="522" spans="1:7" ht="13.35" customHeight="1">
      <c r="A522" s="50"/>
      <c r="B522" s="55"/>
      <c r="C522" s="52" t="s">
        <v>74</v>
      </c>
      <c r="D522" s="68"/>
      <c r="E522" s="68"/>
      <c r="F522" s="68"/>
      <c r="G522" s="69"/>
    </row>
    <row r="523" spans="1:7" ht="26.4">
      <c r="A523" s="50" t="s">
        <v>19</v>
      </c>
      <c r="B523" s="51">
        <v>4215</v>
      </c>
      <c r="C523" s="52" t="s">
        <v>8</v>
      </c>
      <c r="D523" s="68"/>
      <c r="E523" s="68"/>
      <c r="F523" s="68"/>
      <c r="G523" s="69"/>
    </row>
    <row r="524" spans="1:7" ht="14.85" customHeight="1">
      <c r="A524" s="50"/>
      <c r="B524" s="53">
        <v>1</v>
      </c>
      <c r="C524" s="177" t="s">
        <v>75</v>
      </c>
      <c r="D524" s="68"/>
      <c r="E524" s="68"/>
      <c r="F524" s="68"/>
      <c r="G524" s="69"/>
    </row>
    <row r="525" spans="1:7" ht="14.85" customHeight="1">
      <c r="A525" s="50"/>
      <c r="B525" s="54">
        <v>1.1020000000000001</v>
      </c>
      <c r="C525" s="121" t="s">
        <v>76</v>
      </c>
      <c r="D525" s="56"/>
      <c r="E525" s="56"/>
      <c r="F525" s="56"/>
      <c r="G525" s="58"/>
    </row>
    <row r="526" spans="1:7" ht="14.85" customHeight="1">
      <c r="A526" s="50"/>
      <c r="B526" s="55">
        <v>36</v>
      </c>
      <c r="C526" s="177" t="s">
        <v>22</v>
      </c>
      <c r="D526" s="56"/>
      <c r="E526" s="56"/>
      <c r="F526" s="56"/>
      <c r="G526" s="58"/>
    </row>
    <row r="527" spans="1:7" ht="14.85" customHeight="1">
      <c r="A527" s="50"/>
      <c r="B527" s="55">
        <v>45</v>
      </c>
      <c r="C527" s="177" t="s">
        <v>27</v>
      </c>
      <c r="D527" s="56"/>
      <c r="E527" s="56"/>
      <c r="F527" s="56"/>
      <c r="G527" s="58"/>
    </row>
    <row r="528" spans="1:7" ht="14.4" customHeight="1">
      <c r="A528" s="50"/>
      <c r="B528" s="75" t="s">
        <v>77</v>
      </c>
      <c r="C528" s="73" t="s">
        <v>265</v>
      </c>
      <c r="D528" s="80">
        <f>26261-2</f>
        <v>26259</v>
      </c>
      <c r="E528" s="1">
        <v>0</v>
      </c>
      <c r="F528" s="1">
        <v>0</v>
      </c>
      <c r="G528" s="80">
        <v>7500</v>
      </c>
    </row>
    <row r="529" spans="1:7" ht="14.4" customHeight="1">
      <c r="A529" s="50"/>
      <c r="B529" s="75" t="s">
        <v>196</v>
      </c>
      <c r="C529" s="122" t="s">
        <v>218</v>
      </c>
      <c r="D529" s="1">
        <v>0</v>
      </c>
      <c r="E529" s="102">
        <v>5000</v>
      </c>
      <c r="F529" s="102">
        <v>5000</v>
      </c>
      <c r="G529" s="1">
        <v>0</v>
      </c>
    </row>
    <row r="530" spans="1:7" ht="26.4">
      <c r="A530" s="50"/>
      <c r="B530" s="75" t="s">
        <v>205</v>
      </c>
      <c r="C530" s="122" t="s">
        <v>454</v>
      </c>
      <c r="D530" s="80">
        <v>17999</v>
      </c>
      <c r="E530" s="59">
        <v>0</v>
      </c>
      <c r="F530" s="102">
        <v>14000</v>
      </c>
      <c r="G530" s="80">
        <v>16800</v>
      </c>
    </row>
    <row r="531" spans="1:7" ht="26.4">
      <c r="A531" s="50"/>
      <c r="B531" s="75" t="s">
        <v>217</v>
      </c>
      <c r="C531" s="122" t="s">
        <v>219</v>
      </c>
      <c r="D531" s="80">
        <v>4000</v>
      </c>
      <c r="E531" s="59">
        <v>0</v>
      </c>
      <c r="F531" s="1">
        <v>0</v>
      </c>
      <c r="G531" s="80">
        <v>797</v>
      </c>
    </row>
    <row r="532" spans="1:7">
      <c r="A532" s="70" t="s">
        <v>17</v>
      </c>
      <c r="B532" s="97">
        <v>45</v>
      </c>
      <c r="C532" s="98" t="s">
        <v>27</v>
      </c>
      <c r="D532" s="104">
        <f>SUM(D528:D531)</f>
        <v>48258</v>
      </c>
      <c r="E532" s="104">
        <f t="shared" ref="E532:F532" si="100">SUM(E528:E531)</f>
        <v>5000</v>
      </c>
      <c r="F532" s="104">
        <f t="shared" si="100"/>
        <v>19000</v>
      </c>
      <c r="G532" s="104">
        <v>25097</v>
      </c>
    </row>
    <row r="533" spans="1:7">
      <c r="A533" s="50"/>
      <c r="B533" s="75"/>
      <c r="C533" s="177"/>
      <c r="D533" s="48"/>
      <c r="E533" s="123"/>
      <c r="F533" s="123"/>
      <c r="G533" s="64"/>
    </row>
    <row r="534" spans="1:7" s="67" customFormat="1" ht="15" customHeight="1">
      <c r="A534" s="50"/>
      <c r="B534" s="55">
        <v>46</v>
      </c>
      <c r="C534" s="177" t="s">
        <v>31</v>
      </c>
      <c r="D534" s="48"/>
      <c r="E534" s="123"/>
      <c r="F534" s="123"/>
      <c r="G534" s="64"/>
    </row>
    <row r="535" spans="1:7" s="67" customFormat="1" ht="15" customHeight="1">
      <c r="A535" s="50"/>
      <c r="B535" s="75" t="s">
        <v>394</v>
      </c>
      <c r="C535" s="73" t="s">
        <v>393</v>
      </c>
      <c r="D535" s="1">
        <v>0</v>
      </c>
      <c r="E535" s="59">
        <v>0</v>
      </c>
      <c r="F535" s="59">
        <v>0</v>
      </c>
      <c r="G535" s="80">
        <v>2500</v>
      </c>
    </row>
    <row r="536" spans="1:7" ht="28.95" customHeight="1">
      <c r="A536" s="50"/>
      <c r="B536" s="75" t="s">
        <v>171</v>
      </c>
      <c r="C536" s="73" t="s">
        <v>172</v>
      </c>
      <c r="D536" s="80">
        <v>4271</v>
      </c>
      <c r="E536" s="80">
        <v>3179</v>
      </c>
      <c r="F536" s="102">
        <v>3179</v>
      </c>
      <c r="G536" s="1">
        <v>0</v>
      </c>
    </row>
    <row r="537" spans="1:7">
      <c r="A537" s="50"/>
      <c r="B537" s="75" t="s">
        <v>203</v>
      </c>
      <c r="C537" s="73" t="s">
        <v>204</v>
      </c>
      <c r="D537" s="80">
        <v>550</v>
      </c>
      <c r="E537" s="59">
        <v>0</v>
      </c>
      <c r="F537" s="59">
        <v>0</v>
      </c>
      <c r="G537" s="1">
        <v>0</v>
      </c>
    </row>
    <row r="538" spans="1:7" ht="26.4">
      <c r="A538" s="50"/>
      <c r="B538" s="75" t="s">
        <v>206</v>
      </c>
      <c r="C538" s="73" t="s">
        <v>455</v>
      </c>
      <c r="D538" s="80">
        <v>21000</v>
      </c>
      <c r="E538" s="59">
        <v>0</v>
      </c>
      <c r="F538" s="102">
        <v>25000</v>
      </c>
      <c r="G538" s="80">
        <v>54000</v>
      </c>
    </row>
    <row r="539" spans="1:7" ht="15" customHeight="1">
      <c r="A539" s="50" t="s">
        <v>17</v>
      </c>
      <c r="B539" s="55">
        <v>46</v>
      </c>
      <c r="C539" s="177" t="s">
        <v>31</v>
      </c>
      <c r="D539" s="66">
        <f>SUM(D535:D538)</f>
        <v>25821</v>
      </c>
      <c r="E539" s="66">
        <f t="shared" ref="E539:F539" si="101">SUM(E535:E538)</f>
        <v>3179</v>
      </c>
      <c r="F539" s="66">
        <f t="shared" si="101"/>
        <v>28179</v>
      </c>
      <c r="G539" s="66">
        <v>56500</v>
      </c>
    </row>
    <row r="540" spans="1:7" ht="9.6" customHeight="1">
      <c r="A540" s="50"/>
      <c r="B540" s="75"/>
      <c r="C540" s="177"/>
      <c r="D540" s="48"/>
      <c r="E540" s="144"/>
      <c r="F540" s="144"/>
      <c r="G540" s="64"/>
    </row>
    <row r="541" spans="1:7" ht="15" customHeight="1">
      <c r="A541" s="50"/>
      <c r="B541" s="55">
        <v>47</v>
      </c>
      <c r="C541" s="177" t="s">
        <v>35</v>
      </c>
      <c r="D541" s="48"/>
      <c r="E541" s="144"/>
      <c r="F541" s="144"/>
      <c r="G541" s="64"/>
    </row>
    <row r="542" spans="1:7" ht="15" customHeight="1">
      <c r="A542" s="50"/>
      <c r="B542" s="75" t="s">
        <v>395</v>
      </c>
      <c r="C542" s="73" t="s">
        <v>393</v>
      </c>
      <c r="D542" s="1">
        <v>0</v>
      </c>
      <c r="E542" s="41">
        <v>0</v>
      </c>
      <c r="F542" s="41">
        <v>0</v>
      </c>
      <c r="G542" s="80">
        <v>2500</v>
      </c>
    </row>
    <row r="543" spans="1:7" ht="26.4">
      <c r="A543" s="50"/>
      <c r="B543" s="75" t="s">
        <v>207</v>
      </c>
      <c r="C543" s="73" t="s">
        <v>455</v>
      </c>
      <c r="D543" s="80">
        <v>7350</v>
      </c>
      <c r="E543" s="41">
        <v>0</v>
      </c>
      <c r="F543" s="184">
        <v>4000</v>
      </c>
      <c r="G543" s="80">
        <v>4800</v>
      </c>
    </row>
    <row r="544" spans="1:7" ht="15" customHeight="1">
      <c r="A544" s="50" t="s">
        <v>17</v>
      </c>
      <c r="B544" s="55">
        <v>47</v>
      </c>
      <c r="C544" s="177" t="s">
        <v>35</v>
      </c>
      <c r="D544" s="104">
        <f>SUM(D542:D543)</f>
        <v>7350</v>
      </c>
      <c r="E544" s="100">
        <f t="shared" ref="E544:F544" si="102">SUM(E542:E543)</f>
        <v>0</v>
      </c>
      <c r="F544" s="104">
        <f t="shared" si="102"/>
        <v>4000</v>
      </c>
      <c r="G544" s="104">
        <v>7300</v>
      </c>
    </row>
    <row r="545" spans="1:7">
      <c r="A545" s="50"/>
      <c r="B545" s="55"/>
      <c r="C545" s="177"/>
      <c r="D545" s="48"/>
      <c r="E545" s="56"/>
      <c r="F545" s="56"/>
      <c r="G545" s="64"/>
    </row>
    <row r="546" spans="1:7" ht="13.8" customHeight="1">
      <c r="A546" s="50"/>
      <c r="B546" s="55">
        <v>48</v>
      </c>
      <c r="C546" s="73" t="s">
        <v>39</v>
      </c>
      <c r="D546" s="48"/>
      <c r="E546" s="123"/>
      <c r="F546" s="123"/>
      <c r="G546" s="64"/>
    </row>
    <row r="547" spans="1:7" ht="26.4">
      <c r="A547" s="50"/>
      <c r="B547" s="75" t="s">
        <v>208</v>
      </c>
      <c r="C547" s="73" t="s">
        <v>455</v>
      </c>
      <c r="D547" s="80">
        <v>21000</v>
      </c>
      <c r="E547" s="59">
        <v>0</v>
      </c>
      <c r="F547" s="102">
        <v>12000</v>
      </c>
      <c r="G547" s="80">
        <v>14400</v>
      </c>
    </row>
    <row r="548" spans="1:7" ht="13.8" customHeight="1">
      <c r="A548" s="50"/>
      <c r="B548" s="75" t="s">
        <v>377</v>
      </c>
      <c r="C548" s="73" t="s">
        <v>378</v>
      </c>
      <c r="D548" s="60">
        <v>0</v>
      </c>
      <c r="E548" s="92">
        <v>0</v>
      </c>
      <c r="F548" s="93">
        <v>7500</v>
      </c>
      <c r="G548" s="154">
        <v>3500</v>
      </c>
    </row>
    <row r="549" spans="1:7" ht="13.8" customHeight="1">
      <c r="A549" s="50" t="s">
        <v>17</v>
      </c>
      <c r="B549" s="55">
        <v>48</v>
      </c>
      <c r="C549" s="177" t="s">
        <v>39</v>
      </c>
      <c r="D549" s="93">
        <f>SUM(D547:D548)</f>
        <v>21000</v>
      </c>
      <c r="E549" s="92">
        <f t="shared" ref="E549:F549" si="103">SUM(E547:E548)</f>
        <v>0</v>
      </c>
      <c r="F549" s="93">
        <f t="shared" si="103"/>
        <v>19500</v>
      </c>
      <c r="G549" s="93">
        <v>17900</v>
      </c>
    </row>
    <row r="550" spans="1:7" ht="13.8" customHeight="1">
      <c r="A550" s="50" t="s">
        <v>17</v>
      </c>
      <c r="B550" s="55">
        <v>36</v>
      </c>
      <c r="C550" s="177" t="s">
        <v>22</v>
      </c>
      <c r="D550" s="66">
        <f>D549+D544+D539+D532</f>
        <v>102429</v>
      </c>
      <c r="E550" s="66">
        <f t="shared" ref="E550:F550" si="104">E549+E544+E539+E532</f>
        <v>8179</v>
      </c>
      <c r="F550" s="66">
        <f t="shared" si="104"/>
        <v>70679</v>
      </c>
      <c r="G550" s="63">
        <v>106797</v>
      </c>
    </row>
    <row r="551" spans="1:7">
      <c r="A551" s="50"/>
      <c r="B551" s="55"/>
      <c r="C551" s="177"/>
      <c r="D551" s="48"/>
      <c r="E551" s="48"/>
      <c r="F551" s="48"/>
      <c r="G551" s="65"/>
    </row>
    <row r="552" spans="1:7" ht="13.95" customHeight="1">
      <c r="A552" s="50"/>
      <c r="B552" s="53">
        <v>40</v>
      </c>
      <c r="C552" s="177" t="s">
        <v>431</v>
      </c>
      <c r="D552" s="48"/>
      <c r="E552" s="48"/>
      <c r="F552" s="48"/>
      <c r="G552" s="65"/>
    </row>
    <row r="553" spans="1:7" ht="13.95" customHeight="1">
      <c r="A553" s="50"/>
      <c r="B553" s="55" t="s">
        <v>228</v>
      </c>
      <c r="C553" s="73" t="s">
        <v>448</v>
      </c>
      <c r="D553" s="80">
        <v>192674</v>
      </c>
      <c r="E553" s="80">
        <v>200000</v>
      </c>
      <c r="F553" s="80">
        <v>200000</v>
      </c>
      <c r="G553" s="80">
        <v>1000000</v>
      </c>
    </row>
    <row r="554" spans="1:7" ht="13.95" customHeight="1">
      <c r="A554" s="50"/>
      <c r="B554" s="55" t="s">
        <v>229</v>
      </c>
      <c r="C554" s="73" t="s">
        <v>449</v>
      </c>
      <c r="D554" s="74">
        <v>10000</v>
      </c>
      <c r="E554" s="74">
        <v>13165</v>
      </c>
      <c r="F554" s="74">
        <v>13165</v>
      </c>
      <c r="G554" s="74">
        <v>15000</v>
      </c>
    </row>
    <row r="555" spans="1:7" ht="13.95" customHeight="1">
      <c r="A555" s="50" t="s">
        <v>17</v>
      </c>
      <c r="B555" s="53">
        <v>40</v>
      </c>
      <c r="C555" s="177" t="s">
        <v>431</v>
      </c>
      <c r="D555" s="80">
        <f>SUM(D553:D554)</f>
        <v>202674</v>
      </c>
      <c r="E555" s="80">
        <f t="shared" ref="E555:F555" si="105">SUM(E553:E554)</f>
        <v>213165</v>
      </c>
      <c r="F555" s="80">
        <f t="shared" si="105"/>
        <v>213165</v>
      </c>
      <c r="G555" s="80">
        <v>1015000</v>
      </c>
    </row>
    <row r="556" spans="1:7" ht="13.95" customHeight="1">
      <c r="A556" s="50" t="s">
        <v>17</v>
      </c>
      <c r="B556" s="54">
        <v>1.1020000000000001</v>
      </c>
      <c r="C556" s="52" t="s">
        <v>76</v>
      </c>
      <c r="D556" s="66">
        <f t="shared" ref="D556:F556" si="106">D550+D555</f>
        <v>305103</v>
      </c>
      <c r="E556" s="66">
        <f t="shared" si="106"/>
        <v>221344</v>
      </c>
      <c r="F556" s="66">
        <f t="shared" si="106"/>
        <v>283844</v>
      </c>
      <c r="G556" s="66">
        <v>1121797</v>
      </c>
    </row>
    <row r="557" spans="1:7" ht="13.95" customHeight="1">
      <c r="A557" s="50" t="s">
        <v>17</v>
      </c>
      <c r="B557" s="53">
        <v>1</v>
      </c>
      <c r="C557" s="177" t="s">
        <v>75</v>
      </c>
      <c r="D557" s="61">
        <f t="shared" ref="D557:F558" si="107">D556</f>
        <v>305103</v>
      </c>
      <c r="E557" s="61">
        <f t="shared" si="107"/>
        <v>221344</v>
      </c>
      <c r="F557" s="61">
        <f t="shared" si="107"/>
        <v>283844</v>
      </c>
      <c r="G557" s="61">
        <v>1121797</v>
      </c>
    </row>
    <row r="558" spans="1:7" ht="26.4">
      <c r="A558" s="50" t="s">
        <v>17</v>
      </c>
      <c r="B558" s="51">
        <v>4215</v>
      </c>
      <c r="C558" s="52" t="s">
        <v>8</v>
      </c>
      <c r="D558" s="101">
        <f t="shared" si="107"/>
        <v>305103</v>
      </c>
      <c r="E558" s="101">
        <f t="shared" si="107"/>
        <v>221344</v>
      </c>
      <c r="F558" s="101">
        <f t="shared" si="107"/>
        <v>283844</v>
      </c>
      <c r="G558" s="101">
        <v>1121797</v>
      </c>
    </row>
    <row r="559" spans="1:7">
      <c r="A559" s="50"/>
      <c r="B559" s="51"/>
      <c r="C559" s="177"/>
      <c r="D559" s="56"/>
      <c r="E559" s="56"/>
      <c r="F559" s="56"/>
      <c r="G559" s="58"/>
    </row>
    <row r="560" spans="1:7" s="67" customFormat="1" ht="13.95" customHeight="1">
      <c r="A560" s="50" t="s">
        <v>19</v>
      </c>
      <c r="B560" s="51">
        <v>4216</v>
      </c>
      <c r="C560" s="52" t="s">
        <v>9</v>
      </c>
      <c r="D560" s="56"/>
      <c r="E560" s="56"/>
      <c r="F560" s="56"/>
      <c r="G560" s="58"/>
    </row>
    <row r="561" spans="1:7" ht="13.95" customHeight="1">
      <c r="A561" s="50"/>
      <c r="B561" s="53">
        <v>3</v>
      </c>
      <c r="C561" s="177" t="s">
        <v>52</v>
      </c>
      <c r="D561" s="56"/>
      <c r="E561" s="56"/>
      <c r="F561" s="56"/>
      <c r="G561" s="58"/>
    </row>
    <row r="562" spans="1:7" ht="13.95" customHeight="1">
      <c r="A562" s="50"/>
      <c r="B562" s="54">
        <v>3.8</v>
      </c>
      <c r="C562" s="52" t="s">
        <v>53</v>
      </c>
      <c r="D562" s="56"/>
      <c r="E562" s="56"/>
      <c r="F562" s="56"/>
      <c r="G562" s="58"/>
    </row>
    <row r="563" spans="1:7" ht="13.95" customHeight="1">
      <c r="A563" s="50"/>
      <c r="B563" s="55">
        <v>36</v>
      </c>
      <c r="C563" s="177" t="s">
        <v>22</v>
      </c>
      <c r="D563" s="56"/>
      <c r="E563" s="56"/>
      <c r="F563" s="56"/>
      <c r="G563" s="58"/>
    </row>
    <row r="564" spans="1:7" ht="13.95" customHeight="1">
      <c r="A564" s="50"/>
      <c r="B564" s="55">
        <v>45</v>
      </c>
      <c r="C564" s="177" t="s">
        <v>27</v>
      </c>
      <c r="D564" s="56"/>
      <c r="E564" s="56"/>
      <c r="F564" s="56"/>
      <c r="G564" s="58"/>
    </row>
    <row r="565" spans="1:7" ht="27" customHeight="1">
      <c r="A565" s="50"/>
      <c r="B565" s="139" t="s">
        <v>86</v>
      </c>
      <c r="C565" s="95" t="s">
        <v>323</v>
      </c>
      <c r="D565" s="102">
        <v>235500</v>
      </c>
      <c r="E565" s="102">
        <v>176400</v>
      </c>
      <c r="F565" s="102">
        <f>E565+300000+240500</f>
        <v>716900</v>
      </c>
      <c r="G565" s="59">
        <v>0</v>
      </c>
    </row>
    <row r="566" spans="1:7">
      <c r="A566" s="50"/>
      <c r="B566" s="139" t="s">
        <v>336</v>
      </c>
      <c r="C566" s="4" t="s">
        <v>396</v>
      </c>
      <c r="D566" s="102">
        <v>130000</v>
      </c>
      <c r="E566" s="59">
        <v>0</v>
      </c>
      <c r="F566" s="59">
        <v>0</v>
      </c>
      <c r="G566" s="102">
        <v>150000</v>
      </c>
    </row>
    <row r="567" spans="1:7" ht="13.95" customHeight="1">
      <c r="A567" s="50" t="s">
        <v>17</v>
      </c>
      <c r="B567" s="55">
        <v>45</v>
      </c>
      <c r="C567" s="177" t="s">
        <v>27</v>
      </c>
      <c r="D567" s="104">
        <f t="shared" ref="D567:F567" si="108">SUM(D565:D566)</f>
        <v>365500</v>
      </c>
      <c r="E567" s="104">
        <f t="shared" si="108"/>
        <v>176400</v>
      </c>
      <c r="F567" s="104">
        <f t="shared" si="108"/>
        <v>716900</v>
      </c>
      <c r="G567" s="104">
        <v>150000</v>
      </c>
    </row>
    <row r="568" spans="1:7" ht="13.95" customHeight="1">
      <c r="A568" s="50" t="s">
        <v>17</v>
      </c>
      <c r="B568" s="55">
        <v>36</v>
      </c>
      <c r="C568" s="177" t="s">
        <v>22</v>
      </c>
      <c r="D568" s="188">
        <f>D567</f>
        <v>365500</v>
      </c>
      <c r="E568" s="188">
        <f t="shared" ref="E568:F568" si="109">E567</f>
        <v>176400</v>
      </c>
      <c r="F568" s="188">
        <f t="shared" si="109"/>
        <v>716900</v>
      </c>
      <c r="G568" s="188">
        <v>150000</v>
      </c>
    </row>
    <row r="569" spans="1:7" ht="13.95" customHeight="1">
      <c r="A569" s="50" t="s">
        <v>17</v>
      </c>
      <c r="B569" s="54">
        <v>3.8</v>
      </c>
      <c r="C569" s="52" t="s">
        <v>53</v>
      </c>
      <c r="D569" s="101">
        <f t="shared" ref="D569:F569" si="110">D568</f>
        <v>365500</v>
      </c>
      <c r="E569" s="101">
        <f t="shared" si="110"/>
        <v>176400</v>
      </c>
      <c r="F569" s="101">
        <f t="shared" si="110"/>
        <v>716900</v>
      </c>
      <c r="G569" s="101">
        <v>150000</v>
      </c>
    </row>
    <row r="570" spans="1:7" ht="13.95" customHeight="1">
      <c r="A570" s="50" t="s">
        <v>17</v>
      </c>
      <c r="B570" s="53">
        <v>3</v>
      </c>
      <c r="C570" s="177" t="s">
        <v>52</v>
      </c>
      <c r="D570" s="101">
        <f t="shared" ref="D570:F570" si="111">D569</f>
        <v>365500</v>
      </c>
      <c r="E570" s="101">
        <f t="shared" si="111"/>
        <v>176400</v>
      </c>
      <c r="F570" s="101">
        <f t="shared" si="111"/>
        <v>716900</v>
      </c>
      <c r="G570" s="101">
        <v>150000</v>
      </c>
    </row>
    <row r="571" spans="1:7" ht="13.95" customHeight="1">
      <c r="A571" s="50" t="s">
        <v>17</v>
      </c>
      <c r="B571" s="51">
        <v>4216</v>
      </c>
      <c r="C571" s="52" t="s">
        <v>9</v>
      </c>
      <c r="D571" s="117">
        <f t="shared" ref="D571:F571" si="112">D569</f>
        <v>365500</v>
      </c>
      <c r="E571" s="117">
        <f t="shared" si="112"/>
        <v>176400</v>
      </c>
      <c r="F571" s="117">
        <f t="shared" si="112"/>
        <v>716900</v>
      </c>
      <c r="G571" s="117">
        <v>150000</v>
      </c>
    </row>
    <row r="572" spans="1:7">
      <c r="A572" s="124"/>
      <c r="B572" s="125"/>
      <c r="C572" s="126"/>
      <c r="D572" s="127"/>
      <c r="E572" s="56"/>
      <c r="F572" s="127"/>
      <c r="G572" s="58"/>
    </row>
    <row r="573" spans="1:7" s="67" customFormat="1" ht="28.95" customHeight="1">
      <c r="A573" s="50" t="s">
        <v>19</v>
      </c>
      <c r="B573" s="51">
        <v>4515</v>
      </c>
      <c r="C573" s="52" t="s">
        <v>80</v>
      </c>
      <c r="D573" s="56"/>
      <c r="E573" s="56"/>
      <c r="F573" s="56"/>
      <c r="G573" s="58"/>
    </row>
    <row r="574" spans="1:7" ht="13.95" customHeight="1">
      <c r="A574" s="50"/>
      <c r="B574" s="54">
        <v>0.10100000000000001</v>
      </c>
      <c r="C574" s="52" t="s">
        <v>61</v>
      </c>
      <c r="D574" s="56"/>
      <c r="E574" s="56"/>
      <c r="F574" s="56"/>
      <c r="G574" s="58"/>
    </row>
    <row r="575" spans="1:7" ht="13.95" customHeight="1">
      <c r="A575" s="50"/>
      <c r="B575" s="55">
        <v>36</v>
      </c>
      <c r="C575" s="177" t="s">
        <v>22</v>
      </c>
      <c r="D575" s="68"/>
      <c r="E575" s="68"/>
      <c r="F575" s="68"/>
      <c r="G575" s="69"/>
    </row>
    <row r="576" spans="1:7" ht="13.95" customHeight="1">
      <c r="A576" s="50"/>
      <c r="B576" s="55">
        <v>45</v>
      </c>
      <c r="C576" s="177" t="s">
        <v>27</v>
      </c>
      <c r="D576" s="68"/>
      <c r="E576" s="68"/>
      <c r="F576" s="68"/>
      <c r="G576" s="69"/>
    </row>
    <row r="577" spans="1:7" ht="13.95" customHeight="1">
      <c r="A577" s="50"/>
      <c r="B577" s="189" t="s">
        <v>44</v>
      </c>
      <c r="C577" s="4" t="s">
        <v>310</v>
      </c>
      <c r="D577" s="102">
        <v>428</v>
      </c>
      <c r="E577" s="59">
        <v>0</v>
      </c>
      <c r="F577" s="59">
        <v>0</v>
      </c>
      <c r="G577" s="102">
        <v>13571</v>
      </c>
    </row>
    <row r="578" spans="1:7" ht="13.95" customHeight="1">
      <c r="A578" s="70"/>
      <c r="B578" s="190" t="s">
        <v>308</v>
      </c>
      <c r="C578" s="172" t="s">
        <v>320</v>
      </c>
      <c r="D578" s="92">
        <v>0</v>
      </c>
      <c r="E578" s="92">
        <v>0</v>
      </c>
      <c r="F578" s="92">
        <v>0</v>
      </c>
      <c r="G578" s="93">
        <v>10000</v>
      </c>
    </row>
    <row r="579" spans="1:7" ht="26.4">
      <c r="A579" s="50"/>
      <c r="B579" s="129" t="s">
        <v>45</v>
      </c>
      <c r="C579" s="73" t="s">
        <v>266</v>
      </c>
      <c r="D579" s="138">
        <v>20000</v>
      </c>
      <c r="E579" s="138">
        <v>5000</v>
      </c>
      <c r="F579" s="80">
        <v>5000</v>
      </c>
      <c r="G579" s="80">
        <v>17881</v>
      </c>
    </row>
    <row r="580" spans="1:7" ht="14.85" customHeight="1">
      <c r="A580" s="50"/>
      <c r="B580" s="129" t="s">
        <v>389</v>
      </c>
      <c r="C580" s="73" t="s">
        <v>397</v>
      </c>
      <c r="D580" s="35">
        <v>0</v>
      </c>
      <c r="E580" s="35">
        <v>0</v>
      </c>
      <c r="F580" s="1">
        <v>0</v>
      </c>
      <c r="G580" s="80">
        <v>11256</v>
      </c>
    </row>
    <row r="581" spans="1:7" ht="14.85" customHeight="1">
      <c r="A581" s="50"/>
      <c r="B581" s="129" t="s">
        <v>77</v>
      </c>
      <c r="C581" s="73" t="s">
        <v>332</v>
      </c>
      <c r="D581" s="35">
        <v>0</v>
      </c>
      <c r="E581" s="35">
        <v>0</v>
      </c>
      <c r="F581" s="1">
        <v>0</v>
      </c>
      <c r="G581" s="80">
        <v>5000</v>
      </c>
    </row>
    <row r="582" spans="1:7" ht="14.85" customHeight="1">
      <c r="A582" s="50" t="s">
        <v>17</v>
      </c>
      <c r="B582" s="55">
        <v>45</v>
      </c>
      <c r="C582" s="177" t="s">
        <v>27</v>
      </c>
      <c r="D582" s="63">
        <f>SUM(D576:D581)</f>
        <v>20428</v>
      </c>
      <c r="E582" s="63">
        <f t="shared" ref="E582:F582" si="113">SUM(E576:E581)</f>
        <v>5000</v>
      </c>
      <c r="F582" s="63">
        <f t="shared" si="113"/>
        <v>5000</v>
      </c>
      <c r="G582" s="63">
        <v>57708</v>
      </c>
    </row>
    <row r="583" spans="1:7">
      <c r="A583" s="50"/>
      <c r="B583" s="129"/>
      <c r="C583" s="177"/>
      <c r="D583" s="30"/>
      <c r="E583" s="30"/>
      <c r="F583" s="30"/>
      <c r="G583" s="109"/>
    </row>
    <row r="584" spans="1:7" ht="14.85" customHeight="1">
      <c r="A584" s="50"/>
      <c r="B584" s="55">
        <v>46</v>
      </c>
      <c r="C584" s="177" t="s">
        <v>31</v>
      </c>
      <c r="D584" s="30"/>
      <c r="E584" s="30"/>
      <c r="F584" s="30"/>
      <c r="G584" s="109"/>
    </row>
    <row r="585" spans="1:7" ht="14.85" customHeight="1">
      <c r="A585" s="50"/>
      <c r="B585" s="129" t="s">
        <v>398</v>
      </c>
      <c r="C585" s="177" t="s">
        <v>332</v>
      </c>
      <c r="D585" s="60">
        <v>0</v>
      </c>
      <c r="E585" s="60">
        <v>0</v>
      </c>
      <c r="F585" s="60">
        <v>0</v>
      </c>
      <c r="G585" s="93">
        <v>5000</v>
      </c>
    </row>
    <row r="586" spans="1:7" ht="14.85" customHeight="1">
      <c r="A586" s="50" t="s">
        <v>17</v>
      </c>
      <c r="B586" s="55">
        <v>46</v>
      </c>
      <c r="C586" s="177" t="s">
        <v>31</v>
      </c>
      <c r="D586" s="60">
        <f>D585</f>
        <v>0</v>
      </c>
      <c r="E586" s="60">
        <f t="shared" ref="E586:F586" si="114">E585</f>
        <v>0</v>
      </c>
      <c r="F586" s="60">
        <f t="shared" si="114"/>
        <v>0</v>
      </c>
      <c r="G586" s="61">
        <v>5000</v>
      </c>
    </row>
    <row r="587" spans="1:7">
      <c r="A587" s="50"/>
      <c r="B587" s="129"/>
      <c r="C587" s="177"/>
      <c r="D587" s="30"/>
      <c r="E587" s="30"/>
      <c r="F587" s="30"/>
      <c r="G587" s="109"/>
    </row>
    <row r="588" spans="1:7" ht="15" customHeight="1">
      <c r="A588" s="50"/>
      <c r="B588" s="55">
        <v>47</v>
      </c>
      <c r="C588" s="177" t="s">
        <v>35</v>
      </c>
      <c r="D588" s="30"/>
      <c r="E588" s="30"/>
      <c r="F588" s="30"/>
      <c r="G588" s="109"/>
    </row>
    <row r="589" spans="1:7" ht="15" customHeight="1">
      <c r="A589" s="50"/>
      <c r="B589" s="129" t="s">
        <v>399</v>
      </c>
      <c r="C589" s="177" t="s">
        <v>332</v>
      </c>
      <c r="D589" s="60">
        <v>0</v>
      </c>
      <c r="E589" s="60">
        <v>0</v>
      </c>
      <c r="F589" s="60">
        <v>0</v>
      </c>
      <c r="G589" s="93">
        <v>2500</v>
      </c>
    </row>
    <row r="590" spans="1:7" ht="15" customHeight="1">
      <c r="A590" s="50" t="s">
        <v>17</v>
      </c>
      <c r="B590" s="55">
        <v>47</v>
      </c>
      <c r="C590" s="177" t="s">
        <v>35</v>
      </c>
      <c r="D590" s="60">
        <f>D589</f>
        <v>0</v>
      </c>
      <c r="E590" s="60">
        <f t="shared" ref="E590" si="115">E589</f>
        <v>0</v>
      </c>
      <c r="F590" s="60">
        <f t="shared" ref="F590" si="116">F589</f>
        <v>0</v>
      </c>
      <c r="G590" s="61">
        <v>2500</v>
      </c>
    </row>
    <row r="591" spans="1:7" ht="14.85" customHeight="1">
      <c r="A591" s="50"/>
      <c r="B591" s="129"/>
      <c r="C591" s="177"/>
      <c r="D591" s="30"/>
      <c r="E591" s="30"/>
      <c r="F591" s="30"/>
      <c r="G591" s="109"/>
    </row>
    <row r="592" spans="1:7" ht="14.85" customHeight="1">
      <c r="A592" s="50"/>
      <c r="B592" s="55">
        <v>48</v>
      </c>
      <c r="C592" s="177" t="s">
        <v>39</v>
      </c>
      <c r="D592" s="123"/>
      <c r="E592" s="48"/>
      <c r="F592" s="130"/>
      <c r="G592" s="64"/>
    </row>
    <row r="593" spans="1:7" ht="26.4">
      <c r="A593" s="50"/>
      <c r="B593" s="129" t="s">
        <v>79</v>
      </c>
      <c r="C593" s="122" t="s">
        <v>198</v>
      </c>
      <c r="D593" s="80">
        <v>3750</v>
      </c>
      <c r="E593" s="1">
        <v>0</v>
      </c>
      <c r="F593" s="1">
        <v>0</v>
      </c>
      <c r="G593" s="1">
        <v>0</v>
      </c>
    </row>
    <row r="594" spans="1:7" ht="14.85" customHeight="1">
      <c r="A594" s="50"/>
      <c r="B594" s="189" t="s">
        <v>331</v>
      </c>
      <c r="C594" s="122" t="s">
        <v>332</v>
      </c>
      <c r="D594" s="1">
        <v>0</v>
      </c>
      <c r="E594" s="1">
        <v>0</v>
      </c>
      <c r="F594" s="1">
        <v>0</v>
      </c>
      <c r="G594" s="80">
        <v>2500</v>
      </c>
    </row>
    <row r="595" spans="1:7" ht="14.85" customHeight="1">
      <c r="A595" s="50" t="s">
        <v>17</v>
      </c>
      <c r="B595" s="55">
        <v>48</v>
      </c>
      <c r="C595" s="177" t="s">
        <v>39</v>
      </c>
      <c r="D595" s="63">
        <f t="shared" ref="D595:F595" si="117">SUM(D593:D594)</f>
        <v>3750</v>
      </c>
      <c r="E595" s="62">
        <f t="shared" si="117"/>
        <v>0</v>
      </c>
      <c r="F595" s="62">
        <f t="shared" si="117"/>
        <v>0</v>
      </c>
      <c r="G595" s="63">
        <v>2500</v>
      </c>
    </row>
    <row r="596" spans="1:7" ht="14.85" customHeight="1">
      <c r="A596" s="50" t="s">
        <v>17</v>
      </c>
      <c r="B596" s="55">
        <v>36</v>
      </c>
      <c r="C596" s="177" t="s">
        <v>22</v>
      </c>
      <c r="D596" s="74">
        <f t="shared" ref="D596:F596" si="118">D582+D595+D586+D590</f>
        <v>24178</v>
      </c>
      <c r="E596" s="74">
        <f t="shared" si="118"/>
        <v>5000</v>
      </c>
      <c r="F596" s="74">
        <f t="shared" si="118"/>
        <v>5000</v>
      </c>
      <c r="G596" s="74">
        <v>67708</v>
      </c>
    </row>
    <row r="597" spans="1:7" ht="14.85" customHeight="1">
      <c r="A597" s="50" t="s">
        <v>17</v>
      </c>
      <c r="B597" s="54">
        <v>0.10100000000000001</v>
      </c>
      <c r="C597" s="52" t="s">
        <v>61</v>
      </c>
      <c r="D597" s="63">
        <f t="shared" ref="D597:F597" si="119">D596</f>
        <v>24178</v>
      </c>
      <c r="E597" s="63">
        <f t="shared" si="119"/>
        <v>5000</v>
      </c>
      <c r="F597" s="63">
        <f t="shared" si="119"/>
        <v>5000</v>
      </c>
      <c r="G597" s="63">
        <v>67708</v>
      </c>
    </row>
    <row r="598" spans="1:7" ht="14.7" customHeight="1">
      <c r="A598" s="50"/>
      <c r="B598" s="54"/>
      <c r="C598" s="52"/>
      <c r="D598" s="48"/>
      <c r="E598" s="48"/>
      <c r="F598" s="48"/>
      <c r="G598" s="64"/>
    </row>
    <row r="599" spans="1:7" ht="14.7" customHeight="1">
      <c r="A599" s="145"/>
      <c r="B599" s="54">
        <v>0.10199999999999999</v>
      </c>
      <c r="C599" s="131" t="s">
        <v>256</v>
      </c>
      <c r="D599" s="144"/>
      <c r="E599" s="144"/>
      <c r="F599" s="144"/>
      <c r="G599" s="153"/>
    </row>
    <row r="600" spans="1:7" ht="14.7" customHeight="1">
      <c r="A600" s="145"/>
      <c r="B600" s="166" t="s">
        <v>404</v>
      </c>
      <c r="C600" s="50" t="s">
        <v>27</v>
      </c>
      <c r="D600" s="144"/>
      <c r="E600" s="144"/>
      <c r="F600" s="144"/>
      <c r="G600" s="153"/>
    </row>
    <row r="601" spans="1:7" ht="14.7" customHeight="1">
      <c r="A601" s="145"/>
      <c r="B601" s="191" t="s">
        <v>311</v>
      </c>
      <c r="C601" s="132" t="s">
        <v>312</v>
      </c>
      <c r="D601" s="80">
        <v>1176</v>
      </c>
      <c r="E601" s="1">
        <v>0</v>
      </c>
      <c r="F601" s="1">
        <v>0</v>
      </c>
      <c r="G601" s="1">
        <v>0</v>
      </c>
    </row>
    <row r="602" spans="1:7" ht="28.95" customHeight="1">
      <c r="A602" s="145"/>
      <c r="B602" s="191" t="s">
        <v>318</v>
      </c>
      <c r="C602" s="132" t="s">
        <v>326</v>
      </c>
      <c r="D602" s="80">
        <v>585</v>
      </c>
      <c r="E602" s="1">
        <v>0</v>
      </c>
      <c r="F602" s="1">
        <v>0</v>
      </c>
      <c r="G602" s="1">
        <v>0</v>
      </c>
    </row>
    <row r="603" spans="1:7" ht="15" customHeight="1">
      <c r="A603" s="145"/>
      <c r="B603" s="191" t="s">
        <v>253</v>
      </c>
      <c r="C603" s="132" t="s">
        <v>321</v>
      </c>
      <c r="D603" s="80">
        <v>500</v>
      </c>
      <c r="E603" s="1">
        <v>0</v>
      </c>
      <c r="F603" s="1">
        <v>0</v>
      </c>
      <c r="G603" s="1">
        <v>0</v>
      </c>
    </row>
    <row r="604" spans="1:7" ht="15" customHeight="1">
      <c r="B604" s="191" t="s">
        <v>254</v>
      </c>
      <c r="C604" s="132" t="s">
        <v>329</v>
      </c>
      <c r="D604" s="1">
        <v>0</v>
      </c>
      <c r="E604" s="1">
        <v>0</v>
      </c>
      <c r="F604" s="1">
        <v>0</v>
      </c>
      <c r="G604" s="80">
        <v>3000</v>
      </c>
    </row>
    <row r="605" spans="1:7" ht="15" customHeight="1">
      <c r="B605" s="192" t="s">
        <v>313</v>
      </c>
      <c r="C605" s="132" t="s">
        <v>330</v>
      </c>
      <c r="D605" s="1">
        <v>0</v>
      </c>
      <c r="E605" s="1">
        <v>0</v>
      </c>
      <c r="F605" s="1">
        <v>0</v>
      </c>
      <c r="G605" s="80">
        <v>8000</v>
      </c>
    </row>
    <row r="606" spans="1:7" ht="26.4">
      <c r="B606" s="192" t="s">
        <v>400</v>
      </c>
      <c r="C606" s="132" t="s">
        <v>402</v>
      </c>
      <c r="D606" s="1">
        <v>0</v>
      </c>
      <c r="E606" s="1">
        <v>0</v>
      </c>
      <c r="F606" s="1">
        <v>0</v>
      </c>
      <c r="G606" s="80">
        <v>3000</v>
      </c>
    </row>
    <row r="607" spans="1:7" ht="30" customHeight="1">
      <c r="B607" s="192" t="s">
        <v>401</v>
      </c>
      <c r="C607" s="132" t="s">
        <v>403</v>
      </c>
      <c r="D607" s="1">
        <v>0</v>
      </c>
      <c r="E607" s="1">
        <v>0</v>
      </c>
      <c r="F607" s="1">
        <v>0</v>
      </c>
      <c r="G607" s="80">
        <v>1550</v>
      </c>
    </row>
    <row r="608" spans="1:7" ht="15" customHeight="1">
      <c r="A608" s="160" t="s">
        <v>17</v>
      </c>
      <c r="B608" s="167" t="s">
        <v>404</v>
      </c>
      <c r="C608" s="45" t="s">
        <v>27</v>
      </c>
      <c r="D608" s="63">
        <f>SUM(D601:D607)</f>
        <v>2261</v>
      </c>
      <c r="E608" s="62">
        <f t="shared" ref="E608:F608" si="120">SUM(E601:E607)</f>
        <v>0</v>
      </c>
      <c r="F608" s="62">
        <f t="shared" si="120"/>
        <v>0</v>
      </c>
      <c r="G608" s="63">
        <v>15550</v>
      </c>
    </row>
    <row r="609" spans="1:7" ht="14.7" customHeight="1">
      <c r="C609" s="133"/>
      <c r="D609" s="76"/>
      <c r="E609" s="99"/>
      <c r="F609" s="76"/>
      <c r="G609" s="79"/>
    </row>
    <row r="610" spans="1:7" ht="15" customHeight="1">
      <c r="A610" s="50"/>
      <c r="B610" s="167" t="s">
        <v>405</v>
      </c>
      <c r="C610" s="177" t="s">
        <v>31</v>
      </c>
      <c r="D610" s="30"/>
      <c r="E610" s="30"/>
      <c r="F610" s="30"/>
      <c r="G610" s="109"/>
    </row>
    <row r="611" spans="1:7" ht="26.4">
      <c r="A611" s="50"/>
      <c r="B611" s="129" t="s">
        <v>406</v>
      </c>
      <c r="C611" s="132" t="s">
        <v>402</v>
      </c>
      <c r="D611" s="1">
        <v>0</v>
      </c>
      <c r="E611" s="1">
        <v>0</v>
      </c>
      <c r="F611" s="1">
        <v>0</v>
      </c>
      <c r="G611" s="102">
        <v>2000</v>
      </c>
    </row>
    <row r="612" spans="1:7" ht="14.85" customHeight="1">
      <c r="A612" s="50"/>
      <c r="B612" s="129" t="s">
        <v>407</v>
      </c>
      <c r="C612" s="132" t="s">
        <v>329</v>
      </c>
      <c r="D612" s="1">
        <v>0</v>
      </c>
      <c r="E612" s="1">
        <v>0</v>
      </c>
      <c r="F612" s="1">
        <v>0</v>
      </c>
      <c r="G612" s="102">
        <v>2000</v>
      </c>
    </row>
    <row r="613" spans="1:7" ht="14.85" customHeight="1">
      <c r="A613" s="50"/>
      <c r="B613" s="129" t="s">
        <v>408</v>
      </c>
      <c r="C613" s="132" t="s">
        <v>330</v>
      </c>
      <c r="D613" s="60">
        <v>0</v>
      </c>
      <c r="E613" s="60">
        <v>0</v>
      </c>
      <c r="F613" s="60">
        <v>0</v>
      </c>
      <c r="G613" s="93">
        <v>4000</v>
      </c>
    </row>
    <row r="614" spans="1:7" ht="15" customHeight="1">
      <c r="A614" s="50" t="s">
        <v>17</v>
      </c>
      <c r="B614" s="167" t="s">
        <v>405</v>
      </c>
      <c r="C614" s="177" t="s">
        <v>31</v>
      </c>
      <c r="D614" s="60">
        <f>SUM(D611:D613)</f>
        <v>0</v>
      </c>
      <c r="E614" s="60">
        <f t="shared" ref="E614:F614" si="121">SUM(E611:E613)</f>
        <v>0</v>
      </c>
      <c r="F614" s="60">
        <f t="shared" si="121"/>
        <v>0</v>
      </c>
      <c r="G614" s="61">
        <v>8000</v>
      </c>
    </row>
    <row r="615" spans="1:7" ht="14.85" customHeight="1">
      <c r="A615" s="50"/>
      <c r="B615" s="129"/>
      <c r="C615" s="177"/>
      <c r="D615" s="30"/>
      <c r="E615" s="30"/>
      <c r="F615" s="30"/>
      <c r="G615" s="109"/>
    </row>
    <row r="616" spans="1:7" ht="15" customHeight="1">
      <c r="A616" s="50"/>
      <c r="B616" s="167" t="s">
        <v>409</v>
      </c>
      <c r="C616" s="177" t="s">
        <v>35</v>
      </c>
      <c r="D616" s="30"/>
      <c r="E616" s="30"/>
      <c r="F616" s="30"/>
      <c r="G616" s="109"/>
    </row>
    <row r="617" spans="1:7" ht="26.4">
      <c r="A617" s="50"/>
      <c r="B617" s="129" t="s">
        <v>410</v>
      </c>
      <c r="C617" s="132" t="s">
        <v>402</v>
      </c>
      <c r="D617" s="1">
        <v>0</v>
      </c>
      <c r="E617" s="1">
        <v>0</v>
      </c>
      <c r="F617" s="1">
        <v>0</v>
      </c>
      <c r="G617" s="102">
        <v>3000</v>
      </c>
    </row>
    <row r="618" spans="1:7" ht="14.85" customHeight="1">
      <c r="A618" s="50"/>
      <c r="B618" s="129" t="s">
        <v>411</v>
      </c>
      <c r="C618" s="132" t="s">
        <v>329</v>
      </c>
      <c r="D618" s="1">
        <v>0</v>
      </c>
      <c r="E618" s="1">
        <v>0</v>
      </c>
      <c r="F618" s="1">
        <v>0</v>
      </c>
      <c r="G618" s="102">
        <v>3000</v>
      </c>
    </row>
    <row r="619" spans="1:7" ht="14.85" customHeight="1">
      <c r="A619" s="50"/>
      <c r="B619" s="129" t="s">
        <v>412</v>
      </c>
      <c r="C619" s="132" t="s">
        <v>330</v>
      </c>
      <c r="D619" s="60">
        <v>0</v>
      </c>
      <c r="E619" s="60">
        <v>0</v>
      </c>
      <c r="F619" s="60">
        <v>0</v>
      </c>
      <c r="G619" s="93">
        <v>4000</v>
      </c>
    </row>
    <row r="620" spans="1:7" ht="15" customHeight="1">
      <c r="A620" s="70" t="s">
        <v>17</v>
      </c>
      <c r="B620" s="176" t="s">
        <v>409</v>
      </c>
      <c r="C620" s="98" t="s">
        <v>35</v>
      </c>
      <c r="D620" s="60">
        <f>SUM(D617:D619)</f>
        <v>0</v>
      </c>
      <c r="E620" s="60">
        <f t="shared" ref="E620:F620" si="122">SUM(E617:E619)</f>
        <v>0</v>
      </c>
      <c r="F620" s="60">
        <f t="shared" si="122"/>
        <v>0</v>
      </c>
      <c r="G620" s="61">
        <v>10000</v>
      </c>
    </row>
    <row r="621" spans="1:7" ht="14.7" customHeight="1">
      <c r="C621" s="133"/>
      <c r="D621" s="1"/>
      <c r="E621" s="80"/>
      <c r="F621" s="1"/>
      <c r="G621" s="65"/>
    </row>
    <row r="622" spans="1:7" ht="15" customHeight="1">
      <c r="A622" s="168"/>
      <c r="B622" s="169" t="s">
        <v>333</v>
      </c>
      <c r="C622" s="133" t="s">
        <v>39</v>
      </c>
      <c r="D622" s="1"/>
      <c r="E622" s="80"/>
      <c r="F622" s="1"/>
      <c r="G622" s="65"/>
    </row>
    <row r="623" spans="1:7" ht="15" customHeight="1">
      <c r="A623" s="168"/>
      <c r="B623" s="192" t="s">
        <v>337</v>
      </c>
      <c r="C623" s="133" t="s">
        <v>330</v>
      </c>
      <c r="D623" s="1">
        <v>0</v>
      </c>
      <c r="E623" s="1">
        <v>0</v>
      </c>
      <c r="F623" s="1">
        <v>0</v>
      </c>
      <c r="G623" s="80">
        <v>4000</v>
      </c>
    </row>
    <row r="624" spans="1:7" ht="26.4">
      <c r="A624" s="170"/>
      <c r="B624" s="129" t="s">
        <v>413</v>
      </c>
      <c r="C624" s="132" t="s">
        <v>402</v>
      </c>
      <c r="D624" s="1">
        <v>0</v>
      </c>
      <c r="E624" s="1">
        <v>0</v>
      </c>
      <c r="F624" s="1">
        <v>0</v>
      </c>
      <c r="G624" s="80">
        <v>2000</v>
      </c>
    </row>
    <row r="625" spans="1:7" ht="15" customHeight="1">
      <c r="A625" s="170"/>
      <c r="B625" s="129" t="s">
        <v>414</v>
      </c>
      <c r="C625" s="132" t="s">
        <v>329</v>
      </c>
      <c r="D625" s="60">
        <v>0</v>
      </c>
      <c r="E625" s="60">
        <v>0</v>
      </c>
      <c r="F625" s="60">
        <v>0</v>
      </c>
      <c r="G625" s="80">
        <v>2000</v>
      </c>
    </row>
    <row r="626" spans="1:7" ht="15" customHeight="1">
      <c r="A626" s="170" t="s">
        <v>17</v>
      </c>
      <c r="B626" s="169" t="s">
        <v>333</v>
      </c>
      <c r="C626" s="133" t="s">
        <v>39</v>
      </c>
      <c r="D626" s="62">
        <f t="shared" ref="D626:F626" si="123">SUM(D623:D625)</f>
        <v>0</v>
      </c>
      <c r="E626" s="62">
        <f t="shared" si="123"/>
        <v>0</v>
      </c>
      <c r="F626" s="62">
        <f t="shared" si="123"/>
        <v>0</v>
      </c>
      <c r="G626" s="63">
        <v>8000</v>
      </c>
    </row>
    <row r="627" spans="1:7" ht="15" customHeight="1">
      <c r="A627" s="171" t="s">
        <v>17</v>
      </c>
      <c r="B627" s="54">
        <v>0.10199999999999999</v>
      </c>
      <c r="C627" s="134" t="s">
        <v>256</v>
      </c>
      <c r="D627" s="63">
        <f t="shared" ref="D627:F627" si="124">D608+D626+D620+D614</f>
        <v>2261</v>
      </c>
      <c r="E627" s="62">
        <f t="shared" si="124"/>
        <v>0</v>
      </c>
      <c r="F627" s="62">
        <f t="shared" si="124"/>
        <v>0</v>
      </c>
      <c r="G627" s="63">
        <v>41550</v>
      </c>
    </row>
    <row r="628" spans="1:7" ht="15" customHeight="1">
      <c r="A628" s="50"/>
      <c r="B628" s="54"/>
      <c r="C628" s="52"/>
      <c r="D628" s="48"/>
      <c r="E628" s="48"/>
      <c r="F628" s="48"/>
      <c r="G628" s="64"/>
    </row>
    <row r="629" spans="1:7" ht="15" customHeight="1">
      <c r="A629" s="177"/>
      <c r="B629" s="54">
        <v>0.10299999999999999</v>
      </c>
      <c r="C629" s="135" t="s">
        <v>87</v>
      </c>
      <c r="D629" s="48"/>
      <c r="E629" s="48"/>
      <c r="F629" s="48"/>
      <c r="G629" s="64"/>
    </row>
    <row r="630" spans="1:7" ht="15" customHeight="1">
      <c r="A630" s="177"/>
      <c r="B630" s="136" t="s">
        <v>404</v>
      </c>
      <c r="C630" s="137" t="s">
        <v>27</v>
      </c>
      <c r="D630" s="48"/>
      <c r="E630" s="48"/>
      <c r="F630" s="48"/>
      <c r="G630" s="64"/>
    </row>
    <row r="631" spans="1:7" ht="39.6">
      <c r="A631" s="177"/>
      <c r="B631" s="129" t="s">
        <v>169</v>
      </c>
      <c r="C631" s="73" t="s">
        <v>303</v>
      </c>
      <c r="D631" s="1">
        <v>0</v>
      </c>
      <c r="E631" s="80">
        <v>17056</v>
      </c>
      <c r="F631" s="80">
        <v>17056</v>
      </c>
      <c r="G631" s="1">
        <v>0</v>
      </c>
    </row>
    <row r="632" spans="1:7" ht="27" customHeight="1">
      <c r="A632" s="177"/>
      <c r="B632" s="189" t="s">
        <v>313</v>
      </c>
      <c r="C632" s="132" t="s">
        <v>314</v>
      </c>
      <c r="D632" s="80">
        <v>26095</v>
      </c>
      <c r="E632" s="1">
        <v>0</v>
      </c>
      <c r="F632" s="1">
        <v>0</v>
      </c>
      <c r="G632" s="80">
        <v>15000</v>
      </c>
    </row>
    <row r="633" spans="1:7" ht="26.4">
      <c r="A633" s="177"/>
      <c r="B633" s="189" t="s">
        <v>315</v>
      </c>
      <c r="C633" s="132" t="s">
        <v>316</v>
      </c>
      <c r="D633" s="80">
        <v>905</v>
      </c>
      <c r="E633" s="1">
        <v>0</v>
      </c>
      <c r="F633" s="1">
        <v>0</v>
      </c>
      <c r="G633" s="1">
        <v>0</v>
      </c>
    </row>
    <row r="634" spans="1:7" ht="26.4">
      <c r="A634" s="177"/>
      <c r="B634" s="189" t="s">
        <v>400</v>
      </c>
      <c r="C634" s="132" t="s">
        <v>415</v>
      </c>
      <c r="D634" s="60">
        <v>0</v>
      </c>
      <c r="E634" s="60">
        <v>0</v>
      </c>
      <c r="F634" s="60">
        <v>0</v>
      </c>
      <c r="G634" s="74">
        <v>10000</v>
      </c>
    </row>
    <row r="635" spans="1:7" ht="13.95" customHeight="1">
      <c r="A635" s="177" t="s">
        <v>17</v>
      </c>
      <c r="B635" s="136" t="s">
        <v>404</v>
      </c>
      <c r="C635" s="137" t="s">
        <v>27</v>
      </c>
      <c r="D635" s="63">
        <f t="shared" ref="D635:F635" si="125">SUM(D631:D634)</f>
        <v>27000</v>
      </c>
      <c r="E635" s="63">
        <f t="shared" si="125"/>
        <v>17056</v>
      </c>
      <c r="F635" s="63">
        <f t="shared" si="125"/>
        <v>17056</v>
      </c>
      <c r="G635" s="63">
        <v>25000</v>
      </c>
    </row>
    <row r="636" spans="1:7" ht="13.95" customHeight="1">
      <c r="A636" s="177"/>
      <c r="B636" s="55"/>
      <c r="C636" s="137"/>
      <c r="D636" s="80"/>
      <c r="E636" s="80"/>
      <c r="F636" s="80"/>
      <c r="G636" s="65"/>
    </row>
    <row r="637" spans="1:7" ht="13.95" customHeight="1">
      <c r="A637" s="177"/>
      <c r="B637" s="136" t="s">
        <v>333</v>
      </c>
      <c r="C637" s="137" t="s">
        <v>39</v>
      </c>
      <c r="D637" s="80"/>
      <c r="E637" s="80"/>
      <c r="F637" s="80"/>
      <c r="G637" s="65"/>
    </row>
    <row r="638" spans="1:7" ht="28.2" customHeight="1">
      <c r="A638" s="177"/>
      <c r="B638" s="129" t="s">
        <v>413</v>
      </c>
      <c r="C638" s="132" t="s">
        <v>416</v>
      </c>
      <c r="D638" s="1">
        <v>0</v>
      </c>
      <c r="E638" s="1">
        <v>0</v>
      </c>
      <c r="F638" s="1">
        <v>0</v>
      </c>
      <c r="G638" s="80">
        <v>5000</v>
      </c>
    </row>
    <row r="639" spans="1:7" ht="26.4">
      <c r="A639" s="177"/>
      <c r="B639" s="129" t="s">
        <v>414</v>
      </c>
      <c r="C639" s="177" t="s">
        <v>417</v>
      </c>
      <c r="D639" s="60">
        <v>0</v>
      </c>
      <c r="E639" s="60">
        <v>0</v>
      </c>
      <c r="F639" s="60">
        <v>0</v>
      </c>
      <c r="G639" s="74">
        <v>4000</v>
      </c>
    </row>
    <row r="640" spans="1:7" ht="13.95" customHeight="1">
      <c r="A640" s="177" t="s">
        <v>17</v>
      </c>
      <c r="B640" s="136" t="s">
        <v>333</v>
      </c>
      <c r="C640" s="137" t="s">
        <v>39</v>
      </c>
      <c r="D640" s="60">
        <f>SUM(D638:D639)</f>
        <v>0</v>
      </c>
      <c r="E640" s="60">
        <f t="shared" ref="E640:F640" si="126">SUM(E638:E639)</f>
        <v>0</v>
      </c>
      <c r="F640" s="60">
        <f t="shared" si="126"/>
        <v>0</v>
      </c>
      <c r="G640" s="74">
        <v>9000</v>
      </c>
    </row>
    <row r="641" spans="1:7" ht="13.95" customHeight="1">
      <c r="A641" s="177" t="s">
        <v>17</v>
      </c>
      <c r="B641" s="54">
        <v>0.10299999999999999</v>
      </c>
      <c r="C641" s="135" t="s">
        <v>87</v>
      </c>
      <c r="D641" s="63">
        <f>D635+D640</f>
        <v>27000</v>
      </c>
      <c r="E641" s="63">
        <f t="shared" ref="E641:F641" si="127">E635+E640</f>
        <v>17056</v>
      </c>
      <c r="F641" s="63">
        <f t="shared" si="127"/>
        <v>17056</v>
      </c>
      <c r="G641" s="63">
        <v>34000</v>
      </c>
    </row>
    <row r="642" spans="1:7" ht="26.4">
      <c r="A642" s="177" t="s">
        <v>17</v>
      </c>
      <c r="B642" s="51">
        <v>4515</v>
      </c>
      <c r="C642" s="52" t="s">
        <v>81</v>
      </c>
      <c r="D642" s="74">
        <f t="shared" ref="D642:F642" si="128">D597+D641+D627</f>
        <v>53439</v>
      </c>
      <c r="E642" s="74">
        <f t="shared" si="128"/>
        <v>22056</v>
      </c>
      <c r="F642" s="74">
        <f t="shared" si="128"/>
        <v>22056</v>
      </c>
      <c r="G642" s="74">
        <v>143258</v>
      </c>
    </row>
    <row r="643" spans="1:7">
      <c r="A643" s="177"/>
      <c r="B643" s="51"/>
      <c r="C643" s="177"/>
      <c r="D643" s="48"/>
      <c r="E643" s="48"/>
      <c r="F643" s="48"/>
      <c r="G643" s="64"/>
    </row>
    <row r="644" spans="1:7" ht="13.95" customHeight="1">
      <c r="A644" s="50" t="s">
        <v>19</v>
      </c>
      <c r="B644" s="51">
        <v>5054</v>
      </c>
      <c r="C644" s="52" t="s">
        <v>14</v>
      </c>
      <c r="D644" s="48"/>
      <c r="E644" s="48"/>
      <c r="F644" s="48"/>
      <c r="G644" s="64"/>
    </row>
    <row r="645" spans="1:7" ht="13.95" customHeight="1">
      <c r="A645" s="50"/>
      <c r="B645" s="53">
        <v>4</v>
      </c>
      <c r="C645" s="177" t="s">
        <v>63</v>
      </c>
      <c r="D645" s="48"/>
      <c r="E645" s="48"/>
      <c r="F645" s="48"/>
      <c r="G645" s="64"/>
    </row>
    <row r="646" spans="1:7" ht="13.95" customHeight="1">
      <c r="A646" s="50"/>
      <c r="B646" s="54">
        <v>4.101</v>
      </c>
      <c r="C646" s="52" t="s">
        <v>194</v>
      </c>
      <c r="D646" s="48"/>
      <c r="E646" s="48"/>
      <c r="F646" s="48"/>
      <c r="G646" s="64"/>
    </row>
    <row r="647" spans="1:7" ht="13.95" customHeight="1">
      <c r="A647" s="50"/>
      <c r="B647" s="55">
        <v>36</v>
      </c>
      <c r="C647" s="177" t="s">
        <v>22</v>
      </c>
      <c r="D647" s="48"/>
      <c r="E647" s="48"/>
      <c r="F647" s="48"/>
      <c r="G647" s="64"/>
    </row>
    <row r="648" spans="1:7" ht="13.95" customHeight="1">
      <c r="A648" s="50"/>
      <c r="B648" s="53">
        <v>73</v>
      </c>
      <c r="C648" s="177" t="s">
        <v>199</v>
      </c>
      <c r="D648" s="80"/>
      <c r="E648" s="48"/>
      <c r="F648" s="1"/>
      <c r="G648" s="64"/>
    </row>
    <row r="649" spans="1:7" ht="13.95" customHeight="1">
      <c r="A649" s="50"/>
      <c r="B649" s="53" t="s">
        <v>200</v>
      </c>
      <c r="C649" s="177" t="s">
        <v>195</v>
      </c>
      <c r="D649" s="74">
        <v>497</v>
      </c>
      <c r="E649" s="60">
        <v>0</v>
      </c>
      <c r="F649" s="74">
        <v>4000</v>
      </c>
      <c r="G649" s="60">
        <v>0</v>
      </c>
    </row>
    <row r="650" spans="1:7" ht="13.95" customHeight="1">
      <c r="A650" s="50" t="s">
        <v>17</v>
      </c>
      <c r="B650" s="53">
        <v>73</v>
      </c>
      <c r="C650" s="177" t="s">
        <v>199</v>
      </c>
      <c r="D650" s="80">
        <f t="shared" ref="D650:F650" si="129">D649</f>
        <v>497</v>
      </c>
      <c r="E650" s="1">
        <f t="shared" si="129"/>
        <v>0</v>
      </c>
      <c r="F650" s="80">
        <f t="shared" si="129"/>
        <v>4000</v>
      </c>
      <c r="G650" s="1">
        <v>0</v>
      </c>
    </row>
    <row r="651" spans="1:7" ht="13.95" customHeight="1">
      <c r="A651" s="50" t="s">
        <v>17</v>
      </c>
      <c r="B651" s="55">
        <v>36</v>
      </c>
      <c r="C651" s="177" t="s">
        <v>22</v>
      </c>
      <c r="D651" s="63">
        <f t="shared" ref="D651:F651" si="130">D649</f>
        <v>497</v>
      </c>
      <c r="E651" s="62">
        <f t="shared" si="130"/>
        <v>0</v>
      </c>
      <c r="F651" s="63">
        <f t="shared" si="130"/>
        <v>4000</v>
      </c>
      <c r="G651" s="62">
        <v>0</v>
      </c>
    </row>
    <row r="652" spans="1:7">
      <c r="A652" s="50"/>
      <c r="B652" s="55"/>
      <c r="C652" s="177"/>
      <c r="D652" s="80"/>
      <c r="E652" s="80"/>
      <c r="F652" s="80"/>
      <c r="G652" s="65"/>
    </row>
    <row r="653" spans="1:7" ht="27" customHeight="1">
      <c r="A653" s="50"/>
      <c r="B653" s="55">
        <v>50</v>
      </c>
      <c r="C653" s="177" t="s">
        <v>230</v>
      </c>
      <c r="D653" s="80"/>
      <c r="E653" s="80"/>
      <c r="F653" s="80"/>
      <c r="G653" s="65"/>
    </row>
    <row r="654" spans="1:7" ht="27" customHeight="1">
      <c r="A654" s="50"/>
      <c r="B654" s="53">
        <v>71</v>
      </c>
      <c r="C654" s="177" t="s">
        <v>374</v>
      </c>
      <c r="D654" s="130"/>
      <c r="E654" s="48"/>
      <c r="F654" s="48"/>
      <c r="G654" s="64"/>
    </row>
    <row r="655" spans="1:7" ht="13.95" customHeight="1">
      <c r="A655" s="50"/>
      <c r="B655" s="53" t="s">
        <v>231</v>
      </c>
      <c r="C655" s="177" t="s">
        <v>195</v>
      </c>
      <c r="D655" s="74">
        <v>3188</v>
      </c>
      <c r="E655" s="60">
        <v>0</v>
      </c>
      <c r="F655" s="60">
        <v>0</v>
      </c>
      <c r="G655" s="60">
        <v>0</v>
      </c>
    </row>
    <row r="656" spans="1:7" ht="27" customHeight="1">
      <c r="A656" s="50" t="s">
        <v>17</v>
      </c>
      <c r="B656" s="53">
        <v>71</v>
      </c>
      <c r="C656" s="177" t="s">
        <v>374</v>
      </c>
      <c r="D656" s="63">
        <f t="shared" ref="D656:F656" si="131">D655</f>
        <v>3188</v>
      </c>
      <c r="E656" s="62">
        <f t="shared" si="131"/>
        <v>0</v>
      </c>
      <c r="F656" s="62">
        <f t="shared" si="131"/>
        <v>0</v>
      </c>
      <c r="G656" s="62">
        <v>0</v>
      </c>
    </row>
    <row r="657" spans="1:7">
      <c r="A657" s="50"/>
      <c r="B657" s="53"/>
      <c r="C657" s="177"/>
      <c r="D657" s="80"/>
      <c r="E657" s="80"/>
      <c r="F657" s="80"/>
      <c r="G657" s="65"/>
    </row>
    <row r="658" spans="1:7" ht="26.4">
      <c r="A658" s="50"/>
      <c r="B658" s="53">
        <v>72</v>
      </c>
      <c r="C658" s="177" t="s">
        <v>301</v>
      </c>
      <c r="D658" s="80"/>
      <c r="E658" s="80"/>
      <c r="F658" s="1"/>
      <c r="G658" s="65"/>
    </row>
    <row r="659" spans="1:7">
      <c r="A659" s="50"/>
      <c r="B659" s="53" t="s">
        <v>258</v>
      </c>
      <c r="C659" s="177" t="s">
        <v>195</v>
      </c>
      <c r="D659" s="80">
        <v>50000</v>
      </c>
      <c r="E659" s="80">
        <v>26446</v>
      </c>
      <c r="F659" s="80">
        <v>26446</v>
      </c>
      <c r="G659" s="80">
        <v>6445</v>
      </c>
    </row>
    <row r="660" spans="1:7" ht="26.4">
      <c r="A660" s="70" t="s">
        <v>17</v>
      </c>
      <c r="B660" s="157">
        <v>72</v>
      </c>
      <c r="C660" s="98" t="s">
        <v>301</v>
      </c>
      <c r="D660" s="63">
        <f t="shared" ref="D660:F660" si="132">D659</f>
        <v>50000</v>
      </c>
      <c r="E660" s="63">
        <f t="shared" si="132"/>
        <v>26446</v>
      </c>
      <c r="F660" s="63">
        <f t="shared" si="132"/>
        <v>26446</v>
      </c>
      <c r="G660" s="63">
        <v>6445</v>
      </c>
    </row>
    <row r="661" spans="1:7">
      <c r="A661" s="50"/>
      <c r="B661" s="53"/>
      <c r="C661" s="177"/>
      <c r="D661" s="80"/>
      <c r="E661" s="80"/>
      <c r="F661" s="80"/>
      <c r="G661" s="65"/>
    </row>
    <row r="662" spans="1:7" ht="28.2" customHeight="1">
      <c r="A662" s="50"/>
      <c r="B662" s="53">
        <v>73</v>
      </c>
      <c r="C662" s="177" t="s">
        <v>324</v>
      </c>
      <c r="D662" s="1"/>
      <c r="E662" s="80"/>
      <c r="F662" s="80"/>
      <c r="G662" s="65"/>
    </row>
    <row r="663" spans="1:7" ht="15" customHeight="1">
      <c r="A663" s="50"/>
      <c r="B663" s="53" t="s">
        <v>269</v>
      </c>
      <c r="C663" s="177" t="s">
        <v>195</v>
      </c>
      <c r="D663" s="80">
        <v>5556</v>
      </c>
      <c r="E663" s="80">
        <v>4993</v>
      </c>
      <c r="F663" s="80">
        <v>4993</v>
      </c>
      <c r="G663" s="1">
        <v>0</v>
      </c>
    </row>
    <row r="664" spans="1:7" ht="29.25" customHeight="1">
      <c r="A664" s="50" t="s">
        <v>17</v>
      </c>
      <c r="B664" s="53">
        <v>73</v>
      </c>
      <c r="C664" s="177" t="s">
        <v>324</v>
      </c>
      <c r="D664" s="63">
        <f t="shared" ref="D664:F664" si="133">D663</f>
        <v>5556</v>
      </c>
      <c r="E664" s="63">
        <f t="shared" si="133"/>
        <v>4993</v>
      </c>
      <c r="F664" s="63">
        <f t="shared" si="133"/>
        <v>4993</v>
      </c>
      <c r="G664" s="62">
        <v>0</v>
      </c>
    </row>
    <row r="665" spans="1:7" ht="27" customHeight="1">
      <c r="A665" s="50" t="s">
        <v>17</v>
      </c>
      <c r="B665" s="55">
        <v>50</v>
      </c>
      <c r="C665" s="177" t="s">
        <v>230</v>
      </c>
      <c r="D665" s="74">
        <f t="shared" ref="D665:F665" si="134">D656+D660+D664</f>
        <v>58744</v>
      </c>
      <c r="E665" s="74">
        <f t="shared" si="134"/>
        <v>31439</v>
      </c>
      <c r="F665" s="74">
        <f t="shared" si="134"/>
        <v>31439</v>
      </c>
      <c r="G665" s="74">
        <v>6445</v>
      </c>
    </row>
    <row r="666" spans="1:7" ht="15" customHeight="1">
      <c r="A666" s="50" t="s">
        <v>17</v>
      </c>
      <c r="B666" s="54">
        <v>4.101</v>
      </c>
      <c r="C666" s="52" t="s">
        <v>194</v>
      </c>
      <c r="D666" s="74">
        <f t="shared" ref="D666:F666" si="135">D651+D665</f>
        <v>59241</v>
      </c>
      <c r="E666" s="74">
        <f t="shared" si="135"/>
        <v>31439</v>
      </c>
      <c r="F666" s="74">
        <f t="shared" si="135"/>
        <v>35439</v>
      </c>
      <c r="G666" s="74">
        <v>6445</v>
      </c>
    </row>
    <row r="667" spans="1:7" ht="15" customHeight="1">
      <c r="A667" s="50"/>
      <c r="B667" s="53"/>
      <c r="C667" s="177"/>
      <c r="D667" s="48"/>
      <c r="E667" s="48"/>
      <c r="F667" s="48"/>
      <c r="G667" s="109"/>
    </row>
    <row r="668" spans="1:7" ht="15" customHeight="1">
      <c r="A668" s="50"/>
      <c r="B668" s="54">
        <v>4.3369999999999997</v>
      </c>
      <c r="C668" s="52" t="s">
        <v>64</v>
      </c>
      <c r="D668" s="48"/>
      <c r="E668" s="48"/>
      <c r="F668" s="48"/>
      <c r="G668" s="109"/>
    </row>
    <row r="669" spans="1:7" ht="15" customHeight="1">
      <c r="A669" s="50"/>
      <c r="B669" s="55">
        <v>36</v>
      </c>
      <c r="C669" s="177" t="s">
        <v>22</v>
      </c>
      <c r="D669" s="56"/>
      <c r="E669" s="56"/>
      <c r="F669" s="56"/>
      <c r="G669" s="58"/>
    </row>
    <row r="670" spans="1:7" ht="15" customHeight="1">
      <c r="A670" s="50"/>
      <c r="B670" s="55">
        <v>45</v>
      </c>
      <c r="C670" s="177" t="s">
        <v>27</v>
      </c>
      <c r="D670" s="56"/>
      <c r="E670" s="56"/>
      <c r="F670" s="56"/>
      <c r="G670" s="58"/>
    </row>
    <row r="671" spans="1:7" ht="15" customHeight="1">
      <c r="A671" s="50"/>
      <c r="B671" s="75" t="s">
        <v>45</v>
      </c>
      <c r="C671" s="177" t="s">
        <v>82</v>
      </c>
      <c r="D671" s="80">
        <v>9834</v>
      </c>
      <c r="E671" s="1">
        <v>0</v>
      </c>
      <c r="F671" s="80">
        <f>21000+41900</f>
        <v>62900</v>
      </c>
      <c r="G671" s="80">
        <v>11175</v>
      </c>
    </row>
    <row r="672" spans="1:7" ht="15" customHeight="1">
      <c r="A672" s="50"/>
      <c r="B672" s="75" t="s">
        <v>77</v>
      </c>
      <c r="C672" s="177" t="s">
        <v>170</v>
      </c>
      <c r="D672" s="80">
        <v>54263</v>
      </c>
      <c r="E672" s="1">
        <v>0</v>
      </c>
      <c r="F672" s="80">
        <v>200000</v>
      </c>
      <c r="G672" s="80">
        <v>5000</v>
      </c>
    </row>
    <row r="673" spans="1:7" ht="28.8" customHeight="1">
      <c r="A673" s="50"/>
      <c r="B673" s="187" t="s">
        <v>336</v>
      </c>
      <c r="C673" s="4" t="s">
        <v>338</v>
      </c>
      <c r="D673" s="80">
        <v>5000</v>
      </c>
      <c r="E673" s="1">
        <v>0</v>
      </c>
      <c r="F673" s="80">
        <v>19400</v>
      </c>
      <c r="G673" s="80">
        <v>38800</v>
      </c>
    </row>
    <row r="674" spans="1:7" ht="30" customHeight="1">
      <c r="A674" s="50"/>
      <c r="B674" s="187" t="s">
        <v>379</v>
      </c>
      <c r="C674" s="4" t="s">
        <v>380</v>
      </c>
      <c r="D674" s="35">
        <v>0</v>
      </c>
      <c r="E674" s="35">
        <v>0</v>
      </c>
      <c r="F674" s="138">
        <v>6500</v>
      </c>
      <c r="G674" s="35">
        <v>0</v>
      </c>
    </row>
    <row r="675" spans="1:7" ht="15" customHeight="1">
      <c r="A675" s="50"/>
      <c r="B675" s="187" t="s">
        <v>418</v>
      </c>
      <c r="C675" s="4" t="s">
        <v>424</v>
      </c>
      <c r="D675" s="35">
        <v>0</v>
      </c>
      <c r="E675" s="35">
        <v>0</v>
      </c>
      <c r="F675" s="35">
        <v>0</v>
      </c>
      <c r="G675" s="138">
        <v>3500</v>
      </c>
    </row>
    <row r="676" spans="1:7" ht="30" customHeight="1">
      <c r="A676" s="50"/>
      <c r="B676" s="187" t="s">
        <v>419</v>
      </c>
      <c r="C676" s="4" t="s">
        <v>428</v>
      </c>
      <c r="D676" s="35">
        <v>0</v>
      </c>
      <c r="E676" s="35">
        <v>0</v>
      </c>
      <c r="F676" s="35">
        <v>0</v>
      </c>
      <c r="G676" s="138">
        <v>5353</v>
      </c>
    </row>
    <row r="677" spans="1:7" ht="30" customHeight="1">
      <c r="A677" s="50"/>
      <c r="B677" s="187" t="s">
        <v>420</v>
      </c>
      <c r="C677" s="4" t="s">
        <v>426</v>
      </c>
      <c r="D677" s="35">
        <v>0</v>
      </c>
      <c r="E677" s="35">
        <v>0</v>
      </c>
      <c r="F677" s="35">
        <v>0</v>
      </c>
      <c r="G677" s="138">
        <v>6744</v>
      </c>
    </row>
    <row r="678" spans="1:7" ht="30" customHeight="1">
      <c r="A678" s="50"/>
      <c r="B678" s="187" t="s">
        <v>421</v>
      </c>
      <c r="C678" s="4" t="s">
        <v>425</v>
      </c>
      <c r="D678" s="35">
        <v>0</v>
      </c>
      <c r="E678" s="35">
        <v>0</v>
      </c>
      <c r="F678" s="35">
        <v>0</v>
      </c>
      <c r="G678" s="138">
        <v>10020</v>
      </c>
    </row>
    <row r="679" spans="1:7" ht="30" customHeight="1">
      <c r="A679" s="50"/>
      <c r="B679" s="187" t="s">
        <v>422</v>
      </c>
      <c r="C679" s="4" t="s">
        <v>427</v>
      </c>
      <c r="D679" s="35">
        <v>0</v>
      </c>
      <c r="E679" s="35">
        <v>0</v>
      </c>
      <c r="F679" s="35">
        <v>0</v>
      </c>
      <c r="G679" s="138">
        <v>8400</v>
      </c>
    </row>
    <row r="680" spans="1:7" ht="42" customHeight="1">
      <c r="A680" s="50"/>
      <c r="B680" s="187" t="s">
        <v>423</v>
      </c>
      <c r="C680" s="4" t="s">
        <v>429</v>
      </c>
      <c r="D680" s="35">
        <v>0</v>
      </c>
      <c r="E680" s="35">
        <v>0</v>
      </c>
      <c r="F680" s="35">
        <v>0</v>
      </c>
      <c r="G680" s="138">
        <v>6800</v>
      </c>
    </row>
    <row r="681" spans="1:7" ht="15" customHeight="1">
      <c r="A681" s="50" t="s">
        <v>17</v>
      </c>
      <c r="B681" s="55">
        <v>45</v>
      </c>
      <c r="C681" s="177" t="s">
        <v>27</v>
      </c>
      <c r="D681" s="101">
        <f>SUM(D671:D680)</f>
        <v>69097</v>
      </c>
      <c r="E681" s="100">
        <f t="shared" ref="E681:F681" si="136">SUM(E671:E680)</f>
        <v>0</v>
      </c>
      <c r="F681" s="101">
        <f t="shared" si="136"/>
        <v>288800</v>
      </c>
      <c r="G681" s="101">
        <v>95792</v>
      </c>
    </row>
    <row r="682" spans="1:7" ht="15" customHeight="1">
      <c r="A682" s="50"/>
      <c r="B682" s="55"/>
      <c r="C682" s="177"/>
      <c r="D682" s="56"/>
      <c r="E682" s="56"/>
      <c r="F682" s="56"/>
      <c r="G682" s="58"/>
    </row>
    <row r="683" spans="1:7" ht="15" customHeight="1">
      <c r="A683" s="50"/>
      <c r="B683" s="55">
        <v>46</v>
      </c>
      <c r="C683" s="177" t="s">
        <v>31</v>
      </c>
      <c r="D683" s="56"/>
      <c r="E683" s="56"/>
      <c r="F683" s="56"/>
      <c r="G683" s="58"/>
    </row>
    <row r="684" spans="1:7" ht="15" customHeight="1">
      <c r="A684" s="50"/>
      <c r="B684" s="75" t="s">
        <v>47</v>
      </c>
      <c r="C684" s="177" t="s">
        <v>82</v>
      </c>
      <c r="D684" s="102">
        <v>5136</v>
      </c>
      <c r="E684" s="59">
        <v>0</v>
      </c>
      <c r="F684" s="102">
        <v>12000</v>
      </c>
      <c r="G684" s="80">
        <v>6385</v>
      </c>
    </row>
    <row r="685" spans="1:7" ht="15" customHeight="1">
      <c r="A685" s="133" t="s">
        <v>17</v>
      </c>
      <c r="B685" s="139">
        <v>46</v>
      </c>
      <c r="C685" s="4" t="s">
        <v>31</v>
      </c>
      <c r="D685" s="104">
        <f t="shared" ref="D685:F685" si="137">SUM(D684:D684)</f>
        <v>5136</v>
      </c>
      <c r="E685" s="100">
        <f t="shared" si="137"/>
        <v>0</v>
      </c>
      <c r="F685" s="104">
        <f t="shared" si="137"/>
        <v>12000</v>
      </c>
      <c r="G685" s="104">
        <v>6385</v>
      </c>
    </row>
    <row r="686" spans="1:7" ht="15" customHeight="1">
      <c r="A686" s="50"/>
      <c r="B686" s="55"/>
      <c r="C686" s="177"/>
      <c r="D686" s="56"/>
      <c r="E686" s="56"/>
      <c r="F686" s="56"/>
      <c r="G686" s="58"/>
    </row>
    <row r="687" spans="1:7" ht="15" customHeight="1">
      <c r="A687" s="50"/>
      <c r="B687" s="55">
        <v>47</v>
      </c>
      <c r="C687" s="177" t="s">
        <v>35</v>
      </c>
      <c r="D687" s="56"/>
      <c r="E687" s="56"/>
      <c r="F687" s="56"/>
      <c r="G687" s="58"/>
    </row>
    <row r="688" spans="1:7" ht="15" customHeight="1">
      <c r="A688" s="50"/>
      <c r="B688" s="75" t="s">
        <v>49</v>
      </c>
      <c r="C688" s="177" t="s">
        <v>82</v>
      </c>
      <c r="D688" s="93">
        <v>2990</v>
      </c>
      <c r="E688" s="92">
        <v>0</v>
      </c>
      <c r="F688" s="93">
        <v>5000</v>
      </c>
      <c r="G688" s="74">
        <v>2661</v>
      </c>
    </row>
    <row r="689" spans="1:7" ht="15" customHeight="1">
      <c r="A689" s="50" t="s">
        <v>17</v>
      </c>
      <c r="B689" s="55">
        <v>47</v>
      </c>
      <c r="C689" s="177" t="s">
        <v>35</v>
      </c>
      <c r="D689" s="104">
        <f t="shared" ref="D689:F689" si="138">D688</f>
        <v>2990</v>
      </c>
      <c r="E689" s="100">
        <f t="shared" si="138"/>
        <v>0</v>
      </c>
      <c r="F689" s="104">
        <f t="shared" si="138"/>
        <v>5000</v>
      </c>
      <c r="G689" s="104">
        <v>2661</v>
      </c>
    </row>
    <row r="690" spans="1:7" ht="15" customHeight="1">
      <c r="A690" s="50"/>
      <c r="B690" s="55"/>
      <c r="C690" s="177"/>
      <c r="D690" s="68"/>
      <c r="E690" s="68"/>
      <c r="F690" s="68"/>
      <c r="G690" s="69"/>
    </row>
    <row r="691" spans="1:7" ht="15" customHeight="1">
      <c r="A691" s="50"/>
      <c r="B691" s="55">
        <v>48</v>
      </c>
      <c r="C691" s="177" t="s">
        <v>39</v>
      </c>
      <c r="D691" s="68"/>
      <c r="E691" s="68"/>
      <c r="F691" s="68"/>
      <c r="G691" s="69"/>
    </row>
    <row r="692" spans="1:7" ht="15" customHeight="1">
      <c r="A692" s="50"/>
      <c r="B692" s="75" t="s">
        <v>51</v>
      </c>
      <c r="C692" s="177" t="s">
        <v>82</v>
      </c>
      <c r="D692" s="93">
        <v>5697</v>
      </c>
      <c r="E692" s="92">
        <v>0</v>
      </c>
      <c r="F692" s="74">
        <v>2000</v>
      </c>
      <c r="G692" s="74">
        <v>1064</v>
      </c>
    </row>
    <row r="693" spans="1:7" ht="15" customHeight="1">
      <c r="A693" s="50" t="s">
        <v>17</v>
      </c>
      <c r="B693" s="55">
        <v>48</v>
      </c>
      <c r="C693" s="177" t="s">
        <v>39</v>
      </c>
      <c r="D693" s="117">
        <f t="shared" ref="D693:F693" si="139">SUM(D692:D692)</f>
        <v>5697</v>
      </c>
      <c r="E693" s="92">
        <f t="shared" si="139"/>
        <v>0</v>
      </c>
      <c r="F693" s="117">
        <f t="shared" si="139"/>
        <v>2000</v>
      </c>
      <c r="G693" s="93">
        <v>1064</v>
      </c>
    </row>
    <row r="694" spans="1:7" ht="15" customHeight="1">
      <c r="A694" s="50" t="s">
        <v>17</v>
      </c>
      <c r="B694" s="55">
        <v>36</v>
      </c>
      <c r="C694" s="177" t="s">
        <v>22</v>
      </c>
      <c r="D694" s="66">
        <f t="shared" ref="D694:F694" si="140">D693+D684+D688+D681</f>
        <v>82920</v>
      </c>
      <c r="E694" s="62">
        <f t="shared" si="140"/>
        <v>0</v>
      </c>
      <c r="F694" s="66">
        <f t="shared" si="140"/>
        <v>307800</v>
      </c>
      <c r="G694" s="63">
        <v>105902</v>
      </c>
    </row>
    <row r="695" spans="1:7">
      <c r="A695" s="50"/>
      <c r="B695" s="55"/>
      <c r="C695" s="177"/>
      <c r="D695" s="48"/>
      <c r="E695" s="48"/>
      <c r="F695" s="48"/>
      <c r="G695" s="65"/>
    </row>
    <row r="696" spans="1:7" ht="15" customHeight="1">
      <c r="A696" s="50"/>
      <c r="B696" s="55">
        <v>35</v>
      </c>
      <c r="C696" s="177" t="s">
        <v>221</v>
      </c>
      <c r="D696" s="48"/>
      <c r="E696" s="48"/>
      <c r="F696" s="48"/>
      <c r="G696" s="65"/>
    </row>
    <row r="697" spans="1:7" ht="30" customHeight="1">
      <c r="A697" s="50"/>
      <c r="B697" s="55" t="s">
        <v>232</v>
      </c>
      <c r="C697" s="73" t="s">
        <v>439</v>
      </c>
      <c r="D697" s="80">
        <v>2994000</v>
      </c>
      <c r="E697" s="80">
        <v>4557900</v>
      </c>
      <c r="F697" s="80">
        <f>4557900-2500000-683258-361753</f>
        <v>1012889</v>
      </c>
      <c r="G697" s="80">
        <v>6549000</v>
      </c>
    </row>
    <row r="698" spans="1:7" ht="30" customHeight="1">
      <c r="A698" s="70"/>
      <c r="B698" s="185" t="s">
        <v>255</v>
      </c>
      <c r="C698" s="156" t="s">
        <v>440</v>
      </c>
      <c r="D698" s="74">
        <v>200000</v>
      </c>
      <c r="E698" s="74">
        <v>90000</v>
      </c>
      <c r="F698" s="74">
        <f>E698+40000</f>
        <v>130000</v>
      </c>
      <c r="G698" s="74">
        <v>120000</v>
      </c>
    </row>
    <row r="699" spans="1:7" ht="15" customHeight="1">
      <c r="A699" s="50" t="s">
        <v>17</v>
      </c>
      <c r="B699" s="55">
        <v>35</v>
      </c>
      <c r="C699" s="177" t="s">
        <v>221</v>
      </c>
      <c r="D699" s="74">
        <f t="shared" ref="D699:F699" si="141">SUM(D697:D698)</f>
        <v>3194000</v>
      </c>
      <c r="E699" s="74">
        <f t="shared" si="141"/>
        <v>4647900</v>
      </c>
      <c r="F699" s="74">
        <f t="shared" si="141"/>
        <v>1142889</v>
      </c>
      <c r="G699" s="74">
        <v>6669000</v>
      </c>
    </row>
    <row r="700" spans="1:7" ht="15" customHeight="1">
      <c r="A700" s="50" t="s">
        <v>17</v>
      </c>
      <c r="B700" s="54">
        <v>4.3369999999999997</v>
      </c>
      <c r="C700" s="52" t="s">
        <v>64</v>
      </c>
      <c r="D700" s="61">
        <f t="shared" ref="D700:F700" si="142">D694+D699</f>
        <v>3276920</v>
      </c>
      <c r="E700" s="61">
        <f t="shared" si="142"/>
        <v>4647900</v>
      </c>
      <c r="F700" s="61">
        <f t="shared" si="142"/>
        <v>1450689</v>
      </c>
      <c r="G700" s="74">
        <v>6774902</v>
      </c>
    </row>
    <row r="701" spans="1:7" ht="15" customHeight="1">
      <c r="A701" s="50" t="s">
        <v>17</v>
      </c>
      <c r="B701" s="53">
        <v>4</v>
      </c>
      <c r="C701" s="177" t="s">
        <v>63</v>
      </c>
      <c r="D701" s="61">
        <f t="shared" ref="D701:F701" si="143">D700+D666</f>
        <v>3336161</v>
      </c>
      <c r="E701" s="74">
        <f t="shared" si="143"/>
        <v>4679339</v>
      </c>
      <c r="F701" s="61">
        <f t="shared" si="143"/>
        <v>1486128</v>
      </c>
      <c r="G701" s="74">
        <v>6781347</v>
      </c>
    </row>
    <row r="702" spans="1:7" ht="15" customHeight="1">
      <c r="A702" s="50" t="s">
        <v>17</v>
      </c>
      <c r="B702" s="51">
        <v>5054</v>
      </c>
      <c r="C702" s="52" t="s">
        <v>14</v>
      </c>
      <c r="D702" s="61">
        <f t="shared" ref="D702:F702" si="144">D701</f>
        <v>3336161</v>
      </c>
      <c r="E702" s="61">
        <f t="shared" si="144"/>
        <v>4679339</v>
      </c>
      <c r="F702" s="61">
        <f t="shared" si="144"/>
        <v>1486128</v>
      </c>
      <c r="G702" s="61">
        <v>6781347</v>
      </c>
    </row>
    <row r="703" spans="1:7" ht="15" customHeight="1">
      <c r="A703" s="140" t="s">
        <v>17</v>
      </c>
      <c r="B703" s="141"/>
      <c r="C703" s="142" t="s">
        <v>74</v>
      </c>
      <c r="D703" s="66">
        <f t="shared" ref="D703:F703" si="145">D702+D642+D558+D571</f>
        <v>4060203</v>
      </c>
      <c r="E703" s="66">
        <f t="shared" si="145"/>
        <v>5099139</v>
      </c>
      <c r="F703" s="66">
        <f t="shared" si="145"/>
        <v>2508928</v>
      </c>
      <c r="G703" s="66">
        <v>8196402</v>
      </c>
    </row>
    <row r="704" spans="1:7" ht="15" customHeight="1">
      <c r="A704" s="140" t="s">
        <v>17</v>
      </c>
      <c r="B704" s="141"/>
      <c r="C704" s="142" t="s">
        <v>15</v>
      </c>
      <c r="D704" s="66">
        <f t="shared" ref="D704:F704" si="146">D703+D520</f>
        <v>7451889</v>
      </c>
      <c r="E704" s="66">
        <f t="shared" si="146"/>
        <v>7542303</v>
      </c>
      <c r="F704" s="66">
        <f t="shared" si="146"/>
        <v>5025526</v>
      </c>
      <c r="G704" s="66">
        <v>11593442</v>
      </c>
    </row>
    <row r="705" spans="1:7" ht="10.8" customHeight="1">
      <c r="A705" s="181"/>
      <c r="B705" s="181"/>
      <c r="C705" s="143"/>
      <c r="D705" s="48"/>
      <c r="E705" s="119"/>
      <c r="F705" s="48"/>
      <c r="G705" s="48"/>
    </row>
    <row r="706" spans="1:7" ht="27.6" customHeight="1">
      <c r="A706" s="179" t="s">
        <v>83</v>
      </c>
      <c r="B706" s="179"/>
      <c r="C706" s="179"/>
      <c r="D706" s="179"/>
      <c r="E706" s="179"/>
      <c r="F706" s="179"/>
      <c r="G706" s="179"/>
    </row>
    <row r="707" spans="1:7" ht="30" customHeight="1">
      <c r="A707" s="145" t="s">
        <v>210</v>
      </c>
      <c r="B707" s="105">
        <v>2215</v>
      </c>
      <c r="C707" s="177" t="s">
        <v>334</v>
      </c>
      <c r="D707" s="158">
        <v>0</v>
      </c>
      <c r="E707" s="1">
        <v>0</v>
      </c>
      <c r="F707" s="1">
        <v>0</v>
      </c>
      <c r="G707" s="1">
        <v>0</v>
      </c>
    </row>
    <row r="708" spans="1:7" ht="26.4">
      <c r="A708" s="50" t="s">
        <v>210</v>
      </c>
      <c r="B708" s="105">
        <v>3054</v>
      </c>
      <c r="C708" s="177" t="s">
        <v>451</v>
      </c>
      <c r="D708" s="128">
        <v>5632</v>
      </c>
      <c r="E708" s="48">
        <v>5000</v>
      </c>
      <c r="F708" s="1">
        <v>0</v>
      </c>
      <c r="G708" s="80"/>
    </row>
    <row r="709" spans="1:7" ht="30" customHeight="1">
      <c r="A709" s="145" t="s">
        <v>210</v>
      </c>
      <c r="B709" s="105">
        <v>2501</v>
      </c>
      <c r="C709" s="177" t="s">
        <v>211</v>
      </c>
      <c r="D709" s="49">
        <v>7</v>
      </c>
      <c r="E709" s="1">
        <v>0</v>
      </c>
      <c r="F709" s="1">
        <v>0</v>
      </c>
      <c r="G709" s="1">
        <v>0</v>
      </c>
    </row>
    <row r="710" spans="1:7" ht="30" customHeight="1">
      <c r="A710" s="147" t="s">
        <v>210</v>
      </c>
      <c r="B710" s="148">
        <v>5054</v>
      </c>
      <c r="C710" s="149" t="s">
        <v>327</v>
      </c>
      <c r="D710" s="146">
        <v>0</v>
      </c>
      <c r="E710" s="1">
        <v>0</v>
      </c>
      <c r="F710" s="1">
        <v>0</v>
      </c>
      <c r="G710" s="1">
        <v>0</v>
      </c>
    </row>
    <row r="711" spans="1:7">
      <c r="E711" s="24"/>
      <c r="F711" s="24"/>
    </row>
    <row r="712" spans="1:7">
      <c r="E712" s="24"/>
      <c r="F712" s="24"/>
    </row>
    <row r="713" spans="1:7">
      <c r="D713" s="150"/>
      <c r="E713" s="150"/>
      <c r="F713" s="150"/>
    </row>
    <row r="714" spans="1:7">
      <c r="C714" s="46"/>
      <c r="D714" s="193"/>
      <c r="E714" s="193"/>
      <c r="F714" s="193"/>
    </row>
    <row r="715" spans="1:7">
      <c r="C715" s="46"/>
      <c r="E715" s="24"/>
      <c r="F715" s="24"/>
    </row>
    <row r="716" spans="1:7">
      <c r="C716" s="46"/>
      <c r="E716" s="24"/>
      <c r="F716" s="24"/>
    </row>
    <row r="717" spans="1:7">
      <c r="C717" s="46"/>
      <c r="E717" s="24"/>
      <c r="F717" s="24"/>
    </row>
    <row r="718" spans="1:7">
      <c r="C718" s="46"/>
      <c r="E718" s="24"/>
      <c r="F718" s="24"/>
    </row>
    <row r="719" spans="1:7">
      <c r="C719" s="46"/>
      <c r="E719" s="24"/>
      <c r="F719" s="24"/>
    </row>
    <row r="720" spans="1:7">
      <c r="C720" s="46"/>
      <c r="E720" s="24"/>
      <c r="F720" s="24"/>
    </row>
    <row r="721" spans="1:7">
      <c r="C721" s="3"/>
      <c r="E721" s="24"/>
      <c r="F721" s="24"/>
    </row>
    <row r="722" spans="1:7">
      <c r="C722" s="46"/>
      <c r="E722" s="80"/>
      <c r="F722" s="24"/>
    </row>
    <row r="723" spans="1:7">
      <c r="C723" s="46"/>
      <c r="E723" s="24"/>
      <c r="F723" s="24"/>
    </row>
    <row r="724" spans="1:7">
      <c r="C724" s="46"/>
      <c r="E724" s="24"/>
      <c r="F724" s="24"/>
    </row>
    <row r="725" spans="1:7">
      <c r="E725" s="24"/>
      <c r="F725" s="24"/>
    </row>
    <row r="726" spans="1:7">
      <c r="E726" s="24"/>
      <c r="F726" s="24"/>
    </row>
    <row r="727" spans="1:7">
      <c r="A727" s="106"/>
      <c r="B727" s="106"/>
      <c r="C727" s="3"/>
      <c r="D727" s="3"/>
      <c r="G727" s="3"/>
    </row>
    <row r="728" spans="1:7">
      <c r="A728" s="106"/>
      <c r="B728" s="106"/>
      <c r="C728" s="3"/>
      <c r="D728" s="3"/>
      <c r="G728" s="3"/>
    </row>
    <row r="729" spans="1:7">
      <c r="A729" s="106"/>
      <c r="B729" s="106"/>
      <c r="C729" s="3"/>
      <c r="D729" s="3"/>
      <c r="G729" s="3"/>
    </row>
    <row r="730" spans="1:7">
      <c r="A730" s="106"/>
      <c r="B730" s="106"/>
      <c r="C730" s="3"/>
      <c r="D730" s="3"/>
      <c r="G730" s="3"/>
    </row>
    <row r="731" spans="1:7">
      <c r="A731" s="106"/>
      <c r="B731" s="106"/>
      <c r="C731" s="3"/>
      <c r="D731" s="3"/>
      <c r="G731" s="3"/>
    </row>
    <row r="732" spans="1:7">
      <c r="C732" s="139"/>
      <c r="D732" s="151"/>
      <c r="E732" s="152"/>
      <c r="F732" s="152"/>
    </row>
    <row r="733" spans="1:7">
      <c r="E733" s="24"/>
      <c r="F733" s="24"/>
    </row>
    <row r="734" spans="1:7">
      <c r="E734" s="24"/>
      <c r="F734" s="24"/>
    </row>
    <row r="735" spans="1:7">
      <c r="E735" s="24"/>
      <c r="F735" s="24"/>
    </row>
    <row r="736" spans="1:7">
      <c r="E736" s="24"/>
      <c r="F736" s="24"/>
    </row>
    <row r="737" spans="1:6">
      <c r="E737" s="24"/>
      <c r="F737" s="24"/>
    </row>
    <row r="738" spans="1:6">
      <c r="E738" s="24"/>
      <c r="F738" s="24"/>
    </row>
    <row r="739" spans="1:6">
      <c r="E739" s="24"/>
      <c r="F739" s="24"/>
    </row>
    <row r="740" spans="1:6">
      <c r="E740" s="24"/>
      <c r="F740" s="24"/>
    </row>
    <row r="741" spans="1:6">
      <c r="E741" s="24"/>
      <c r="F741" s="24"/>
    </row>
    <row r="742" spans="1:6">
      <c r="E742" s="24"/>
      <c r="F742" s="24"/>
    </row>
    <row r="743" spans="1:6">
      <c r="E743" s="24"/>
      <c r="F743" s="24"/>
    </row>
    <row r="744" spans="1:6">
      <c r="E744" s="24"/>
      <c r="F744" s="24"/>
    </row>
    <row r="745" spans="1:6">
      <c r="C745" s="38" t="s">
        <v>241</v>
      </c>
      <c r="E745" s="24"/>
      <c r="F745" s="24"/>
    </row>
    <row r="746" spans="1:6">
      <c r="A746" s="160" t="s">
        <v>72</v>
      </c>
      <c r="C746" s="38">
        <v>5000</v>
      </c>
      <c r="E746" s="24"/>
      <c r="F746" s="24"/>
    </row>
    <row r="747" spans="1:6">
      <c r="A747" s="160" t="s">
        <v>193</v>
      </c>
      <c r="C747" s="38">
        <v>22820</v>
      </c>
      <c r="E747" s="24"/>
      <c r="F747" s="24"/>
    </row>
    <row r="748" spans="1:6">
      <c r="A748" s="160" t="s">
        <v>202</v>
      </c>
      <c r="C748" s="38">
        <v>16787</v>
      </c>
      <c r="E748" s="24"/>
      <c r="F748" s="24"/>
    </row>
    <row r="749" spans="1:6">
      <c r="A749" s="160" t="s">
        <v>84</v>
      </c>
      <c r="E749" s="24"/>
      <c r="F749" s="24"/>
    </row>
    <row r="750" spans="1:6">
      <c r="A750" s="160" t="s">
        <v>220</v>
      </c>
      <c r="C750" s="38">
        <v>32571</v>
      </c>
      <c r="E750" s="24"/>
      <c r="F750" s="24"/>
    </row>
    <row r="751" spans="1:6">
      <c r="A751" s="160" t="s">
        <v>242</v>
      </c>
      <c r="C751" s="38">
        <f>SUM(C746:C750)</f>
        <v>77178</v>
      </c>
      <c r="E751" s="24"/>
      <c r="F751" s="24"/>
    </row>
    <row r="752" spans="1:6">
      <c r="A752" s="160" t="s">
        <v>252</v>
      </c>
      <c r="C752" s="38" t="e">
        <f>#REF!-C751</f>
        <v>#REF!</v>
      </c>
      <c r="E752" s="24"/>
      <c r="F752" s="24"/>
    </row>
    <row r="753" spans="5:6">
      <c r="E753" s="24"/>
      <c r="F753" s="24"/>
    </row>
    <row r="754" spans="5:6">
      <c r="E754" s="24"/>
      <c r="F754" s="24"/>
    </row>
    <row r="755" spans="5:6">
      <c r="E755" s="24"/>
      <c r="F755" s="24"/>
    </row>
    <row r="756" spans="5:6">
      <c r="E756" s="24"/>
      <c r="F756" s="24"/>
    </row>
    <row r="757" spans="5:6">
      <c r="E757" s="24"/>
      <c r="F757" s="24"/>
    </row>
    <row r="758" spans="5:6">
      <c r="E758" s="24"/>
      <c r="F758" s="24"/>
    </row>
    <row r="759" spans="5:6">
      <c r="E759" s="24"/>
      <c r="F759" s="24"/>
    </row>
    <row r="760" spans="5:6">
      <c r="E760" s="24"/>
      <c r="F760" s="24"/>
    </row>
    <row r="761" spans="5:6">
      <c r="E761" s="24"/>
      <c r="F761" s="24"/>
    </row>
    <row r="762" spans="5:6">
      <c r="E762" s="24"/>
      <c r="F762" s="24"/>
    </row>
    <row r="763" spans="5:6">
      <c r="E763" s="24"/>
      <c r="F763" s="24"/>
    </row>
    <row r="764" spans="5:6">
      <c r="E764" s="24"/>
      <c r="F764" s="24"/>
    </row>
    <row r="765" spans="5:6">
      <c r="E765" s="24"/>
      <c r="F765" s="24"/>
    </row>
    <row r="766" spans="5:6">
      <c r="E766" s="24"/>
      <c r="F766" s="24"/>
    </row>
    <row r="767" spans="5:6">
      <c r="E767" s="24"/>
      <c r="F767" s="24"/>
    </row>
    <row r="768" spans="5:6">
      <c r="E768" s="24"/>
      <c r="F768" s="24"/>
    </row>
    <row r="769" spans="5:6">
      <c r="E769" s="24"/>
      <c r="F769" s="24"/>
    </row>
    <row r="770" spans="5:6">
      <c r="E770" s="24"/>
      <c r="F770" s="24"/>
    </row>
    <row r="771" spans="5:6">
      <c r="E771" s="24"/>
      <c r="F771" s="24"/>
    </row>
    <row r="772" spans="5:6">
      <c r="E772" s="24"/>
      <c r="F772" s="24"/>
    </row>
    <row r="773" spans="5:6">
      <c r="E773" s="24"/>
      <c r="F773" s="24"/>
    </row>
    <row r="774" spans="5:6">
      <c r="E774" s="24"/>
      <c r="F774" s="24"/>
    </row>
    <row r="775" spans="5:6">
      <c r="E775" s="24"/>
      <c r="F775" s="24"/>
    </row>
    <row r="776" spans="5:6">
      <c r="E776" s="24"/>
      <c r="F776" s="24"/>
    </row>
    <row r="777" spans="5:6">
      <c r="E777" s="24"/>
      <c r="F777" s="24"/>
    </row>
    <row r="778" spans="5:6">
      <c r="E778" s="24"/>
      <c r="F778" s="24"/>
    </row>
    <row r="779" spans="5:6">
      <c r="E779" s="24"/>
      <c r="F779" s="24"/>
    </row>
    <row r="780" spans="5:6">
      <c r="E780" s="24"/>
      <c r="F780" s="24"/>
    </row>
    <row r="781" spans="5:6">
      <c r="E781" s="24"/>
      <c r="F781" s="24"/>
    </row>
    <row r="782" spans="5:6">
      <c r="E782" s="24"/>
      <c r="F782" s="24"/>
    </row>
    <row r="783" spans="5:6">
      <c r="E783" s="24"/>
      <c r="F783" s="24"/>
    </row>
    <row r="784" spans="5:6">
      <c r="E784" s="24"/>
      <c r="F784" s="24"/>
    </row>
    <row r="785" spans="5:6">
      <c r="E785" s="24"/>
      <c r="F785" s="24"/>
    </row>
    <row r="786" spans="5:6">
      <c r="E786" s="24"/>
      <c r="F786" s="24"/>
    </row>
    <row r="787" spans="5:6">
      <c r="E787" s="24"/>
      <c r="F787" s="24"/>
    </row>
    <row r="788" spans="5:6">
      <c r="E788" s="24"/>
      <c r="F788" s="24"/>
    </row>
    <row r="789" spans="5:6">
      <c r="E789" s="24"/>
      <c r="F789" s="24"/>
    </row>
    <row r="790" spans="5:6">
      <c r="E790" s="24"/>
      <c r="F790" s="24"/>
    </row>
    <row r="791" spans="5:6">
      <c r="E791" s="24"/>
      <c r="F791" s="24"/>
    </row>
    <row r="792" spans="5:6">
      <c r="E792" s="24"/>
      <c r="F792" s="24"/>
    </row>
    <row r="793" spans="5:6">
      <c r="E793" s="24"/>
      <c r="F793" s="24"/>
    </row>
    <row r="794" spans="5:6">
      <c r="E794" s="24"/>
      <c r="F794" s="24"/>
    </row>
    <row r="795" spans="5:6">
      <c r="E795" s="24"/>
      <c r="F795" s="24"/>
    </row>
    <row r="796" spans="5:6">
      <c r="E796" s="24"/>
      <c r="F796" s="24"/>
    </row>
    <row r="797" spans="5:6">
      <c r="E797" s="24"/>
      <c r="F797" s="24"/>
    </row>
    <row r="798" spans="5:6">
      <c r="E798" s="24"/>
      <c r="F798" s="24"/>
    </row>
    <row r="799" spans="5:6">
      <c r="E799" s="24"/>
      <c r="F799" s="24"/>
    </row>
    <row r="800" spans="5:6">
      <c r="E800" s="24"/>
      <c r="F800" s="24"/>
    </row>
    <row r="801" spans="5:6">
      <c r="E801" s="24"/>
      <c r="F801" s="24"/>
    </row>
    <row r="802" spans="5:6">
      <c r="E802" s="24"/>
      <c r="F802" s="24"/>
    </row>
    <row r="803" spans="5:6">
      <c r="E803" s="24"/>
      <c r="F803" s="24"/>
    </row>
    <row r="804" spans="5:6">
      <c r="E804" s="24"/>
      <c r="F804" s="24"/>
    </row>
    <row r="805" spans="5:6">
      <c r="E805" s="24"/>
      <c r="F805" s="24"/>
    </row>
    <row r="806" spans="5:6">
      <c r="E806" s="24"/>
      <c r="F806" s="24"/>
    </row>
    <row r="807" spans="5:6">
      <c r="E807" s="24"/>
      <c r="F807" s="24"/>
    </row>
    <row r="808" spans="5:6">
      <c r="E808" s="24"/>
      <c r="F808" s="24"/>
    </row>
    <row r="809" spans="5:6">
      <c r="E809" s="24"/>
      <c r="F809" s="24"/>
    </row>
    <row r="810" spans="5:6">
      <c r="E810" s="24"/>
      <c r="F810" s="24"/>
    </row>
    <row r="811" spans="5:6">
      <c r="E811" s="24"/>
      <c r="F811" s="24"/>
    </row>
    <row r="812" spans="5:6">
      <c r="E812" s="24"/>
      <c r="F812" s="24"/>
    </row>
    <row r="813" spans="5:6">
      <c r="E813" s="24"/>
      <c r="F813" s="24"/>
    </row>
    <row r="814" spans="5:6">
      <c r="E814" s="24"/>
      <c r="F814" s="24"/>
    </row>
    <row r="815" spans="5:6">
      <c r="E815" s="24"/>
      <c r="F815" s="24"/>
    </row>
    <row r="816" spans="5:6">
      <c r="E816" s="24"/>
      <c r="F816" s="24"/>
    </row>
    <row r="817" spans="5:6">
      <c r="E817" s="24"/>
      <c r="F817" s="24"/>
    </row>
    <row r="818" spans="5:6">
      <c r="E818" s="24"/>
      <c r="F818" s="24"/>
    </row>
    <row r="819" spans="5:6">
      <c r="E819" s="24"/>
      <c r="F819" s="24"/>
    </row>
    <row r="820" spans="5:6">
      <c r="E820" s="24"/>
      <c r="F820" s="24"/>
    </row>
    <row r="821" spans="5:6">
      <c r="E821" s="24"/>
      <c r="F821" s="24"/>
    </row>
    <row r="822" spans="5:6">
      <c r="E822" s="24"/>
      <c r="F822" s="24"/>
    </row>
    <row r="823" spans="5:6">
      <c r="E823" s="24"/>
      <c r="F823" s="24"/>
    </row>
    <row r="824" spans="5:6">
      <c r="E824" s="24"/>
      <c r="F824" s="24"/>
    </row>
  </sheetData>
  <autoFilter ref="A28:G710">
    <filterColumn colId="2"/>
    <filterColumn colId="5"/>
  </autoFilter>
  <mergeCells count="4">
    <mergeCell ref="A706:G706"/>
    <mergeCell ref="A19:G19"/>
    <mergeCell ref="A705:B705"/>
    <mergeCell ref="B27:C2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74" fitToHeight="14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440" max="6" man="1"/>
    <brk id="533" max="6" man="1"/>
    <brk id="6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'Dem35'!revise</vt:lpstr>
      <vt:lpstr>'Dem35'!spfrd</vt:lpstr>
      <vt:lpstr>'Dem35'!summary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2020-03-17T10:02:27Z</cp:lastPrinted>
  <dcterms:created xsi:type="dcterms:W3CDTF">2004-06-02T16:25:44Z</dcterms:created>
  <dcterms:modified xsi:type="dcterms:W3CDTF">2020-03-26T09:45:51Z</dcterms:modified>
</cp:coreProperties>
</file>