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/>
  <bookViews>
    <workbookView xWindow="0" yWindow="0" windowWidth="15600" windowHeight="11760"/>
  </bookViews>
  <sheets>
    <sheet name="dem41" sheetId="4" r:id="rId1"/>
  </sheets>
  <definedNames>
    <definedName name="_xlnm._FilterDatabase" localSheetId="0" hidden="1">'dem41'!$A$25:$N$395</definedName>
    <definedName name="_rec1" localSheetId="0">'dem41'!#REF!</definedName>
    <definedName name="election" localSheetId="0">'dem41'!#REF!</definedName>
    <definedName name="housing" localSheetId="0">'dem41'!#REF!</definedName>
    <definedName name="housingcap" localSheetId="0">'dem41'!#REF!</definedName>
    <definedName name="np" localSheetId="0">'dem41'!#REF!</definedName>
    <definedName name="oges" localSheetId="0">'dem41'!$D$260:$G$260</definedName>
    <definedName name="otdrec" localSheetId="0">'dem41'!#REF!</definedName>
    <definedName name="_xlnm.Print_Area" localSheetId="0">'dem41'!$A$1:$G$389</definedName>
    <definedName name="_xlnm.Print_Titles" localSheetId="0">'dem41'!$22:$25</definedName>
    <definedName name="pw" localSheetId="0">'dem41'!$D$71:$G$71</definedName>
    <definedName name="rec" localSheetId="0">'dem41'!#REF!</definedName>
    <definedName name="revise" localSheetId="0">'dem41'!$D$408:$F$408</definedName>
    <definedName name="summary" localSheetId="0">'dem41'!$D$399:$F$399</definedName>
    <definedName name="tax" localSheetId="0">'dem41'!$D$46:$G$46</definedName>
    <definedName name="udhd" localSheetId="0">'dem41'!$D$238:$G$238</definedName>
    <definedName name="udhdcap" localSheetId="0">'dem41'!#REF!</definedName>
    <definedName name="udhdrec" localSheetId="0">'dem41'!#REF!</definedName>
    <definedName name="udrec" localSheetId="0">'dem41'!#REF!</definedName>
    <definedName name="udroad" localSheetId="0">'dem41'!$D$250:$G$250</definedName>
    <definedName name="urbancap" localSheetId="0">'dem41'!$D$385:$G$385</definedName>
    <definedName name="urbanDevelopment" localSheetId="0">'dem41'!$D$18:$F$18</definedName>
    <definedName name="Voted" localSheetId="0">'dem41'!$D$18:$F$18</definedName>
    <definedName name="water" localSheetId="0">'dem41'!$D$90:$G$90</definedName>
    <definedName name="watercap" localSheetId="0">'dem41'!#REF!</definedName>
    <definedName name="Z_20AC3EE6_0FC9_11D5_8064_004005726899_.wvu.FilterData" localSheetId="0" hidden="1">'dem41'!$C$27:$C$403</definedName>
    <definedName name="Z_239EE218_578E_4317_BEED_14D5D7089E27_.wvu.Cols" localSheetId="0" hidden="1">'dem41'!#REF!</definedName>
    <definedName name="Z_239EE218_578E_4317_BEED_14D5D7089E27_.wvu.FilterData" localSheetId="0" hidden="1">'dem41'!$A$1:$G$403</definedName>
    <definedName name="Z_239EE218_578E_4317_BEED_14D5D7089E27_.wvu.PrintArea" localSheetId="0" hidden="1">'dem41'!$A$1:$G$403</definedName>
    <definedName name="Z_239EE218_578E_4317_BEED_14D5D7089E27_.wvu.PrintTitles" localSheetId="0" hidden="1">'dem41'!$23:$26</definedName>
    <definedName name="Z_302A3EA3_AE96_11D5_A646_0050BA3D7AFD_.wvu.Cols" localSheetId="0" hidden="1">'dem41'!#REF!</definedName>
    <definedName name="Z_302A3EA3_AE96_11D5_A646_0050BA3D7AFD_.wvu.FilterData" localSheetId="0" hidden="1">'dem41'!$A$1:$G$403</definedName>
    <definedName name="Z_302A3EA3_AE96_11D5_A646_0050BA3D7AFD_.wvu.PrintArea" localSheetId="0" hidden="1">'dem41'!$A$1:$G$403</definedName>
    <definedName name="Z_302A3EA3_AE96_11D5_A646_0050BA3D7AFD_.wvu.PrintTitles" localSheetId="0" hidden="1">'dem41'!$23:$26</definedName>
    <definedName name="Z_36DBA021_0ECB_11D4_8064_004005726899_.wvu.Cols" localSheetId="0" hidden="1">'dem41'!#REF!</definedName>
    <definedName name="Z_36DBA021_0ECB_11D4_8064_004005726899_.wvu.FilterData" localSheetId="0" hidden="1">'dem41'!$C$27:$C$403</definedName>
    <definedName name="Z_36DBA021_0ECB_11D4_8064_004005726899_.wvu.PrintArea" localSheetId="0" hidden="1">'dem41'!$A$2:$G$403</definedName>
    <definedName name="Z_36DBA021_0ECB_11D4_8064_004005726899_.wvu.PrintTitles" localSheetId="0" hidden="1">'dem41'!$23:$26</definedName>
    <definedName name="Z_93EBE921_AE91_11D5_8685_004005726899_.wvu.Cols" localSheetId="0" hidden="1">'dem41'!#REF!</definedName>
    <definedName name="Z_93EBE921_AE91_11D5_8685_004005726899_.wvu.FilterData" localSheetId="0" hidden="1">'dem41'!$C$27:$C$403</definedName>
    <definedName name="Z_93EBE921_AE91_11D5_8685_004005726899_.wvu.PrintArea" localSheetId="0" hidden="1">'dem41'!$A$1:$G$403</definedName>
    <definedName name="Z_93EBE921_AE91_11D5_8685_004005726899_.wvu.PrintTitles" localSheetId="0" hidden="1">'dem41'!$23:$26</definedName>
    <definedName name="Z_94DA79C1_0FDE_11D5_9579_000021DAEEA2_.wvu.Cols" localSheetId="0" hidden="1">'dem41'!#REF!</definedName>
    <definedName name="Z_94DA79C1_0FDE_11D5_9579_000021DAEEA2_.wvu.FilterData" localSheetId="0" hidden="1">'dem41'!$C$27:$C$403</definedName>
    <definedName name="Z_94DA79C1_0FDE_11D5_9579_000021DAEEA2_.wvu.PrintArea" localSheetId="0" hidden="1">'dem41'!$A$2:$G$403</definedName>
    <definedName name="Z_94DA79C1_0FDE_11D5_9579_000021DAEEA2_.wvu.PrintTitles" localSheetId="0" hidden="1">'dem41'!$23:$26</definedName>
    <definedName name="Z_B4CB0972_161F_11D5_8064_004005726899_.wvu.FilterData" localSheetId="0" hidden="1">'dem41'!$C$27:$C$403</definedName>
    <definedName name="Z_B4CB097C_161F_11D5_8064_004005726899_.wvu.FilterData" localSheetId="0" hidden="1">'dem41'!$C$27:$C$403</definedName>
    <definedName name="Z_B4CB099E_161F_11D5_8064_004005726899_.wvu.FilterData" localSheetId="0" hidden="1">'dem41'!$C$27:$C$403</definedName>
    <definedName name="Z_C868F8C3_16D7_11D5_A68D_81D6213F5331_.wvu.Cols" localSheetId="0" hidden="1">'dem41'!#REF!</definedName>
    <definedName name="Z_C868F8C3_16D7_11D5_A68D_81D6213F5331_.wvu.FilterData" localSheetId="0" hidden="1">'dem41'!$C$27:$C$403</definedName>
    <definedName name="Z_C868F8C3_16D7_11D5_A68D_81D6213F5331_.wvu.PrintArea" localSheetId="0" hidden="1">'dem41'!$A$2:$G$403</definedName>
    <definedName name="Z_C868F8C3_16D7_11D5_A68D_81D6213F5331_.wvu.PrintTitles" localSheetId="0" hidden="1">'dem41'!$23:$26</definedName>
    <definedName name="Z_E5DF37BD_125C_11D5_8DC4_D0F5D88B3549_.wvu.Cols" localSheetId="0" hidden="1">'dem41'!#REF!</definedName>
    <definedName name="Z_E5DF37BD_125C_11D5_8DC4_D0F5D88B3549_.wvu.FilterData" localSheetId="0" hidden="1">'dem41'!$C$27:$C$403</definedName>
    <definedName name="Z_E5DF37BD_125C_11D5_8DC4_D0F5D88B3549_.wvu.PrintArea" localSheetId="0" hidden="1">'dem41'!$A$2:$G$403</definedName>
    <definedName name="Z_E5DF37BD_125C_11D5_8DC4_D0F5D88B3549_.wvu.PrintTitles" localSheetId="0" hidden="1">'dem41'!$23:$26</definedName>
    <definedName name="Z_F8ADACC1_164E_11D6_B603_000021DAEEA2_.wvu.Cols" localSheetId="0" hidden="1">'dem41'!#REF!</definedName>
    <definedName name="Z_F8ADACC1_164E_11D6_B603_000021DAEEA2_.wvu.FilterData" localSheetId="0" hidden="1">'dem41'!$C$27:$C$403</definedName>
    <definedName name="Z_F8ADACC1_164E_11D6_B603_000021DAEEA2_.wvu.PrintArea" localSheetId="0" hidden="1">'dem41'!$A$1:$G$403</definedName>
    <definedName name="Z_F8ADACC1_164E_11D6_B603_000021DAEEA2_.wvu.PrintTitles" localSheetId="0" hidden="1">'dem41'!$23:$26</definedName>
  </definedNames>
  <calcPr calcId="125725"/>
</workbook>
</file>

<file path=xl/calcChain.xml><?xml version="1.0" encoding="utf-8"?>
<calcChain xmlns="http://schemas.openxmlformats.org/spreadsheetml/2006/main">
  <c r="F377" i="4"/>
  <c r="E377"/>
  <c r="D377"/>
  <c r="F179"/>
  <c r="E157"/>
  <c r="F157"/>
  <c r="D157"/>
  <c r="E302" l="1"/>
  <c r="F302"/>
  <c r="D302"/>
  <c r="E284"/>
  <c r="F284"/>
  <c r="D284"/>
  <c r="D136"/>
  <c r="D137" s="1"/>
  <c r="F180"/>
  <c r="F245"/>
  <c r="F231"/>
  <c r="F207"/>
  <c r="F210" s="1"/>
  <c r="F199"/>
  <c r="F53"/>
  <c r="F59" s="1"/>
  <c r="F119"/>
  <c r="F120" s="1"/>
  <c r="F121" s="1"/>
  <c r="F350"/>
  <c r="F353" s="1"/>
  <c r="F354" s="1"/>
  <c r="F247"/>
  <c r="F234"/>
  <c r="F233"/>
  <c r="F232"/>
  <c r="F225"/>
  <c r="F226" s="1"/>
  <c r="F219"/>
  <c r="F218"/>
  <c r="F202"/>
  <c r="F201"/>
  <c r="F163"/>
  <c r="F164" s="1"/>
  <c r="F125"/>
  <c r="F126" s="1"/>
  <c r="F80"/>
  <c r="F81" s="1"/>
  <c r="F67"/>
  <c r="F68" s="1"/>
  <c r="F63"/>
  <c r="F382"/>
  <c r="E382"/>
  <c r="D382"/>
  <c r="E353"/>
  <c r="E354" s="1"/>
  <c r="D353"/>
  <c r="D354" s="1"/>
  <c r="F338"/>
  <c r="E338"/>
  <c r="D338"/>
  <c r="F333"/>
  <c r="E333"/>
  <c r="D333"/>
  <c r="F328"/>
  <c r="F329" s="1"/>
  <c r="E328"/>
  <c r="E329" s="1"/>
  <c r="D328"/>
  <c r="D329" s="1"/>
  <c r="F322"/>
  <c r="E322"/>
  <c r="D322"/>
  <c r="F316"/>
  <c r="E316"/>
  <c r="D316"/>
  <c r="F311"/>
  <c r="E311"/>
  <c r="D311"/>
  <c r="F307"/>
  <c r="E307"/>
  <c r="D307"/>
  <c r="F275"/>
  <c r="F276" s="1"/>
  <c r="E275"/>
  <c r="E276" s="1"/>
  <c r="D275"/>
  <c r="D276" s="1"/>
  <c r="F270"/>
  <c r="E270"/>
  <c r="D270"/>
  <c r="F258"/>
  <c r="F259" s="1"/>
  <c r="F260" s="1"/>
  <c r="E258"/>
  <c r="E259" s="1"/>
  <c r="E260" s="1"/>
  <c r="D258"/>
  <c r="D259" s="1"/>
  <c r="D260" s="1"/>
  <c r="E248"/>
  <c r="E249" s="1"/>
  <c r="E250" s="1"/>
  <c r="D248"/>
  <c r="D249" s="1"/>
  <c r="D250" s="1"/>
  <c r="E235"/>
  <c r="D235"/>
  <c r="E226"/>
  <c r="D226"/>
  <c r="E220"/>
  <c r="D220"/>
  <c r="E210"/>
  <c r="D210"/>
  <c r="E203"/>
  <c r="D203"/>
  <c r="F190"/>
  <c r="E190"/>
  <c r="D190"/>
  <c r="F185"/>
  <c r="E185"/>
  <c r="D185"/>
  <c r="E180"/>
  <c r="D180"/>
  <c r="F175"/>
  <c r="E175"/>
  <c r="D175"/>
  <c r="F168"/>
  <c r="E168"/>
  <c r="D168"/>
  <c r="E164"/>
  <c r="D164"/>
  <c r="F153"/>
  <c r="E153"/>
  <c r="D153"/>
  <c r="F146"/>
  <c r="F147" s="1"/>
  <c r="F148" s="1"/>
  <c r="E146"/>
  <c r="E147" s="1"/>
  <c r="E148" s="1"/>
  <c r="D146"/>
  <c r="D147" s="1"/>
  <c r="D148" s="1"/>
  <c r="F136"/>
  <c r="F137" s="1"/>
  <c r="E136"/>
  <c r="E137" s="1"/>
  <c r="E126"/>
  <c r="D126"/>
  <c r="E120"/>
  <c r="E121" s="1"/>
  <c r="D120"/>
  <c r="D121" s="1"/>
  <c r="F105"/>
  <c r="F106" s="1"/>
  <c r="F107" s="1"/>
  <c r="E105"/>
  <c r="E106" s="1"/>
  <c r="E107" s="1"/>
  <c r="D105"/>
  <c r="D106" s="1"/>
  <c r="D107" s="1"/>
  <c r="F98"/>
  <c r="F99" s="1"/>
  <c r="E98"/>
  <c r="E99" s="1"/>
  <c r="D98"/>
  <c r="D99" s="1"/>
  <c r="F86"/>
  <c r="E86"/>
  <c r="D86"/>
  <c r="E81"/>
  <c r="D81"/>
  <c r="E69"/>
  <c r="D69"/>
  <c r="E68"/>
  <c r="D68"/>
  <c r="E64"/>
  <c r="D64"/>
  <c r="E59"/>
  <c r="D59"/>
  <c r="F58"/>
  <c r="E58"/>
  <c r="D58"/>
  <c r="E54"/>
  <c r="D54"/>
  <c r="F44"/>
  <c r="F45" s="1"/>
  <c r="E44"/>
  <c r="E45" s="1"/>
  <c r="D44"/>
  <c r="D45" s="1"/>
  <c r="F43"/>
  <c r="E43"/>
  <c r="D43"/>
  <c r="F34"/>
  <c r="F35" s="1"/>
  <c r="E34"/>
  <c r="E35" s="1"/>
  <c r="D34"/>
  <c r="D35" s="1"/>
  <c r="F248" l="1"/>
  <c r="F249" s="1"/>
  <c r="F250" s="1"/>
  <c r="F203"/>
  <c r="F211" s="1"/>
  <c r="F54"/>
  <c r="F220"/>
  <c r="F227" s="1"/>
  <c r="F235"/>
  <c r="E169"/>
  <c r="E87"/>
  <c r="E88" s="1"/>
  <c r="E89" s="1"/>
  <c r="E90" s="1"/>
  <c r="F191"/>
  <c r="F192" s="1"/>
  <c r="E211"/>
  <c r="F317"/>
  <c r="F108"/>
  <c r="F46"/>
  <c r="E158"/>
  <c r="F158"/>
  <c r="E108"/>
  <c r="E70"/>
  <c r="E71" s="1"/>
  <c r="E317"/>
  <c r="E46"/>
  <c r="F169"/>
  <c r="E227"/>
  <c r="E236" s="1"/>
  <c r="E138"/>
  <c r="F69"/>
  <c r="F70" s="1"/>
  <c r="F71" s="1"/>
  <c r="F87"/>
  <c r="F88" s="1"/>
  <c r="F89" s="1"/>
  <c r="F90" s="1"/>
  <c r="F64"/>
  <c r="D317"/>
  <c r="D211"/>
  <c r="D158"/>
  <c r="D87"/>
  <c r="D88" s="1"/>
  <c r="D89" s="1"/>
  <c r="D90" s="1"/>
  <c r="D70"/>
  <c r="D71" s="1"/>
  <c r="D46"/>
  <c r="D227"/>
  <c r="D236" s="1"/>
  <c r="D191"/>
  <c r="D192" s="1"/>
  <c r="D169"/>
  <c r="D138"/>
  <c r="D108"/>
  <c r="F138"/>
  <c r="E191"/>
  <c r="E192" s="1"/>
  <c r="E383" l="1"/>
  <c r="E384" s="1"/>
  <c r="E385" s="1"/>
  <c r="E386" s="1"/>
  <c r="D383"/>
  <c r="D384" s="1"/>
  <c r="D385" s="1"/>
  <c r="D386" s="1"/>
  <c r="F383"/>
  <c r="F384" s="1"/>
  <c r="F385" s="1"/>
  <c r="F386" s="1"/>
  <c r="F236"/>
  <c r="F237" s="1"/>
  <c r="E237"/>
  <c r="F193"/>
  <c r="E193"/>
  <c r="D237"/>
  <c r="D193"/>
  <c r="E238" l="1"/>
  <c r="E261" s="1"/>
  <c r="E387" s="1"/>
  <c r="F238"/>
  <c r="F261" s="1"/>
  <c r="F387" s="1"/>
  <c r="D238"/>
  <c r="D261" s="1"/>
  <c r="D387" s="1"/>
  <c r="E18" l="1"/>
  <c r="D18" l="1"/>
  <c r="F18" l="1"/>
</calcChain>
</file>

<file path=xl/comments1.xml><?xml version="1.0" encoding="utf-8"?>
<comments xmlns="http://schemas.openxmlformats.org/spreadsheetml/2006/main">
  <authors>
    <author>fred hcl</author>
    <author>binod</author>
  </authors>
  <commentList>
    <comment ref="G85" authorId="0">
      <text>
        <r>
          <rPr>
            <b/>
            <sz val="9"/>
            <color indexed="81"/>
            <rFont val="Tahoma"/>
            <family val="2"/>
          </rPr>
          <t>fred hcl: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115" authorId="1">
      <text>
        <r>
          <rPr>
            <b/>
            <sz val="8"/>
            <color indexed="81"/>
            <rFont val="Tahoma"/>
            <family val="2"/>
          </rPr>
          <t>binod:</t>
        </r>
        <r>
          <rPr>
            <sz val="8"/>
            <color indexed="81"/>
            <rFont val="Tahoma"/>
            <family val="2"/>
          </rPr>
          <t xml:space="preserve">
19 nos. employee including 1 vacant post</t>
        </r>
      </text>
    </comment>
    <comment ref="E144" authorId="1">
      <text>
        <r>
          <rPr>
            <b/>
            <sz val="8"/>
            <color indexed="81"/>
            <rFont val="Tahoma"/>
            <family val="2"/>
          </rPr>
          <t>binod:</t>
        </r>
        <r>
          <rPr>
            <sz val="8"/>
            <color indexed="81"/>
            <rFont val="Tahoma"/>
            <family val="2"/>
          </rPr>
          <t xml:space="preserve">
14 nos. consolidated pay employee including 2 vacant posts</t>
        </r>
      </text>
    </comment>
    <comment ref="F144" authorId="1">
      <text>
        <r>
          <rPr>
            <b/>
            <sz val="8"/>
            <color indexed="81"/>
            <rFont val="Tahoma"/>
            <family val="2"/>
          </rPr>
          <t>binod:</t>
        </r>
        <r>
          <rPr>
            <sz val="8"/>
            <color indexed="81"/>
            <rFont val="Tahoma"/>
            <family val="2"/>
          </rPr>
          <t xml:space="preserve">
14 nos. consolidated pay employee including 2 vacant posts</t>
        </r>
      </text>
    </comment>
  </commentList>
</comments>
</file>

<file path=xl/sharedStrings.xml><?xml version="1.0" encoding="utf-8"?>
<sst xmlns="http://schemas.openxmlformats.org/spreadsheetml/2006/main" count="571" uniqueCount="284">
  <si>
    <t>(iii) Collection of Taxes on Commodities &amp; Services</t>
  </si>
  <si>
    <t>Other Taxes and Duties on Commodities and Services</t>
  </si>
  <si>
    <t>(d) Administrative Services</t>
  </si>
  <si>
    <t>Public Works</t>
  </si>
  <si>
    <t>Water Supply &amp; Sanitation</t>
  </si>
  <si>
    <t>and Urban Development</t>
  </si>
  <si>
    <t>Urban Development</t>
  </si>
  <si>
    <t>Other General Economic Services</t>
  </si>
  <si>
    <t>Capital Outlay on Urban Development</t>
  </si>
  <si>
    <t>Voted</t>
  </si>
  <si>
    <t>Major /Sub-Major/Minor/Sub/Detailed Heads</t>
  </si>
  <si>
    <t>Total</t>
  </si>
  <si>
    <t>REVENUE SECTION</t>
  </si>
  <si>
    <t>M.H.</t>
  </si>
  <si>
    <t>Establishment</t>
  </si>
  <si>
    <t>Head Office Establishment</t>
  </si>
  <si>
    <t>60.44.01</t>
  </si>
  <si>
    <t>60.44.11</t>
  </si>
  <si>
    <t>Travel Expenses</t>
  </si>
  <si>
    <t>60.44.13</t>
  </si>
  <si>
    <t>Office Expenses</t>
  </si>
  <si>
    <t>General</t>
  </si>
  <si>
    <t>Maintenance and Repairs</t>
  </si>
  <si>
    <t>East District</t>
  </si>
  <si>
    <t>42.45.71</t>
  </si>
  <si>
    <t>South District</t>
  </si>
  <si>
    <t>Sanitation Services</t>
  </si>
  <si>
    <t>Sanitation of Gangtok Town</t>
  </si>
  <si>
    <t>42.45.72</t>
  </si>
  <si>
    <t>42.48.72</t>
  </si>
  <si>
    <t>Sewerage and Sanitation</t>
  </si>
  <si>
    <t>Direction &amp; Administration</t>
  </si>
  <si>
    <t>Salaries</t>
  </si>
  <si>
    <t>00.44.71</t>
  </si>
  <si>
    <t>Maintenance of Gangtok Town</t>
  </si>
  <si>
    <t>Other Expenditure</t>
  </si>
  <si>
    <t>Upkeep of Town</t>
  </si>
  <si>
    <t>62.44.50</t>
  </si>
  <si>
    <t>Other Charges</t>
  </si>
  <si>
    <t>Wages</t>
  </si>
  <si>
    <t>Construction</t>
  </si>
  <si>
    <t>Other Urban Development Schemes</t>
  </si>
  <si>
    <t>Town Planning Cell</t>
  </si>
  <si>
    <t>00.45.75</t>
  </si>
  <si>
    <t>Maintenance of Other Bazars</t>
  </si>
  <si>
    <t>00.48.75</t>
  </si>
  <si>
    <t>00.44.01</t>
  </si>
  <si>
    <t>00.44.02</t>
  </si>
  <si>
    <t>00.44.11</t>
  </si>
  <si>
    <t>00.44.13</t>
  </si>
  <si>
    <t>00.44.51</t>
  </si>
  <si>
    <t>Motor Vehicles</t>
  </si>
  <si>
    <t>00.48.01</t>
  </si>
  <si>
    <t>00.48.11</t>
  </si>
  <si>
    <t>00.48.13</t>
  </si>
  <si>
    <t>Garbage Disposal</t>
  </si>
  <si>
    <t>61.45.01</t>
  </si>
  <si>
    <t>61.45.21</t>
  </si>
  <si>
    <t>Supplies and Materials</t>
  </si>
  <si>
    <t>61.45.50</t>
  </si>
  <si>
    <t>61.45.51</t>
  </si>
  <si>
    <t>61.48.01</t>
  </si>
  <si>
    <t>61.48.21</t>
  </si>
  <si>
    <t>61.48.51</t>
  </si>
  <si>
    <t>Parks and Gardens</t>
  </si>
  <si>
    <t>62.45.02</t>
  </si>
  <si>
    <t>62.45.21</t>
  </si>
  <si>
    <t>62.45.27</t>
  </si>
  <si>
    <t>Minor Works</t>
  </si>
  <si>
    <t>62.45.50</t>
  </si>
  <si>
    <t>CAPITAL SECTION</t>
  </si>
  <si>
    <t>60.45.71</t>
  </si>
  <si>
    <t>Land Acquisition</t>
  </si>
  <si>
    <t>Parking Place</t>
  </si>
  <si>
    <t>Implementation of Master Plan</t>
  </si>
  <si>
    <t>Land Compensation</t>
  </si>
  <si>
    <t>Major Works</t>
  </si>
  <si>
    <t>Development of Small and Medium Towns</t>
  </si>
  <si>
    <t>DEMAND NO. 41</t>
  </si>
  <si>
    <t>60.65.02</t>
  </si>
  <si>
    <t>60.66.02</t>
  </si>
  <si>
    <t>Other Maintenance Expenditure</t>
  </si>
  <si>
    <t>61.65.27</t>
  </si>
  <si>
    <t>61.66.27</t>
  </si>
  <si>
    <t>00.48.02</t>
  </si>
  <si>
    <t>71.44.77</t>
  </si>
  <si>
    <t>Schemes funded by NABARD</t>
  </si>
  <si>
    <t>75.44.73</t>
  </si>
  <si>
    <t>Development Works</t>
  </si>
  <si>
    <t>II. Details of the estimates and the heads under which this grant will be accounted for:</t>
  </si>
  <si>
    <t>Revenue</t>
  </si>
  <si>
    <t>Capital</t>
  </si>
  <si>
    <t>Development works (NABARD)</t>
  </si>
  <si>
    <t>State Share for NABARD Schemes</t>
  </si>
  <si>
    <t>72.44.71</t>
  </si>
  <si>
    <t>72.44.72</t>
  </si>
  <si>
    <t>Roads &amp; Bridges</t>
  </si>
  <si>
    <t>District &amp; Other Roads</t>
  </si>
  <si>
    <t>Urban Development and Housing 
Department</t>
  </si>
  <si>
    <t>Roads and Bridges</t>
  </si>
  <si>
    <t>C - Economic Services (g) Transport</t>
  </si>
  <si>
    <t>B. Social Services (c) Water Supply, Sanitation,</t>
  </si>
  <si>
    <t>Housing &amp; Urban Development</t>
  </si>
  <si>
    <t>(j) General Economic Services</t>
  </si>
  <si>
    <t>(c) Capital Account Water Supply, Sanitation, Housing</t>
  </si>
  <si>
    <t>Sanitation of Other Bazars</t>
  </si>
  <si>
    <t>State Capital Development (Gangtok)</t>
  </si>
  <si>
    <t>Work Charged Establishment</t>
  </si>
  <si>
    <t>Maintenance and Repairs of Bazars under South District</t>
  </si>
  <si>
    <t>ADP Project (EAP)</t>
  </si>
  <si>
    <t>Integrated Slum Development - Housing and Basic Amenities at Naya Bazar Town including Sisney</t>
  </si>
  <si>
    <t>62.44.75</t>
  </si>
  <si>
    <t>62.44.27</t>
  </si>
  <si>
    <t>62.45.73</t>
  </si>
  <si>
    <t>62.45.74</t>
  </si>
  <si>
    <t>Head office Establishment</t>
  </si>
  <si>
    <t>Construction of Kishan Bazar in two district headquarters (SPA)</t>
  </si>
  <si>
    <t>(In Thousands of Rupees)</t>
  </si>
  <si>
    <t>A - General Services (b) Fiscal Services</t>
  </si>
  <si>
    <t>00.45.01</t>
  </si>
  <si>
    <t>00.45.02</t>
  </si>
  <si>
    <t>00.45.13</t>
  </si>
  <si>
    <t>00.45.27</t>
  </si>
  <si>
    <t>Schemes under NLCPR</t>
  </si>
  <si>
    <t>82.44.71</t>
  </si>
  <si>
    <t>Improvement and upgradation of Rangpo Bazar (NLCPR)</t>
  </si>
  <si>
    <t>82.44.72</t>
  </si>
  <si>
    <t>Improvement and upgradation of Ranipool Bazar (NLCPR)</t>
  </si>
  <si>
    <t>Infrastructure Development and beautification of Gyalshing Bazaar (NLCPR)</t>
  </si>
  <si>
    <t>Development of Inner City Roads (SPA)</t>
  </si>
  <si>
    <t>82.44.73</t>
  </si>
  <si>
    <t>National Urban Livelihood Mission</t>
  </si>
  <si>
    <t>20.00.81</t>
  </si>
  <si>
    <t>Housing</t>
  </si>
  <si>
    <t>Assistance to Housing Board, Corporations etc.</t>
  </si>
  <si>
    <t>Sikkim Housing Board</t>
  </si>
  <si>
    <t>60.00.31</t>
  </si>
  <si>
    <t>Grants- in- Aid</t>
  </si>
  <si>
    <t>Walkways along Ghurpisey Road at Namchi</t>
  </si>
  <si>
    <t>Infrastructure Development and Allied Facilities at Jorethang</t>
  </si>
  <si>
    <t>82.44.74</t>
  </si>
  <si>
    <t>Scholars Residence at Tibetology (NLCPR)</t>
  </si>
  <si>
    <t>Rec</t>
  </si>
  <si>
    <t>Urban Development, 80.911- Deduct recoveries of over payments</t>
  </si>
  <si>
    <t xml:space="preserve">Urban Development, 01.901-Deduct amount met from Sikkim Transport Infrastructure Development Fund
</t>
  </si>
  <si>
    <t xml:space="preserve">Swachh Bharat Mission </t>
  </si>
  <si>
    <t>Smart Cities</t>
  </si>
  <si>
    <t>Housing for All by 2022</t>
  </si>
  <si>
    <t>Schemes under Ministry of Urban Development and HUPA</t>
  </si>
  <si>
    <t>81.00.81</t>
  </si>
  <si>
    <t>81.00.82</t>
  </si>
  <si>
    <t>82.22.81</t>
  </si>
  <si>
    <t>82.22.82</t>
  </si>
  <si>
    <t>82.21.81</t>
  </si>
  <si>
    <t>82.23.81</t>
  </si>
  <si>
    <t>82.23.82</t>
  </si>
  <si>
    <t>Atal Mission for Rejuvenation and Urban Transformation (AMRUT)</t>
  </si>
  <si>
    <t>Jawaharlall Nehru National Urban Renewal Mission</t>
  </si>
  <si>
    <t>62.44.85</t>
  </si>
  <si>
    <t>62.45.76</t>
  </si>
  <si>
    <t>Construction of Town Hall at Rangpo</t>
  </si>
  <si>
    <t>20.00.82</t>
  </si>
  <si>
    <t>63.45.78</t>
  </si>
  <si>
    <t>82.44.77</t>
  </si>
  <si>
    <t>Smart Cities (Central Share)</t>
  </si>
  <si>
    <t>Atal Mission for Rejuvenation and Urban Transformation (AMRUT) (Central Share)</t>
  </si>
  <si>
    <t>Housing for All by 2022 (Central Share)</t>
  </si>
  <si>
    <t>Development works (Central Share)</t>
  </si>
  <si>
    <t>83.85.53</t>
  </si>
  <si>
    <t>83.89.53</t>
  </si>
  <si>
    <t>83.90.53</t>
  </si>
  <si>
    <t>83.92.53</t>
  </si>
  <si>
    <t>83.93.53</t>
  </si>
  <si>
    <t>84.92.53</t>
  </si>
  <si>
    <t>Projects/Schemes for the benefit of N.E. Region and Sikkim (State Share)</t>
  </si>
  <si>
    <t>Projects/Schemes for the benefit of N.E. Region and Sikkim (Central Share)</t>
  </si>
  <si>
    <t>Collection Charges- Entertainment Tax</t>
  </si>
  <si>
    <t>Collection Charges - Other Taxes and Duties</t>
  </si>
  <si>
    <t>20.00.84</t>
  </si>
  <si>
    <t>63.45.79</t>
  </si>
  <si>
    <t>63.45.80</t>
  </si>
  <si>
    <t>63.45.81</t>
  </si>
  <si>
    <t>Beautification and Upgradation of Yangang Bazaar</t>
  </si>
  <si>
    <t>Beautification and Upgradation of Soreng Bazaar</t>
  </si>
  <si>
    <t xml:space="preserve">Construction of road from Jorethang Sr. Sec School to Ugen Choeling Gumpa via Jhannukup Choeling Gumpa </t>
  </si>
  <si>
    <t>00.45.78</t>
  </si>
  <si>
    <t>Plantation work under Garden State Programme Scheme</t>
  </si>
  <si>
    <t>82.44.78</t>
  </si>
  <si>
    <t>Atal Mission for Rejuvenation and Urban Transformation (AMRUT) (State Share)</t>
  </si>
  <si>
    <t>Smart Cities (State Share)</t>
  </si>
  <si>
    <t>Grant-in-aid to Sikkim Urban Development Agency (SUDA) for Salaries</t>
  </si>
  <si>
    <t>Construction of Flyover at Deorali, Zero Point,TNA Complex, Tadong School Junction and Singtam Hospital, Rangpo</t>
  </si>
  <si>
    <t>Swachh Bharat Mission (Central Share)</t>
  </si>
  <si>
    <t>Swachh Bharat Mission (State Share)</t>
  </si>
  <si>
    <t>Housing for All by 2022 (State Share)</t>
  </si>
  <si>
    <t>Basic Infrastructure Development at Sombaria Bazar</t>
  </si>
  <si>
    <t>63.45.82</t>
  </si>
  <si>
    <t>Other Urban Development Scheme</t>
  </si>
  <si>
    <t>00.00.75</t>
  </si>
  <si>
    <t>Distribution of GCI sheets to urban poor</t>
  </si>
  <si>
    <t>Upgradation and Beautification including Strengthening of Roads &amp; Jhora Training Works at Mangan</t>
  </si>
  <si>
    <t>83.95.53</t>
  </si>
  <si>
    <t>83.91.53</t>
  </si>
  <si>
    <t>82.44.79</t>
  </si>
  <si>
    <t>82.44.80</t>
  </si>
  <si>
    <t>Solid Waste Treatment Project for Mangan (NLCPR)</t>
  </si>
  <si>
    <t>Regional Facility for Solid Waste Treatment and Disposal Project at Sipsu (NLCPR)</t>
  </si>
  <si>
    <t>63.45.85</t>
  </si>
  <si>
    <t>63.45.86</t>
  </si>
  <si>
    <t>63.45.87</t>
  </si>
  <si>
    <t>Public Ground at Jhakri Dhunga West Sikkim</t>
  </si>
  <si>
    <t>63.45.88</t>
  </si>
  <si>
    <t>E Computer Learning Centre at Gyalshing &amp; Mangan</t>
  </si>
  <si>
    <t>63.45.89</t>
  </si>
  <si>
    <t>63.45.91</t>
  </si>
  <si>
    <t xml:space="preserve">Upgradation of Melli Bazaar </t>
  </si>
  <si>
    <t>Widening of Kazi Road from Kipsa Hotel to Maniram Power Station</t>
  </si>
  <si>
    <t>73.00.82</t>
  </si>
  <si>
    <t>60.44.42</t>
  </si>
  <si>
    <t xml:space="preserve">Lump sum provision for revision of Pay and Allowances </t>
  </si>
  <si>
    <t>Urban Transport Ropeway project (Feasibility Study) (Central Share)</t>
  </si>
  <si>
    <t>National Urban Livelihood Mission (Central Share)</t>
  </si>
  <si>
    <t>Construction of Kisan Bazar cum Car Parking at Gyalshing, West Sikkim</t>
  </si>
  <si>
    <t>Construction of Multipurpose Hall at Hee Bazaar, West Sikkim</t>
  </si>
  <si>
    <t>Pedestrian Track from Upper Rabong Connecting Bazar, Rabong</t>
  </si>
  <si>
    <t>2019-20</t>
  </si>
  <si>
    <t>00.00.76</t>
  </si>
  <si>
    <t>Distribution of Water Filter to Urban Poor</t>
  </si>
  <si>
    <t>00.00.77</t>
  </si>
  <si>
    <t>Distribution of Cooker</t>
  </si>
  <si>
    <t>63.45.92</t>
  </si>
  <si>
    <t>61.45.75</t>
  </si>
  <si>
    <t>Multilayer Parking (State Share)</t>
  </si>
  <si>
    <t>Capital Outlay on Urban Development, 03.911- Deduct recoveries of over payments</t>
  </si>
  <si>
    <t>63.45.93</t>
  </si>
  <si>
    <t>Repair of Foot Bridge</t>
  </si>
  <si>
    <t>West District</t>
  </si>
  <si>
    <t>63.46.71</t>
  </si>
  <si>
    <t>Construction of Gallery of Soreng Ground</t>
  </si>
  <si>
    <t>63.46.72</t>
  </si>
  <si>
    <t>Labdang Eco-City, West Sikkim</t>
  </si>
  <si>
    <t>North District</t>
  </si>
  <si>
    <t>63.47.71</t>
  </si>
  <si>
    <t>Kisan Bazar- Mangan</t>
  </si>
  <si>
    <t>63.48.71</t>
  </si>
  <si>
    <t>Construction of Jorethang Circle Office</t>
  </si>
  <si>
    <t>63.48.72</t>
  </si>
  <si>
    <t>Rural Marketing Centre at Ravangla</t>
  </si>
  <si>
    <t>42.45.02</t>
  </si>
  <si>
    <t>42.48.02</t>
  </si>
  <si>
    <t>82.44.81</t>
  </si>
  <si>
    <t>Development of Crematorium Complex at Jalipool (State Share)</t>
  </si>
  <si>
    <t>82.44.82</t>
  </si>
  <si>
    <t>Regional Facility for Solid Waste Treatment and Disposal Project at Sipsu (State Share)</t>
  </si>
  <si>
    <t>82.44.83</t>
  </si>
  <si>
    <t>Beautification &amp; upgradation of various Bazar 
(State Share)</t>
  </si>
  <si>
    <t>Maintenance and Repairs of Bazars under East 
District</t>
  </si>
  <si>
    <t>Integrated Development of Small and Medium 
Towns</t>
  </si>
  <si>
    <t>URBAN DEVELOPMENT</t>
  </si>
  <si>
    <t>2018-19</t>
  </si>
  <si>
    <t>00.48.73</t>
  </si>
  <si>
    <t>Improvement of Urban Roads</t>
  </si>
  <si>
    <t>60.44.02</t>
  </si>
  <si>
    <t>62.44.89</t>
  </si>
  <si>
    <t>Beautification of towns with flowers</t>
  </si>
  <si>
    <t>62.45.80</t>
  </si>
  <si>
    <t>Construction of Suyper Market at Rhenock Bazaar</t>
  </si>
  <si>
    <t>63.45.95</t>
  </si>
  <si>
    <t>Bazar Development New Works</t>
  </si>
  <si>
    <t>Actuals</t>
  </si>
  <si>
    <t>Budget 
Estimate</t>
  </si>
  <si>
    <t>Revised 
Estimate</t>
  </si>
  <si>
    <t xml:space="preserve">                                             2020-21</t>
  </si>
  <si>
    <t>I. Estimate of the amount required in the year ending 31st March, 2021 to defray the charges in respect of Urban Development</t>
  </si>
  <si>
    <t>Construction of approach road to Old Palace, Gangtok</t>
  </si>
  <si>
    <t>Development of Crematorium Complex at Jalipool  (NLCPR)</t>
  </si>
  <si>
    <t>Scholars Residence at Tibetology 
(State Share)</t>
  </si>
  <si>
    <t>Solid Waste Treatment Project for Mangan (State Share)</t>
  </si>
  <si>
    <t>Central Park Extension at Namchi, 
South Sikkim</t>
  </si>
  <si>
    <t>Upgradation of Rongli Bazaar, 
East Sikkim</t>
  </si>
  <si>
    <t>Maintenance and Repairs of Bazars under EastDistrict</t>
  </si>
  <si>
    <t>Maintenance and Repairs of Bazars under East District</t>
  </si>
  <si>
    <t>National Urban Livelihood Mission 
(State Share)</t>
  </si>
  <si>
    <t>Urban Oriented Employment 
Programme</t>
  </si>
</sst>
</file>

<file path=xl/styles.xml><?xml version="1.0" encoding="utf-8"?>
<styleSheet xmlns="http://schemas.openxmlformats.org/spreadsheetml/2006/main">
  <numFmts count="14">
    <numFmt numFmtId="164" formatCode="_ * #,##0.00_ ;_ * \-#,##0.00_ ;_ * &quot;-&quot;??_ ;_ @_ "/>
    <numFmt numFmtId="165" formatCode="0_)"/>
    <numFmt numFmtId="166" formatCode="00#"/>
    <numFmt numFmtId="167" formatCode="0#"/>
    <numFmt numFmtId="168" formatCode="##"/>
    <numFmt numFmtId="169" formatCode="0000##"/>
    <numFmt numFmtId="170" formatCode="00000#"/>
    <numFmt numFmtId="171" formatCode="00.###"/>
    <numFmt numFmtId="172" formatCode="00.#00"/>
    <numFmt numFmtId="173" formatCode="0#.###"/>
    <numFmt numFmtId="174" formatCode="00.000"/>
    <numFmt numFmtId="175" formatCode="#0.0##"/>
    <numFmt numFmtId="176" formatCode="00"/>
    <numFmt numFmtId="177" formatCode="_(* #,##0_);_(* \(#,##0\);_(* &quot;-&quot;??_);_(@_)"/>
  </numFmts>
  <fonts count="11">
    <font>
      <sz val="10"/>
      <name val="Arial"/>
    </font>
    <font>
      <sz val="10"/>
      <name val="Arial"/>
      <family val="2"/>
    </font>
    <font>
      <sz val="10"/>
      <name val="Courier"/>
      <family val="3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0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name val="Times New Roman"/>
      <family val="1"/>
    </font>
    <font>
      <i/>
      <sz val="10"/>
      <name val="Times New Roman"/>
      <family val="1"/>
    </font>
    <font>
      <sz val="10"/>
      <color rgb="FFFF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4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 applyAlignment="0"/>
    <xf numFmtId="165" fontId="2" fillId="0" borderId="0"/>
    <xf numFmtId="168" fontId="2" fillId="0" borderId="0"/>
    <xf numFmtId="165" fontId="2" fillId="0" borderId="0"/>
  </cellStyleXfs>
  <cellXfs count="209">
    <xf numFmtId="0" fontId="0" fillId="0" borderId="0" xfId="0"/>
    <xf numFmtId="0" fontId="5" fillId="0" borderId="3" xfId="9" applyFont="1" applyFill="1" applyBorder="1" applyAlignment="1" applyProtection="1">
      <alignment horizontal="left" vertical="top" wrapText="1"/>
    </xf>
    <xf numFmtId="0" fontId="5" fillId="0" borderId="3" xfId="9" applyFont="1" applyFill="1" applyBorder="1" applyAlignment="1" applyProtection="1">
      <alignment horizontal="right" vertical="top" wrapText="1"/>
    </xf>
    <xf numFmtId="0" fontId="5" fillId="0" borderId="0" xfId="8" applyFont="1" applyFill="1" applyBorder="1" applyAlignment="1" applyProtection="1">
      <alignment horizontal="left" vertical="top"/>
    </xf>
    <xf numFmtId="0" fontId="5" fillId="0" borderId="3" xfId="8" applyNumberFormat="1" applyFont="1" applyFill="1" applyBorder="1" applyAlignment="1" applyProtection="1">
      <alignment horizontal="right"/>
    </xf>
    <xf numFmtId="0" fontId="5" fillId="0" borderId="3" xfId="8" applyNumberFormat="1" applyFont="1" applyFill="1" applyBorder="1" applyAlignment="1" applyProtection="1">
      <alignment horizontal="right" vertical="top" wrapText="1"/>
    </xf>
    <xf numFmtId="0" fontId="5" fillId="0" borderId="0" xfId="9" applyFont="1" applyFill="1" applyProtection="1"/>
    <xf numFmtId="0" fontId="5" fillId="0" borderId="0" xfId="9" applyFont="1" applyFill="1" applyBorder="1" applyAlignment="1" applyProtection="1">
      <alignment horizontal="left" vertical="top" wrapText="1"/>
    </xf>
    <xf numFmtId="0" fontId="5" fillId="0" borderId="0" xfId="8" applyNumberFormat="1" applyFont="1" applyFill="1" applyBorder="1" applyAlignment="1" applyProtection="1">
      <alignment horizontal="right" vertical="center"/>
    </xf>
    <xf numFmtId="0" fontId="5" fillId="0" borderId="0" xfId="8" applyNumberFormat="1" applyFont="1" applyFill="1" applyBorder="1" applyAlignment="1" applyProtection="1">
      <alignment horizontal="right"/>
    </xf>
    <xf numFmtId="0" fontId="5" fillId="0" borderId="0" xfId="9" applyFont="1" applyFill="1" applyAlignment="1" applyProtection="1">
      <alignment horizontal="right" vertical="center"/>
    </xf>
    <xf numFmtId="0" fontId="5" fillId="0" borderId="2" xfId="9" applyFont="1" applyFill="1" applyBorder="1" applyAlignment="1" applyProtection="1">
      <alignment horizontal="left" vertical="top" wrapText="1"/>
    </xf>
    <xf numFmtId="0" fontId="5" fillId="0" borderId="2" xfId="9" applyFont="1" applyFill="1" applyBorder="1" applyAlignment="1" applyProtection="1">
      <alignment horizontal="right" vertical="top" wrapText="1"/>
    </xf>
    <xf numFmtId="0" fontId="5" fillId="0" borderId="2" xfId="8" applyFont="1" applyFill="1" applyBorder="1" applyAlignment="1" applyProtection="1">
      <alignment horizontal="left"/>
    </xf>
    <xf numFmtId="0" fontId="5" fillId="0" borderId="2" xfId="8" applyNumberFormat="1" applyFont="1" applyFill="1" applyBorder="1" applyAlignment="1" applyProtection="1">
      <alignment horizontal="right"/>
    </xf>
    <xf numFmtId="0" fontId="5" fillId="0" borderId="2" xfId="8" applyNumberFormat="1" applyFont="1" applyFill="1" applyBorder="1" applyAlignment="1" applyProtection="1">
      <alignment vertical="center" wrapText="1"/>
    </xf>
    <xf numFmtId="0" fontId="5" fillId="0" borderId="0" xfId="3" applyFont="1" applyFill="1" applyBorder="1" applyAlignment="1">
      <alignment vertical="top" wrapText="1"/>
    </xf>
    <xf numFmtId="0" fontId="5" fillId="0" borderId="0" xfId="3" applyNumberFormat="1" applyFont="1" applyFill="1" applyBorder="1"/>
    <xf numFmtId="0" fontId="8" fillId="0" borderId="0" xfId="3" applyNumberFormat="1" applyFont="1" applyFill="1" applyBorder="1" applyAlignment="1" applyProtection="1">
      <alignment horizontal="center"/>
    </xf>
    <xf numFmtId="0" fontId="8" fillId="0" borderId="0" xfId="3" applyFont="1" applyFill="1" applyBorder="1" applyAlignment="1" applyProtection="1">
      <alignment horizontal="center"/>
    </xf>
    <xf numFmtId="0" fontId="5" fillId="0" borderId="0" xfId="3" applyFont="1" applyFill="1"/>
    <xf numFmtId="0" fontId="5" fillId="0" borderId="0" xfId="3" applyFont="1" applyFill="1" applyAlignment="1"/>
    <xf numFmtId="0" fontId="5" fillId="0" borderId="0" xfId="3" applyFont="1" applyFill="1" applyAlignment="1">
      <alignment vertical="top" wrapText="1"/>
    </xf>
    <xf numFmtId="0" fontId="5" fillId="0" borderId="0" xfId="3" applyFont="1" applyFill="1" applyAlignment="1">
      <alignment horizontal="right"/>
    </xf>
    <xf numFmtId="0" fontId="8" fillId="0" borderId="0" xfId="3" applyNumberFormat="1" applyFont="1" applyFill="1" applyAlignment="1" applyProtection="1">
      <alignment horizontal="center"/>
    </xf>
    <xf numFmtId="0" fontId="8" fillId="0" borderId="0" xfId="3" applyFont="1" applyFill="1" applyAlignment="1" applyProtection="1">
      <alignment horizontal="center"/>
    </xf>
    <xf numFmtId="0" fontId="5" fillId="0" borderId="0" xfId="3" applyNumberFormat="1" applyFont="1" applyFill="1" applyAlignment="1">
      <alignment horizontal="right"/>
    </xf>
    <xf numFmtId="0" fontId="8" fillId="0" borderId="0" xfId="3" applyNumberFormat="1" applyFont="1" applyFill="1" applyAlignment="1">
      <alignment horizontal="center"/>
    </xf>
    <xf numFmtId="0" fontId="5" fillId="0" borderId="0" xfId="3" applyNumberFormat="1" applyFont="1" applyFill="1"/>
    <xf numFmtId="0" fontId="5" fillId="0" borderId="0" xfId="3" applyFont="1" applyFill="1" applyAlignment="1" applyProtection="1">
      <alignment horizontal="left"/>
    </xf>
    <xf numFmtId="0" fontId="5" fillId="0" borderId="0" xfId="3" applyNumberFormat="1" applyFont="1" applyFill="1" applyAlignment="1" applyProtection="1">
      <alignment horizontal="right"/>
    </xf>
    <xf numFmtId="0" fontId="8" fillId="0" borderId="0" xfId="10" applyNumberFormat="1" applyFont="1" applyFill="1" applyAlignment="1">
      <alignment horizontal="center"/>
    </xf>
    <xf numFmtId="0" fontId="5" fillId="0" borderId="0" xfId="10" applyFont="1" applyFill="1" applyAlignment="1" applyProtection="1">
      <alignment horizontal="left"/>
    </xf>
    <xf numFmtId="0" fontId="5" fillId="0" borderId="0" xfId="3" applyNumberFormat="1" applyFont="1" applyFill="1" applyAlignment="1" applyProtection="1">
      <alignment horizontal="left"/>
    </xf>
    <xf numFmtId="164" fontId="5" fillId="0" borderId="0" xfId="1" applyFont="1" applyFill="1" applyBorder="1" applyAlignment="1">
      <alignment horizontal="right"/>
    </xf>
    <xf numFmtId="0" fontId="8" fillId="0" borderId="0" xfId="11" applyNumberFormat="1" applyFont="1" applyFill="1" applyAlignment="1">
      <alignment horizontal="center"/>
    </xf>
    <xf numFmtId="0" fontId="5" fillId="0" borderId="0" xfId="11" applyNumberFormat="1" applyFont="1" applyFill="1" applyAlignment="1" applyProtection="1"/>
    <xf numFmtId="0" fontId="5" fillId="0" borderId="0" xfId="7" applyFont="1" applyFill="1" applyAlignment="1" applyProtection="1"/>
    <xf numFmtId="0" fontId="5" fillId="0" borderId="0" xfId="3" applyNumberFormat="1" applyFont="1" applyFill="1" applyAlignment="1">
      <alignment horizontal="center"/>
    </xf>
    <xf numFmtId="0" fontId="5" fillId="0" borderId="0" xfId="7" applyFont="1" applyFill="1" applyAlignment="1">
      <alignment vertical="top" wrapText="1"/>
    </xf>
    <xf numFmtId="0" fontId="8" fillId="0" borderId="0" xfId="3" applyNumberFormat="1" applyFont="1" applyFill="1"/>
    <xf numFmtId="0" fontId="8" fillId="0" borderId="0" xfId="4" applyNumberFormat="1" applyFont="1" applyFill="1" applyBorder="1" applyAlignment="1" applyProtection="1">
      <alignment horizontal="center"/>
    </xf>
    <xf numFmtId="0" fontId="8" fillId="0" borderId="0" xfId="3" applyNumberFormat="1" applyFont="1" applyFill="1" applyAlignment="1">
      <alignment horizontal="right"/>
    </xf>
    <xf numFmtId="0" fontId="5" fillId="0" borderId="0" xfId="9" applyFont="1" applyFill="1" applyBorder="1" applyAlignment="1" applyProtection="1">
      <alignment horizontal="right" vertical="top" wrapText="1"/>
    </xf>
    <xf numFmtId="0" fontId="5" fillId="0" borderId="2" xfId="8" applyNumberFormat="1" applyFont="1" applyFill="1" applyBorder="1" applyProtection="1"/>
    <xf numFmtId="0" fontId="9" fillId="0" borderId="2" xfId="8" applyNumberFormat="1" applyFont="1" applyFill="1" applyBorder="1" applyAlignment="1" applyProtection="1">
      <alignment horizontal="right"/>
    </xf>
    <xf numFmtId="0" fontId="5" fillId="0" borderId="0" xfId="5" applyFont="1" applyFill="1" applyAlignment="1">
      <alignment vertical="top" wrapText="1"/>
    </xf>
    <xf numFmtId="0" fontId="8" fillId="0" borderId="0" xfId="5" applyFont="1" applyFill="1" applyAlignment="1" applyProtection="1">
      <alignment horizontal="left" vertical="top" wrapText="1"/>
    </xf>
    <xf numFmtId="0" fontId="5" fillId="0" borderId="0" xfId="5" applyNumberFormat="1" applyFont="1" applyFill="1" applyAlignment="1" applyProtection="1">
      <alignment horizontal="right"/>
    </xf>
    <xf numFmtId="0" fontId="5" fillId="0" borderId="0" xfId="5" applyFont="1" applyFill="1" applyBorder="1" applyAlignment="1">
      <alignment vertical="top" wrapText="1"/>
    </xf>
    <xf numFmtId="0" fontId="8" fillId="0" borderId="0" xfId="5" applyFont="1" applyFill="1" applyBorder="1" applyAlignment="1">
      <alignment vertical="top" wrapText="1"/>
    </xf>
    <xf numFmtId="0" fontId="8" fillId="0" borderId="0" xfId="5" applyFont="1" applyFill="1" applyBorder="1" applyAlignment="1" applyProtection="1">
      <alignment horizontal="left" vertical="top" wrapText="1"/>
    </xf>
    <xf numFmtId="0" fontId="5" fillId="0" borderId="0" xfId="5" applyNumberFormat="1" applyFont="1" applyFill="1" applyAlignment="1">
      <alignment horizontal="right"/>
    </xf>
    <xf numFmtId="171" fontId="8" fillId="0" borderId="0" xfId="5" applyNumberFormat="1" applyFont="1" applyFill="1" applyBorder="1" applyAlignment="1">
      <alignment vertical="top" wrapText="1"/>
    </xf>
    <xf numFmtId="0" fontId="5" fillId="0" borderId="0" xfId="5" applyNumberFormat="1" applyFont="1" applyFill="1" applyBorder="1" applyAlignment="1">
      <alignment horizontal="right"/>
    </xf>
    <xf numFmtId="168" fontId="5" fillId="0" borderId="0" xfId="10" applyNumberFormat="1" applyFont="1" applyFill="1" applyBorder="1" applyAlignment="1">
      <alignment vertical="top" wrapText="1"/>
    </xf>
    <xf numFmtId="0" fontId="5" fillId="0" borderId="0" xfId="5" applyFont="1" applyFill="1" applyBorder="1" applyAlignment="1" applyProtection="1">
      <alignment horizontal="left" vertical="top" wrapText="1"/>
    </xf>
    <xf numFmtId="0" fontId="5" fillId="0" borderId="0" xfId="5" applyFont="1" applyFill="1" applyBorder="1" applyAlignment="1" applyProtection="1">
      <alignment horizontal="left" vertical="center" wrapText="1"/>
    </xf>
    <xf numFmtId="164" fontId="5" fillId="0" borderId="0" xfId="1" applyFont="1" applyFill="1" applyBorder="1" applyAlignment="1" applyProtection="1">
      <alignment horizontal="right" wrapText="1"/>
    </xf>
    <xf numFmtId="0" fontId="5" fillId="0" borderId="0" xfId="3" applyFont="1" applyFill="1" applyAlignment="1">
      <alignment vertical="center"/>
    </xf>
    <xf numFmtId="164" fontId="5" fillId="0" borderId="2" xfId="1" applyFont="1" applyFill="1" applyBorder="1" applyAlignment="1" applyProtection="1">
      <alignment horizontal="right" wrapText="1"/>
    </xf>
    <xf numFmtId="0" fontId="5" fillId="0" borderId="2" xfId="5" applyNumberFormat="1" applyFont="1" applyFill="1" applyBorder="1" applyAlignment="1" applyProtection="1">
      <alignment horizontal="right"/>
    </xf>
    <xf numFmtId="0" fontId="5" fillId="0" borderId="2" xfId="5" applyFont="1" applyFill="1" applyBorder="1" applyAlignment="1">
      <alignment vertical="top" wrapText="1"/>
    </xf>
    <xf numFmtId="0" fontId="8" fillId="0" borderId="2" xfId="5" applyFont="1" applyFill="1" applyBorder="1" applyAlignment="1" applyProtection="1">
      <alignment horizontal="left" vertical="top" wrapText="1"/>
    </xf>
    <xf numFmtId="0" fontId="5" fillId="0" borderId="1" xfId="5" applyNumberFormat="1" applyFont="1" applyFill="1" applyBorder="1" applyAlignment="1">
      <alignment horizontal="right"/>
    </xf>
    <xf numFmtId="0" fontId="5" fillId="0" borderId="0" xfId="5" applyNumberFormat="1" applyFont="1" applyFill="1" applyBorder="1" applyAlignment="1" applyProtection="1">
      <alignment horizontal="right"/>
    </xf>
    <xf numFmtId="172" fontId="8" fillId="0" borderId="0" xfId="5" applyNumberFormat="1" applyFont="1" applyFill="1" applyBorder="1" applyAlignment="1">
      <alignment vertical="top" wrapText="1"/>
    </xf>
    <xf numFmtId="164" fontId="5" fillId="0" borderId="0" xfId="1" applyFont="1" applyFill="1" applyAlignment="1" applyProtection="1">
      <alignment horizontal="right" wrapText="1"/>
    </xf>
    <xf numFmtId="0" fontId="5" fillId="0" borderId="0" xfId="1" applyNumberFormat="1" applyFont="1" applyFill="1" applyBorder="1" applyAlignment="1">
      <alignment horizontal="right" wrapText="1"/>
    </xf>
    <xf numFmtId="0" fontId="8" fillId="0" borderId="0" xfId="10" applyFont="1" applyFill="1" applyBorder="1" applyAlignment="1">
      <alignment vertical="top" wrapText="1"/>
    </xf>
    <xf numFmtId="0" fontId="8" fillId="0" borderId="0" xfId="10" applyFont="1" applyFill="1" applyBorder="1" applyAlignment="1" applyProtection="1">
      <alignment horizontal="left" vertical="top" wrapText="1"/>
    </xf>
    <xf numFmtId="0" fontId="5" fillId="0" borderId="0" xfId="10" applyFont="1" applyFill="1" applyBorder="1" applyAlignment="1">
      <alignment vertical="top" wrapText="1"/>
    </xf>
    <xf numFmtId="0" fontId="5" fillId="0" borderId="0" xfId="10" applyFont="1" applyFill="1" applyBorder="1" applyAlignment="1" applyProtection="1">
      <alignment horizontal="left" vertical="top" wrapText="1"/>
    </xf>
    <xf numFmtId="175" fontId="8" fillId="0" borderId="0" xfId="10" applyNumberFormat="1" applyFont="1" applyFill="1" applyBorder="1" applyAlignment="1">
      <alignment vertical="top" wrapText="1"/>
    </xf>
    <xf numFmtId="167" fontId="5" fillId="0" borderId="0" xfId="7" applyNumberFormat="1" applyFont="1" applyFill="1" applyBorder="1" applyAlignment="1">
      <alignment vertical="top"/>
    </xf>
    <xf numFmtId="0" fontId="5" fillId="0" borderId="0" xfId="10" applyFont="1" applyFill="1" applyBorder="1" applyAlignment="1" applyProtection="1">
      <alignment horizontal="left" vertical="center" wrapText="1"/>
    </xf>
    <xf numFmtId="164" fontId="5" fillId="0" borderId="1" xfId="1" applyFont="1" applyFill="1" applyBorder="1" applyAlignment="1" applyProtection="1">
      <alignment horizontal="right" wrapText="1"/>
    </xf>
    <xf numFmtId="0" fontId="5" fillId="0" borderId="1" xfId="5" applyNumberFormat="1" applyFont="1" applyFill="1" applyBorder="1" applyAlignment="1" applyProtection="1">
      <alignment horizontal="right"/>
    </xf>
    <xf numFmtId="167" fontId="5" fillId="0" borderId="0" xfId="7" applyNumberFormat="1" applyFont="1" applyFill="1" applyBorder="1" applyAlignment="1">
      <alignment horizontal="right" vertical="top"/>
    </xf>
    <xf numFmtId="0" fontId="5" fillId="0" borderId="0" xfId="1" applyNumberFormat="1" applyFont="1" applyFill="1" applyBorder="1" applyAlignment="1" applyProtection="1">
      <alignment horizontal="right" wrapText="1"/>
    </xf>
    <xf numFmtId="0" fontId="5" fillId="0" borderId="2" xfId="10" applyFont="1" applyFill="1" applyBorder="1" applyAlignment="1">
      <alignment vertical="top" wrapText="1"/>
    </xf>
    <xf numFmtId="0" fontId="5" fillId="0" borderId="2" xfId="1" applyNumberFormat="1" applyFont="1" applyFill="1" applyBorder="1" applyAlignment="1" applyProtection="1">
      <alignment horizontal="right" wrapText="1"/>
    </xf>
    <xf numFmtId="0" fontId="5" fillId="0" borderId="1" xfId="10" applyNumberFormat="1" applyFont="1" applyFill="1" applyBorder="1" applyAlignment="1" applyProtection="1">
      <alignment horizontal="right" wrapText="1"/>
    </xf>
    <xf numFmtId="0" fontId="5" fillId="0" borderId="0" xfId="5" applyNumberFormat="1" applyFont="1" applyFill="1" applyBorder="1" applyAlignment="1" applyProtection="1">
      <alignment horizontal="right" wrapText="1"/>
    </xf>
    <xf numFmtId="167" fontId="5" fillId="0" borderId="0" xfId="5" applyNumberFormat="1" applyFont="1" applyFill="1" applyBorder="1" applyAlignment="1">
      <alignment vertical="top" wrapText="1"/>
    </xf>
    <xf numFmtId="0" fontId="5" fillId="0" borderId="0" xfId="5" applyNumberFormat="1" applyFont="1" applyFill="1" applyAlignment="1">
      <alignment horizontal="right" wrapText="1"/>
    </xf>
    <xf numFmtId="173" fontId="8" fillId="0" borderId="0" xfId="5" applyNumberFormat="1" applyFont="1" applyFill="1" applyBorder="1" applyAlignment="1">
      <alignment vertical="top" wrapText="1"/>
    </xf>
    <xf numFmtId="0" fontId="5" fillId="0" borderId="0" xfId="5" applyNumberFormat="1" applyFont="1" applyFill="1" applyBorder="1" applyAlignment="1">
      <alignment horizontal="right" wrapText="1"/>
    </xf>
    <xf numFmtId="164" fontId="5" fillId="0" borderId="0" xfId="1" applyFont="1" applyFill="1" applyBorder="1" applyAlignment="1">
      <alignment horizontal="right" wrapText="1"/>
    </xf>
    <xf numFmtId="0" fontId="5" fillId="0" borderId="0" xfId="5" applyNumberFormat="1" applyFont="1" applyFill="1" applyAlignment="1" applyProtection="1">
      <alignment horizontal="right" wrapText="1"/>
    </xf>
    <xf numFmtId="0" fontId="5" fillId="0" borderId="0" xfId="1" applyNumberFormat="1" applyFont="1" applyFill="1" applyAlignment="1" applyProtection="1">
      <alignment horizontal="right" wrapText="1"/>
    </xf>
    <xf numFmtId="0" fontId="5" fillId="0" borderId="1" xfId="1" applyNumberFormat="1" applyFont="1" applyFill="1" applyBorder="1" applyAlignment="1" applyProtection="1">
      <alignment horizontal="right" wrapText="1"/>
    </xf>
    <xf numFmtId="0" fontId="5" fillId="0" borderId="0" xfId="5" applyNumberFormat="1" applyFont="1" applyFill="1" applyBorder="1" applyAlignment="1">
      <alignment horizontal="right" vertical="top" wrapText="1"/>
    </xf>
    <xf numFmtId="0" fontId="5" fillId="0" borderId="1" xfId="5" applyNumberFormat="1" applyFont="1" applyFill="1" applyBorder="1" applyAlignment="1" applyProtection="1">
      <alignment horizontal="right" wrapText="1"/>
    </xf>
    <xf numFmtId="0" fontId="5" fillId="0" borderId="2" xfId="5" applyNumberFormat="1" applyFont="1" applyFill="1" applyBorder="1" applyAlignment="1" applyProtection="1">
      <alignment horizontal="right" wrapText="1"/>
    </xf>
    <xf numFmtId="0" fontId="8" fillId="0" borderId="2" xfId="5" applyFont="1" applyFill="1" applyBorder="1" applyAlignment="1">
      <alignment vertical="top" wrapText="1"/>
    </xf>
    <xf numFmtId="0" fontId="5" fillId="0" borderId="0" xfId="5" applyFont="1" applyFill="1" applyAlignment="1" applyProtection="1">
      <alignment horizontal="left" vertical="top" wrapText="1"/>
    </xf>
    <xf numFmtId="174" fontId="8" fillId="0" borderId="0" xfId="5" applyNumberFormat="1" applyFont="1" applyFill="1" applyAlignment="1">
      <alignment vertical="top" wrapText="1"/>
    </xf>
    <xf numFmtId="164" fontId="5" fillId="0" borderId="0" xfId="5" applyNumberFormat="1" applyFont="1" applyFill="1" applyBorder="1" applyAlignment="1" applyProtection="1">
      <alignment horizontal="right" wrapText="1"/>
    </xf>
    <xf numFmtId="0" fontId="5" fillId="0" borderId="0" xfId="10" applyFont="1" applyFill="1" applyAlignment="1"/>
    <xf numFmtId="0" fontId="5" fillId="0" borderId="0" xfId="10" applyFont="1" applyFill="1"/>
    <xf numFmtId="0" fontId="5" fillId="0" borderId="0" xfId="10" applyFont="1" applyFill="1" applyAlignment="1">
      <alignment vertical="center"/>
    </xf>
    <xf numFmtId="166" fontId="8" fillId="0" borderId="0" xfId="5" applyNumberFormat="1" applyFont="1" applyFill="1" applyBorder="1" applyAlignment="1">
      <alignment vertical="top" wrapText="1"/>
    </xf>
    <xf numFmtId="0" fontId="5" fillId="0" borderId="0" xfId="5" applyFont="1" applyFill="1" applyBorder="1" applyAlignment="1">
      <alignment vertical="center" wrapText="1"/>
    </xf>
    <xf numFmtId="174" fontId="8" fillId="0" borderId="0" xfId="5" applyNumberFormat="1" applyFont="1" applyFill="1" applyBorder="1" applyAlignment="1">
      <alignment vertical="top" wrapText="1"/>
    </xf>
    <xf numFmtId="0" fontId="5" fillId="0" borderId="0" xfId="5" applyFont="1" applyFill="1" applyBorder="1" applyAlignment="1">
      <alignment horizontal="right" vertical="top" wrapText="1"/>
    </xf>
    <xf numFmtId="0" fontId="5" fillId="0" borderId="0" xfId="0" applyFont="1" applyFill="1" applyBorder="1" applyAlignment="1">
      <alignment vertical="center" wrapText="1"/>
    </xf>
    <xf numFmtId="168" fontId="5" fillId="0" borderId="0" xfId="10" applyNumberFormat="1" applyFont="1" applyFill="1" applyBorder="1" applyAlignment="1">
      <alignment vertical="center" wrapText="1"/>
    </xf>
    <xf numFmtId="0" fontId="5" fillId="0" borderId="0" xfId="5" applyNumberFormat="1" applyFont="1" applyFill="1" applyBorder="1" applyAlignment="1">
      <alignment vertical="top" wrapText="1"/>
    </xf>
    <xf numFmtId="168" fontId="5" fillId="0" borderId="0" xfId="5" applyNumberFormat="1" applyFont="1" applyFill="1" applyBorder="1" applyAlignment="1">
      <alignment vertical="top" wrapText="1"/>
    </xf>
    <xf numFmtId="169" fontId="5" fillId="0" borderId="0" xfId="5" applyNumberFormat="1" applyFont="1" applyFill="1" applyBorder="1" applyAlignment="1">
      <alignment horizontal="right" vertical="top" wrapText="1"/>
    </xf>
    <xf numFmtId="0" fontId="5" fillId="0" borderId="0" xfId="5" applyNumberFormat="1" applyFont="1" applyFill="1" applyBorder="1" applyAlignment="1">
      <alignment horizontal="right" vertical="center" wrapText="1"/>
    </xf>
    <xf numFmtId="0" fontId="5" fillId="0" borderId="3" xfId="5" applyNumberFormat="1" applyFont="1" applyFill="1" applyBorder="1" applyAlignment="1" applyProtection="1">
      <alignment horizontal="right" wrapText="1"/>
    </xf>
    <xf numFmtId="0" fontId="5" fillId="0" borderId="0" xfId="5" applyFont="1" applyFill="1" applyBorder="1" applyAlignment="1" applyProtection="1">
      <alignment vertical="top" wrapText="1"/>
    </xf>
    <xf numFmtId="1" fontId="5" fillId="0" borderId="0" xfId="1" applyNumberFormat="1" applyFont="1" applyFill="1" applyBorder="1" applyAlignment="1" applyProtection="1">
      <alignment horizontal="right" wrapText="1"/>
    </xf>
    <xf numFmtId="0" fontId="5" fillId="0" borderId="0" xfId="5" applyFont="1" applyFill="1" applyBorder="1" applyAlignment="1" applyProtection="1">
      <alignment vertical="center" wrapText="1"/>
    </xf>
    <xf numFmtId="0" fontId="5" fillId="0" borderId="2" xfId="5" applyNumberFormat="1" applyFont="1" applyFill="1" applyBorder="1" applyAlignment="1">
      <alignment horizontal="right" vertical="top" wrapText="1"/>
    </xf>
    <xf numFmtId="0" fontId="5" fillId="0" borderId="2" xfId="5" applyFont="1" applyFill="1" applyBorder="1" applyAlignment="1" applyProtection="1">
      <alignment vertical="top" wrapText="1"/>
    </xf>
    <xf numFmtId="0" fontId="5" fillId="0" borderId="0" xfId="5" applyFont="1" applyFill="1" applyBorder="1" applyAlignment="1" applyProtection="1">
      <alignment horizontal="left" wrapText="1"/>
    </xf>
    <xf numFmtId="1" fontId="5" fillId="0" borderId="0" xfId="5" applyNumberFormat="1" applyFont="1" applyFill="1" applyBorder="1" applyAlignment="1">
      <alignment vertical="top" wrapText="1"/>
    </xf>
    <xf numFmtId="0" fontId="5" fillId="0" borderId="2" xfId="5" applyFont="1" applyFill="1" applyBorder="1" applyAlignment="1" applyProtection="1">
      <alignment horizontal="left" vertical="center" wrapText="1"/>
    </xf>
    <xf numFmtId="170" fontId="5" fillId="0" borderId="0" xfId="5" applyNumberFormat="1" applyFont="1" applyFill="1" applyBorder="1" applyAlignment="1">
      <alignment vertical="top" wrapText="1"/>
    </xf>
    <xf numFmtId="170" fontId="5" fillId="0" borderId="0" xfId="5" applyNumberFormat="1" applyFont="1" applyFill="1" applyBorder="1" applyAlignment="1">
      <alignment horizontal="right" vertical="top" wrapText="1"/>
    </xf>
    <xf numFmtId="0" fontId="5" fillId="0" borderId="0" xfId="10" applyNumberFormat="1" applyFont="1" applyFill="1" applyBorder="1" applyAlignment="1">
      <alignment horizontal="right" vertical="top" wrapText="1"/>
    </xf>
    <xf numFmtId="0" fontId="5" fillId="0" borderId="0" xfId="3" applyFont="1" applyFill="1" applyAlignment="1">
      <alignment vertical="top"/>
    </xf>
    <xf numFmtId="0" fontId="5" fillId="0" borderId="2" xfId="5" applyFont="1" applyFill="1" applyBorder="1" applyAlignment="1" applyProtection="1">
      <alignment horizontal="left" vertical="top" wrapText="1"/>
    </xf>
    <xf numFmtId="0" fontId="8" fillId="0" borderId="0" xfId="7" applyFont="1" applyFill="1" applyBorder="1" applyAlignment="1">
      <alignment horizontal="right" vertical="top" wrapText="1"/>
    </xf>
    <xf numFmtId="0" fontId="8" fillId="0" borderId="0" xfId="7" applyFont="1" applyFill="1" applyBorder="1" applyAlignment="1" applyProtection="1">
      <alignment horizontal="left" vertical="top" wrapText="1"/>
    </xf>
    <xf numFmtId="167" fontId="5" fillId="0" borderId="0" xfId="7" applyNumberFormat="1" applyFont="1" applyFill="1" applyBorder="1" applyAlignment="1">
      <alignment horizontal="right" vertical="top" wrapText="1"/>
    </xf>
    <xf numFmtId="0" fontId="5" fillId="0" borderId="0" xfId="7" applyFont="1" applyFill="1" applyBorder="1" applyAlignment="1" applyProtection="1">
      <alignment horizontal="left" vertical="top" wrapText="1"/>
    </xf>
    <xf numFmtId="174" fontId="8" fillId="0" borderId="0" xfId="10" applyNumberFormat="1" applyFont="1" applyFill="1" applyBorder="1" applyAlignment="1">
      <alignment vertical="top" wrapText="1"/>
    </xf>
    <xf numFmtId="0" fontId="8" fillId="0" borderId="0" xfId="3" applyFont="1" applyFill="1" applyBorder="1" applyAlignment="1" applyProtection="1">
      <alignment horizontal="left" vertical="top" wrapText="1"/>
    </xf>
    <xf numFmtId="165" fontId="8" fillId="0" borderId="0" xfId="11" applyFont="1" applyFill="1" applyBorder="1" applyAlignment="1">
      <alignment vertical="top" wrapText="1"/>
    </xf>
    <xf numFmtId="165" fontId="8" fillId="0" borderId="0" xfId="11" applyNumberFormat="1" applyFont="1" applyFill="1" applyBorder="1" applyAlignment="1" applyProtection="1">
      <alignment horizontal="left" vertical="top" wrapText="1"/>
    </xf>
    <xf numFmtId="165" fontId="5" fillId="0" borderId="0" xfId="11" applyFont="1" applyFill="1" applyBorder="1" applyAlignment="1">
      <alignment vertical="top" wrapText="1"/>
    </xf>
    <xf numFmtId="0" fontId="5" fillId="0" borderId="0" xfId="11" applyNumberFormat="1" applyFont="1" applyFill="1" applyBorder="1" applyAlignment="1">
      <alignment horizontal="right" wrapText="1"/>
    </xf>
    <xf numFmtId="0" fontId="5" fillId="0" borderId="0" xfId="11" applyNumberFormat="1" applyFont="1" applyFill="1" applyBorder="1" applyAlignment="1">
      <alignment horizontal="right" vertical="top" wrapText="1"/>
    </xf>
    <xf numFmtId="165" fontId="5" fillId="0" borderId="0" xfId="11" applyNumberFormat="1" applyFont="1" applyFill="1" applyBorder="1" applyAlignment="1" applyProtection="1">
      <alignment horizontal="left" vertical="top" wrapText="1"/>
    </xf>
    <xf numFmtId="0" fontId="5" fillId="0" borderId="0" xfId="11" applyNumberFormat="1" applyFont="1" applyFill="1" applyBorder="1" applyAlignment="1" applyProtection="1">
      <alignment horizontal="right" wrapText="1"/>
    </xf>
    <xf numFmtId="165" fontId="5" fillId="0" borderId="0" xfId="11" applyNumberFormat="1" applyFont="1" applyFill="1" applyBorder="1" applyAlignment="1" applyProtection="1">
      <alignment horizontal="left" vertical="center" wrapText="1"/>
    </xf>
    <xf numFmtId="165" fontId="5" fillId="0" borderId="0" xfId="12" applyNumberFormat="1" applyFont="1" applyFill="1" applyBorder="1" applyAlignment="1" applyProtection="1">
      <alignment horizontal="left" vertical="center" wrapText="1"/>
    </xf>
    <xf numFmtId="0" fontId="5" fillId="0" borderId="1" xfId="5" applyFont="1" applyFill="1" applyBorder="1" applyAlignment="1">
      <alignment vertical="top" wrapText="1"/>
    </xf>
    <xf numFmtId="0" fontId="8" fillId="0" borderId="1" xfId="5" applyFont="1" applyFill="1" applyBorder="1" applyAlignment="1">
      <alignment vertical="top" wrapText="1"/>
    </xf>
    <xf numFmtId="0" fontId="8" fillId="0" borderId="1" xfId="5" applyFont="1" applyFill="1" applyBorder="1" applyAlignment="1" applyProtection="1">
      <alignment horizontal="left" vertical="top" wrapText="1"/>
    </xf>
    <xf numFmtId="167" fontId="5" fillId="0" borderId="0" xfId="5" applyNumberFormat="1" applyFont="1" applyFill="1" applyBorder="1" applyAlignment="1">
      <alignment horizontal="right" vertical="top" wrapText="1"/>
    </xf>
    <xf numFmtId="174" fontId="8" fillId="0" borderId="0" xfId="5" applyNumberFormat="1" applyFont="1" applyFill="1" applyBorder="1" applyAlignment="1">
      <alignment horizontal="right" vertical="top" wrapText="1"/>
    </xf>
    <xf numFmtId="174" fontId="5" fillId="0" borderId="0" xfId="5" applyNumberFormat="1" applyFont="1" applyFill="1" applyBorder="1" applyAlignment="1">
      <alignment horizontal="right" vertical="top" wrapText="1"/>
    </xf>
    <xf numFmtId="0" fontId="5" fillId="0" borderId="0" xfId="5" applyFont="1" applyFill="1" applyBorder="1" applyAlignment="1">
      <alignment horizontal="center" vertical="top" wrapText="1"/>
    </xf>
    <xf numFmtId="176" fontId="5" fillId="0" borderId="0" xfId="5" applyNumberFormat="1" applyFont="1" applyFill="1" applyBorder="1" applyAlignment="1">
      <alignment horizontal="right" vertical="top" wrapText="1"/>
    </xf>
    <xf numFmtId="0" fontId="5" fillId="0" borderId="0" xfId="6" applyFont="1" applyFill="1" applyBorder="1" applyAlignment="1">
      <alignment vertical="top" wrapText="1"/>
    </xf>
    <xf numFmtId="167" fontId="5" fillId="0" borderId="0" xfId="6" applyNumberFormat="1" applyFont="1" applyFill="1" applyBorder="1" applyAlignment="1">
      <alignment horizontal="right" vertical="top" wrapText="1"/>
    </xf>
    <xf numFmtId="0" fontId="5" fillId="0" borderId="0" xfId="6" applyFont="1" applyFill="1" applyBorder="1" applyAlignment="1" applyProtection="1">
      <alignment horizontal="left" vertical="top" wrapText="1"/>
    </xf>
    <xf numFmtId="0" fontId="5" fillId="0" borderId="0" xfId="6" applyFont="1" applyFill="1" applyBorder="1" applyAlignment="1" applyProtection="1">
      <alignment horizontal="left" vertical="center" wrapText="1"/>
    </xf>
    <xf numFmtId="177" fontId="5" fillId="0" borderId="0" xfId="1" applyNumberFormat="1" applyFont="1" applyFill="1" applyBorder="1" applyAlignment="1" applyProtection="1">
      <alignment horizontal="right" wrapText="1"/>
    </xf>
    <xf numFmtId="0" fontId="5" fillId="0" borderId="2" xfId="6" applyFont="1" applyFill="1" applyBorder="1" applyAlignment="1" applyProtection="1">
      <alignment horizontal="left" vertical="center" wrapText="1"/>
    </xf>
    <xf numFmtId="0" fontId="5" fillId="0" borderId="3" xfId="9" applyFont="1" applyFill="1" applyBorder="1" applyAlignment="1" applyProtection="1">
      <alignment vertical="top"/>
    </xf>
    <xf numFmtId="0" fontId="5" fillId="0" borderId="0" xfId="9" applyFont="1" applyFill="1" applyBorder="1" applyAlignment="1" applyProtection="1">
      <alignment vertical="top"/>
    </xf>
    <xf numFmtId="0" fontId="5" fillId="0" borderId="0" xfId="3" applyFont="1" applyFill="1" applyBorder="1" applyAlignment="1">
      <alignment horizontal="left" vertical="top"/>
    </xf>
    <xf numFmtId="0" fontId="5" fillId="0" borderId="0" xfId="7" applyFont="1" applyFill="1" applyBorder="1" applyAlignment="1">
      <alignment vertical="top" wrapText="1"/>
    </xf>
    <xf numFmtId="0" fontId="5" fillId="0" borderId="0" xfId="7" applyFont="1" applyFill="1" applyAlignment="1" applyProtection="1">
      <alignment horizontal="right" vertical="top" wrapText="1"/>
    </xf>
    <xf numFmtId="0" fontId="5" fillId="0" borderId="0" xfId="7" applyFont="1" applyFill="1" applyBorder="1" applyAlignment="1" applyProtection="1">
      <alignment horizontal="left" vertical="justify" wrapText="1"/>
    </xf>
    <xf numFmtId="167" fontId="5" fillId="0" borderId="0" xfId="3" applyNumberFormat="1" applyFont="1" applyFill="1" applyAlignment="1">
      <alignment vertical="top" wrapText="1"/>
    </xf>
    <xf numFmtId="0" fontId="5" fillId="0" borderId="0" xfId="3" applyFont="1" applyFill="1" applyAlignment="1" applyProtection="1">
      <alignment horizontal="right"/>
    </xf>
    <xf numFmtId="0" fontId="5" fillId="0" borderId="0" xfId="9" applyNumberFormat="1" applyFont="1" applyFill="1" applyProtection="1"/>
    <xf numFmtId="1" fontId="5" fillId="0" borderId="0" xfId="3" applyNumberFormat="1" applyFont="1" applyFill="1" applyAlignment="1">
      <alignment horizontal="right"/>
    </xf>
    <xf numFmtId="0" fontId="8" fillId="0" borderId="0" xfId="0" applyNumberFormat="1" applyFont="1" applyFill="1" applyBorder="1" applyAlignment="1" applyProtection="1">
      <alignment horizontal="center"/>
    </xf>
    <xf numFmtId="0" fontId="10" fillId="0" borderId="0" xfId="10" applyFont="1" applyFill="1" applyAlignment="1"/>
    <xf numFmtId="0" fontId="10" fillId="0" borderId="0" xfId="10" applyFont="1" applyFill="1"/>
    <xf numFmtId="170" fontId="5" fillId="0" borderId="0" xfId="3" applyNumberFormat="1" applyFont="1" applyFill="1" applyAlignment="1">
      <alignment horizontal="right" vertical="top" wrapText="1"/>
    </xf>
    <xf numFmtId="1" fontId="5" fillId="0" borderId="0" xfId="3" applyNumberFormat="1" applyFont="1" applyFill="1" applyAlignment="1" applyProtection="1">
      <alignment horizontal="right"/>
    </xf>
    <xf numFmtId="0" fontId="5" fillId="0" borderId="0" xfId="3" applyFont="1" applyFill="1" applyAlignment="1">
      <alignment horizontal="right" vertical="top" wrapText="1"/>
    </xf>
    <xf numFmtId="1" fontId="5" fillId="0" borderId="0" xfId="3" applyNumberFormat="1" applyFont="1" applyFill="1"/>
    <xf numFmtId="0" fontId="5" fillId="0" borderId="0" xfId="3" applyNumberFormat="1" applyFont="1" applyFill="1" applyAlignment="1">
      <alignment horizontal="right" vertical="top"/>
    </xf>
    <xf numFmtId="0" fontId="8" fillId="0" borderId="0" xfId="3" applyNumberFormat="1" applyFont="1" applyFill="1" applyAlignment="1">
      <alignment horizontal="center" vertical="top"/>
    </xf>
    <xf numFmtId="0" fontId="5" fillId="0" borderId="2" xfId="10" applyFont="1" applyFill="1" applyBorder="1" applyAlignment="1" applyProtection="1">
      <alignment horizontal="left" vertical="center" wrapText="1"/>
    </xf>
    <xf numFmtId="0" fontId="5" fillId="0" borderId="0" xfId="7" applyFont="1" applyFill="1" applyBorder="1" applyAlignment="1" applyProtection="1">
      <alignment horizontal="left" vertical="center" wrapText="1"/>
    </xf>
    <xf numFmtId="168" fontId="5" fillId="0" borderId="2" xfId="10" applyNumberFormat="1" applyFont="1" applyFill="1" applyBorder="1" applyAlignment="1">
      <alignment vertical="top" wrapText="1"/>
    </xf>
    <xf numFmtId="176" fontId="5" fillId="0" borderId="2" xfId="5" applyNumberFormat="1" applyFont="1" applyFill="1" applyBorder="1" applyAlignment="1">
      <alignment horizontal="right" vertical="top" wrapText="1"/>
    </xf>
    <xf numFmtId="0" fontId="5" fillId="0" borderId="2" xfId="10" applyFont="1" applyFill="1" applyBorder="1" applyAlignment="1" applyProtection="1">
      <alignment horizontal="left" vertical="top" wrapText="1"/>
    </xf>
    <xf numFmtId="165" fontId="5" fillId="0" borderId="0" xfId="12" applyNumberFormat="1" applyFont="1" applyFill="1" applyBorder="1" applyAlignment="1" applyProtection="1">
      <alignment horizontal="left" vertical="top" wrapText="1"/>
    </xf>
    <xf numFmtId="0" fontId="5" fillId="0" borderId="0" xfId="3" applyFont="1" applyFill="1" applyAlignment="1">
      <alignment horizontal="right" vertical="top"/>
    </xf>
    <xf numFmtId="0" fontId="5" fillId="2" borderId="0" xfId="10" applyFont="1" applyFill="1" applyAlignment="1">
      <alignment vertical="center"/>
    </xf>
    <xf numFmtId="0" fontId="5" fillId="2" borderId="0" xfId="10" applyFont="1" applyFill="1"/>
    <xf numFmtId="0" fontId="5" fillId="2" borderId="0" xfId="3" applyFont="1" applyFill="1" applyAlignment="1">
      <alignment vertical="center"/>
    </xf>
    <xf numFmtId="0" fontId="5" fillId="2" borderId="0" xfId="3" applyFont="1" applyFill="1"/>
    <xf numFmtId="0" fontId="5" fillId="0" borderId="0" xfId="8" applyFont="1" applyFill="1" applyBorder="1" applyAlignment="1" applyProtection="1">
      <alignment horizontal="center"/>
    </xf>
    <xf numFmtId="0" fontId="5" fillId="0" borderId="0" xfId="3" applyFont="1" applyFill="1" applyAlignment="1" applyProtection="1">
      <alignment horizontal="left" vertical="top" wrapText="1"/>
    </xf>
    <xf numFmtId="0" fontId="5" fillId="0" borderId="0" xfId="7" applyFont="1" applyFill="1" applyAlignment="1" applyProtection="1">
      <alignment horizontal="left" wrapText="1"/>
    </xf>
    <xf numFmtId="170" fontId="5" fillId="0" borderId="0" xfId="5" applyNumberFormat="1" applyFont="1" applyFill="1" applyBorder="1" applyAlignment="1">
      <alignment horizontal="right" vertical="center" wrapText="1"/>
    </xf>
    <xf numFmtId="0" fontId="5" fillId="0" borderId="1" xfId="1" applyNumberFormat="1" applyFont="1" applyFill="1" applyBorder="1" applyAlignment="1">
      <alignment horizontal="right" wrapText="1"/>
    </xf>
    <xf numFmtId="167" fontId="5" fillId="0" borderId="2" xfId="7" applyNumberFormat="1" applyFont="1" applyFill="1" applyBorder="1" applyAlignment="1">
      <alignment horizontal="right" vertical="center"/>
    </xf>
    <xf numFmtId="168" fontId="5" fillId="0" borderId="0" xfId="10" applyNumberFormat="1" applyFont="1" applyFill="1" applyBorder="1" applyAlignment="1">
      <alignment horizontal="right" vertical="top" wrapText="1"/>
    </xf>
    <xf numFmtId="168" fontId="5" fillId="0" borderId="0" xfId="10" applyNumberFormat="1" applyFont="1" applyFill="1" applyBorder="1" applyAlignment="1">
      <alignment horizontal="right" vertical="center" wrapText="1"/>
    </xf>
    <xf numFmtId="0" fontId="5" fillId="0" borderId="0" xfId="5" applyFont="1" applyFill="1" applyBorder="1" applyAlignment="1">
      <alignment horizontal="right" vertical="center" wrapText="1"/>
    </xf>
    <xf numFmtId="0" fontId="5" fillId="0" borderId="2" xfId="5" applyFont="1" applyFill="1" applyBorder="1" applyAlignment="1">
      <alignment horizontal="right" vertical="center" wrapText="1"/>
    </xf>
    <xf numFmtId="169" fontId="5" fillId="0" borderId="0" xfId="5" applyNumberFormat="1" applyFont="1" applyFill="1" applyBorder="1" applyAlignment="1">
      <alignment horizontal="right" vertical="center" wrapText="1"/>
    </xf>
    <xf numFmtId="165" fontId="5" fillId="0" borderId="0" xfId="11" applyFont="1" applyFill="1" applyBorder="1" applyAlignment="1">
      <alignment horizontal="right" vertical="center" wrapText="1"/>
    </xf>
    <xf numFmtId="165" fontId="5" fillId="0" borderId="0" xfId="13" applyFont="1" applyFill="1" applyBorder="1" applyAlignment="1">
      <alignment horizontal="right" vertical="top" wrapText="1"/>
    </xf>
    <xf numFmtId="168" fontId="5" fillId="0" borderId="0" xfId="5" applyNumberFormat="1" applyFont="1" applyFill="1" applyBorder="1" applyAlignment="1">
      <alignment horizontal="right" vertical="center" wrapText="1"/>
    </xf>
    <xf numFmtId="0" fontId="5" fillId="0" borderId="0" xfId="3" applyNumberFormat="1" applyFont="1" applyFill="1" applyBorder="1" applyAlignment="1">
      <alignment horizontal="right" wrapText="1"/>
    </xf>
    <xf numFmtId="170" fontId="5" fillId="0" borderId="0" xfId="11" applyNumberFormat="1" applyFont="1" applyFill="1" applyBorder="1" applyAlignment="1">
      <alignment horizontal="right" vertical="center" wrapText="1"/>
    </xf>
    <xf numFmtId="170" fontId="5" fillId="0" borderId="0" xfId="12" applyNumberFormat="1" applyFont="1" applyFill="1" applyBorder="1" applyAlignment="1">
      <alignment horizontal="right" vertical="top" wrapText="1"/>
    </xf>
    <xf numFmtId="174" fontId="5" fillId="0" borderId="2" xfId="5" applyNumberFormat="1" applyFont="1" applyFill="1" applyBorder="1" applyAlignment="1">
      <alignment horizontal="right" vertical="top" wrapText="1"/>
    </xf>
    <xf numFmtId="176" fontId="5" fillId="0" borderId="0" xfId="5" applyNumberFormat="1" applyFont="1" applyFill="1" applyBorder="1" applyAlignment="1">
      <alignment horizontal="right" vertical="center" wrapText="1"/>
    </xf>
    <xf numFmtId="167" fontId="5" fillId="0" borderId="0" xfId="5" applyNumberFormat="1" applyFont="1" applyFill="1" applyBorder="1" applyAlignment="1">
      <alignment horizontal="right" vertical="center" wrapText="1"/>
    </xf>
    <xf numFmtId="167" fontId="5" fillId="0" borderId="2" xfId="6" applyNumberFormat="1" applyFont="1" applyFill="1" applyBorder="1" applyAlignment="1">
      <alignment horizontal="right" vertical="center" wrapText="1"/>
    </xf>
    <xf numFmtId="167" fontId="5" fillId="0" borderId="0" xfId="6" applyNumberFormat="1" applyFont="1" applyFill="1" applyBorder="1" applyAlignment="1">
      <alignment horizontal="right" vertical="center" wrapText="1"/>
    </xf>
    <xf numFmtId="0" fontId="5" fillId="0" borderId="0" xfId="9" applyNumberFormat="1" applyFont="1" applyFill="1" applyAlignment="1" applyProtection="1">
      <alignment horizontal="right"/>
    </xf>
    <xf numFmtId="1" fontId="5" fillId="0" borderId="0" xfId="9" applyNumberFormat="1" applyFont="1" applyFill="1" applyAlignment="1" applyProtection="1">
      <alignment horizontal="right"/>
    </xf>
  </cellXfs>
  <cellStyles count="14">
    <cellStyle name="Comma" xfId="1" builtinId="3"/>
    <cellStyle name="Comma 2" xfId="2"/>
    <cellStyle name="Normal" xfId="0" builtinId="0"/>
    <cellStyle name="Normal_budget 2004-05_2.6.04" xfId="3"/>
    <cellStyle name="Normal_BUDGET FOR  03-04" xfId="4"/>
    <cellStyle name="Normal_BUDGET FOR  03-04 10-02-03" xfId="5"/>
    <cellStyle name="Normal_BUDGET FOR  03-04 10-02-03_Dem41" xfId="6"/>
    <cellStyle name="Normal_budget for 03-04" xfId="7"/>
    <cellStyle name="Normal_BUDGET-2000" xfId="8"/>
    <cellStyle name="Normal_budgetDocNIC02-03" xfId="9"/>
    <cellStyle name="Normal_DEMAND17" xfId="10"/>
    <cellStyle name="Normal_DEMAND51" xfId="11"/>
    <cellStyle name="Normal_DEMAND51 2" xfId="12"/>
    <cellStyle name="Normal_DEMAND51_1st supp. vol.IV" xfId="13"/>
  </cellStyles>
  <dxfs count="0"/>
  <tableStyles count="0" defaultTableStyle="TableStyleMedium9" defaultPivotStyle="PivotStyleLight16"/>
  <colors>
    <mruColors>
      <color rgb="FFFF00FF"/>
      <color rgb="FFFF7C80"/>
      <color rgb="FFF30D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syncVertical="1" syncRef="A1" transitionEvaluation="1" codeName="Sheet1">
    <tabColor rgb="FFC00000"/>
  </sheetPr>
  <dimension ref="A1:I508"/>
  <sheetViews>
    <sheetView tabSelected="1" view="pageBreakPreview" zoomScaleNormal="160" zoomScaleSheetLayoutView="100" workbookViewId="0">
      <selection activeCell="A412" sqref="A412:C422"/>
    </sheetView>
  </sheetViews>
  <sheetFormatPr defaultColWidth="8.88671875" defaultRowHeight="13.2"/>
  <cols>
    <col min="1" max="1" width="5.77734375" style="22" customWidth="1"/>
    <col min="2" max="2" width="8.21875" style="22" customWidth="1"/>
    <col min="3" max="3" width="32.77734375" style="20" customWidth="1"/>
    <col min="4" max="4" width="11.33203125" style="28" customWidth="1"/>
    <col min="5" max="7" width="11.33203125" style="20" customWidth="1"/>
    <col min="8" max="8" width="13.44140625" style="21" customWidth="1"/>
    <col min="9" max="16384" width="8.88671875" style="20"/>
  </cols>
  <sheetData>
    <row r="1" spans="1:7" ht="13.5" customHeight="1">
      <c r="A1" s="16"/>
      <c r="B1" s="16"/>
      <c r="C1" s="17"/>
      <c r="D1" s="18" t="s">
        <v>78</v>
      </c>
      <c r="E1" s="19"/>
      <c r="F1" s="19"/>
      <c r="G1" s="19"/>
    </row>
    <row r="2" spans="1:7" ht="13.5" customHeight="1">
      <c r="A2" s="16"/>
      <c r="B2" s="16"/>
      <c r="C2" s="17"/>
      <c r="D2" s="18" t="s">
        <v>258</v>
      </c>
      <c r="E2" s="19"/>
      <c r="F2" s="19"/>
      <c r="G2" s="19"/>
    </row>
    <row r="3" spans="1:7" ht="6" customHeight="1">
      <c r="A3" s="16"/>
      <c r="B3" s="16"/>
      <c r="C3" s="17"/>
      <c r="D3" s="18"/>
      <c r="E3" s="19"/>
      <c r="F3" s="19"/>
      <c r="G3" s="19"/>
    </row>
    <row r="4" spans="1:7" ht="13.5" customHeight="1">
      <c r="C4" s="23" t="s">
        <v>118</v>
      </c>
      <c r="D4" s="24"/>
      <c r="E4" s="25"/>
      <c r="F4" s="25"/>
      <c r="G4" s="25"/>
    </row>
    <row r="5" spans="1:7" s="124" customFormat="1" ht="27" customHeight="1">
      <c r="A5" s="22"/>
      <c r="B5" s="22"/>
      <c r="C5" s="172" t="s">
        <v>0</v>
      </c>
      <c r="D5" s="173">
        <v>2045</v>
      </c>
      <c r="E5" s="186" t="s">
        <v>1</v>
      </c>
      <c r="F5" s="186"/>
      <c r="G5" s="186"/>
    </row>
    <row r="6" spans="1:7" ht="13.5" customHeight="1">
      <c r="C6" s="30" t="s">
        <v>2</v>
      </c>
      <c r="D6" s="31">
        <v>2059</v>
      </c>
      <c r="E6" s="32" t="s">
        <v>3</v>
      </c>
    </row>
    <row r="7" spans="1:7" ht="13.5" customHeight="1">
      <c r="A7" s="16"/>
      <c r="C7" s="30" t="s">
        <v>101</v>
      </c>
      <c r="D7" s="27">
        <v>2215</v>
      </c>
      <c r="E7" s="33" t="s">
        <v>4</v>
      </c>
      <c r="F7" s="28"/>
      <c r="G7" s="28"/>
    </row>
    <row r="8" spans="1:7" ht="13.5" customHeight="1">
      <c r="A8" s="16"/>
      <c r="C8" s="30" t="s">
        <v>102</v>
      </c>
      <c r="D8" s="27">
        <v>2216</v>
      </c>
      <c r="E8" s="33" t="s">
        <v>133</v>
      </c>
      <c r="F8" s="28"/>
      <c r="G8" s="28"/>
    </row>
    <row r="9" spans="1:7" ht="13.5" customHeight="1">
      <c r="C9" s="30"/>
      <c r="D9" s="27">
        <v>2217</v>
      </c>
      <c r="E9" s="33" t="s">
        <v>6</v>
      </c>
      <c r="F9" s="28"/>
      <c r="G9" s="28"/>
    </row>
    <row r="10" spans="1:7" ht="13.5" customHeight="1">
      <c r="C10" s="30" t="s">
        <v>100</v>
      </c>
      <c r="D10" s="27">
        <v>3054</v>
      </c>
      <c r="E10" s="33" t="s">
        <v>99</v>
      </c>
      <c r="F10" s="28"/>
      <c r="G10" s="30"/>
    </row>
    <row r="11" spans="1:7" ht="13.5" customHeight="1">
      <c r="C11" s="26" t="s">
        <v>103</v>
      </c>
      <c r="D11" s="35">
        <v>3475</v>
      </c>
      <c r="E11" s="36" t="s">
        <v>7</v>
      </c>
      <c r="F11" s="28"/>
      <c r="G11" s="30"/>
    </row>
    <row r="12" spans="1:7" ht="13.5" customHeight="1">
      <c r="C12" s="30" t="s">
        <v>104</v>
      </c>
      <c r="D12" s="31"/>
      <c r="E12" s="33"/>
      <c r="F12" s="28"/>
      <c r="G12" s="28"/>
    </row>
    <row r="13" spans="1:7" ht="13.5" customHeight="1">
      <c r="C13" s="30" t="s">
        <v>5</v>
      </c>
      <c r="D13" s="27">
        <v>4217</v>
      </c>
      <c r="E13" s="33" t="s">
        <v>8</v>
      </c>
      <c r="F13" s="28"/>
      <c r="G13" s="28"/>
    </row>
    <row r="14" spans="1:7" ht="8.4" customHeight="1">
      <c r="C14" s="30"/>
      <c r="D14" s="27"/>
      <c r="E14" s="33"/>
      <c r="F14" s="28"/>
      <c r="G14" s="28"/>
    </row>
    <row r="15" spans="1:7" ht="27" customHeight="1">
      <c r="A15" s="187" t="s">
        <v>273</v>
      </c>
      <c r="B15" s="187"/>
      <c r="C15" s="187"/>
      <c r="D15" s="187"/>
      <c r="E15" s="187"/>
      <c r="F15" s="187"/>
      <c r="G15" s="187"/>
    </row>
    <row r="16" spans="1:7" ht="10.199999999999999" customHeight="1">
      <c r="A16" s="37"/>
      <c r="B16" s="20"/>
      <c r="C16" s="28"/>
      <c r="D16" s="38"/>
      <c r="E16" s="28"/>
      <c r="F16" s="28"/>
      <c r="G16" s="28"/>
    </row>
    <row r="17" spans="1:9" ht="13.5" customHeight="1">
      <c r="A17" s="39"/>
      <c r="B17" s="20"/>
      <c r="C17" s="40"/>
      <c r="D17" s="41" t="s">
        <v>90</v>
      </c>
      <c r="E17" s="41" t="s">
        <v>91</v>
      </c>
      <c r="F17" s="41" t="s">
        <v>11</v>
      </c>
      <c r="G17" s="28"/>
    </row>
    <row r="18" spans="1:9" ht="13.5" customHeight="1">
      <c r="A18" s="39"/>
      <c r="B18" s="20"/>
      <c r="C18" s="27" t="s">
        <v>9</v>
      </c>
      <c r="D18" s="24">
        <f>G261</f>
        <v>2815150</v>
      </c>
      <c r="E18" s="24">
        <f>G386</f>
        <v>592353</v>
      </c>
      <c r="F18" s="24">
        <f>E18+D18</f>
        <v>3407503</v>
      </c>
      <c r="G18" s="28"/>
    </row>
    <row r="19" spans="1:9" ht="10.8" customHeight="1">
      <c r="A19" s="39"/>
      <c r="B19" s="20"/>
      <c r="D19" s="42"/>
      <c r="E19" s="24"/>
      <c r="F19" s="28"/>
      <c r="G19" s="28"/>
    </row>
    <row r="20" spans="1:9" ht="13.5" customHeight="1">
      <c r="A20" s="37" t="s">
        <v>89</v>
      </c>
      <c r="B20" s="20"/>
      <c r="C20" s="29"/>
      <c r="E20" s="28"/>
      <c r="F20" s="28"/>
      <c r="G20" s="28"/>
    </row>
    <row r="21" spans="1:9" ht="7.8" customHeight="1">
      <c r="A21" s="37"/>
      <c r="B21" s="20"/>
      <c r="C21" s="29"/>
      <c r="E21" s="28"/>
      <c r="F21" s="28"/>
      <c r="G21" s="28"/>
    </row>
    <row r="22" spans="1:9" ht="15" customHeight="1">
      <c r="A22" s="7"/>
      <c r="B22" s="43"/>
      <c r="C22" s="13"/>
      <c r="D22" s="44"/>
      <c r="E22" s="44"/>
      <c r="F22" s="44"/>
      <c r="G22" s="45" t="s">
        <v>117</v>
      </c>
    </row>
    <row r="23" spans="1:9" s="6" customFormat="1" ht="26.4">
      <c r="A23" s="1"/>
      <c r="B23" s="2"/>
      <c r="C23" s="3"/>
      <c r="D23" s="4" t="s">
        <v>269</v>
      </c>
      <c r="E23" s="5" t="s">
        <v>270</v>
      </c>
      <c r="F23" s="5" t="s">
        <v>271</v>
      </c>
      <c r="G23" s="5" t="s">
        <v>270</v>
      </c>
    </row>
    <row r="24" spans="1:9" s="6" customFormat="1">
      <c r="A24" s="7"/>
      <c r="B24" s="185" t="s">
        <v>10</v>
      </c>
      <c r="C24" s="185"/>
      <c r="D24" s="8" t="s">
        <v>259</v>
      </c>
      <c r="E24" s="8" t="s">
        <v>225</v>
      </c>
      <c r="F24" s="9" t="s">
        <v>225</v>
      </c>
      <c r="G24" s="10" t="s">
        <v>272</v>
      </c>
    </row>
    <row r="25" spans="1:9" s="6" customFormat="1">
      <c r="A25" s="11"/>
      <c r="B25" s="12"/>
      <c r="C25" s="13"/>
      <c r="D25" s="14"/>
      <c r="E25" s="14"/>
      <c r="F25" s="14"/>
      <c r="G25" s="15"/>
    </row>
    <row r="26" spans="1:9" ht="13.95" customHeight="1">
      <c r="A26" s="46"/>
      <c r="B26" s="46"/>
      <c r="C26" s="47" t="s">
        <v>12</v>
      </c>
      <c r="D26" s="48"/>
      <c r="E26" s="48"/>
      <c r="F26" s="48"/>
      <c r="G26" s="48"/>
    </row>
    <row r="27" spans="1:9" ht="27" customHeight="1">
      <c r="A27" s="49" t="s">
        <v>13</v>
      </c>
      <c r="B27" s="50">
        <v>2045</v>
      </c>
      <c r="C27" s="51" t="s">
        <v>1</v>
      </c>
      <c r="D27" s="52"/>
      <c r="E27" s="52"/>
      <c r="F27" s="52"/>
      <c r="G27" s="52"/>
    </row>
    <row r="28" spans="1:9" ht="13.95" customHeight="1">
      <c r="A28" s="49"/>
      <c r="B28" s="53">
        <v>0.10100000000000001</v>
      </c>
      <c r="C28" s="51" t="s">
        <v>176</v>
      </c>
      <c r="D28" s="54"/>
      <c r="E28" s="54"/>
      <c r="F28" s="54"/>
      <c r="G28" s="54"/>
    </row>
    <row r="29" spans="1:9" ht="13.95" customHeight="1">
      <c r="A29" s="49"/>
      <c r="B29" s="55">
        <v>60</v>
      </c>
      <c r="C29" s="56" t="s">
        <v>14</v>
      </c>
      <c r="D29" s="54"/>
      <c r="E29" s="54"/>
      <c r="F29" s="54"/>
      <c r="G29" s="54"/>
    </row>
    <row r="30" spans="1:9" ht="13.95" customHeight="1">
      <c r="A30" s="49"/>
      <c r="B30" s="55">
        <v>44</v>
      </c>
      <c r="C30" s="56" t="s">
        <v>15</v>
      </c>
      <c r="D30" s="54"/>
      <c r="E30" s="54"/>
      <c r="F30" s="54"/>
      <c r="G30" s="54"/>
    </row>
    <row r="31" spans="1:9" ht="13.95" customHeight="1">
      <c r="A31" s="49"/>
      <c r="B31" s="188" t="s">
        <v>16</v>
      </c>
      <c r="C31" s="57" t="s">
        <v>32</v>
      </c>
      <c r="D31" s="79">
        <v>9163</v>
      </c>
      <c r="E31" s="79">
        <v>7308</v>
      </c>
      <c r="F31" s="79">
        <v>7308</v>
      </c>
      <c r="G31" s="65">
        <v>8154</v>
      </c>
      <c r="H31" s="59"/>
      <c r="I31" s="59"/>
    </row>
    <row r="32" spans="1:9" ht="13.95" customHeight="1">
      <c r="A32" s="49"/>
      <c r="B32" s="188" t="s">
        <v>17</v>
      </c>
      <c r="C32" s="57" t="s">
        <v>18</v>
      </c>
      <c r="D32" s="58">
        <v>0</v>
      </c>
      <c r="E32" s="79">
        <v>15</v>
      </c>
      <c r="F32" s="79">
        <v>15</v>
      </c>
      <c r="G32" s="65">
        <v>17</v>
      </c>
      <c r="H32" s="59"/>
      <c r="I32" s="59"/>
    </row>
    <row r="33" spans="1:9" ht="13.95" customHeight="1">
      <c r="A33" s="49"/>
      <c r="B33" s="188" t="s">
        <v>19</v>
      </c>
      <c r="C33" s="57" t="s">
        <v>20</v>
      </c>
      <c r="D33" s="81">
        <v>30</v>
      </c>
      <c r="E33" s="81">
        <v>23</v>
      </c>
      <c r="F33" s="81">
        <v>23</v>
      </c>
      <c r="G33" s="61">
        <v>25</v>
      </c>
      <c r="H33" s="59"/>
      <c r="I33" s="59"/>
    </row>
    <row r="34" spans="1:9" ht="13.95" customHeight="1">
      <c r="A34" s="49" t="s">
        <v>11</v>
      </c>
      <c r="B34" s="55">
        <v>60</v>
      </c>
      <c r="C34" s="56" t="s">
        <v>14</v>
      </c>
      <c r="D34" s="81">
        <f t="shared" ref="D34:F34" si="0">SUM(D31:D33)</f>
        <v>9193</v>
      </c>
      <c r="E34" s="81">
        <f t="shared" si="0"/>
        <v>7346</v>
      </c>
      <c r="F34" s="81">
        <f t="shared" si="0"/>
        <v>7346</v>
      </c>
      <c r="G34" s="61">
        <v>8196</v>
      </c>
    </row>
    <row r="35" spans="1:9" ht="14.4" customHeight="1">
      <c r="A35" s="49" t="s">
        <v>11</v>
      </c>
      <c r="B35" s="53">
        <v>0.10100000000000001</v>
      </c>
      <c r="C35" s="51" t="s">
        <v>176</v>
      </c>
      <c r="D35" s="189">
        <f t="shared" ref="D35:F35" si="1">D34</f>
        <v>9193</v>
      </c>
      <c r="E35" s="189">
        <f t="shared" si="1"/>
        <v>7346</v>
      </c>
      <c r="F35" s="189">
        <f t="shared" si="1"/>
        <v>7346</v>
      </c>
      <c r="G35" s="64">
        <v>8196</v>
      </c>
    </row>
    <row r="36" spans="1:9" ht="12" customHeight="1">
      <c r="A36" s="49"/>
      <c r="B36" s="50"/>
      <c r="C36" s="51"/>
      <c r="D36" s="54"/>
      <c r="E36" s="65"/>
      <c r="F36" s="65"/>
      <c r="G36" s="65"/>
    </row>
    <row r="37" spans="1:9" ht="26.4">
      <c r="A37" s="49"/>
      <c r="B37" s="66">
        <v>0.2</v>
      </c>
      <c r="C37" s="51" t="s">
        <v>177</v>
      </c>
      <c r="D37" s="54"/>
      <c r="E37" s="54"/>
      <c r="F37" s="54"/>
      <c r="G37" s="54"/>
    </row>
    <row r="38" spans="1:9" ht="15" customHeight="1">
      <c r="A38" s="49"/>
      <c r="B38" s="55">
        <v>60</v>
      </c>
      <c r="C38" s="56" t="s">
        <v>14</v>
      </c>
      <c r="D38" s="54"/>
      <c r="E38" s="54"/>
      <c r="F38" s="54"/>
      <c r="G38" s="54"/>
    </row>
    <row r="39" spans="1:9" ht="15" customHeight="1">
      <c r="A39" s="49"/>
      <c r="B39" s="55">
        <v>44</v>
      </c>
      <c r="C39" s="56" t="s">
        <v>15</v>
      </c>
      <c r="D39" s="54"/>
      <c r="E39" s="54"/>
      <c r="F39" s="54"/>
      <c r="G39" s="54"/>
    </row>
    <row r="40" spans="1:9" ht="15" customHeight="1">
      <c r="A40" s="49"/>
      <c r="B40" s="188" t="s">
        <v>16</v>
      </c>
      <c r="C40" s="57" t="s">
        <v>32</v>
      </c>
      <c r="D40" s="79">
        <v>13245</v>
      </c>
      <c r="E40" s="79">
        <v>19658</v>
      </c>
      <c r="F40" s="79">
        <v>19658</v>
      </c>
      <c r="G40" s="65">
        <v>19785</v>
      </c>
      <c r="H40" s="59"/>
    </row>
    <row r="41" spans="1:9" ht="13.95" customHeight="1">
      <c r="A41" s="49"/>
      <c r="B41" s="188" t="s">
        <v>17</v>
      </c>
      <c r="C41" s="57" t="s">
        <v>18</v>
      </c>
      <c r="D41" s="67">
        <v>0</v>
      </c>
      <c r="E41" s="90">
        <v>15</v>
      </c>
      <c r="F41" s="90">
        <v>15</v>
      </c>
      <c r="G41" s="48">
        <v>17</v>
      </c>
      <c r="H41" s="59"/>
    </row>
    <row r="42" spans="1:9" ht="13.95" customHeight="1">
      <c r="A42" s="49"/>
      <c r="B42" s="188" t="s">
        <v>19</v>
      </c>
      <c r="C42" s="57" t="s">
        <v>20</v>
      </c>
      <c r="D42" s="81">
        <v>17</v>
      </c>
      <c r="E42" s="81">
        <v>17</v>
      </c>
      <c r="F42" s="81">
        <v>17</v>
      </c>
      <c r="G42" s="61">
        <v>19</v>
      </c>
      <c r="H42" s="59"/>
    </row>
    <row r="43" spans="1:9" ht="13.95" customHeight="1">
      <c r="A43" s="49" t="s">
        <v>11</v>
      </c>
      <c r="B43" s="55">
        <v>44</v>
      </c>
      <c r="C43" s="56" t="s">
        <v>15</v>
      </c>
      <c r="D43" s="81">
        <f t="shared" ref="D43:F43" si="2">SUM(D40:D42)</f>
        <v>13262</v>
      </c>
      <c r="E43" s="81">
        <f t="shared" si="2"/>
        <v>19690</v>
      </c>
      <c r="F43" s="81">
        <f t="shared" si="2"/>
        <v>19690</v>
      </c>
      <c r="G43" s="61">
        <v>19821</v>
      </c>
    </row>
    <row r="44" spans="1:9" ht="13.95" customHeight="1">
      <c r="A44" s="49" t="s">
        <v>11</v>
      </c>
      <c r="B44" s="55">
        <v>60</v>
      </c>
      <c r="C44" s="56" t="s">
        <v>14</v>
      </c>
      <c r="D44" s="81">
        <f t="shared" ref="D44:F44" si="3">SUM(D40:D42)</f>
        <v>13262</v>
      </c>
      <c r="E44" s="81">
        <f t="shared" si="3"/>
        <v>19690</v>
      </c>
      <c r="F44" s="81">
        <f t="shared" si="3"/>
        <v>19690</v>
      </c>
      <c r="G44" s="81">
        <v>19821</v>
      </c>
    </row>
    <row r="45" spans="1:9" ht="13.95" customHeight="1">
      <c r="A45" s="49" t="s">
        <v>11</v>
      </c>
      <c r="B45" s="66">
        <v>0.2</v>
      </c>
      <c r="C45" s="51" t="s">
        <v>177</v>
      </c>
      <c r="D45" s="81">
        <f t="shared" ref="D45:F45" si="4">D44</f>
        <v>13262</v>
      </c>
      <c r="E45" s="81">
        <f t="shared" si="4"/>
        <v>19690</v>
      </c>
      <c r="F45" s="81">
        <f t="shared" si="4"/>
        <v>19690</v>
      </c>
      <c r="G45" s="61">
        <v>19821</v>
      </c>
    </row>
    <row r="46" spans="1:9" ht="27" customHeight="1">
      <c r="A46" s="49" t="s">
        <v>11</v>
      </c>
      <c r="B46" s="50">
        <v>2045</v>
      </c>
      <c r="C46" s="51" t="s">
        <v>1</v>
      </c>
      <c r="D46" s="81">
        <f t="shared" ref="D46:F46" si="5">D45+D35</f>
        <v>22455</v>
      </c>
      <c r="E46" s="81">
        <f t="shared" si="5"/>
        <v>27036</v>
      </c>
      <c r="F46" s="81">
        <f t="shared" si="5"/>
        <v>27036</v>
      </c>
      <c r="G46" s="61">
        <v>28017</v>
      </c>
    </row>
    <row r="47" spans="1:9" ht="9" customHeight="1">
      <c r="A47" s="49"/>
      <c r="B47" s="49"/>
      <c r="C47" s="49"/>
      <c r="D47" s="68"/>
      <c r="E47" s="54"/>
      <c r="F47" s="68"/>
      <c r="G47" s="54"/>
    </row>
    <row r="48" spans="1:9" ht="13.2" customHeight="1">
      <c r="A48" s="49" t="s">
        <v>13</v>
      </c>
      <c r="B48" s="69">
        <v>2059</v>
      </c>
      <c r="C48" s="70" t="s">
        <v>3</v>
      </c>
      <c r="D48" s="65"/>
      <c r="E48" s="65"/>
      <c r="F48" s="65"/>
      <c r="G48" s="65"/>
    </row>
    <row r="49" spans="1:8" ht="13.2" customHeight="1">
      <c r="A49" s="71"/>
      <c r="B49" s="71">
        <v>80</v>
      </c>
      <c r="C49" s="72" t="s">
        <v>21</v>
      </c>
      <c r="D49" s="65"/>
      <c r="E49" s="65"/>
      <c r="F49" s="65"/>
      <c r="G49" s="65"/>
    </row>
    <row r="50" spans="1:8" ht="13.2" customHeight="1">
      <c r="A50" s="71"/>
      <c r="B50" s="73">
        <v>80.052999999999997</v>
      </c>
      <c r="C50" s="70" t="s">
        <v>22</v>
      </c>
      <c r="D50" s="65"/>
      <c r="E50" s="65"/>
      <c r="F50" s="65"/>
      <c r="G50" s="65"/>
    </row>
    <row r="51" spans="1:8" ht="13.2" customHeight="1">
      <c r="A51" s="71"/>
      <c r="B51" s="74">
        <v>60</v>
      </c>
      <c r="C51" s="72" t="s">
        <v>107</v>
      </c>
      <c r="D51" s="65"/>
      <c r="E51" s="65"/>
      <c r="F51" s="65"/>
      <c r="G51" s="65"/>
    </row>
    <row r="52" spans="1:8" ht="26.4">
      <c r="A52" s="71"/>
      <c r="B52" s="74">
        <v>65</v>
      </c>
      <c r="C52" s="72" t="s">
        <v>280</v>
      </c>
      <c r="D52" s="65"/>
      <c r="E52" s="65"/>
      <c r="F52" s="65"/>
      <c r="G52" s="65"/>
    </row>
    <row r="53" spans="1:8" ht="13.2" customHeight="1">
      <c r="A53" s="80"/>
      <c r="B53" s="190" t="s">
        <v>79</v>
      </c>
      <c r="C53" s="174" t="s">
        <v>39</v>
      </c>
      <c r="D53" s="81">
        <v>7389</v>
      </c>
      <c r="E53" s="81">
        <v>35014</v>
      </c>
      <c r="F53" s="81">
        <f>35014-6546</f>
        <v>28468</v>
      </c>
      <c r="G53" s="61">
        <v>19513</v>
      </c>
      <c r="H53" s="59"/>
    </row>
    <row r="54" spans="1:8" ht="27" customHeight="1">
      <c r="A54" s="71" t="s">
        <v>11</v>
      </c>
      <c r="B54" s="74">
        <v>65</v>
      </c>
      <c r="C54" s="72" t="s">
        <v>281</v>
      </c>
      <c r="D54" s="81">
        <f t="shared" ref="D54:F54" si="6">D53</f>
        <v>7389</v>
      </c>
      <c r="E54" s="81">
        <f t="shared" si="6"/>
        <v>35014</v>
      </c>
      <c r="F54" s="81">
        <f t="shared" si="6"/>
        <v>28468</v>
      </c>
      <c r="G54" s="61">
        <v>19513</v>
      </c>
    </row>
    <row r="55" spans="1:8">
      <c r="A55" s="71"/>
      <c r="B55" s="78"/>
      <c r="C55" s="72"/>
      <c r="D55" s="65"/>
      <c r="E55" s="65"/>
      <c r="F55" s="65"/>
      <c r="G55" s="65"/>
    </row>
    <row r="56" spans="1:8" ht="26.4">
      <c r="A56" s="71"/>
      <c r="B56" s="78">
        <v>66</v>
      </c>
      <c r="C56" s="72" t="s">
        <v>108</v>
      </c>
      <c r="D56" s="65"/>
      <c r="E56" s="65"/>
      <c r="F56" s="65"/>
      <c r="G56" s="65"/>
    </row>
    <row r="57" spans="1:8">
      <c r="A57" s="71"/>
      <c r="B57" s="78" t="s">
        <v>80</v>
      </c>
      <c r="C57" s="72" t="s">
        <v>39</v>
      </c>
      <c r="D57" s="79">
        <v>2846</v>
      </c>
      <c r="E57" s="79">
        <v>1302</v>
      </c>
      <c r="F57" s="79">
        <v>1302</v>
      </c>
      <c r="G57" s="65">
        <v>8131</v>
      </c>
    </row>
    <row r="58" spans="1:8" ht="27" customHeight="1">
      <c r="A58" s="71" t="s">
        <v>11</v>
      </c>
      <c r="B58" s="78">
        <v>66</v>
      </c>
      <c r="C58" s="72" t="s">
        <v>108</v>
      </c>
      <c r="D58" s="91">
        <f t="shared" ref="D58:F58" si="7">D57</f>
        <v>2846</v>
      </c>
      <c r="E58" s="91">
        <f t="shared" si="7"/>
        <v>1302</v>
      </c>
      <c r="F58" s="91">
        <f t="shared" si="7"/>
        <v>1302</v>
      </c>
      <c r="G58" s="77">
        <v>8131</v>
      </c>
    </row>
    <row r="59" spans="1:8" ht="13.2" customHeight="1">
      <c r="A59" s="71" t="s">
        <v>11</v>
      </c>
      <c r="B59" s="74">
        <v>60</v>
      </c>
      <c r="C59" s="72" t="s">
        <v>107</v>
      </c>
      <c r="D59" s="91">
        <f t="shared" ref="D59:F59" si="8">D53+D57</f>
        <v>10235</v>
      </c>
      <c r="E59" s="91">
        <f t="shared" si="8"/>
        <v>36316</v>
      </c>
      <c r="F59" s="91">
        <f t="shared" si="8"/>
        <v>29770</v>
      </c>
      <c r="G59" s="91">
        <v>27644</v>
      </c>
    </row>
    <row r="60" spans="1:8">
      <c r="A60" s="71"/>
      <c r="B60" s="74"/>
      <c r="C60" s="72"/>
      <c r="D60" s="79"/>
      <c r="E60" s="58"/>
      <c r="F60" s="58"/>
      <c r="G60" s="65"/>
    </row>
    <row r="61" spans="1:8" ht="13.2" customHeight="1">
      <c r="A61" s="71"/>
      <c r="B61" s="74">
        <v>61</v>
      </c>
      <c r="C61" s="72" t="s">
        <v>81</v>
      </c>
      <c r="D61" s="65"/>
      <c r="E61" s="65"/>
      <c r="F61" s="65"/>
      <c r="G61" s="65"/>
    </row>
    <row r="62" spans="1:8" ht="27" customHeight="1">
      <c r="A62" s="71"/>
      <c r="B62" s="78">
        <v>65</v>
      </c>
      <c r="C62" s="72" t="s">
        <v>256</v>
      </c>
      <c r="D62" s="65"/>
      <c r="E62" s="65"/>
      <c r="F62" s="65"/>
      <c r="G62" s="65"/>
    </row>
    <row r="63" spans="1:8" ht="13.95" customHeight="1">
      <c r="A63" s="71"/>
      <c r="B63" s="78" t="s">
        <v>82</v>
      </c>
      <c r="C63" s="72" t="s">
        <v>68</v>
      </c>
      <c r="D63" s="81">
        <v>650</v>
      </c>
      <c r="E63" s="81">
        <v>488</v>
      </c>
      <c r="F63" s="81">
        <f>700+E63</f>
        <v>1188</v>
      </c>
      <c r="G63" s="81">
        <v>488</v>
      </c>
    </row>
    <row r="64" spans="1:8" ht="27" customHeight="1">
      <c r="A64" s="71" t="s">
        <v>11</v>
      </c>
      <c r="B64" s="78">
        <v>65</v>
      </c>
      <c r="C64" s="72" t="s">
        <v>256</v>
      </c>
      <c r="D64" s="81">
        <f t="shared" ref="D64:F64" si="9">D63</f>
        <v>650</v>
      </c>
      <c r="E64" s="81">
        <f t="shared" si="9"/>
        <v>488</v>
      </c>
      <c r="F64" s="81">
        <f t="shared" si="9"/>
        <v>1188</v>
      </c>
      <c r="G64" s="81">
        <v>488</v>
      </c>
    </row>
    <row r="65" spans="1:7" ht="13.95" customHeight="1">
      <c r="A65" s="71"/>
      <c r="B65" s="78"/>
      <c r="C65" s="72"/>
      <c r="D65" s="65"/>
      <c r="E65" s="65"/>
      <c r="F65" s="65"/>
      <c r="G65" s="65"/>
    </row>
    <row r="66" spans="1:7" ht="27" customHeight="1">
      <c r="A66" s="71"/>
      <c r="B66" s="78">
        <v>66</v>
      </c>
      <c r="C66" s="72" t="s">
        <v>108</v>
      </c>
      <c r="D66" s="65"/>
      <c r="E66" s="65"/>
      <c r="F66" s="65"/>
      <c r="G66" s="65"/>
    </row>
    <row r="67" spans="1:7" ht="13.95" customHeight="1">
      <c r="A67" s="71"/>
      <c r="B67" s="78" t="s">
        <v>83</v>
      </c>
      <c r="C67" s="72" t="s">
        <v>68</v>
      </c>
      <c r="D67" s="81">
        <v>409</v>
      </c>
      <c r="E67" s="81">
        <v>308</v>
      </c>
      <c r="F67" s="81">
        <f>E67+400</f>
        <v>708</v>
      </c>
      <c r="G67" s="81">
        <v>308</v>
      </c>
    </row>
    <row r="68" spans="1:7" ht="27" customHeight="1">
      <c r="A68" s="71" t="s">
        <v>11</v>
      </c>
      <c r="B68" s="78">
        <v>66</v>
      </c>
      <c r="C68" s="72" t="s">
        <v>108</v>
      </c>
      <c r="D68" s="81">
        <f t="shared" ref="D68:F68" si="10">D67</f>
        <v>409</v>
      </c>
      <c r="E68" s="81">
        <f t="shared" si="10"/>
        <v>308</v>
      </c>
      <c r="F68" s="81">
        <f t="shared" si="10"/>
        <v>708</v>
      </c>
      <c r="G68" s="81">
        <v>308</v>
      </c>
    </row>
    <row r="69" spans="1:7" ht="14.85" customHeight="1">
      <c r="A69" s="71" t="s">
        <v>11</v>
      </c>
      <c r="B69" s="74">
        <v>61</v>
      </c>
      <c r="C69" s="72" t="s">
        <v>81</v>
      </c>
      <c r="D69" s="81">
        <f t="shared" ref="D69:F69" si="11">D63+D67</f>
        <v>1059</v>
      </c>
      <c r="E69" s="81">
        <f t="shared" si="11"/>
        <v>796</v>
      </c>
      <c r="F69" s="81">
        <f t="shared" si="11"/>
        <v>1896</v>
      </c>
      <c r="G69" s="81">
        <v>796</v>
      </c>
    </row>
    <row r="70" spans="1:7" ht="14.85" customHeight="1">
      <c r="A70" s="49" t="s">
        <v>11</v>
      </c>
      <c r="B70" s="73">
        <v>80.052999999999997</v>
      </c>
      <c r="C70" s="70" t="s">
        <v>22</v>
      </c>
      <c r="D70" s="79">
        <f t="shared" ref="D70:F70" si="12">D69+D59</f>
        <v>11294</v>
      </c>
      <c r="E70" s="79">
        <f t="shared" si="12"/>
        <v>37112</v>
      </c>
      <c r="F70" s="79">
        <f t="shared" si="12"/>
        <v>31666</v>
      </c>
      <c r="G70" s="79">
        <v>28440</v>
      </c>
    </row>
    <row r="71" spans="1:7" ht="14.85" customHeight="1">
      <c r="A71" s="49" t="s">
        <v>11</v>
      </c>
      <c r="B71" s="50">
        <v>2059</v>
      </c>
      <c r="C71" s="51" t="s">
        <v>3</v>
      </c>
      <c r="D71" s="91">
        <f t="shared" ref="D71:F71" si="13">D70</f>
        <v>11294</v>
      </c>
      <c r="E71" s="91">
        <f t="shared" si="13"/>
        <v>37112</v>
      </c>
      <c r="F71" s="91">
        <f t="shared" si="13"/>
        <v>31666</v>
      </c>
      <c r="G71" s="82">
        <v>28440</v>
      </c>
    </row>
    <row r="72" spans="1:7" ht="14.85" customHeight="1">
      <c r="A72" s="49"/>
      <c r="B72" s="50"/>
      <c r="C72" s="56"/>
      <c r="D72" s="83"/>
      <c r="E72" s="83"/>
      <c r="F72" s="83"/>
      <c r="G72" s="83"/>
    </row>
    <row r="73" spans="1:7" ht="14.85" customHeight="1">
      <c r="A73" s="49" t="s">
        <v>13</v>
      </c>
      <c r="B73" s="50">
        <v>2215</v>
      </c>
      <c r="C73" s="51" t="s">
        <v>4</v>
      </c>
      <c r="D73" s="83"/>
      <c r="E73" s="83"/>
      <c r="F73" s="83"/>
      <c r="G73" s="83"/>
    </row>
    <row r="74" spans="1:7" ht="14.85" customHeight="1">
      <c r="A74" s="49"/>
      <c r="B74" s="84">
        <v>2</v>
      </c>
      <c r="C74" s="56" t="s">
        <v>30</v>
      </c>
      <c r="D74" s="85"/>
      <c r="E74" s="85"/>
      <c r="F74" s="85"/>
      <c r="G74" s="85"/>
    </row>
    <row r="75" spans="1:7" ht="14.85" customHeight="1">
      <c r="A75" s="49"/>
      <c r="B75" s="86">
        <v>2.105</v>
      </c>
      <c r="C75" s="51" t="s">
        <v>26</v>
      </c>
      <c r="D75" s="87"/>
      <c r="E75" s="87"/>
      <c r="F75" s="87"/>
      <c r="G75" s="87"/>
    </row>
    <row r="76" spans="1:7" ht="14.85" customHeight="1">
      <c r="A76" s="49"/>
      <c r="B76" s="55">
        <v>42</v>
      </c>
      <c r="C76" s="72" t="s">
        <v>98</v>
      </c>
      <c r="D76" s="87"/>
      <c r="E76" s="87"/>
      <c r="F76" s="87"/>
      <c r="G76" s="87"/>
    </row>
    <row r="77" spans="1:7" ht="14.85" customHeight="1">
      <c r="A77" s="49"/>
      <c r="B77" s="55">
        <v>45</v>
      </c>
      <c r="C77" s="72" t="s">
        <v>23</v>
      </c>
      <c r="D77" s="87"/>
      <c r="E77" s="87"/>
      <c r="F77" s="87"/>
      <c r="G77" s="87"/>
    </row>
    <row r="78" spans="1:7" ht="14.85" customHeight="1">
      <c r="A78" s="49"/>
      <c r="B78" s="191" t="s">
        <v>248</v>
      </c>
      <c r="C78" s="72" t="s">
        <v>39</v>
      </c>
      <c r="D78" s="88">
        <v>0</v>
      </c>
      <c r="E78" s="68">
        <v>3092</v>
      </c>
      <c r="F78" s="68">
        <v>3092</v>
      </c>
      <c r="G78" s="89">
        <v>2641</v>
      </c>
    </row>
    <row r="79" spans="1:7" ht="14.85" customHeight="1">
      <c r="A79" s="49"/>
      <c r="B79" s="122" t="s">
        <v>24</v>
      </c>
      <c r="C79" s="56" t="s">
        <v>27</v>
      </c>
      <c r="D79" s="90">
        <v>2561</v>
      </c>
      <c r="E79" s="67">
        <v>0</v>
      </c>
      <c r="F79" s="90">
        <v>1</v>
      </c>
      <c r="G79" s="67">
        <v>0</v>
      </c>
    </row>
    <row r="80" spans="1:7" ht="14.85" customHeight="1">
      <c r="A80" s="49"/>
      <c r="B80" s="122" t="s">
        <v>28</v>
      </c>
      <c r="C80" s="56" t="s">
        <v>105</v>
      </c>
      <c r="D80" s="90">
        <v>625</v>
      </c>
      <c r="E80" s="90">
        <v>472</v>
      </c>
      <c r="F80" s="90">
        <f>650+E80</f>
        <v>1122</v>
      </c>
      <c r="G80" s="90">
        <v>472</v>
      </c>
    </row>
    <row r="81" spans="1:8" ht="14.85" customHeight="1">
      <c r="A81" s="49" t="s">
        <v>11</v>
      </c>
      <c r="B81" s="55">
        <v>45</v>
      </c>
      <c r="C81" s="72" t="s">
        <v>23</v>
      </c>
      <c r="D81" s="91">
        <f t="shared" ref="D81:F81" si="14">SUM(D78:D80)</f>
        <v>3186</v>
      </c>
      <c r="E81" s="91">
        <f t="shared" si="14"/>
        <v>3564</v>
      </c>
      <c r="F81" s="91">
        <f t="shared" si="14"/>
        <v>4215</v>
      </c>
      <c r="G81" s="91">
        <v>3113</v>
      </c>
    </row>
    <row r="82" spans="1:8" ht="14.85" customHeight="1">
      <c r="A82" s="49"/>
      <c r="B82" s="55"/>
      <c r="C82" s="72"/>
      <c r="D82" s="83"/>
      <c r="E82" s="83"/>
      <c r="F82" s="83"/>
      <c r="G82" s="83"/>
    </row>
    <row r="83" spans="1:8" ht="14.85" customHeight="1">
      <c r="A83" s="49"/>
      <c r="B83" s="92">
        <v>48</v>
      </c>
      <c r="C83" s="56" t="s">
        <v>25</v>
      </c>
      <c r="D83" s="83"/>
      <c r="E83" s="83"/>
      <c r="F83" s="83"/>
      <c r="G83" s="83"/>
    </row>
    <row r="84" spans="1:8" ht="14.85" customHeight="1">
      <c r="A84" s="49"/>
      <c r="B84" s="192" t="s">
        <v>249</v>
      </c>
      <c r="C84" s="75" t="s">
        <v>39</v>
      </c>
      <c r="D84" s="88">
        <v>0</v>
      </c>
      <c r="E84" s="68">
        <v>7426</v>
      </c>
      <c r="F84" s="68">
        <v>7426</v>
      </c>
      <c r="G84" s="89">
        <v>7242</v>
      </c>
      <c r="H84" s="59"/>
    </row>
    <row r="85" spans="1:8" ht="14.85" customHeight="1">
      <c r="A85" s="49"/>
      <c r="B85" s="188" t="s">
        <v>29</v>
      </c>
      <c r="C85" s="57" t="s">
        <v>105</v>
      </c>
      <c r="D85" s="81">
        <v>3754</v>
      </c>
      <c r="E85" s="60">
        <v>0</v>
      </c>
      <c r="F85" s="81">
        <v>1</v>
      </c>
      <c r="G85" s="60">
        <v>0</v>
      </c>
      <c r="H85" s="59"/>
    </row>
    <row r="86" spans="1:8" ht="14.85" customHeight="1">
      <c r="A86" s="49" t="s">
        <v>11</v>
      </c>
      <c r="B86" s="92">
        <v>48</v>
      </c>
      <c r="C86" s="56" t="s">
        <v>25</v>
      </c>
      <c r="D86" s="81">
        <f t="shared" ref="D86:F86" si="15">SUM(D84:D85)</f>
        <v>3754</v>
      </c>
      <c r="E86" s="81">
        <f t="shared" si="15"/>
        <v>7426</v>
      </c>
      <c r="F86" s="81">
        <f t="shared" si="15"/>
        <v>7427</v>
      </c>
      <c r="G86" s="81">
        <v>7242</v>
      </c>
    </row>
    <row r="87" spans="1:8" ht="14.85" customHeight="1">
      <c r="A87" s="49" t="s">
        <v>11</v>
      </c>
      <c r="B87" s="55">
        <v>42</v>
      </c>
      <c r="C87" s="72" t="s">
        <v>98</v>
      </c>
      <c r="D87" s="81">
        <f t="shared" ref="D87:F87" si="16">D81+D86</f>
        <v>6940</v>
      </c>
      <c r="E87" s="81">
        <f t="shared" si="16"/>
        <v>10990</v>
      </c>
      <c r="F87" s="81">
        <f t="shared" si="16"/>
        <v>11642</v>
      </c>
      <c r="G87" s="81">
        <v>10355</v>
      </c>
    </row>
    <row r="88" spans="1:8" ht="14.85" customHeight="1">
      <c r="A88" s="49" t="s">
        <v>11</v>
      </c>
      <c r="B88" s="86">
        <v>2.105</v>
      </c>
      <c r="C88" s="51" t="s">
        <v>26</v>
      </c>
      <c r="D88" s="91">
        <f t="shared" ref="D88:F90" si="17">D87</f>
        <v>6940</v>
      </c>
      <c r="E88" s="91">
        <f t="shared" si="17"/>
        <v>10990</v>
      </c>
      <c r="F88" s="91">
        <f t="shared" si="17"/>
        <v>11642</v>
      </c>
      <c r="G88" s="93">
        <v>10355</v>
      </c>
    </row>
    <row r="89" spans="1:8" ht="14.85" customHeight="1">
      <c r="A89" s="49" t="s">
        <v>11</v>
      </c>
      <c r="B89" s="84">
        <v>2</v>
      </c>
      <c r="C89" s="56" t="s">
        <v>30</v>
      </c>
      <c r="D89" s="81">
        <f t="shared" si="17"/>
        <v>6940</v>
      </c>
      <c r="E89" s="81">
        <f t="shared" si="17"/>
        <v>10990</v>
      </c>
      <c r="F89" s="81">
        <f t="shared" si="17"/>
        <v>11642</v>
      </c>
      <c r="G89" s="94">
        <v>10355</v>
      </c>
    </row>
    <row r="90" spans="1:8" ht="14.85" customHeight="1">
      <c r="A90" s="49" t="s">
        <v>11</v>
      </c>
      <c r="B90" s="50">
        <v>2215</v>
      </c>
      <c r="C90" s="51" t="s">
        <v>4</v>
      </c>
      <c r="D90" s="91">
        <f t="shared" si="17"/>
        <v>6940</v>
      </c>
      <c r="E90" s="91">
        <f t="shared" si="17"/>
        <v>10990</v>
      </c>
      <c r="F90" s="91">
        <f t="shared" si="17"/>
        <v>11642</v>
      </c>
      <c r="G90" s="93">
        <v>10355</v>
      </c>
    </row>
    <row r="91" spans="1:8" ht="14.85" customHeight="1">
      <c r="A91" s="49"/>
      <c r="B91" s="50"/>
      <c r="C91" s="56"/>
      <c r="D91" s="83"/>
      <c r="E91" s="83"/>
      <c r="F91" s="83"/>
      <c r="G91" s="83"/>
    </row>
    <row r="92" spans="1:8" ht="15" customHeight="1">
      <c r="A92" s="49" t="s">
        <v>13</v>
      </c>
      <c r="B92" s="50">
        <v>2216</v>
      </c>
      <c r="C92" s="51" t="s">
        <v>133</v>
      </c>
      <c r="D92" s="83"/>
      <c r="E92" s="83"/>
      <c r="F92" s="83"/>
      <c r="G92" s="83"/>
    </row>
    <row r="93" spans="1:8" ht="15" customHeight="1">
      <c r="A93" s="49"/>
      <c r="B93" s="84">
        <v>5</v>
      </c>
      <c r="C93" s="96" t="s">
        <v>197</v>
      </c>
      <c r="D93" s="83"/>
      <c r="E93" s="83"/>
      <c r="F93" s="83"/>
      <c r="G93" s="83"/>
    </row>
    <row r="94" spans="1:8" ht="15" customHeight="1">
      <c r="A94" s="49"/>
      <c r="B94" s="97">
        <v>5.8</v>
      </c>
      <c r="C94" s="47" t="s">
        <v>35</v>
      </c>
      <c r="D94" s="83"/>
      <c r="E94" s="83"/>
      <c r="F94" s="83"/>
      <c r="G94" s="83"/>
    </row>
    <row r="95" spans="1:8" ht="15" customHeight="1">
      <c r="A95" s="49"/>
      <c r="B95" s="193" t="s">
        <v>198</v>
      </c>
      <c r="C95" s="57" t="s">
        <v>199</v>
      </c>
      <c r="D95" s="79">
        <v>29976</v>
      </c>
      <c r="E95" s="58">
        <v>0</v>
      </c>
      <c r="F95" s="58">
        <v>0</v>
      </c>
      <c r="G95" s="58">
        <v>0</v>
      </c>
      <c r="H95" s="59"/>
    </row>
    <row r="96" spans="1:8" ht="15" customHeight="1">
      <c r="A96" s="49"/>
      <c r="B96" s="193" t="s">
        <v>226</v>
      </c>
      <c r="C96" s="57" t="s">
        <v>227</v>
      </c>
      <c r="D96" s="79">
        <v>29402</v>
      </c>
      <c r="E96" s="58">
        <v>0</v>
      </c>
      <c r="F96" s="58">
        <v>0</v>
      </c>
      <c r="G96" s="58">
        <v>0</v>
      </c>
      <c r="H96" s="59"/>
    </row>
    <row r="97" spans="1:8" ht="15" customHeight="1">
      <c r="A97" s="62"/>
      <c r="B97" s="194" t="s">
        <v>228</v>
      </c>
      <c r="C97" s="120" t="s">
        <v>229</v>
      </c>
      <c r="D97" s="81">
        <v>16660</v>
      </c>
      <c r="E97" s="60">
        <v>0</v>
      </c>
      <c r="F97" s="60">
        <v>0</v>
      </c>
      <c r="G97" s="60">
        <v>0</v>
      </c>
      <c r="H97" s="59"/>
    </row>
    <row r="98" spans="1:8" ht="15" customHeight="1">
      <c r="A98" s="49" t="s">
        <v>11</v>
      </c>
      <c r="B98" s="97">
        <v>5.8</v>
      </c>
      <c r="C98" s="47" t="s">
        <v>35</v>
      </c>
      <c r="D98" s="81">
        <f t="shared" ref="D98:F98" si="18">SUM(D95:D97)</f>
        <v>76038</v>
      </c>
      <c r="E98" s="60">
        <f t="shared" si="18"/>
        <v>0</v>
      </c>
      <c r="F98" s="60">
        <f t="shared" si="18"/>
        <v>0</v>
      </c>
      <c r="G98" s="60">
        <v>0</v>
      </c>
    </row>
    <row r="99" spans="1:8" ht="15" customHeight="1">
      <c r="A99" s="49" t="s">
        <v>11</v>
      </c>
      <c r="B99" s="84">
        <v>5</v>
      </c>
      <c r="C99" s="96" t="s">
        <v>197</v>
      </c>
      <c r="D99" s="93">
        <f t="shared" ref="D99:F99" si="19">D98</f>
        <v>76038</v>
      </c>
      <c r="E99" s="76">
        <f t="shared" si="19"/>
        <v>0</v>
      </c>
      <c r="F99" s="76">
        <f t="shared" si="19"/>
        <v>0</v>
      </c>
      <c r="G99" s="76">
        <v>0</v>
      </c>
    </row>
    <row r="100" spans="1:8" ht="14.4" customHeight="1">
      <c r="A100" s="49"/>
      <c r="B100" s="84"/>
      <c r="C100" s="96"/>
      <c r="D100" s="58"/>
      <c r="E100" s="58"/>
      <c r="F100" s="83"/>
      <c r="G100" s="83"/>
    </row>
    <row r="101" spans="1:8" ht="13.95" customHeight="1">
      <c r="A101" s="49"/>
      <c r="B101" s="49">
        <v>80</v>
      </c>
      <c r="C101" s="56" t="s">
        <v>21</v>
      </c>
      <c r="D101" s="83"/>
      <c r="E101" s="83"/>
      <c r="F101" s="83"/>
      <c r="G101" s="83"/>
    </row>
    <row r="102" spans="1:8" ht="13.95" customHeight="1">
      <c r="A102" s="49"/>
      <c r="B102" s="50">
        <v>80.102999999999994</v>
      </c>
      <c r="C102" s="51" t="s">
        <v>134</v>
      </c>
      <c r="D102" s="83"/>
      <c r="E102" s="83"/>
      <c r="F102" s="83"/>
      <c r="G102" s="83"/>
    </row>
    <row r="103" spans="1:8" ht="13.95" customHeight="1">
      <c r="A103" s="49"/>
      <c r="B103" s="49">
        <v>60</v>
      </c>
      <c r="C103" s="56" t="s">
        <v>135</v>
      </c>
      <c r="D103" s="83"/>
      <c r="E103" s="83"/>
      <c r="F103" s="83"/>
      <c r="G103" s="83"/>
    </row>
    <row r="104" spans="1:8" ht="13.95" customHeight="1">
      <c r="A104" s="49"/>
      <c r="B104" s="193" t="s">
        <v>136</v>
      </c>
      <c r="C104" s="57" t="s">
        <v>137</v>
      </c>
      <c r="D104" s="79">
        <v>20000</v>
      </c>
      <c r="E104" s="79">
        <v>22000</v>
      </c>
      <c r="F104" s="79">
        <v>22000</v>
      </c>
      <c r="G104" s="58">
        <v>0</v>
      </c>
      <c r="H104" s="59"/>
    </row>
    <row r="105" spans="1:8" ht="13.95" customHeight="1">
      <c r="A105" s="49" t="s">
        <v>11</v>
      </c>
      <c r="B105" s="49">
        <v>60</v>
      </c>
      <c r="C105" s="56" t="s">
        <v>135</v>
      </c>
      <c r="D105" s="91">
        <f t="shared" ref="D105:F107" si="20">D104</f>
        <v>20000</v>
      </c>
      <c r="E105" s="91">
        <f t="shared" si="20"/>
        <v>22000</v>
      </c>
      <c r="F105" s="91">
        <f t="shared" si="20"/>
        <v>22000</v>
      </c>
      <c r="G105" s="76">
        <v>0</v>
      </c>
    </row>
    <row r="106" spans="1:8" ht="13.95" customHeight="1">
      <c r="A106" s="49" t="s">
        <v>11</v>
      </c>
      <c r="B106" s="50">
        <v>80.102999999999994</v>
      </c>
      <c r="C106" s="51" t="s">
        <v>134</v>
      </c>
      <c r="D106" s="91">
        <f t="shared" si="20"/>
        <v>20000</v>
      </c>
      <c r="E106" s="91">
        <f t="shared" si="20"/>
        <v>22000</v>
      </c>
      <c r="F106" s="91">
        <f t="shared" si="20"/>
        <v>22000</v>
      </c>
      <c r="G106" s="76">
        <v>0</v>
      </c>
    </row>
    <row r="107" spans="1:8" ht="13.95" customHeight="1">
      <c r="A107" s="49" t="s">
        <v>11</v>
      </c>
      <c r="B107" s="49">
        <v>80</v>
      </c>
      <c r="C107" s="56" t="s">
        <v>21</v>
      </c>
      <c r="D107" s="91">
        <f t="shared" si="20"/>
        <v>20000</v>
      </c>
      <c r="E107" s="91">
        <f t="shared" si="20"/>
        <v>22000</v>
      </c>
      <c r="F107" s="91">
        <f t="shared" si="20"/>
        <v>22000</v>
      </c>
      <c r="G107" s="76">
        <v>0</v>
      </c>
    </row>
    <row r="108" spans="1:8" ht="13.95" customHeight="1">
      <c r="A108" s="49" t="s">
        <v>11</v>
      </c>
      <c r="B108" s="50">
        <v>2216</v>
      </c>
      <c r="C108" s="51" t="s">
        <v>133</v>
      </c>
      <c r="D108" s="91">
        <f t="shared" ref="D108:F108" si="21">D107+D99</f>
        <v>96038</v>
      </c>
      <c r="E108" s="91">
        <f t="shared" si="21"/>
        <v>22000</v>
      </c>
      <c r="F108" s="91">
        <f t="shared" si="21"/>
        <v>22000</v>
      </c>
      <c r="G108" s="76">
        <v>0</v>
      </c>
    </row>
    <row r="109" spans="1:8">
      <c r="A109" s="49"/>
      <c r="B109" s="50"/>
      <c r="C109" s="51"/>
      <c r="D109" s="83"/>
      <c r="E109" s="98"/>
      <c r="F109" s="98"/>
      <c r="G109" s="83"/>
    </row>
    <row r="110" spans="1:8" ht="15" customHeight="1">
      <c r="A110" s="49" t="s">
        <v>13</v>
      </c>
      <c r="B110" s="50">
        <v>2217</v>
      </c>
      <c r="C110" s="51" t="s">
        <v>6</v>
      </c>
      <c r="D110" s="85"/>
      <c r="E110" s="85"/>
      <c r="F110" s="85"/>
      <c r="G110" s="85"/>
    </row>
    <row r="111" spans="1:8" s="100" customFormat="1" ht="15" customHeight="1">
      <c r="A111" s="49"/>
      <c r="B111" s="84">
        <v>1</v>
      </c>
      <c r="C111" s="56" t="s">
        <v>106</v>
      </c>
      <c r="D111" s="87"/>
      <c r="E111" s="87"/>
      <c r="F111" s="87"/>
      <c r="G111" s="87"/>
      <c r="H111" s="99"/>
    </row>
    <row r="112" spans="1:8" s="100" customFormat="1" ht="15" customHeight="1">
      <c r="A112" s="49"/>
      <c r="B112" s="86">
        <v>1.0009999999999999</v>
      </c>
      <c r="C112" s="51" t="s">
        <v>31</v>
      </c>
      <c r="D112" s="87"/>
      <c r="E112" s="87"/>
      <c r="F112" s="87"/>
      <c r="G112" s="87"/>
      <c r="H112" s="99"/>
    </row>
    <row r="113" spans="1:8" s="100" customFormat="1" ht="15" customHeight="1">
      <c r="A113" s="49"/>
      <c r="B113" s="55">
        <v>60</v>
      </c>
      <c r="C113" s="56" t="s">
        <v>14</v>
      </c>
      <c r="D113" s="87"/>
      <c r="E113" s="87"/>
      <c r="F113" s="87"/>
      <c r="G113" s="87"/>
      <c r="H113" s="99"/>
    </row>
    <row r="114" spans="1:8" s="100" customFormat="1" ht="15" customHeight="1">
      <c r="A114" s="49"/>
      <c r="B114" s="55">
        <v>44</v>
      </c>
      <c r="C114" s="56" t="s">
        <v>15</v>
      </c>
      <c r="D114" s="85"/>
      <c r="E114" s="85"/>
      <c r="F114" s="85"/>
      <c r="G114" s="85"/>
      <c r="H114" s="99"/>
    </row>
    <row r="115" spans="1:8" s="100" customFormat="1" ht="15" customHeight="1">
      <c r="A115" s="49"/>
      <c r="B115" s="188" t="s">
        <v>16</v>
      </c>
      <c r="C115" s="57" t="s">
        <v>32</v>
      </c>
      <c r="D115" s="79">
        <v>27501</v>
      </c>
      <c r="E115" s="79">
        <v>40006</v>
      </c>
      <c r="F115" s="79">
        <v>40006</v>
      </c>
      <c r="G115" s="83">
        <v>40539</v>
      </c>
      <c r="H115" s="101"/>
    </row>
    <row r="116" spans="1:8" s="182" customFormat="1" ht="15" customHeight="1">
      <c r="A116" s="49"/>
      <c r="B116" s="188" t="s">
        <v>262</v>
      </c>
      <c r="C116" s="75" t="s">
        <v>39</v>
      </c>
      <c r="D116" s="58">
        <v>0</v>
      </c>
      <c r="E116" s="58">
        <v>0</v>
      </c>
      <c r="F116" s="58">
        <v>0</v>
      </c>
      <c r="G116" s="83">
        <v>738</v>
      </c>
      <c r="H116" s="181"/>
    </row>
    <row r="117" spans="1:8" s="100" customFormat="1" ht="15" customHeight="1">
      <c r="A117" s="49"/>
      <c r="B117" s="188" t="s">
        <v>17</v>
      </c>
      <c r="C117" s="57" t="s">
        <v>18</v>
      </c>
      <c r="D117" s="58">
        <v>0</v>
      </c>
      <c r="E117" s="79">
        <v>75</v>
      </c>
      <c r="F117" s="79">
        <v>75</v>
      </c>
      <c r="G117" s="83">
        <v>83</v>
      </c>
      <c r="H117" s="101"/>
    </row>
    <row r="118" spans="1:8" ht="15" customHeight="1">
      <c r="A118" s="49"/>
      <c r="B118" s="188" t="s">
        <v>19</v>
      </c>
      <c r="C118" s="57" t="s">
        <v>20</v>
      </c>
      <c r="D118" s="79">
        <v>2947</v>
      </c>
      <c r="E118" s="79">
        <v>1812</v>
      </c>
      <c r="F118" s="79">
        <v>1812</v>
      </c>
      <c r="G118" s="83">
        <v>1993</v>
      </c>
      <c r="H118" s="59"/>
    </row>
    <row r="119" spans="1:8" ht="26.4">
      <c r="A119" s="49"/>
      <c r="B119" s="122" t="s">
        <v>218</v>
      </c>
      <c r="C119" s="175" t="s">
        <v>219</v>
      </c>
      <c r="D119" s="67">
        <v>0</v>
      </c>
      <c r="E119" s="90">
        <v>31341</v>
      </c>
      <c r="F119" s="90">
        <f>31341-19500</f>
        <v>11841</v>
      </c>
      <c r="G119" s="58">
        <v>0</v>
      </c>
      <c r="H119" s="59"/>
    </row>
    <row r="120" spans="1:8" ht="15" customHeight="1">
      <c r="A120" s="49" t="s">
        <v>11</v>
      </c>
      <c r="B120" s="55">
        <v>60</v>
      </c>
      <c r="C120" s="56" t="s">
        <v>14</v>
      </c>
      <c r="D120" s="91">
        <f t="shared" ref="D120:F120" si="22">SUM(D115:D119)</f>
        <v>30448</v>
      </c>
      <c r="E120" s="91">
        <f t="shared" si="22"/>
        <v>73234</v>
      </c>
      <c r="F120" s="91">
        <f t="shared" si="22"/>
        <v>53734</v>
      </c>
      <c r="G120" s="91">
        <v>43353</v>
      </c>
    </row>
    <row r="121" spans="1:8" ht="15" customHeight="1">
      <c r="A121" s="49" t="s">
        <v>11</v>
      </c>
      <c r="B121" s="86">
        <v>1.0009999999999999</v>
      </c>
      <c r="C121" s="51" t="s">
        <v>31</v>
      </c>
      <c r="D121" s="91">
        <f t="shared" ref="D121:F121" si="23">D120</f>
        <v>30448</v>
      </c>
      <c r="E121" s="91">
        <f t="shared" si="23"/>
        <v>73234</v>
      </c>
      <c r="F121" s="91">
        <f t="shared" si="23"/>
        <v>53734</v>
      </c>
      <c r="G121" s="93">
        <v>43353</v>
      </c>
    </row>
    <row r="122" spans="1:8">
      <c r="A122" s="49"/>
      <c r="B122" s="102"/>
      <c r="C122" s="51"/>
      <c r="D122" s="83"/>
      <c r="E122" s="83"/>
      <c r="F122" s="83"/>
      <c r="G122" s="83"/>
    </row>
    <row r="123" spans="1:8" ht="13.95" customHeight="1">
      <c r="A123" s="49"/>
      <c r="B123" s="86">
        <v>1.0529999999999999</v>
      </c>
      <c r="C123" s="51" t="s">
        <v>22</v>
      </c>
      <c r="D123" s="83"/>
      <c r="E123" s="83"/>
      <c r="F123" s="83"/>
      <c r="G123" s="83"/>
    </row>
    <row r="124" spans="1:8" ht="13.95" customHeight="1">
      <c r="A124" s="49"/>
      <c r="B124" s="55">
        <v>44</v>
      </c>
      <c r="C124" s="56" t="s">
        <v>15</v>
      </c>
      <c r="D124" s="83"/>
      <c r="E124" s="83"/>
      <c r="F124" s="83"/>
      <c r="G124" s="83"/>
    </row>
    <row r="125" spans="1:8" ht="13.95" customHeight="1">
      <c r="A125" s="49"/>
      <c r="B125" s="195" t="s">
        <v>33</v>
      </c>
      <c r="C125" s="103" t="s">
        <v>34</v>
      </c>
      <c r="D125" s="81">
        <v>1044</v>
      </c>
      <c r="E125" s="81">
        <v>783</v>
      </c>
      <c r="F125" s="81">
        <f>E125+1000</f>
        <v>1783</v>
      </c>
      <c r="G125" s="94">
        <v>783</v>
      </c>
      <c r="H125" s="59"/>
    </row>
    <row r="126" spans="1:8" ht="13.95" customHeight="1">
      <c r="A126" s="49" t="s">
        <v>11</v>
      </c>
      <c r="B126" s="86">
        <v>1.0529999999999999</v>
      </c>
      <c r="C126" s="51" t="s">
        <v>22</v>
      </c>
      <c r="D126" s="81">
        <f t="shared" ref="D126:F126" si="24">D125</f>
        <v>1044</v>
      </c>
      <c r="E126" s="81">
        <f t="shared" si="24"/>
        <v>783</v>
      </c>
      <c r="F126" s="81">
        <f t="shared" si="24"/>
        <v>1783</v>
      </c>
      <c r="G126" s="94">
        <v>783</v>
      </c>
    </row>
    <row r="127" spans="1:8">
      <c r="A127" s="49"/>
      <c r="B127" s="86"/>
      <c r="C127" s="51"/>
      <c r="D127" s="79"/>
      <c r="E127" s="79"/>
      <c r="F127" s="83"/>
      <c r="G127" s="83"/>
    </row>
    <row r="128" spans="1:8">
      <c r="A128" s="49"/>
      <c r="B128" s="104">
        <v>1.8</v>
      </c>
      <c r="C128" s="51" t="s">
        <v>35</v>
      </c>
      <c r="D128" s="83"/>
      <c r="E128" s="83"/>
      <c r="F128" s="83"/>
      <c r="G128" s="83"/>
    </row>
    <row r="129" spans="1:8">
      <c r="A129" s="49"/>
      <c r="B129" s="55">
        <v>62</v>
      </c>
      <c r="C129" s="56" t="s">
        <v>36</v>
      </c>
      <c r="D129" s="83"/>
      <c r="E129" s="83"/>
      <c r="F129" s="83"/>
      <c r="G129" s="83"/>
    </row>
    <row r="130" spans="1:8">
      <c r="A130" s="49"/>
      <c r="B130" s="55">
        <v>44</v>
      </c>
      <c r="C130" s="56" t="s">
        <v>15</v>
      </c>
      <c r="D130" s="83"/>
      <c r="E130" s="83"/>
      <c r="F130" s="83"/>
      <c r="G130" s="83"/>
    </row>
    <row r="131" spans="1:8">
      <c r="A131" s="49"/>
      <c r="B131" s="188" t="s">
        <v>112</v>
      </c>
      <c r="C131" s="57" t="s">
        <v>68</v>
      </c>
      <c r="D131" s="58">
        <v>0</v>
      </c>
      <c r="E131" s="58">
        <v>0</v>
      </c>
      <c r="F131" s="79">
        <v>13000</v>
      </c>
      <c r="G131" s="58">
        <v>0</v>
      </c>
      <c r="H131" s="59"/>
    </row>
    <row r="132" spans="1:8">
      <c r="A132" s="49"/>
      <c r="B132" s="188" t="s">
        <v>37</v>
      </c>
      <c r="C132" s="57" t="s">
        <v>38</v>
      </c>
      <c r="D132" s="79">
        <v>798</v>
      </c>
      <c r="E132" s="58">
        <v>0</v>
      </c>
      <c r="F132" s="58">
        <v>0</v>
      </c>
      <c r="G132" s="58">
        <v>0</v>
      </c>
      <c r="H132" s="59"/>
    </row>
    <row r="133" spans="1:8" ht="15" customHeight="1">
      <c r="A133" s="105"/>
      <c r="B133" s="196" t="s">
        <v>111</v>
      </c>
      <c r="C133" s="106" t="s">
        <v>129</v>
      </c>
      <c r="D133" s="58">
        <v>0</v>
      </c>
      <c r="E133" s="58">
        <v>0</v>
      </c>
      <c r="F133" s="79">
        <v>25000</v>
      </c>
      <c r="G133" s="58">
        <v>0</v>
      </c>
      <c r="H133" s="59"/>
    </row>
    <row r="134" spans="1:8" ht="26.4">
      <c r="A134" s="49"/>
      <c r="B134" s="197" t="s">
        <v>158</v>
      </c>
      <c r="C134" s="106" t="s">
        <v>220</v>
      </c>
      <c r="D134" s="79">
        <v>4200</v>
      </c>
      <c r="E134" s="58">
        <v>0</v>
      </c>
      <c r="F134" s="58">
        <v>0</v>
      </c>
      <c r="G134" s="79">
        <v>5088</v>
      </c>
      <c r="H134" s="59"/>
    </row>
    <row r="135" spans="1:8" ht="14.85" customHeight="1">
      <c r="A135" s="49"/>
      <c r="B135" s="122" t="s">
        <v>263</v>
      </c>
      <c r="C135" s="57" t="s">
        <v>264</v>
      </c>
      <c r="D135" s="58">
        <v>0</v>
      </c>
      <c r="E135" s="58">
        <v>0</v>
      </c>
      <c r="F135" s="58">
        <v>0</v>
      </c>
      <c r="G135" s="79">
        <v>5000</v>
      </c>
      <c r="H135" s="59"/>
    </row>
    <row r="136" spans="1:8" ht="15.15" customHeight="1">
      <c r="A136" s="49" t="s">
        <v>11</v>
      </c>
      <c r="B136" s="107">
        <v>62</v>
      </c>
      <c r="C136" s="57" t="s">
        <v>36</v>
      </c>
      <c r="D136" s="91">
        <f>SUM(D131:D135)</f>
        <v>4998</v>
      </c>
      <c r="E136" s="76">
        <f>SUM(E131:E134)</f>
        <v>0</v>
      </c>
      <c r="F136" s="91">
        <f>SUM(F131:F134)</f>
        <v>38000</v>
      </c>
      <c r="G136" s="91">
        <v>10088</v>
      </c>
      <c r="H136" s="59"/>
    </row>
    <row r="137" spans="1:8" ht="15.15" customHeight="1">
      <c r="A137" s="49" t="s">
        <v>11</v>
      </c>
      <c r="B137" s="104">
        <v>1.8</v>
      </c>
      <c r="C137" s="51" t="s">
        <v>35</v>
      </c>
      <c r="D137" s="90">
        <f t="shared" ref="D137:F137" si="25">D136</f>
        <v>4998</v>
      </c>
      <c r="E137" s="67">
        <f t="shared" si="25"/>
        <v>0</v>
      </c>
      <c r="F137" s="90">
        <f t="shared" si="25"/>
        <v>38000</v>
      </c>
      <c r="G137" s="90">
        <v>10088</v>
      </c>
    </row>
    <row r="138" spans="1:8" ht="15.15" customHeight="1">
      <c r="A138" s="49" t="s">
        <v>11</v>
      </c>
      <c r="B138" s="84">
        <v>1</v>
      </c>
      <c r="C138" s="56" t="s">
        <v>106</v>
      </c>
      <c r="D138" s="91">
        <f t="shared" ref="D138:F138" si="26">D137+D126+D121</f>
        <v>36490</v>
      </c>
      <c r="E138" s="91">
        <f t="shared" si="26"/>
        <v>74017</v>
      </c>
      <c r="F138" s="91">
        <f t="shared" si="26"/>
        <v>93517</v>
      </c>
      <c r="G138" s="91">
        <v>54224</v>
      </c>
    </row>
    <row r="139" spans="1:8">
      <c r="A139" s="49"/>
      <c r="B139" s="84"/>
      <c r="C139" s="56"/>
      <c r="D139" s="83"/>
      <c r="E139" s="83"/>
      <c r="F139" s="83"/>
      <c r="G139" s="83"/>
    </row>
    <row r="140" spans="1:8" ht="15.15" customHeight="1">
      <c r="A140" s="49"/>
      <c r="B140" s="84">
        <v>5</v>
      </c>
      <c r="C140" s="56" t="s">
        <v>41</v>
      </c>
      <c r="D140" s="85"/>
      <c r="E140" s="85"/>
      <c r="F140" s="85"/>
      <c r="G140" s="85"/>
    </row>
    <row r="141" spans="1:8" ht="15.15" customHeight="1">
      <c r="A141" s="49"/>
      <c r="B141" s="104">
        <v>5.0010000000000003</v>
      </c>
      <c r="C141" s="51" t="s">
        <v>31</v>
      </c>
      <c r="D141" s="85"/>
      <c r="E141" s="85"/>
      <c r="F141" s="85"/>
      <c r="G141" s="85"/>
    </row>
    <row r="142" spans="1:8" ht="14.4" customHeight="1">
      <c r="A142" s="49"/>
      <c r="B142" s="84">
        <v>60</v>
      </c>
      <c r="C142" s="56" t="s">
        <v>42</v>
      </c>
      <c r="D142" s="87"/>
      <c r="E142" s="87"/>
      <c r="F142" s="87"/>
      <c r="G142" s="87"/>
    </row>
    <row r="143" spans="1:8" ht="14.4" customHeight="1">
      <c r="A143" s="49"/>
      <c r="B143" s="55">
        <v>44</v>
      </c>
      <c r="C143" s="56" t="s">
        <v>15</v>
      </c>
      <c r="D143" s="87"/>
      <c r="E143" s="87"/>
      <c r="F143" s="87"/>
      <c r="G143" s="87"/>
    </row>
    <row r="144" spans="1:8" ht="14.4" customHeight="1">
      <c r="A144" s="49"/>
      <c r="B144" s="188" t="s">
        <v>16</v>
      </c>
      <c r="C144" s="57" t="s">
        <v>32</v>
      </c>
      <c r="D144" s="79">
        <v>29255</v>
      </c>
      <c r="E144" s="79">
        <v>37042</v>
      </c>
      <c r="F144" s="79">
        <v>37042</v>
      </c>
      <c r="G144" s="79">
        <v>38309</v>
      </c>
      <c r="H144" s="59"/>
    </row>
    <row r="145" spans="1:8" s="184" customFormat="1" ht="14.4" customHeight="1">
      <c r="A145" s="49"/>
      <c r="B145" s="188" t="s">
        <v>262</v>
      </c>
      <c r="C145" s="75" t="s">
        <v>39</v>
      </c>
      <c r="D145" s="60">
        <v>0</v>
      </c>
      <c r="E145" s="60">
        <v>0</v>
      </c>
      <c r="F145" s="60">
        <v>0</v>
      </c>
      <c r="G145" s="81">
        <v>5805</v>
      </c>
      <c r="H145" s="183"/>
    </row>
    <row r="146" spans="1:8" ht="14.4" customHeight="1">
      <c r="A146" s="62" t="s">
        <v>11</v>
      </c>
      <c r="B146" s="176">
        <v>44</v>
      </c>
      <c r="C146" s="125" t="s">
        <v>15</v>
      </c>
      <c r="D146" s="81">
        <f t="shared" ref="D146:F146" si="27">SUM(D144:D144)</f>
        <v>29255</v>
      </c>
      <c r="E146" s="81">
        <f t="shared" si="27"/>
        <v>37042</v>
      </c>
      <c r="F146" s="81">
        <f t="shared" si="27"/>
        <v>37042</v>
      </c>
      <c r="G146" s="81">
        <v>44114</v>
      </c>
    </row>
    <row r="147" spans="1:8" ht="14.4" customHeight="1">
      <c r="A147" s="49" t="s">
        <v>11</v>
      </c>
      <c r="B147" s="84">
        <v>60</v>
      </c>
      <c r="C147" s="56" t="s">
        <v>42</v>
      </c>
      <c r="D147" s="81">
        <f t="shared" ref="D147:F148" si="28">D146</f>
        <v>29255</v>
      </c>
      <c r="E147" s="81">
        <f t="shared" si="28"/>
        <v>37042</v>
      </c>
      <c r="F147" s="81">
        <f t="shared" si="28"/>
        <v>37042</v>
      </c>
      <c r="G147" s="81">
        <v>44114</v>
      </c>
    </row>
    <row r="148" spans="1:8" ht="14.4" customHeight="1">
      <c r="A148" s="49" t="s">
        <v>11</v>
      </c>
      <c r="B148" s="104">
        <v>5.0010000000000003</v>
      </c>
      <c r="C148" s="51" t="s">
        <v>31</v>
      </c>
      <c r="D148" s="91">
        <f t="shared" si="28"/>
        <v>29255</v>
      </c>
      <c r="E148" s="91">
        <f t="shared" si="28"/>
        <v>37042</v>
      </c>
      <c r="F148" s="91">
        <f t="shared" si="28"/>
        <v>37042</v>
      </c>
      <c r="G148" s="91">
        <v>44114</v>
      </c>
    </row>
    <row r="149" spans="1:8" ht="9.6" customHeight="1">
      <c r="A149" s="49"/>
      <c r="B149" s="102"/>
      <c r="C149" s="51"/>
      <c r="D149" s="83"/>
      <c r="E149" s="83"/>
      <c r="F149" s="83"/>
      <c r="G149" s="83"/>
    </row>
    <row r="150" spans="1:8" ht="15" customHeight="1">
      <c r="A150" s="49"/>
      <c r="B150" s="104">
        <v>5.0510000000000002</v>
      </c>
      <c r="C150" s="51" t="s">
        <v>40</v>
      </c>
      <c r="D150" s="87"/>
      <c r="E150" s="87"/>
      <c r="F150" s="87"/>
      <c r="G150" s="87"/>
    </row>
    <row r="151" spans="1:8" ht="15" customHeight="1">
      <c r="A151" s="49"/>
      <c r="B151" s="108">
        <v>45</v>
      </c>
      <c r="C151" s="56" t="s">
        <v>23</v>
      </c>
      <c r="D151" s="87"/>
      <c r="E151" s="87"/>
      <c r="F151" s="87"/>
      <c r="G151" s="87"/>
    </row>
    <row r="152" spans="1:8" ht="26.4">
      <c r="A152" s="49"/>
      <c r="B152" s="122" t="s">
        <v>185</v>
      </c>
      <c r="C152" s="57" t="s">
        <v>186</v>
      </c>
      <c r="D152" s="81">
        <v>2500</v>
      </c>
      <c r="E152" s="60">
        <v>0</v>
      </c>
      <c r="F152" s="60">
        <v>0</v>
      </c>
      <c r="G152" s="60">
        <v>0</v>
      </c>
      <c r="H152" s="59"/>
    </row>
    <row r="153" spans="1:8" ht="15" customHeight="1">
      <c r="A153" s="49" t="s">
        <v>11</v>
      </c>
      <c r="B153" s="108">
        <v>45</v>
      </c>
      <c r="C153" s="56" t="s">
        <v>23</v>
      </c>
      <c r="D153" s="81">
        <f t="shared" ref="D153:F153" si="29">SUM(D152:D152)</f>
        <v>2500</v>
      </c>
      <c r="E153" s="60">
        <f t="shared" si="29"/>
        <v>0</v>
      </c>
      <c r="F153" s="60">
        <f t="shared" si="29"/>
        <v>0</v>
      </c>
      <c r="G153" s="60">
        <v>0</v>
      </c>
    </row>
    <row r="154" spans="1:8" ht="15" customHeight="1">
      <c r="A154" s="49"/>
      <c r="B154" s="108"/>
      <c r="C154" s="56"/>
      <c r="D154" s="83"/>
      <c r="E154" s="83"/>
      <c r="F154" s="83"/>
      <c r="G154" s="83"/>
    </row>
    <row r="155" spans="1:8" ht="15" customHeight="1">
      <c r="A155" s="49"/>
      <c r="B155" s="92">
        <v>48</v>
      </c>
      <c r="C155" s="56" t="s">
        <v>25</v>
      </c>
      <c r="D155" s="83"/>
      <c r="E155" s="83"/>
      <c r="F155" s="83"/>
      <c r="G155" s="83"/>
    </row>
    <row r="156" spans="1:8" ht="15" customHeight="1">
      <c r="A156" s="49"/>
      <c r="B156" s="92" t="s">
        <v>260</v>
      </c>
      <c r="C156" s="56" t="s">
        <v>261</v>
      </c>
      <c r="D156" s="58">
        <v>0</v>
      </c>
      <c r="E156" s="58">
        <v>0</v>
      </c>
      <c r="F156" s="83">
        <v>5000</v>
      </c>
      <c r="G156" s="83">
        <v>10000</v>
      </c>
    </row>
    <row r="157" spans="1:8" ht="15" customHeight="1">
      <c r="A157" s="49" t="s">
        <v>11</v>
      </c>
      <c r="B157" s="92">
        <v>48</v>
      </c>
      <c r="C157" s="56" t="s">
        <v>25</v>
      </c>
      <c r="D157" s="60">
        <f t="shared" ref="D157:F157" si="30">SUM(D156:D156)</f>
        <v>0</v>
      </c>
      <c r="E157" s="60">
        <f t="shared" si="30"/>
        <v>0</v>
      </c>
      <c r="F157" s="81">
        <f t="shared" si="30"/>
        <v>5000</v>
      </c>
      <c r="G157" s="81">
        <v>10000</v>
      </c>
    </row>
    <row r="158" spans="1:8" ht="15" customHeight="1">
      <c r="A158" s="49" t="s">
        <v>11</v>
      </c>
      <c r="B158" s="104">
        <v>5.0510000000000002</v>
      </c>
      <c r="C158" s="51" t="s">
        <v>40</v>
      </c>
      <c r="D158" s="81">
        <f t="shared" ref="D158:F158" si="31">D157+D153</f>
        <v>2500</v>
      </c>
      <c r="E158" s="60">
        <f t="shared" si="31"/>
        <v>0</v>
      </c>
      <c r="F158" s="81">
        <f t="shared" si="31"/>
        <v>5000</v>
      </c>
      <c r="G158" s="81">
        <v>10000</v>
      </c>
    </row>
    <row r="159" spans="1:8" ht="15" customHeight="1">
      <c r="A159" s="49"/>
      <c r="B159" s="104"/>
      <c r="C159" s="51"/>
      <c r="D159" s="83"/>
      <c r="E159" s="83"/>
      <c r="F159" s="83"/>
      <c r="G159" s="83"/>
    </row>
    <row r="160" spans="1:8" ht="15" customHeight="1">
      <c r="A160" s="49"/>
      <c r="B160" s="104">
        <v>5.0529999999999999</v>
      </c>
      <c r="C160" s="51" t="s">
        <v>22</v>
      </c>
      <c r="D160" s="83"/>
      <c r="E160" s="83"/>
      <c r="F160" s="83"/>
      <c r="G160" s="83"/>
    </row>
    <row r="161" spans="1:8" ht="15" customHeight="1">
      <c r="A161" s="49"/>
      <c r="B161" s="109">
        <v>45</v>
      </c>
      <c r="C161" s="56" t="s">
        <v>23</v>
      </c>
      <c r="D161" s="83"/>
      <c r="E161" s="83"/>
      <c r="F161" s="83"/>
      <c r="G161" s="83"/>
    </row>
    <row r="162" spans="1:8" ht="15" customHeight="1">
      <c r="A162" s="49"/>
      <c r="B162" s="198" t="s">
        <v>120</v>
      </c>
      <c r="C162" s="57" t="s">
        <v>39</v>
      </c>
      <c r="D162" s="58">
        <v>0</v>
      </c>
      <c r="E162" s="79">
        <v>1841</v>
      </c>
      <c r="F162" s="79">
        <v>1841</v>
      </c>
      <c r="G162" s="83">
        <v>1735</v>
      </c>
      <c r="H162" s="59"/>
    </row>
    <row r="163" spans="1:8" ht="15" customHeight="1">
      <c r="A163" s="49"/>
      <c r="B163" s="195" t="s">
        <v>43</v>
      </c>
      <c r="C163" s="57" t="s">
        <v>44</v>
      </c>
      <c r="D163" s="81">
        <v>1510</v>
      </c>
      <c r="E163" s="81">
        <v>616</v>
      </c>
      <c r="F163" s="81">
        <f>E163+300</f>
        <v>916</v>
      </c>
      <c r="G163" s="94">
        <v>616</v>
      </c>
      <c r="H163" s="59"/>
    </row>
    <row r="164" spans="1:8" ht="15" customHeight="1">
      <c r="A164" s="49" t="s">
        <v>11</v>
      </c>
      <c r="B164" s="109">
        <v>45</v>
      </c>
      <c r="C164" s="56" t="s">
        <v>23</v>
      </c>
      <c r="D164" s="91">
        <f t="shared" ref="D164:F164" si="32">SUM(D162:D163)</f>
        <v>1510</v>
      </c>
      <c r="E164" s="91">
        <f t="shared" si="32"/>
        <v>2457</v>
      </c>
      <c r="F164" s="91">
        <f t="shared" si="32"/>
        <v>2757</v>
      </c>
      <c r="G164" s="91">
        <v>2351</v>
      </c>
    </row>
    <row r="165" spans="1:8">
      <c r="A165" s="49"/>
      <c r="B165" s="110"/>
      <c r="C165" s="56"/>
      <c r="D165" s="83"/>
      <c r="E165" s="79"/>
      <c r="F165" s="79"/>
      <c r="G165" s="83"/>
    </row>
    <row r="166" spans="1:8" ht="15" customHeight="1">
      <c r="A166" s="49"/>
      <c r="B166" s="111">
        <v>48</v>
      </c>
      <c r="C166" s="57" t="s">
        <v>25</v>
      </c>
      <c r="D166" s="83"/>
      <c r="E166" s="79"/>
      <c r="F166" s="79"/>
      <c r="G166" s="83"/>
      <c r="H166" s="59"/>
    </row>
    <row r="167" spans="1:8" ht="15" customHeight="1">
      <c r="A167" s="49"/>
      <c r="B167" s="195" t="s">
        <v>45</v>
      </c>
      <c r="C167" s="57" t="s">
        <v>44</v>
      </c>
      <c r="D167" s="81">
        <v>199</v>
      </c>
      <c r="E167" s="81">
        <v>149</v>
      </c>
      <c r="F167" s="81">
        <v>149</v>
      </c>
      <c r="G167" s="94">
        <v>149</v>
      </c>
      <c r="H167" s="59"/>
    </row>
    <row r="168" spans="1:8" ht="15" customHeight="1">
      <c r="A168" s="49" t="s">
        <v>11</v>
      </c>
      <c r="B168" s="92">
        <v>48</v>
      </c>
      <c r="C168" s="56" t="s">
        <v>25</v>
      </c>
      <c r="D168" s="81">
        <f t="shared" ref="D168:F168" si="33">D167</f>
        <v>199</v>
      </c>
      <c r="E168" s="81">
        <f t="shared" si="33"/>
        <v>149</v>
      </c>
      <c r="F168" s="81">
        <f t="shared" si="33"/>
        <v>149</v>
      </c>
      <c r="G168" s="81">
        <v>149</v>
      </c>
    </row>
    <row r="169" spans="1:8" ht="15" customHeight="1">
      <c r="A169" s="49" t="s">
        <v>11</v>
      </c>
      <c r="B169" s="104">
        <v>5.0529999999999999</v>
      </c>
      <c r="C169" s="51" t="s">
        <v>22</v>
      </c>
      <c r="D169" s="91">
        <f t="shared" ref="D169:F169" si="34">D164+D168</f>
        <v>1709</v>
      </c>
      <c r="E169" s="91">
        <f t="shared" si="34"/>
        <v>2606</v>
      </c>
      <c r="F169" s="91">
        <f t="shared" si="34"/>
        <v>2906</v>
      </c>
      <c r="G169" s="91">
        <v>2500</v>
      </c>
    </row>
    <row r="170" spans="1:8" ht="15" customHeight="1">
      <c r="A170" s="49"/>
      <c r="B170" s="104"/>
      <c r="C170" s="51"/>
      <c r="D170" s="112"/>
      <c r="E170" s="112"/>
      <c r="F170" s="112"/>
      <c r="G170" s="112"/>
    </row>
    <row r="171" spans="1:8" ht="15" customHeight="1">
      <c r="A171" s="49"/>
      <c r="B171" s="104">
        <v>5.8</v>
      </c>
      <c r="C171" s="51" t="s">
        <v>35</v>
      </c>
      <c r="D171" s="83"/>
      <c r="E171" s="83"/>
      <c r="F171" s="83"/>
      <c r="G171" s="83"/>
    </row>
    <row r="172" spans="1:8" ht="15" customHeight="1">
      <c r="A172" s="49"/>
      <c r="B172" s="92">
        <v>81</v>
      </c>
      <c r="C172" s="113" t="s">
        <v>145</v>
      </c>
      <c r="D172" s="79"/>
      <c r="E172" s="114"/>
      <c r="F172" s="114"/>
      <c r="G172" s="79"/>
    </row>
    <row r="173" spans="1:8" ht="15" customHeight="1">
      <c r="A173" s="49"/>
      <c r="B173" s="111" t="s">
        <v>149</v>
      </c>
      <c r="C173" s="115" t="s">
        <v>192</v>
      </c>
      <c r="D173" s="58">
        <v>0</v>
      </c>
      <c r="E173" s="79">
        <v>64973</v>
      </c>
      <c r="F173" s="79">
        <v>64973</v>
      </c>
      <c r="G173" s="79">
        <v>58641</v>
      </c>
      <c r="H173" s="59"/>
    </row>
    <row r="174" spans="1:8" ht="15" customHeight="1">
      <c r="A174" s="49"/>
      <c r="B174" s="111" t="s">
        <v>150</v>
      </c>
      <c r="C174" s="115" t="s">
        <v>193</v>
      </c>
      <c r="D174" s="60">
        <v>0</v>
      </c>
      <c r="E174" s="81">
        <v>1</v>
      </c>
      <c r="F174" s="81">
        <v>1</v>
      </c>
      <c r="G174" s="81">
        <v>7500</v>
      </c>
      <c r="H174" s="59"/>
    </row>
    <row r="175" spans="1:8" ht="15" customHeight="1">
      <c r="A175" s="49" t="s">
        <v>11</v>
      </c>
      <c r="B175" s="92">
        <v>81</v>
      </c>
      <c r="C175" s="113" t="s">
        <v>145</v>
      </c>
      <c r="D175" s="60">
        <f t="shared" ref="D175:F175" si="35">SUM(D173:D174)</f>
        <v>0</v>
      </c>
      <c r="E175" s="81">
        <f t="shared" si="35"/>
        <v>64974</v>
      </c>
      <c r="F175" s="81">
        <f t="shared" si="35"/>
        <v>64974</v>
      </c>
      <c r="G175" s="81">
        <v>66141</v>
      </c>
    </row>
    <row r="176" spans="1:8">
      <c r="A176" s="49"/>
      <c r="B176" s="92"/>
      <c r="C176" s="113"/>
      <c r="D176" s="79"/>
      <c r="E176" s="58"/>
      <c r="F176" s="58"/>
      <c r="G176" s="79"/>
    </row>
    <row r="177" spans="1:9" ht="27" customHeight="1">
      <c r="A177" s="49"/>
      <c r="B177" s="92">
        <v>82</v>
      </c>
      <c r="C177" s="113" t="s">
        <v>148</v>
      </c>
      <c r="D177" s="79"/>
      <c r="E177" s="114"/>
      <c r="F177" s="114"/>
      <c r="G177" s="79"/>
    </row>
    <row r="178" spans="1:9" ht="14.85" customHeight="1">
      <c r="A178" s="49"/>
      <c r="B178" s="92">
        <v>21</v>
      </c>
      <c r="C178" s="113" t="s">
        <v>146</v>
      </c>
      <c r="D178" s="79"/>
      <c r="E178" s="114"/>
      <c r="F178" s="114"/>
      <c r="G178" s="79"/>
    </row>
    <row r="179" spans="1:9" ht="14.85" customHeight="1">
      <c r="A179" s="49"/>
      <c r="B179" s="111" t="s">
        <v>153</v>
      </c>
      <c r="C179" s="115" t="s">
        <v>164</v>
      </c>
      <c r="D179" s="79">
        <v>1430000</v>
      </c>
      <c r="E179" s="79">
        <v>3000000</v>
      </c>
      <c r="F179" s="79">
        <f>3000000-1420142-300000</f>
        <v>1279858</v>
      </c>
      <c r="G179" s="79">
        <v>1960000</v>
      </c>
      <c r="H179" s="59"/>
    </row>
    <row r="180" spans="1:9" ht="14.85" customHeight="1">
      <c r="A180" s="49" t="s">
        <v>11</v>
      </c>
      <c r="B180" s="92">
        <v>21</v>
      </c>
      <c r="C180" s="113" t="s">
        <v>146</v>
      </c>
      <c r="D180" s="81">
        <f t="shared" ref="D180:F180" si="36">SUM(D179:D179)</f>
        <v>1430000</v>
      </c>
      <c r="E180" s="81">
        <f t="shared" si="36"/>
        <v>3000000</v>
      </c>
      <c r="F180" s="81">
        <f t="shared" si="36"/>
        <v>1279858</v>
      </c>
      <c r="G180" s="81">
        <v>1960000</v>
      </c>
    </row>
    <row r="181" spans="1:9">
      <c r="A181" s="49"/>
      <c r="B181" s="92"/>
      <c r="C181" s="113"/>
      <c r="D181" s="79"/>
      <c r="E181" s="114"/>
      <c r="F181" s="114"/>
      <c r="G181" s="79"/>
    </row>
    <row r="182" spans="1:9" ht="26.4">
      <c r="A182" s="49"/>
      <c r="B182" s="92">
        <v>22</v>
      </c>
      <c r="C182" s="113" t="s">
        <v>156</v>
      </c>
      <c r="D182" s="79"/>
      <c r="E182" s="114"/>
      <c r="F182" s="114"/>
      <c r="G182" s="79"/>
    </row>
    <row r="183" spans="1:9" s="124" customFormat="1" ht="30.6" customHeight="1">
      <c r="A183" s="49"/>
      <c r="B183" s="92" t="s">
        <v>151</v>
      </c>
      <c r="C183" s="56" t="s">
        <v>165</v>
      </c>
      <c r="D183" s="79">
        <v>25500</v>
      </c>
      <c r="E183" s="79">
        <v>144250</v>
      </c>
      <c r="F183" s="79">
        <v>144250</v>
      </c>
      <c r="G183" s="79">
        <v>268100</v>
      </c>
      <c r="H183" s="180"/>
    </row>
    <row r="184" spans="1:9" ht="26.4">
      <c r="A184" s="49"/>
      <c r="B184" s="87" t="s">
        <v>152</v>
      </c>
      <c r="C184" s="118" t="s">
        <v>188</v>
      </c>
      <c r="D184" s="79">
        <v>3300</v>
      </c>
      <c r="E184" s="58">
        <v>0</v>
      </c>
      <c r="F184" s="58">
        <v>0</v>
      </c>
      <c r="G184" s="79">
        <v>10000</v>
      </c>
      <c r="H184" s="23"/>
    </row>
    <row r="185" spans="1:9" ht="26.4">
      <c r="A185" s="49" t="s">
        <v>11</v>
      </c>
      <c r="B185" s="92">
        <v>22</v>
      </c>
      <c r="C185" s="113" t="s">
        <v>156</v>
      </c>
      <c r="D185" s="91">
        <f t="shared" ref="D185:F185" si="37">SUM(D183:D184)</f>
        <v>28800</v>
      </c>
      <c r="E185" s="91">
        <f t="shared" si="37"/>
        <v>144250</v>
      </c>
      <c r="F185" s="91">
        <f t="shared" si="37"/>
        <v>144250</v>
      </c>
      <c r="G185" s="91">
        <v>278100</v>
      </c>
    </row>
    <row r="186" spans="1:9">
      <c r="A186" s="49"/>
      <c r="B186" s="92"/>
      <c r="C186" s="113"/>
      <c r="D186" s="79"/>
      <c r="E186" s="114"/>
      <c r="F186" s="114"/>
      <c r="G186" s="79"/>
    </row>
    <row r="187" spans="1:9" ht="14.85" customHeight="1">
      <c r="A187" s="49"/>
      <c r="B187" s="92">
        <v>23</v>
      </c>
      <c r="C187" s="113" t="s">
        <v>147</v>
      </c>
      <c r="D187" s="79"/>
      <c r="E187" s="114"/>
      <c r="F187" s="114"/>
      <c r="G187" s="79"/>
    </row>
    <row r="188" spans="1:9" ht="14.85" customHeight="1">
      <c r="A188" s="49"/>
      <c r="B188" s="111" t="s">
        <v>154</v>
      </c>
      <c r="C188" s="115" t="s">
        <v>166</v>
      </c>
      <c r="D188" s="79">
        <v>4742</v>
      </c>
      <c r="E188" s="79">
        <v>42685</v>
      </c>
      <c r="F188" s="79">
        <v>42685</v>
      </c>
      <c r="G188" s="79">
        <v>64366</v>
      </c>
      <c r="H188" s="59"/>
      <c r="I188" s="59"/>
    </row>
    <row r="189" spans="1:9" ht="14.85" customHeight="1">
      <c r="A189" s="49"/>
      <c r="B189" s="111" t="s">
        <v>155</v>
      </c>
      <c r="C189" s="115" t="s">
        <v>194</v>
      </c>
      <c r="D189" s="81">
        <v>300</v>
      </c>
      <c r="E189" s="81">
        <v>1</v>
      </c>
      <c r="F189" s="81">
        <v>1</v>
      </c>
      <c r="G189" s="81">
        <v>850</v>
      </c>
    </row>
    <row r="190" spans="1:9" ht="14.85" customHeight="1">
      <c r="A190" s="62" t="s">
        <v>11</v>
      </c>
      <c r="B190" s="116">
        <v>23</v>
      </c>
      <c r="C190" s="117" t="s">
        <v>147</v>
      </c>
      <c r="D190" s="81">
        <f t="shared" ref="D190:F190" si="38">SUM(D188:D189)</f>
        <v>5042</v>
      </c>
      <c r="E190" s="81">
        <f t="shared" si="38"/>
        <v>42686</v>
      </c>
      <c r="F190" s="81">
        <f t="shared" si="38"/>
        <v>42686</v>
      </c>
      <c r="G190" s="81">
        <v>65216</v>
      </c>
    </row>
    <row r="191" spans="1:9" ht="27" customHeight="1">
      <c r="A191" s="49" t="s">
        <v>11</v>
      </c>
      <c r="B191" s="92">
        <v>82</v>
      </c>
      <c r="C191" s="113" t="s">
        <v>148</v>
      </c>
      <c r="D191" s="81">
        <f t="shared" ref="D191:F191" si="39">D175+D180+D185+D190</f>
        <v>1463842</v>
      </c>
      <c r="E191" s="81">
        <f t="shared" si="39"/>
        <v>3251910</v>
      </c>
      <c r="F191" s="81">
        <f t="shared" si="39"/>
        <v>1531768</v>
      </c>
      <c r="G191" s="81">
        <v>2369457</v>
      </c>
    </row>
    <row r="192" spans="1:9" ht="15" customHeight="1">
      <c r="A192" s="49" t="s">
        <v>11</v>
      </c>
      <c r="B192" s="104">
        <v>5.8</v>
      </c>
      <c r="C192" s="51" t="s">
        <v>35</v>
      </c>
      <c r="D192" s="81">
        <f t="shared" ref="D192:F192" si="40">D191</f>
        <v>1463842</v>
      </c>
      <c r="E192" s="81">
        <f t="shared" si="40"/>
        <v>3251910</v>
      </c>
      <c r="F192" s="81">
        <f t="shared" si="40"/>
        <v>1531768</v>
      </c>
      <c r="G192" s="81">
        <v>2369457</v>
      </c>
    </row>
    <row r="193" spans="1:8" ht="15" customHeight="1">
      <c r="A193" s="49" t="s">
        <v>11</v>
      </c>
      <c r="B193" s="84">
        <v>5</v>
      </c>
      <c r="C193" s="56" t="s">
        <v>41</v>
      </c>
      <c r="D193" s="91">
        <f t="shared" ref="D193:F193" si="41">D158+D148+D169+D192</f>
        <v>1497306</v>
      </c>
      <c r="E193" s="91">
        <f t="shared" si="41"/>
        <v>3291558</v>
      </c>
      <c r="F193" s="91">
        <f t="shared" si="41"/>
        <v>1576716</v>
      </c>
      <c r="G193" s="91">
        <v>2426071</v>
      </c>
    </row>
    <row r="194" spans="1:8" ht="15" customHeight="1">
      <c r="A194" s="49"/>
      <c r="B194" s="84"/>
      <c r="C194" s="56"/>
      <c r="D194" s="83"/>
      <c r="E194" s="83"/>
      <c r="F194" s="83"/>
      <c r="G194" s="83"/>
    </row>
    <row r="195" spans="1:8" ht="15" customHeight="1">
      <c r="A195" s="49"/>
      <c r="B195" s="49">
        <v>80</v>
      </c>
      <c r="C195" s="56" t="s">
        <v>21</v>
      </c>
      <c r="D195" s="87"/>
      <c r="E195" s="87"/>
      <c r="F195" s="87"/>
      <c r="G195" s="87"/>
    </row>
    <row r="196" spans="1:8" ht="15" customHeight="1">
      <c r="A196" s="49"/>
      <c r="B196" s="104">
        <v>80.001000000000005</v>
      </c>
      <c r="C196" s="51" t="s">
        <v>31</v>
      </c>
      <c r="D196" s="85"/>
      <c r="E196" s="85"/>
      <c r="F196" s="85"/>
      <c r="G196" s="85"/>
    </row>
    <row r="197" spans="1:8" ht="15" customHeight="1">
      <c r="A197" s="49"/>
      <c r="B197" s="119">
        <v>44</v>
      </c>
      <c r="C197" s="56" t="s">
        <v>15</v>
      </c>
      <c r="D197" s="87"/>
      <c r="E197" s="87"/>
      <c r="F197" s="87"/>
      <c r="G197" s="87"/>
    </row>
    <row r="198" spans="1:8" ht="15" customHeight="1">
      <c r="A198" s="49"/>
      <c r="B198" s="188" t="s">
        <v>46</v>
      </c>
      <c r="C198" s="57" t="s">
        <v>32</v>
      </c>
      <c r="D198" s="199">
        <v>50973</v>
      </c>
      <c r="E198" s="79">
        <v>67924</v>
      </c>
      <c r="F198" s="79">
        <v>67924</v>
      </c>
      <c r="G198" s="83">
        <v>61891</v>
      </c>
      <c r="H198" s="59"/>
    </row>
    <row r="199" spans="1:8" ht="15" customHeight="1">
      <c r="A199" s="49"/>
      <c r="B199" s="188" t="s">
        <v>47</v>
      </c>
      <c r="C199" s="57" t="s">
        <v>39</v>
      </c>
      <c r="D199" s="199">
        <v>6935</v>
      </c>
      <c r="E199" s="79">
        <v>4621</v>
      </c>
      <c r="F199" s="79">
        <f>4621-2968</f>
        <v>1653</v>
      </c>
      <c r="G199" s="79">
        <v>1664</v>
      </c>
      <c r="H199" s="59"/>
    </row>
    <row r="200" spans="1:8" ht="15" customHeight="1">
      <c r="A200" s="49"/>
      <c r="B200" s="188" t="s">
        <v>48</v>
      </c>
      <c r="C200" s="57" t="s">
        <v>18</v>
      </c>
      <c r="D200" s="68">
        <v>407</v>
      </c>
      <c r="E200" s="79">
        <v>720</v>
      </c>
      <c r="F200" s="79">
        <v>720</v>
      </c>
      <c r="G200" s="83">
        <v>792</v>
      </c>
      <c r="H200" s="59"/>
    </row>
    <row r="201" spans="1:8" ht="15" customHeight="1">
      <c r="A201" s="49"/>
      <c r="B201" s="188" t="s">
        <v>49</v>
      </c>
      <c r="C201" s="57" t="s">
        <v>20</v>
      </c>
      <c r="D201" s="83">
        <v>2508</v>
      </c>
      <c r="E201" s="79">
        <v>1881</v>
      </c>
      <c r="F201" s="79">
        <f>625+E201</f>
        <v>2506</v>
      </c>
      <c r="G201" s="83">
        <v>4506</v>
      </c>
      <c r="H201" s="59"/>
    </row>
    <row r="202" spans="1:8" ht="15" customHeight="1">
      <c r="A202" s="49"/>
      <c r="B202" s="188" t="s">
        <v>50</v>
      </c>
      <c r="C202" s="57" t="s">
        <v>51</v>
      </c>
      <c r="D202" s="90">
        <v>749</v>
      </c>
      <c r="E202" s="90">
        <v>2163</v>
      </c>
      <c r="F202" s="90">
        <f>500+E202</f>
        <v>2663</v>
      </c>
      <c r="G202" s="89">
        <v>2663</v>
      </c>
      <c r="H202" s="59"/>
    </row>
    <row r="203" spans="1:8" ht="15" customHeight="1">
      <c r="A203" s="49" t="s">
        <v>11</v>
      </c>
      <c r="B203" s="119">
        <v>44</v>
      </c>
      <c r="C203" s="56" t="s">
        <v>15</v>
      </c>
      <c r="D203" s="91">
        <f t="shared" ref="D203:F203" si="42">SUM(D198:D202)</f>
        <v>61572</v>
      </c>
      <c r="E203" s="91">
        <f t="shared" si="42"/>
        <v>77309</v>
      </c>
      <c r="F203" s="91">
        <f t="shared" si="42"/>
        <v>75466</v>
      </c>
      <c r="G203" s="91">
        <v>71516</v>
      </c>
    </row>
    <row r="204" spans="1:8" ht="11.4" customHeight="1">
      <c r="A204" s="49"/>
      <c r="B204" s="121"/>
      <c r="C204" s="56"/>
      <c r="D204" s="83"/>
      <c r="E204" s="83"/>
      <c r="F204" s="83"/>
      <c r="G204" s="83"/>
    </row>
    <row r="205" spans="1:8" ht="15" customHeight="1">
      <c r="A205" s="49"/>
      <c r="B205" s="119">
        <v>48</v>
      </c>
      <c r="C205" s="56" t="s">
        <v>25</v>
      </c>
      <c r="D205" s="83"/>
      <c r="E205" s="83"/>
      <c r="F205" s="83"/>
      <c r="G205" s="83"/>
    </row>
    <row r="206" spans="1:8" ht="15" customHeight="1">
      <c r="A206" s="49"/>
      <c r="B206" s="188" t="s">
        <v>52</v>
      </c>
      <c r="C206" s="57" t="s">
        <v>32</v>
      </c>
      <c r="D206" s="83">
        <v>38778</v>
      </c>
      <c r="E206" s="79">
        <v>56122</v>
      </c>
      <c r="F206" s="79">
        <v>56122</v>
      </c>
      <c r="G206" s="83">
        <v>47693</v>
      </c>
      <c r="H206" s="59"/>
    </row>
    <row r="207" spans="1:8" ht="15" customHeight="1">
      <c r="A207" s="49"/>
      <c r="B207" s="188" t="s">
        <v>84</v>
      </c>
      <c r="C207" s="57" t="s">
        <v>39</v>
      </c>
      <c r="D207" s="83">
        <v>2737</v>
      </c>
      <c r="E207" s="79">
        <v>1282</v>
      </c>
      <c r="F207" s="79">
        <f>1282-533</f>
        <v>749</v>
      </c>
      <c r="G207" s="79">
        <v>13475</v>
      </c>
      <c r="H207" s="59"/>
    </row>
    <row r="208" spans="1:8" ht="15" customHeight="1">
      <c r="A208" s="49"/>
      <c r="B208" s="188" t="s">
        <v>53</v>
      </c>
      <c r="C208" s="57" t="s">
        <v>18</v>
      </c>
      <c r="D208" s="79">
        <v>320</v>
      </c>
      <c r="E208" s="79">
        <v>240</v>
      </c>
      <c r="F208" s="79">
        <v>240</v>
      </c>
      <c r="G208" s="83">
        <v>264</v>
      </c>
      <c r="H208" s="59"/>
    </row>
    <row r="209" spans="1:8" ht="15" customHeight="1">
      <c r="A209" s="49"/>
      <c r="B209" s="188" t="s">
        <v>54</v>
      </c>
      <c r="C209" s="57" t="s">
        <v>20</v>
      </c>
      <c r="D209" s="83">
        <v>1050</v>
      </c>
      <c r="E209" s="79">
        <v>788</v>
      </c>
      <c r="F209" s="79">
        <v>788</v>
      </c>
      <c r="G209" s="83">
        <v>867</v>
      </c>
      <c r="H209" s="59"/>
    </row>
    <row r="210" spans="1:8" ht="15" customHeight="1">
      <c r="A210" s="49" t="s">
        <v>11</v>
      </c>
      <c r="B210" s="119">
        <v>48</v>
      </c>
      <c r="C210" s="56" t="s">
        <v>25</v>
      </c>
      <c r="D210" s="93">
        <f t="shared" ref="D210:F210" si="43">SUM(D206:D209)</f>
        <v>42885</v>
      </c>
      <c r="E210" s="91">
        <f t="shared" si="43"/>
        <v>58432</v>
      </c>
      <c r="F210" s="91">
        <f t="shared" si="43"/>
        <v>57899</v>
      </c>
      <c r="G210" s="93">
        <v>62299</v>
      </c>
    </row>
    <row r="211" spans="1:8" ht="15" customHeight="1">
      <c r="A211" s="49" t="s">
        <v>11</v>
      </c>
      <c r="B211" s="104">
        <v>80.001000000000005</v>
      </c>
      <c r="C211" s="51" t="s">
        <v>31</v>
      </c>
      <c r="D211" s="91">
        <f t="shared" ref="D211:F211" si="44">D210+D203</f>
        <v>104457</v>
      </c>
      <c r="E211" s="91">
        <f t="shared" si="44"/>
        <v>135741</v>
      </c>
      <c r="F211" s="91">
        <f t="shared" si="44"/>
        <v>133365</v>
      </c>
      <c r="G211" s="93">
        <v>133815</v>
      </c>
    </row>
    <row r="212" spans="1:8" ht="10.199999999999999" customHeight="1">
      <c r="A212" s="49"/>
      <c r="B212" s="104"/>
      <c r="C212" s="51"/>
      <c r="D212" s="83"/>
      <c r="E212" s="79"/>
      <c r="F212" s="79"/>
      <c r="G212" s="83"/>
    </row>
    <row r="213" spans="1:8" ht="15" customHeight="1">
      <c r="A213" s="49"/>
      <c r="B213" s="104">
        <v>80.8</v>
      </c>
      <c r="C213" s="51" t="s">
        <v>35</v>
      </c>
      <c r="D213" s="83"/>
      <c r="E213" s="83"/>
      <c r="F213" s="83"/>
      <c r="G213" s="83"/>
    </row>
    <row r="214" spans="1:8" ht="15" customHeight="1">
      <c r="A214" s="49"/>
      <c r="B214" s="55">
        <v>61</v>
      </c>
      <c r="C214" s="56" t="s">
        <v>55</v>
      </c>
      <c r="D214" s="89"/>
      <c r="E214" s="89"/>
      <c r="F214" s="89"/>
      <c r="G214" s="89"/>
    </row>
    <row r="215" spans="1:8" ht="15" customHeight="1">
      <c r="A215" s="49"/>
      <c r="B215" s="55">
        <v>45</v>
      </c>
      <c r="C215" s="72" t="s">
        <v>23</v>
      </c>
      <c r="D215" s="89"/>
      <c r="E215" s="89"/>
      <c r="F215" s="89"/>
      <c r="G215" s="89"/>
    </row>
    <row r="216" spans="1:8" ht="15" customHeight="1">
      <c r="A216" s="49"/>
      <c r="B216" s="192" t="s">
        <v>56</v>
      </c>
      <c r="C216" s="75" t="s">
        <v>32</v>
      </c>
      <c r="D216" s="90">
        <v>12691</v>
      </c>
      <c r="E216" s="90">
        <v>15537</v>
      </c>
      <c r="F216" s="90">
        <v>15537</v>
      </c>
      <c r="G216" s="89">
        <v>14735</v>
      </c>
      <c r="H216" s="59"/>
    </row>
    <row r="217" spans="1:8" ht="15" customHeight="1">
      <c r="A217" s="49"/>
      <c r="B217" s="188" t="s">
        <v>57</v>
      </c>
      <c r="C217" s="57" t="s">
        <v>58</v>
      </c>
      <c r="D217" s="79">
        <v>574</v>
      </c>
      <c r="E217" s="79">
        <v>375</v>
      </c>
      <c r="F217" s="79">
        <v>375</v>
      </c>
      <c r="G217" s="79">
        <v>413</v>
      </c>
      <c r="H217" s="59"/>
    </row>
    <row r="218" spans="1:8" ht="15" customHeight="1">
      <c r="A218" s="49"/>
      <c r="B218" s="188" t="s">
        <v>59</v>
      </c>
      <c r="C218" s="57" t="s">
        <v>38</v>
      </c>
      <c r="D218" s="83">
        <v>500</v>
      </c>
      <c r="E218" s="79">
        <v>375</v>
      </c>
      <c r="F218" s="79">
        <f>175+E218</f>
        <v>550</v>
      </c>
      <c r="G218" s="79">
        <v>550</v>
      </c>
      <c r="H218" s="59"/>
    </row>
    <row r="219" spans="1:8" ht="15" customHeight="1">
      <c r="A219" s="49"/>
      <c r="B219" s="188" t="s">
        <v>60</v>
      </c>
      <c r="C219" s="57" t="s">
        <v>51</v>
      </c>
      <c r="D219" s="90">
        <v>400</v>
      </c>
      <c r="E219" s="90">
        <v>300</v>
      </c>
      <c r="F219" s="90">
        <f>E219+125</f>
        <v>425</v>
      </c>
      <c r="G219" s="90">
        <v>425</v>
      </c>
      <c r="H219" s="59"/>
    </row>
    <row r="220" spans="1:8" ht="15" customHeight="1">
      <c r="A220" s="49" t="s">
        <v>11</v>
      </c>
      <c r="B220" s="55">
        <v>45</v>
      </c>
      <c r="C220" s="72" t="s">
        <v>23</v>
      </c>
      <c r="D220" s="91">
        <f t="shared" ref="D220:F220" si="45">SUM(D214:D219)</f>
        <v>14165</v>
      </c>
      <c r="E220" s="91">
        <f t="shared" si="45"/>
        <v>16587</v>
      </c>
      <c r="F220" s="91">
        <f t="shared" si="45"/>
        <v>16887</v>
      </c>
      <c r="G220" s="93">
        <v>16123</v>
      </c>
    </row>
    <row r="221" spans="1:8" ht="10.8" customHeight="1">
      <c r="A221" s="49"/>
      <c r="B221" s="122"/>
      <c r="C221" s="56"/>
      <c r="D221" s="83"/>
      <c r="E221" s="83"/>
      <c r="F221" s="83"/>
      <c r="G221" s="83"/>
    </row>
    <row r="222" spans="1:8" ht="15" customHeight="1">
      <c r="A222" s="49"/>
      <c r="B222" s="123">
        <v>48</v>
      </c>
      <c r="C222" s="72" t="s">
        <v>25</v>
      </c>
      <c r="D222" s="83"/>
      <c r="E222" s="83"/>
      <c r="F222" s="83"/>
      <c r="G222" s="83"/>
    </row>
    <row r="223" spans="1:8" ht="15" customHeight="1">
      <c r="A223" s="49"/>
      <c r="B223" s="192" t="s">
        <v>61</v>
      </c>
      <c r="C223" s="75" t="s">
        <v>32</v>
      </c>
      <c r="D223" s="79">
        <v>15129</v>
      </c>
      <c r="E223" s="79">
        <v>21211</v>
      </c>
      <c r="F223" s="79">
        <v>21211</v>
      </c>
      <c r="G223" s="83">
        <v>25709</v>
      </c>
      <c r="H223" s="59"/>
    </row>
    <row r="224" spans="1:8" ht="15" customHeight="1">
      <c r="A224" s="49"/>
      <c r="B224" s="188" t="s">
        <v>62</v>
      </c>
      <c r="C224" s="57" t="s">
        <v>58</v>
      </c>
      <c r="D224" s="79">
        <v>300</v>
      </c>
      <c r="E224" s="79">
        <v>225</v>
      </c>
      <c r="F224" s="79">
        <v>225</v>
      </c>
      <c r="G224" s="79">
        <v>248</v>
      </c>
      <c r="H224" s="59"/>
    </row>
    <row r="225" spans="1:9" ht="15" customHeight="1">
      <c r="A225" s="49"/>
      <c r="B225" s="188" t="s">
        <v>63</v>
      </c>
      <c r="C225" s="57" t="s">
        <v>51</v>
      </c>
      <c r="D225" s="81">
        <v>300</v>
      </c>
      <c r="E225" s="81">
        <v>225</v>
      </c>
      <c r="F225" s="81">
        <f>E225+75</f>
        <v>300</v>
      </c>
      <c r="G225" s="81">
        <v>300</v>
      </c>
      <c r="H225" s="59"/>
    </row>
    <row r="226" spans="1:9" ht="15" customHeight="1">
      <c r="A226" s="49" t="s">
        <v>11</v>
      </c>
      <c r="B226" s="123">
        <v>48</v>
      </c>
      <c r="C226" s="72" t="s">
        <v>25</v>
      </c>
      <c r="D226" s="94">
        <f t="shared" ref="D226:F226" si="46">SUM(D223:D225)</f>
        <v>15729</v>
      </c>
      <c r="E226" s="81">
        <f t="shared" si="46"/>
        <v>21661</v>
      </c>
      <c r="F226" s="81">
        <f t="shared" si="46"/>
        <v>21736</v>
      </c>
      <c r="G226" s="94">
        <v>26257</v>
      </c>
    </row>
    <row r="227" spans="1:9" ht="15" customHeight="1">
      <c r="A227" s="49" t="s">
        <v>11</v>
      </c>
      <c r="B227" s="55">
        <v>61</v>
      </c>
      <c r="C227" s="56" t="s">
        <v>55</v>
      </c>
      <c r="D227" s="91">
        <f t="shared" ref="D227:F227" si="47">D226+D220</f>
        <v>29894</v>
      </c>
      <c r="E227" s="91">
        <f t="shared" si="47"/>
        <v>38248</v>
      </c>
      <c r="F227" s="91">
        <f t="shared" si="47"/>
        <v>38623</v>
      </c>
      <c r="G227" s="93">
        <v>42380</v>
      </c>
    </row>
    <row r="228" spans="1:9" ht="10.8" customHeight="1">
      <c r="A228" s="49"/>
      <c r="B228" s="55"/>
      <c r="C228" s="56"/>
      <c r="D228" s="83"/>
      <c r="E228" s="83"/>
      <c r="F228" s="83"/>
      <c r="G228" s="83"/>
    </row>
    <row r="229" spans="1:9" ht="15" customHeight="1">
      <c r="A229" s="49"/>
      <c r="B229" s="55">
        <v>62</v>
      </c>
      <c r="C229" s="56" t="s">
        <v>64</v>
      </c>
      <c r="D229" s="83"/>
      <c r="E229" s="83"/>
      <c r="F229" s="83"/>
      <c r="G229" s="83"/>
    </row>
    <row r="230" spans="1:9" ht="15" customHeight="1">
      <c r="A230" s="49"/>
      <c r="B230" s="55">
        <v>45</v>
      </c>
      <c r="C230" s="56" t="s">
        <v>23</v>
      </c>
      <c r="D230" s="83"/>
      <c r="E230" s="83"/>
      <c r="F230" s="83"/>
      <c r="G230" s="83"/>
    </row>
    <row r="231" spans="1:9" ht="15" customHeight="1">
      <c r="A231" s="49"/>
      <c r="B231" s="191" t="s">
        <v>65</v>
      </c>
      <c r="C231" s="56" t="s">
        <v>39</v>
      </c>
      <c r="D231" s="79">
        <v>1424</v>
      </c>
      <c r="E231" s="79">
        <v>1541</v>
      </c>
      <c r="F231" s="79">
        <f>1541-456</f>
        <v>1085</v>
      </c>
      <c r="G231" s="83">
        <v>1212</v>
      </c>
      <c r="H231" s="124"/>
      <c r="I231" s="124"/>
    </row>
    <row r="232" spans="1:9" ht="15" customHeight="1">
      <c r="A232" s="49"/>
      <c r="B232" s="191" t="s">
        <v>66</v>
      </c>
      <c r="C232" s="56" t="s">
        <v>58</v>
      </c>
      <c r="D232" s="68">
        <v>158</v>
      </c>
      <c r="E232" s="79">
        <v>120</v>
      </c>
      <c r="F232" s="79">
        <f>E232+150</f>
        <v>270</v>
      </c>
      <c r="G232" s="79">
        <v>270</v>
      </c>
      <c r="H232" s="124"/>
      <c r="I232" s="124"/>
    </row>
    <row r="233" spans="1:9" ht="15" customHeight="1">
      <c r="A233" s="49"/>
      <c r="B233" s="191" t="s">
        <v>67</v>
      </c>
      <c r="C233" s="56" t="s">
        <v>68</v>
      </c>
      <c r="D233" s="79">
        <v>100</v>
      </c>
      <c r="E233" s="79">
        <v>75</v>
      </c>
      <c r="F233" s="79">
        <f>E233+150</f>
        <v>225</v>
      </c>
      <c r="G233" s="79">
        <v>75</v>
      </c>
      <c r="H233" s="124"/>
      <c r="I233" s="124"/>
    </row>
    <row r="234" spans="1:9" ht="15" customHeight="1">
      <c r="A234" s="49"/>
      <c r="B234" s="191" t="s">
        <v>69</v>
      </c>
      <c r="C234" s="56" t="s">
        <v>38</v>
      </c>
      <c r="D234" s="81">
        <v>98</v>
      </c>
      <c r="E234" s="81">
        <v>75</v>
      </c>
      <c r="F234" s="81">
        <f>E234+350</f>
        <v>425</v>
      </c>
      <c r="G234" s="81">
        <v>425</v>
      </c>
      <c r="H234" s="124"/>
      <c r="I234" s="124"/>
    </row>
    <row r="235" spans="1:9" ht="15" customHeight="1">
      <c r="A235" s="49" t="s">
        <v>11</v>
      </c>
      <c r="B235" s="55">
        <v>62</v>
      </c>
      <c r="C235" s="56" t="s">
        <v>64</v>
      </c>
      <c r="D235" s="81">
        <f t="shared" ref="D235:F235" si="48">SUM(D231:D234)</f>
        <v>1780</v>
      </c>
      <c r="E235" s="81">
        <f t="shared" si="48"/>
        <v>1811</v>
      </c>
      <c r="F235" s="81">
        <f t="shared" si="48"/>
        <v>2005</v>
      </c>
      <c r="G235" s="94">
        <v>1982</v>
      </c>
    </row>
    <row r="236" spans="1:9" ht="15" customHeight="1">
      <c r="A236" s="49" t="s">
        <v>11</v>
      </c>
      <c r="B236" s="104">
        <v>80.8</v>
      </c>
      <c r="C236" s="51" t="s">
        <v>35</v>
      </c>
      <c r="D236" s="81">
        <f t="shared" ref="D236:F236" si="49">D227+D235</f>
        <v>31674</v>
      </c>
      <c r="E236" s="81">
        <f t="shared" si="49"/>
        <v>40059</v>
      </c>
      <c r="F236" s="81">
        <f t="shared" si="49"/>
        <v>40628</v>
      </c>
      <c r="G236" s="81">
        <v>44362</v>
      </c>
    </row>
    <row r="237" spans="1:9" ht="15" customHeight="1">
      <c r="A237" s="49" t="s">
        <v>11</v>
      </c>
      <c r="B237" s="49">
        <v>80</v>
      </c>
      <c r="C237" s="56" t="s">
        <v>21</v>
      </c>
      <c r="D237" s="93">
        <f t="shared" ref="D237:F237" si="50">D211+D236</f>
        <v>136131</v>
      </c>
      <c r="E237" s="91">
        <f t="shared" si="50"/>
        <v>175800</v>
      </c>
      <c r="F237" s="91">
        <f t="shared" si="50"/>
        <v>173993</v>
      </c>
      <c r="G237" s="93">
        <v>178177</v>
      </c>
    </row>
    <row r="238" spans="1:9" ht="15" customHeight="1">
      <c r="A238" s="62" t="s">
        <v>11</v>
      </c>
      <c r="B238" s="95">
        <v>2217</v>
      </c>
      <c r="C238" s="63" t="s">
        <v>6</v>
      </c>
      <c r="D238" s="93">
        <f t="shared" ref="D238:F238" si="51">D237+D193+D138</f>
        <v>1669927</v>
      </c>
      <c r="E238" s="93">
        <f t="shared" si="51"/>
        <v>3541375</v>
      </c>
      <c r="F238" s="93">
        <f t="shared" si="51"/>
        <v>1844226</v>
      </c>
      <c r="G238" s="93">
        <v>2658472</v>
      </c>
    </row>
    <row r="239" spans="1:9" ht="14.85" customHeight="1">
      <c r="A239" s="49"/>
      <c r="B239" s="50"/>
      <c r="C239" s="51"/>
      <c r="D239" s="83"/>
      <c r="E239" s="83"/>
      <c r="F239" s="83"/>
      <c r="G239" s="83"/>
    </row>
    <row r="240" spans="1:9" ht="14.85" customHeight="1">
      <c r="A240" s="49" t="s">
        <v>13</v>
      </c>
      <c r="B240" s="126">
        <v>3054</v>
      </c>
      <c r="C240" s="127" t="s">
        <v>96</v>
      </c>
      <c r="D240" s="83"/>
      <c r="E240" s="83"/>
      <c r="F240" s="83"/>
      <c r="G240" s="83"/>
    </row>
    <row r="241" spans="1:8" ht="14.85" customHeight="1">
      <c r="A241" s="49"/>
      <c r="B241" s="128">
        <v>4</v>
      </c>
      <c r="C241" s="129" t="s">
        <v>97</v>
      </c>
      <c r="D241" s="83"/>
      <c r="E241" s="83"/>
      <c r="F241" s="83"/>
      <c r="G241" s="83"/>
    </row>
    <row r="242" spans="1:8" ht="14.85" customHeight="1">
      <c r="A242" s="49"/>
      <c r="B242" s="130">
        <v>4.1050000000000004</v>
      </c>
      <c r="C242" s="131" t="s">
        <v>22</v>
      </c>
      <c r="D242" s="83"/>
      <c r="E242" s="83"/>
      <c r="F242" s="83"/>
      <c r="G242" s="83"/>
    </row>
    <row r="243" spans="1:8" ht="14.85" customHeight="1">
      <c r="A243" s="49"/>
      <c r="B243" s="49">
        <v>45</v>
      </c>
      <c r="C243" s="56" t="s">
        <v>23</v>
      </c>
      <c r="D243" s="83"/>
      <c r="E243" s="83"/>
      <c r="F243" s="83"/>
      <c r="G243" s="83"/>
    </row>
    <row r="244" spans="1:8" ht="14.85" customHeight="1">
      <c r="A244" s="49"/>
      <c r="B244" s="193" t="s">
        <v>119</v>
      </c>
      <c r="C244" s="57" t="s">
        <v>32</v>
      </c>
      <c r="D244" s="79">
        <v>21356</v>
      </c>
      <c r="E244" s="79">
        <v>23738</v>
      </c>
      <c r="F244" s="79">
        <v>23738</v>
      </c>
      <c r="G244" s="83">
        <v>24505</v>
      </c>
      <c r="H244" s="59"/>
    </row>
    <row r="245" spans="1:8" ht="14.85" customHeight="1">
      <c r="A245" s="49"/>
      <c r="B245" s="193" t="s">
        <v>120</v>
      </c>
      <c r="C245" s="57" t="s">
        <v>39</v>
      </c>
      <c r="D245" s="79">
        <v>6357</v>
      </c>
      <c r="E245" s="79">
        <v>7401</v>
      </c>
      <c r="F245" s="79">
        <f>7401-1797</f>
        <v>5604</v>
      </c>
      <c r="G245" s="83">
        <v>6064</v>
      </c>
      <c r="H245" s="59"/>
    </row>
    <row r="246" spans="1:8" ht="14.85" customHeight="1">
      <c r="A246" s="49"/>
      <c r="B246" s="193" t="s">
        <v>121</v>
      </c>
      <c r="C246" s="57" t="s">
        <v>20</v>
      </c>
      <c r="D246" s="79">
        <v>225</v>
      </c>
      <c r="E246" s="79">
        <v>169</v>
      </c>
      <c r="F246" s="79">
        <v>169</v>
      </c>
      <c r="G246" s="83">
        <v>186</v>
      </c>
      <c r="H246" s="59"/>
    </row>
    <row r="247" spans="1:8" ht="14.85" customHeight="1">
      <c r="A247" s="49"/>
      <c r="B247" s="193" t="s">
        <v>122</v>
      </c>
      <c r="C247" s="57" t="s">
        <v>68</v>
      </c>
      <c r="D247" s="81">
        <v>1635</v>
      </c>
      <c r="E247" s="81">
        <v>1296</v>
      </c>
      <c r="F247" s="81">
        <f>E247+1800</f>
        <v>3096</v>
      </c>
      <c r="G247" s="81">
        <v>1296</v>
      </c>
      <c r="H247" s="59"/>
    </row>
    <row r="248" spans="1:8" ht="14.85" customHeight="1">
      <c r="A248" s="49" t="s">
        <v>11</v>
      </c>
      <c r="B248" s="49">
        <v>45</v>
      </c>
      <c r="C248" s="56" t="s">
        <v>23</v>
      </c>
      <c r="D248" s="81">
        <f t="shared" ref="D248:F248" si="52">SUM(D244:D247)</f>
        <v>29573</v>
      </c>
      <c r="E248" s="81">
        <f t="shared" si="52"/>
        <v>32604</v>
      </c>
      <c r="F248" s="81">
        <f t="shared" si="52"/>
        <v>32607</v>
      </c>
      <c r="G248" s="81">
        <v>32051</v>
      </c>
    </row>
    <row r="249" spans="1:8" ht="14.85" customHeight="1">
      <c r="A249" s="49" t="s">
        <v>11</v>
      </c>
      <c r="B249" s="130">
        <v>4.1050000000000004</v>
      </c>
      <c r="C249" s="131" t="s">
        <v>22</v>
      </c>
      <c r="D249" s="91">
        <f t="shared" ref="D249:F250" si="53">D248</f>
        <v>29573</v>
      </c>
      <c r="E249" s="91">
        <f t="shared" si="53"/>
        <v>32604</v>
      </c>
      <c r="F249" s="91">
        <f t="shared" si="53"/>
        <v>32607</v>
      </c>
      <c r="G249" s="91">
        <v>32051</v>
      </c>
    </row>
    <row r="250" spans="1:8" ht="14.85" customHeight="1">
      <c r="A250" s="49" t="s">
        <v>11</v>
      </c>
      <c r="B250" s="126">
        <v>3054</v>
      </c>
      <c r="C250" s="127" t="s">
        <v>96</v>
      </c>
      <c r="D250" s="91">
        <f t="shared" si="53"/>
        <v>29573</v>
      </c>
      <c r="E250" s="91">
        <f t="shared" si="53"/>
        <v>32604</v>
      </c>
      <c r="F250" s="91">
        <f t="shared" si="53"/>
        <v>32607</v>
      </c>
      <c r="G250" s="91">
        <v>32051</v>
      </c>
    </row>
    <row r="251" spans="1:8" ht="12" customHeight="1">
      <c r="A251" s="49"/>
      <c r="B251" s="50"/>
      <c r="C251" s="51"/>
      <c r="D251" s="83"/>
      <c r="E251" s="83"/>
      <c r="F251" s="83"/>
      <c r="G251" s="83"/>
    </row>
    <row r="252" spans="1:8" ht="15" customHeight="1">
      <c r="A252" s="49" t="s">
        <v>13</v>
      </c>
      <c r="B252" s="132">
        <v>3475</v>
      </c>
      <c r="C252" s="133" t="s">
        <v>7</v>
      </c>
      <c r="D252" s="83"/>
      <c r="E252" s="83"/>
      <c r="F252" s="83"/>
      <c r="G252" s="83"/>
    </row>
    <row r="253" spans="1:8" ht="27.6" customHeight="1">
      <c r="A253" s="134"/>
      <c r="B253" s="104">
        <v>0.108</v>
      </c>
      <c r="C253" s="133" t="s">
        <v>283</v>
      </c>
      <c r="D253" s="135"/>
      <c r="E253" s="135"/>
      <c r="F253" s="135"/>
      <c r="G253" s="135"/>
    </row>
    <row r="254" spans="1:8" ht="15" customHeight="1">
      <c r="A254" s="134"/>
      <c r="B254" s="136">
        <v>20</v>
      </c>
      <c r="C254" s="137" t="s">
        <v>131</v>
      </c>
      <c r="D254" s="138"/>
      <c r="E254" s="79"/>
      <c r="F254" s="79"/>
      <c r="G254" s="79"/>
    </row>
    <row r="255" spans="1:8" ht="15" customHeight="1">
      <c r="A255" s="134"/>
      <c r="B255" s="200" t="s">
        <v>132</v>
      </c>
      <c r="C255" s="139" t="s">
        <v>221</v>
      </c>
      <c r="D255" s="79">
        <v>11223</v>
      </c>
      <c r="E255" s="79">
        <v>20000</v>
      </c>
      <c r="F255" s="79">
        <v>20000</v>
      </c>
      <c r="G255" s="79">
        <v>48525</v>
      </c>
      <c r="H255" s="59"/>
    </row>
    <row r="256" spans="1:8" ht="26.4">
      <c r="A256" s="134"/>
      <c r="B256" s="201" t="s">
        <v>161</v>
      </c>
      <c r="C256" s="140" t="s">
        <v>282</v>
      </c>
      <c r="D256" s="79">
        <v>1122</v>
      </c>
      <c r="E256" s="79">
        <v>1200</v>
      </c>
      <c r="F256" s="79">
        <v>1200</v>
      </c>
      <c r="G256" s="79">
        <v>6047</v>
      </c>
      <c r="H256" s="59"/>
    </row>
    <row r="257" spans="1:8" ht="27" customHeight="1">
      <c r="A257" s="134"/>
      <c r="B257" s="201" t="s">
        <v>178</v>
      </c>
      <c r="C257" s="179" t="s">
        <v>190</v>
      </c>
      <c r="D257" s="79">
        <v>1000</v>
      </c>
      <c r="E257" s="79">
        <v>1000</v>
      </c>
      <c r="F257" s="79">
        <v>1000</v>
      </c>
      <c r="G257" s="79">
        <v>3243</v>
      </c>
      <c r="H257" s="59"/>
    </row>
    <row r="258" spans="1:8" ht="15" customHeight="1">
      <c r="A258" s="134" t="s">
        <v>11</v>
      </c>
      <c r="B258" s="136">
        <v>20</v>
      </c>
      <c r="C258" s="137" t="s">
        <v>131</v>
      </c>
      <c r="D258" s="91">
        <f t="shared" ref="D258:F258" si="54">SUM(D255:D257)</f>
        <v>13345</v>
      </c>
      <c r="E258" s="91">
        <f t="shared" si="54"/>
        <v>22200</v>
      </c>
      <c r="F258" s="91">
        <f t="shared" si="54"/>
        <v>22200</v>
      </c>
      <c r="G258" s="91">
        <v>57815</v>
      </c>
    </row>
    <row r="259" spans="1:8" ht="26.4">
      <c r="A259" s="134" t="s">
        <v>11</v>
      </c>
      <c r="B259" s="104">
        <v>0.108</v>
      </c>
      <c r="C259" s="133" t="s">
        <v>283</v>
      </c>
      <c r="D259" s="81">
        <f t="shared" ref="D259:F260" si="55">D258</f>
        <v>13345</v>
      </c>
      <c r="E259" s="81">
        <f t="shared" si="55"/>
        <v>22200</v>
      </c>
      <c r="F259" s="81">
        <f t="shared" si="55"/>
        <v>22200</v>
      </c>
      <c r="G259" s="81">
        <v>57815</v>
      </c>
    </row>
    <row r="260" spans="1:8" ht="15" customHeight="1">
      <c r="A260" s="49" t="s">
        <v>11</v>
      </c>
      <c r="B260" s="132">
        <v>3475</v>
      </c>
      <c r="C260" s="133" t="s">
        <v>7</v>
      </c>
      <c r="D260" s="91">
        <f t="shared" si="55"/>
        <v>13345</v>
      </c>
      <c r="E260" s="91">
        <f t="shared" si="55"/>
        <v>22200</v>
      </c>
      <c r="F260" s="91">
        <f t="shared" si="55"/>
        <v>22200</v>
      </c>
      <c r="G260" s="91">
        <v>57815</v>
      </c>
    </row>
    <row r="261" spans="1:8" ht="15" customHeight="1">
      <c r="A261" s="141" t="s">
        <v>11</v>
      </c>
      <c r="B261" s="142"/>
      <c r="C261" s="143" t="s">
        <v>12</v>
      </c>
      <c r="D261" s="93">
        <f t="shared" ref="D261:F261" si="56">D260+D238+D90+D71+D46+D250+D108</f>
        <v>1849572</v>
      </c>
      <c r="E261" s="93">
        <f t="shared" si="56"/>
        <v>3693317</v>
      </c>
      <c r="F261" s="93">
        <f t="shared" si="56"/>
        <v>1991377</v>
      </c>
      <c r="G261" s="93">
        <v>2815150</v>
      </c>
    </row>
    <row r="262" spans="1:8">
      <c r="A262" s="49"/>
      <c r="B262" s="50"/>
      <c r="C262" s="51"/>
      <c r="D262" s="83"/>
      <c r="E262" s="83"/>
      <c r="F262" s="83"/>
      <c r="G262" s="83"/>
    </row>
    <row r="263" spans="1:8" ht="13.95" customHeight="1">
      <c r="A263" s="49"/>
      <c r="B263" s="49"/>
      <c r="C263" s="51" t="s">
        <v>70</v>
      </c>
      <c r="D263" s="83"/>
      <c r="E263" s="83"/>
      <c r="F263" s="83"/>
      <c r="G263" s="83"/>
    </row>
    <row r="264" spans="1:8" ht="13.95" customHeight="1">
      <c r="A264" s="49" t="s">
        <v>13</v>
      </c>
      <c r="B264" s="50">
        <v>4217</v>
      </c>
      <c r="C264" s="51" t="s">
        <v>8</v>
      </c>
      <c r="D264" s="87"/>
      <c r="E264" s="87"/>
      <c r="F264" s="87"/>
      <c r="G264" s="87"/>
    </row>
    <row r="265" spans="1:8" ht="27" customHeight="1">
      <c r="A265" s="49"/>
      <c r="B265" s="84">
        <v>3</v>
      </c>
      <c r="C265" s="56" t="s">
        <v>257</v>
      </c>
      <c r="D265" s="87"/>
      <c r="E265" s="87"/>
      <c r="F265" s="87"/>
      <c r="G265" s="87"/>
    </row>
    <row r="266" spans="1:8" ht="13.95" customHeight="1">
      <c r="A266" s="49"/>
      <c r="B266" s="104">
        <v>3.0510000000000002</v>
      </c>
      <c r="C266" s="51" t="s">
        <v>40</v>
      </c>
      <c r="D266" s="87"/>
      <c r="E266" s="87"/>
      <c r="F266" s="87"/>
      <c r="G266" s="87"/>
    </row>
    <row r="267" spans="1:8" ht="13.95" customHeight="1">
      <c r="A267" s="49"/>
      <c r="B267" s="84">
        <v>60</v>
      </c>
      <c r="C267" s="56" t="s">
        <v>72</v>
      </c>
      <c r="D267" s="83"/>
      <c r="E267" s="83"/>
      <c r="F267" s="83"/>
      <c r="G267" s="83"/>
    </row>
    <row r="268" spans="1:8" ht="13.95" customHeight="1">
      <c r="A268" s="49"/>
      <c r="B268" s="92">
        <v>45</v>
      </c>
      <c r="C268" s="56" t="s">
        <v>23</v>
      </c>
      <c r="D268" s="83"/>
      <c r="E268" s="83"/>
      <c r="F268" s="83"/>
      <c r="G268" s="83"/>
    </row>
    <row r="269" spans="1:8" ht="13.95" customHeight="1">
      <c r="A269" s="49"/>
      <c r="B269" s="146" t="s">
        <v>71</v>
      </c>
      <c r="C269" s="56" t="s">
        <v>75</v>
      </c>
      <c r="D269" s="81">
        <v>20000</v>
      </c>
      <c r="E269" s="81">
        <v>50000</v>
      </c>
      <c r="F269" s="81">
        <v>50000</v>
      </c>
      <c r="G269" s="81">
        <v>10000</v>
      </c>
    </row>
    <row r="270" spans="1:8" s="100" customFormat="1" ht="13.95" customHeight="1">
      <c r="A270" s="49" t="s">
        <v>11</v>
      </c>
      <c r="B270" s="84">
        <v>60</v>
      </c>
      <c r="C270" s="56" t="s">
        <v>72</v>
      </c>
      <c r="D270" s="81">
        <f t="shared" ref="D270:F270" si="57">D269</f>
        <v>20000</v>
      </c>
      <c r="E270" s="81">
        <f t="shared" si="57"/>
        <v>50000</v>
      </c>
      <c r="F270" s="81">
        <f t="shared" si="57"/>
        <v>50000</v>
      </c>
      <c r="G270" s="81">
        <v>10000</v>
      </c>
      <c r="H270" s="99"/>
    </row>
    <row r="271" spans="1:8" s="100" customFormat="1">
      <c r="A271" s="49"/>
      <c r="B271" s="104"/>
      <c r="C271" s="51"/>
      <c r="D271" s="83"/>
      <c r="E271" s="83"/>
      <c r="F271" s="83"/>
      <c r="G271" s="83"/>
      <c r="H271" s="99"/>
    </row>
    <row r="272" spans="1:8" s="100" customFormat="1" ht="15" customHeight="1">
      <c r="A272" s="49"/>
      <c r="B272" s="84">
        <v>61</v>
      </c>
      <c r="C272" s="56" t="s">
        <v>73</v>
      </c>
      <c r="D272" s="83"/>
      <c r="E272" s="83"/>
      <c r="F272" s="83"/>
      <c r="G272" s="83"/>
      <c r="H272" s="99"/>
    </row>
    <row r="273" spans="1:9" s="100" customFormat="1" ht="15" customHeight="1">
      <c r="A273" s="49"/>
      <c r="B273" s="92">
        <v>45</v>
      </c>
      <c r="C273" s="56" t="s">
        <v>23</v>
      </c>
      <c r="D273" s="83"/>
      <c r="E273" s="83"/>
      <c r="F273" s="83"/>
      <c r="G273" s="83"/>
      <c r="H273" s="99"/>
    </row>
    <row r="274" spans="1:9" s="100" customFormat="1" ht="15" customHeight="1">
      <c r="A274" s="105"/>
      <c r="B274" s="122" t="s">
        <v>231</v>
      </c>
      <c r="C274" s="56" t="s">
        <v>232</v>
      </c>
      <c r="D274" s="79">
        <v>4903</v>
      </c>
      <c r="E274" s="58">
        <v>0</v>
      </c>
      <c r="F274" s="58">
        <v>0</v>
      </c>
      <c r="G274" s="58">
        <v>0</v>
      </c>
      <c r="H274" s="99"/>
    </row>
    <row r="275" spans="1:9" s="100" customFormat="1" ht="15" customHeight="1">
      <c r="A275" s="49" t="s">
        <v>11</v>
      </c>
      <c r="B275" s="92">
        <v>45</v>
      </c>
      <c r="C275" s="56" t="s">
        <v>23</v>
      </c>
      <c r="D275" s="91">
        <f t="shared" ref="D275:F275" si="58">SUM(D274:D274)</f>
        <v>4903</v>
      </c>
      <c r="E275" s="76">
        <f t="shared" si="58"/>
        <v>0</v>
      </c>
      <c r="F275" s="76">
        <f t="shared" si="58"/>
        <v>0</v>
      </c>
      <c r="G275" s="76">
        <v>0</v>
      </c>
      <c r="H275" s="99"/>
    </row>
    <row r="276" spans="1:9" s="100" customFormat="1" ht="15" customHeight="1">
      <c r="A276" s="49" t="s">
        <v>11</v>
      </c>
      <c r="B276" s="144">
        <v>61</v>
      </c>
      <c r="C276" s="56" t="s">
        <v>73</v>
      </c>
      <c r="D276" s="91">
        <f t="shared" ref="D276:F276" si="59">D275</f>
        <v>4903</v>
      </c>
      <c r="E276" s="76">
        <f t="shared" si="59"/>
        <v>0</v>
      </c>
      <c r="F276" s="76">
        <f t="shared" si="59"/>
        <v>0</v>
      </c>
      <c r="G276" s="76">
        <v>0</v>
      </c>
      <c r="H276" s="99"/>
    </row>
    <row r="277" spans="1:9" s="100" customFormat="1" ht="14.1" customHeight="1">
      <c r="A277" s="49"/>
      <c r="B277" s="145"/>
      <c r="C277" s="51"/>
      <c r="D277" s="83"/>
      <c r="E277" s="83"/>
      <c r="F277" s="83"/>
      <c r="G277" s="83"/>
      <c r="H277" s="99"/>
    </row>
    <row r="278" spans="1:9" s="100" customFormat="1" ht="15" customHeight="1">
      <c r="A278" s="49"/>
      <c r="B278" s="144">
        <v>62</v>
      </c>
      <c r="C278" s="56" t="s">
        <v>74</v>
      </c>
      <c r="D278" s="83"/>
      <c r="E278" s="83"/>
      <c r="F278" s="83"/>
      <c r="G278" s="83"/>
      <c r="H278" s="99"/>
    </row>
    <row r="279" spans="1:9" s="100" customFormat="1" ht="15" customHeight="1">
      <c r="A279" s="49"/>
      <c r="B279" s="92">
        <v>45</v>
      </c>
      <c r="C279" s="56" t="s">
        <v>23</v>
      </c>
      <c r="D279" s="83"/>
      <c r="E279" s="83"/>
      <c r="F279" s="83"/>
      <c r="G279" s="83"/>
      <c r="H279" s="99"/>
    </row>
    <row r="280" spans="1:9" s="100" customFormat="1" ht="26.4">
      <c r="A280" s="105"/>
      <c r="B280" s="146" t="s">
        <v>113</v>
      </c>
      <c r="C280" s="57" t="s">
        <v>116</v>
      </c>
      <c r="D280" s="79">
        <v>120000</v>
      </c>
      <c r="E280" s="58">
        <v>0</v>
      </c>
      <c r="F280" s="58">
        <v>0</v>
      </c>
      <c r="G280" s="58">
        <v>0</v>
      </c>
      <c r="H280" s="101"/>
    </row>
    <row r="281" spans="1:9" s="100" customFormat="1" ht="42" customHeight="1">
      <c r="A281" s="49"/>
      <c r="B281" s="146" t="s">
        <v>114</v>
      </c>
      <c r="C281" s="57" t="s">
        <v>191</v>
      </c>
      <c r="D281" s="79">
        <v>11130</v>
      </c>
      <c r="E281" s="58">
        <v>0</v>
      </c>
      <c r="F281" s="58">
        <v>0</v>
      </c>
      <c r="G281" s="79">
        <v>6000</v>
      </c>
      <c r="H281" s="101"/>
    </row>
    <row r="282" spans="1:9" s="100" customFormat="1">
      <c r="A282" s="62"/>
      <c r="B282" s="202" t="s">
        <v>159</v>
      </c>
      <c r="C282" s="120" t="s">
        <v>160</v>
      </c>
      <c r="D282" s="81">
        <v>4980</v>
      </c>
      <c r="E282" s="60">
        <v>0</v>
      </c>
      <c r="F282" s="60">
        <v>0</v>
      </c>
      <c r="G282" s="81">
        <v>6465</v>
      </c>
      <c r="H282" s="101"/>
    </row>
    <row r="283" spans="1:9" s="100" customFormat="1" ht="26.4">
      <c r="A283" s="49"/>
      <c r="B283" s="146" t="s">
        <v>265</v>
      </c>
      <c r="C283" s="57" t="s">
        <v>266</v>
      </c>
      <c r="D283" s="58">
        <v>0</v>
      </c>
      <c r="E283" s="58">
        <v>0</v>
      </c>
      <c r="F283" s="58">
        <v>0</v>
      </c>
      <c r="G283" s="79">
        <v>20000</v>
      </c>
      <c r="H283" s="101"/>
    </row>
    <row r="284" spans="1:9" s="100" customFormat="1">
      <c r="A284" s="49" t="s">
        <v>11</v>
      </c>
      <c r="B284" s="144">
        <v>62</v>
      </c>
      <c r="C284" s="56" t="s">
        <v>74</v>
      </c>
      <c r="D284" s="91">
        <f t="shared" ref="D284:F284" si="60">SUM(D280:D283)</f>
        <v>136110</v>
      </c>
      <c r="E284" s="76">
        <f t="shared" si="60"/>
        <v>0</v>
      </c>
      <c r="F284" s="76">
        <f t="shared" si="60"/>
        <v>0</v>
      </c>
      <c r="G284" s="91">
        <v>32465</v>
      </c>
      <c r="H284" s="99"/>
    </row>
    <row r="285" spans="1:9" s="100" customFormat="1">
      <c r="A285" s="49"/>
      <c r="B285" s="146"/>
      <c r="C285" s="56"/>
      <c r="D285" s="83"/>
      <c r="E285" s="83"/>
      <c r="F285" s="83"/>
      <c r="G285" s="83"/>
      <c r="H285" s="99"/>
    </row>
    <row r="286" spans="1:9" s="100" customFormat="1" ht="13.2" customHeight="1">
      <c r="A286" s="49"/>
      <c r="B286" s="144">
        <v>63</v>
      </c>
      <c r="C286" s="56" t="s">
        <v>77</v>
      </c>
      <c r="D286" s="83"/>
      <c r="E286" s="83"/>
      <c r="F286" s="83"/>
      <c r="G286" s="83"/>
      <c r="H286" s="99"/>
    </row>
    <row r="287" spans="1:9" s="100" customFormat="1" ht="13.2" customHeight="1">
      <c r="A287" s="49"/>
      <c r="B287" s="92">
        <v>45</v>
      </c>
      <c r="C287" s="56" t="s">
        <v>23</v>
      </c>
      <c r="D287" s="83"/>
      <c r="E287" s="83"/>
      <c r="F287" s="83"/>
      <c r="G287" s="83"/>
      <c r="H287" s="99"/>
    </row>
    <row r="288" spans="1:9" s="100" customFormat="1" ht="25.5" customHeight="1">
      <c r="A288" s="49"/>
      <c r="B288" s="146" t="s">
        <v>162</v>
      </c>
      <c r="C288" s="57" t="s">
        <v>195</v>
      </c>
      <c r="D288" s="79">
        <v>3741</v>
      </c>
      <c r="E288" s="58">
        <v>0</v>
      </c>
      <c r="F288" s="58">
        <v>0</v>
      </c>
      <c r="G288" s="79">
        <v>10000</v>
      </c>
      <c r="H288" s="101"/>
      <c r="I288" s="101"/>
    </row>
    <row r="289" spans="1:9" s="100" customFormat="1" ht="15" customHeight="1">
      <c r="A289" s="49"/>
      <c r="B289" s="146" t="s">
        <v>179</v>
      </c>
      <c r="C289" s="57" t="s">
        <v>182</v>
      </c>
      <c r="D289" s="79">
        <v>5000</v>
      </c>
      <c r="E289" s="58">
        <v>0</v>
      </c>
      <c r="F289" s="58">
        <v>0</v>
      </c>
      <c r="G289" s="79">
        <v>10000</v>
      </c>
      <c r="H289" s="101"/>
      <c r="I289" s="101"/>
    </row>
    <row r="290" spans="1:9" s="100" customFormat="1" ht="26.4">
      <c r="A290" s="49"/>
      <c r="B290" s="146" t="s">
        <v>180</v>
      </c>
      <c r="C290" s="57" t="s">
        <v>183</v>
      </c>
      <c r="D290" s="79">
        <v>3963</v>
      </c>
      <c r="E290" s="58">
        <v>0</v>
      </c>
      <c r="F290" s="58">
        <v>0</v>
      </c>
      <c r="G290" s="79">
        <v>10000</v>
      </c>
      <c r="H290" s="101"/>
      <c r="I290" s="101"/>
    </row>
    <row r="291" spans="1:9" s="100" customFormat="1" ht="40.950000000000003" customHeight="1">
      <c r="A291" s="49"/>
      <c r="B291" s="146" t="s">
        <v>181</v>
      </c>
      <c r="C291" s="57" t="s">
        <v>184</v>
      </c>
      <c r="D291" s="79">
        <v>2559</v>
      </c>
      <c r="E291" s="58">
        <v>0</v>
      </c>
      <c r="F291" s="58">
        <v>0</v>
      </c>
      <c r="G291" s="58">
        <v>0</v>
      </c>
      <c r="H291" s="101"/>
      <c r="I291" s="101"/>
    </row>
    <row r="292" spans="1:9" s="100" customFormat="1" ht="27" customHeight="1">
      <c r="A292" s="49"/>
      <c r="B292" s="146" t="s">
        <v>196</v>
      </c>
      <c r="C292" s="57" t="s">
        <v>255</v>
      </c>
      <c r="D292" s="79">
        <v>57153</v>
      </c>
      <c r="E292" s="58">
        <v>0</v>
      </c>
      <c r="F292" s="58">
        <v>0</v>
      </c>
      <c r="G292" s="58">
        <v>0</v>
      </c>
      <c r="H292" s="101"/>
      <c r="I292" s="101"/>
    </row>
    <row r="293" spans="1:9" s="100" customFormat="1" ht="26.4">
      <c r="A293" s="49"/>
      <c r="B293" s="146" t="s">
        <v>207</v>
      </c>
      <c r="C293" s="57" t="s">
        <v>222</v>
      </c>
      <c r="D293" s="79">
        <v>2921</v>
      </c>
      <c r="E293" s="58">
        <v>0</v>
      </c>
      <c r="F293" s="58">
        <v>0</v>
      </c>
      <c r="G293" s="58">
        <v>0</v>
      </c>
      <c r="H293" s="101"/>
      <c r="I293" s="101"/>
    </row>
    <row r="294" spans="1:9" s="100" customFormat="1" ht="26.4">
      <c r="A294" s="49"/>
      <c r="B294" s="146" t="s">
        <v>208</v>
      </c>
      <c r="C294" s="57" t="s">
        <v>223</v>
      </c>
      <c r="D294" s="79">
        <v>1167</v>
      </c>
      <c r="E294" s="58">
        <v>0</v>
      </c>
      <c r="F294" s="58">
        <v>0</v>
      </c>
      <c r="G294" s="58">
        <v>0</v>
      </c>
      <c r="H294" s="101"/>
      <c r="I294" s="101"/>
    </row>
    <row r="295" spans="1:9" s="100" customFormat="1" ht="26.4">
      <c r="A295" s="49"/>
      <c r="B295" s="146" t="s">
        <v>209</v>
      </c>
      <c r="C295" s="57" t="s">
        <v>210</v>
      </c>
      <c r="D295" s="58">
        <v>0</v>
      </c>
      <c r="E295" s="58">
        <v>0</v>
      </c>
      <c r="F295" s="58">
        <v>0</v>
      </c>
      <c r="G295" s="79">
        <v>1853</v>
      </c>
      <c r="H295" s="101"/>
      <c r="I295" s="101"/>
    </row>
    <row r="296" spans="1:9" s="100" customFormat="1" ht="26.4">
      <c r="A296" s="49"/>
      <c r="B296" s="146" t="s">
        <v>211</v>
      </c>
      <c r="C296" s="57" t="s">
        <v>212</v>
      </c>
      <c r="D296" s="79">
        <v>1973</v>
      </c>
      <c r="E296" s="58">
        <v>0</v>
      </c>
      <c r="F296" s="58">
        <v>0</v>
      </c>
      <c r="G296" s="58">
        <v>0</v>
      </c>
      <c r="H296" s="101"/>
      <c r="I296" s="101"/>
    </row>
    <row r="297" spans="1:9" s="100" customFormat="1" ht="15" customHeight="1">
      <c r="A297" s="49"/>
      <c r="B297" s="146" t="s">
        <v>213</v>
      </c>
      <c r="C297" s="57" t="s">
        <v>215</v>
      </c>
      <c r="D297" s="79">
        <v>45000</v>
      </c>
      <c r="E297" s="58">
        <v>0</v>
      </c>
      <c r="F297" s="58">
        <v>0</v>
      </c>
      <c r="G297" s="58">
        <v>0</v>
      </c>
      <c r="H297" s="101"/>
      <c r="I297" s="101"/>
    </row>
    <row r="298" spans="1:9" s="100" customFormat="1" ht="26.4">
      <c r="A298" s="49"/>
      <c r="B298" s="146" t="s">
        <v>214</v>
      </c>
      <c r="C298" s="57" t="s">
        <v>216</v>
      </c>
      <c r="D298" s="79">
        <v>9907</v>
      </c>
      <c r="E298" s="58">
        <v>0</v>
      </c>
      <c r="F298" s="58">
        <v>0</v>
      </c>
      <c r="G298" s="58">
        <v>0</v>
      </c>
      <c r="H298" s="101"/>
      <c r="I298" s="101"/>
    </row>
    <row r="299" spans="1:9" s="100" customFormat="1" ht="26.4">
      <c r="A299" s="49"/>
      <c r="B299" s="146" t="s">
        <v>230</v>
      </c>
      <c r="C299" s="57" t="s">
        <v>274</v>
      </c>
      <c r="D299" s="79">
        <v>10000</v>
      </c>
      <c r="E299" s="58">
        <v>0</v>
      </c>
      <c r="F299" s="58">
        <v>0</v>
      </c>
      <c r="G299" s="79">
        <v>14230</v>
      </c>
      <c r="H299" s="101"/>
      <c r="I299" s="101"/>
    </row>
    <row r="300" spans="1:9" s="100" customFormat="1">
      <c r="A300" s="49"/>
      <c r="B300" s="146" t="s">
        <v>234</v>
      </c>
      <c r="C300" s="57" t="s">
        <v>235</v>
      </c>
      <c r="D300" s="79">
        <v>1796</v>
      </c>
      <c r="E300" s="58">
        <v>0</v>
      </c>
      <c r="F300" s="58">
        <v>0</v>
      </c>
      <c r="G300" s="58">
        <v>0</v>
      </c>
      <c r="H300" s="101"/>
      <c r="I300" s="101"/>
    </row>
    <row r="301" spans="1:9" s="100" customFormat="1">
      <c r="A301" s="49"/>
      <c r="B301" s="146" t="s">
        <v>267</v>
      </c>
      <c r="C301" s="57" t="s">
        <v>268</v>
      </c>
      <c r="D301" s="58">
        <v>0</v>
      </c>
      <c r="E301" s="58">
        <v>0</v>
      </c>
      <c r="F301" s="58">
        <v>0</v>
      </c>
      <c r="G301" s="79">
        <v>100000</v>
      </c>
      <c r="H301" s="101"/>
      <c r="I301" s="101"/>
    </row>
    <row r="302" spans="1:9" s="100" customFormat="1" ht="13.2" customHeight="1">
      <c r="A302" s="49" t="s">
        <v>11</v>
      </c>
      <c r="B302" s="92">
        <v>45</v>
      </c>
      <c r="C302" s="56" t="s">
        <v>23</v>
      </c>
      <c r="D302" s="91">
        <f t="shared" ref="D302:F302" si="61">SUM(D288:D301)</f>
        <v>145180</v>
      </c>
      <c r="E302" s="76">
        <f t="shared" si="61"/>
        <v>0</v>
      </c>
      <c r="F302" s="76">
        <f t="shared" si="61"/>
        <v>0</v>
      </c>
      <c r="G302" s="91">
        <v>146083</v>
      </c>
      <c r="H302" s="99"/>
    </row>
    <row r="303" spans="1:9" s="100" customFormat="1" ht="13.2" customHeight="1">
      <c r="A303" s="49"/>
      <c r="B303" s="92"/>
      <c r="C303" s="56"/>
      <c r="D303" s="79"/>
      <c r="E303" s="79"/>
      <c r="F303" s="79"/>
      <c r="G303" s="79"/>
      <c r="H303" s="99"/>
    </row>
    <row r="304" spans="1:9" s="100" customFormat="1" ht="13.2" customHeight="1">
      <c r="A304" s="147"/>
      <c r="B304" s="92">
        <v>46</v>
      </c>
      <c r="C304" s="56" t="s">
        <v>236</v>
      </c>
      <c r="D304" s="79"/>
      <c r="E304" s="79"/>
      <c r="F304" s="79"/>
      <c r="G304" s="79"/>
      <c r="H304" s="99"/>
    </row>
    <row r="305" spans="1:8" s="100" customFormat="1" ht="13.2" customHeight="1">
      <c r="A305" s="147"/>
      <c r="B305" s="146" t="s">
        <v>237</v>
      </c>
      <c r="C305" s="56" t="s">
        <v>238</v>
      </c>
      <c r="D305" s="79">
        <v>1497</v>
      </c>
      <c r="E305" s="58">
        <v>0</v>
      </c>
      <c r="F305" s="58">
        <v>0</v>
      </c>
      <c r="G305" s="58">
        <v>0</v>
      </c>
      <c r="H305" s="99"/>
    </row>
    <row r="306" spans="1:8" s="100" customFormat="1" ht="13.2" customHeight="1">
      <c r="A306" s="147"/>
      <c r="B306" s="146" t="s">
        <v>239</v>
      </c>
      <c r="C306" s="56" t="s">
        <v>240</v>
      </c>
      <c r="D306" s="81">
        <v>4993</v>
      </c>
      <c r="E306" s="60">
        <v>0</v>
      </c>
      <c r="F306" s="60">
        <v>0</v>
      </c>
      <c r="G306" s="60">
        <v>0</v>
      </c>
      <c r="H306" s="99"/>
    </row>
    <row r="307" spans="1:8" s="100" customFormat="1" ht="13.2" customHeight="1">
      <c r="A307" s="49" t="s">
        <v>11</v>
      </c>
      <c r="B307" s="92">
        <v>46</v>
      </c>
      <c r="C307" s="56" t="s">
        <v>236</v>
      </c>
      <c r="D307" s="81">
        <f t="shared" ref="D307:F307" si="62">SUM(D305:D306)</f>
        <v>6490</v>
      </c>
      <c r="E307" s="60">
        <f t="shared" si="62"/>
        <v>0</v>
      </c>
      <c r="F307" s="60">
        <f t="shared" si="62"/>
        <v>0</v>
      </c>
      <c r="G307" s="60">
        <v>0</v>
      </c>
      <c r="H307" s="99"/>
    </row>
    <row r="308" spans="1:8" s="100" customFormat="1" ht="13.2" customHeight="1">
      <c r="A308" s="49"/>
      <c r="B308" s="92"/>
      <c r="C308" s="56"/>
      <c r="D308" s="79"/>
      <c r="E308" s="79"/>
      <c r="F308" s="79"/>
      <c r="G308" s="79"/>
      <c r="H308" s="99"/>
    </row>
    <row r="309" spans="1:8" s="100" customFormat="1" ht="13.2" customHeight="1">
      <c r="A309" s="147"/>
      <c r="B309" s="92">
        <v>47</v>
      </c>
      <c r="C309" s="56" t="s">
        <v>241</v>
      </c>
      <c r="D309" s="79"/>
      <c r="E309" s="79"/>
      <c r="F309" s="79"/>
      <c r="G309" s="79"/>
      <c r="H309" s="99"/>
    </row>
    <row r="310" spans="1:8" s="100" customFormat="1" ht="13.2" customHeight="1">
      <c r="A310" s="49"/>
      <c r="B310" s="92" t="s">
        <v>242</v>
      </c>
      <c r="C310" s="56" t="s">
        <v>243</v>
      </c>
      <c r="D310" s="81">
        <v>500</v>
      </c>
      <c r="E310" s="60">
        <v>0</v>
      </c>
      <c r="F310" s="60">
        <v>0</v>
      </c>
      <c r="G310" s="60">
        <v>0</v>
      </c>
      <c r="H310" s="99"/>
    </row>
    <row r="311" spans="1:8" s="100" customFormat="1" ht="13.2" customHeight="1">
      <c r="A311" s="49" t="s">
        <v>11</v>
      </c>
      <c r="B311" s="92">
        <v>47</v>
      </c>
      <c r="C311" s="56" t="s">
        <v>241</v>
      </c>
      <c r="D311" s="81">
        <f t="shared" ref="D311:F311" si="63">D310</f>
        <v>500</v>
      </c>
      <c r="E311" s="60">
        <f t="shared" si="63"/>
        <v>0</v>
      </c>
      <c r="F311" s="60">
        <f t="shared" si="63"/>
        <v>0</v>
      </c>
      <c r="G311" s="60">
        <v>0</v>
      </c>
      <c r="H311" s="99"/>
    </row>
    <row r="312" spans="1:8" s="100" customFormat="1" ht="13.2" customHeight="1">
      <c r="A312" s="49"/>
      <c r="B312" s="92"/>
      <c r="C312" s="56"/>
      <c r="D312" s="79"/>
      <c r="E312" s="79"/>
      <c r="F312" s="79"/>
      <c r="G312" s="79"/>
      <c r="H312" s="99"/>
    </row>
    <row r="313" spans="1:8" s="100" customFormat="1" ht="13.2" customHeight="1">
      <c r="A313" s="147"/>
      <c r="B313" s="92">
        <v>48</v>
      </c>
      <c r="C313" s="56" t="s">
        <v>25</v>
      </c>
      <c r="D313" s="79"/>
      <c r="E313" s="79"/>
      <c r="F313" s="79"/>
      <c r="G313" s="79"/>
      <c r="H313" s="99"/>
    </row>
    <row r="314" spans="1:8" s="100" customFormat="1" ht="13.2" customHeight="1">
      <c r="A314" s="49"/>
      <c r="B314" s="92" t="s">
        <v>244</v>
      </c>
      <c r="C314" s="56" t="s">
        <v>245</v>
      </c>
      <c r="D314" s="79">
        <v>496</v>
      </c>
      <c r="E314" s="58">
        <v>0</v>
      </c>
      <c r="F314" s="58">
        <v>0</v>
      </c>
      <c r="G314" s="58">
        <v>0</v>
      </c>
      <c r="H314" s="101"/>
    </row>
    <row r="315" spans="1:8" s="100" customFormat="1" ht="13.2" customHeight="1">
      <c r="A315" s="49"/>
      <c r="B315" s="92" t="s">
        <v>246</v>
      </c>
      <c r="C315" s="56" t="s">
        <v>247</v>
      </c>
      <c r="D315" s="81">
        <v>297</v>
      </c>
      <c r="E315" s="60">
        <v>0</v>
      </c>
      <c r="F315" s="60">
        <v>0</v>
      </c>
      <c r="G315" s="60">
        <v>0</v>
      </c>
      <c r="H315" s="101"/>
    </row>
    <row r="316" spans="1:8" s="100" customFormat="1" ht="13.2" customHeight="1">
      <c r="A316" s="49" t="s">
        <v>11</v>
      </c>
      <c r="B316" s="92">
        <v>48</v>
      </c>
      <c r="C316" s="56" t="s">
        <v>25</v>
      </c>
      <c r="D316" s="81">
        <f t="shared" ref="D316:F316" si="64">SUM(D314:D315)</f>
        <v>793</v>
      </c>
      <c r="E316" s="60">
        <f t="shared" si="64"/>
        <v>0</v>
      </c>
      <c r="F316" s="60">
        <f t="shared" si="64"/>
        <v>0</v>
      </c>
      <c r="G316" s="60">
        <v>0</v>
      </c>
      <c r="H316" s="99"/>
    </row>
    <row r="317" spans="1:8" s="100" customFormat="1" ht="13.2" customHeight="1">
      <c r="A317" s="49" t="s">
        <v>11</v>
      </c>
      <c r="B317" s="144">
        <v>63</v>
      </c>
      <c r="C317" s="56" t="s">
        <v>77</v>
      </c>
      <c r="D317" s="81">
        <f t="shared" ref="D317:F317" si="65">D302+D307+D311+D316</f>
        <v>152963</v>
      </c>
      <c r="E317" s="60">
        <f t="shared" si="65"/>
        <v>0</v>
      </c>
      <c r="F317" s="60">
        <f t="shared" si="65"/>
        <v>0</v>
      </c>
      <c r="G317" s="81">
        <v>146083</v>
      </c>
      <c r="H317" s="99"/>
    </row>
    <row r="318" spans="1:8" s="100" customFormat="1">
      <c r="A318" s="49"/>
      <c r="B318" s="144"/>
      <c r="C318" s="56"/>
      <c r="D318" s="79"/>
      <c r="E318" s="79"/>
      <c r="F318" s="79"/>
      <c r="G318" s="79"/>
      <c r="H318" s="99"/>
    </row>
    <row r="319" spans="1:8" s="100" customFormat="1" ht="26.4">
      <c r="A319" s="49"/>
      <c r="B319" s="148">
        <v>71</v>
      </c>
      <c r="C319" s="72" t="s">
        <v>157</v>
      </c>
      <c r="D319" s="83"/>
      <c r="E319" s="83"/>
      <c r="F319" s="83"/>
      <c r="G319" s="83"/>
      <c r="H319" s="99"/>
    </row>
    <row r="320" spans="1:8" s="100" customFormat="1" ht="13.2" customHeight="1">
      <c r="A320" s="49"/>
      <c r="B320" s="148">
        <v>44</v>
      </c>
      <c r="C320" s="72" t="s">
        <v>15</v>
      </c>
      <c r="D320" s="83"/>
      <c r="E320" s="83"/>
      <c r="F320" s="83"/>
      <c r="G320" s="83"/>
      <c r="H320" s="99"/>
    </row>
    <row r="321" spans="1:8" s="100" customFormat="1" ht="17.25" customHeight="1">
      <c r="A321" s="49"/>
      <c r="B321" s="203" t="s">
        <v>85</v>
      </c>
      <c r="C321" s="75" t="s">
        <v>167</v>
      </c>
      <c r="D321" s="79">
        <v>11998</v>
      </c>
      <c r="E321" s="58">
        <v>0</v>
      </c>
      <c r="F321" s="58">
        <v>0</v>
      </c>
      <c r="G321" s="58">
        <v>0</v>
      </c>
      <c r="H321" s="101"/>
    </row>
    <row r="322" spans="1:8" s="100" customFormat="1" ht="26.4">
      <c r="A322" s="62" t="s">
        <v>11</v>
      </c>
      <c r="B322" s="177">
        <v>71</v>
      </c>
      <c r="C322" s="178" t="s">
        <v>157</v>
      </c>
      <c r="D322" s="91">
        <f t="shared" ref="D322:F322" si="66">D321</f>
        <v>11998</v>
      </c>
      <c r="E322" s="76">
        <f t="shared" si="66"/>
        <v>0</v>
      </c>
      <c r="F322" s="76">
        <f t="shared" si="66"/>
        <v>0</v>
      </c>
      <c r="G322" s="76">
        <v>0</v>
      </c>
      <c r="H322" s="99"/>
    </row>
    <row r="323" spans="1:8" s="100" customFormat="1">
      <c r="A323" s="49"/>
      <c r="B323" s="148"/>
      <c r="C323" s="72"/>
      <c r="D323" s="79"/>
      <c r="E323" s="79"/>
      <c r="F323" s="79"/>
      <c r="G323" s="79"/>
      <c r="H323" s="99"/>
    </row>
    <row r="324" spans="1:8" s="100" customFormat="1" ht="14.4" customHeight="1">
      <c r="A324" s="49"/>
      <c r="B324" s="148">
        <v>72</v>
      </c>
      <c r="C324" s="72" t="s">
        <v>86</v>
      </c>
      <c r="D324" s="83"/>
      <c r="E324" s="83"/>
      <c r="F324" s="83"/>
      <c r="G324" s="83"/>
      <c r="H324" s="99"/>
    </row>
    <row r="325" spans="1:8" s="100" customFormat="1" ht="14.4" customHeight="1">
      <c r="A325" s="49"/>
      <c r="B325" s="148">
        <v>44</v>
      </c>
      <c r="C325" s="72" t="s">
        <v>15</v>
      </c>
      <c r="D325" s="83"/>
      <c r="E325" s="83"/>
      <c r="F325" s="83"/>
      <c r="G325" s="83"/>
      <c r="H325" s="99"/>
    </row>
    <row r="326" spans="1:8" s="100" customFormat="1" ht="14.4" customHeight="1">
      <c r="A326" s="49"/>
      <c r="B326" s="203" t="s">
        <v>94</v>
      </c>
      <c r="C326" s="75" t="s">
        <v>92</v>
      </c>
      <c r="D326" s="79">
        <v>40000</v>
      </c>
      <c r="E326" s="58">
        <v>0</v>
      </c>
      <c r="F326" s="79">
        <v>1553</v>
      </c>
      <c r="G326" s="79">
        <v>50200</v>
      </c>
      <c r="H326" s="101"/>
    </row>
    <row r="327" spans="1:8" s="100" customFormat="1" ht="14.4" customHeight="1">
      <c r="A327" s="49"/>
      <c r="B327" s="203" t="s">
        <v>95</v>
      </c>
      <c r="C327" s="75" t="s">
        <v>93</v>
      </c>
      <c r="D327" s="60">
        <v>0</v>
      </c>
      <c r="E327" s="60">
        <v>0</v>
      </c>
      <c r="F327" s="60">
        <v>0</v>
      </c>
      <c r="G327" s="81">
        <v>22032</v>
      </c>
      <c r="H327" s="101"/>
    </row>
    <row r="328" spans="1:8" s="100" customFormat="1" ht="14.4" customHeight="1">
      <c r="A328" s="49" t="s">
        <v>11</v>
      </c>
      <c r="B328" s="148">
        <v>44</v>
      </c>
      <c r="C328" s="72" t="s">
        <v>15</v>
      </c>
      <c r="D328" s="81">
        <f t="shared" ref="D328:F328" si="67">D327+D326</f>
        <v>40000</v>
      </c>
      <c r="E328" s="60">
        <f t="shared" si="67"/>
        <v>0</v>
      </c>
      <c r="F328" s="81">
        <f t="shared" si="67"/>
        <v>1553</v>
      </c>
      <c r="G328" s="81">
        <v>72232</v>
      </c>
      <c r="H328" s="99"/>
    </row>
    <row r="329" spans="1:8" s="100" customFormat="1" ht="14.4" customHeight="1">
      <c r="A329" s="49" t="s">
        <v>11</v>
      </c>
      <c r="B329" s="148">
        <v>72</v>
      </c>
      <c r="C329" s="72" t="s">
        <v>86</v>
      </c>
      <c r="D329" s="81">
        <f t="shared" ref="D329:F329" si="68">D328</f>
        <v>40000</v>
      </c>
      <c r="E329" s="60">
        <f t="shared" si="68"/>
        <v>0</v>
      </c>
      <c r="F329" s="81">
        <f t="shared" si="68"/>
        <v>1553</v>
      </c>
      <c r="G329" s="81">
        <v>72232</v>
      </c>
      <c r="H329" s="99"/>
    </row>
    <row r="330" spans="1:8" s="100" customFormat="1" ht="13.2" customHeight="1">
      <c r="A330" s="49"/>
      <c r="B330" s="148"/>
      <c r="C330" s="72"/>
      <c r="D330" s="79"/>
      <c r="E330" s="79"/>
      <c r="F330" s="79"/>
      <c r="G330" s="79"/>
      <c r="H330" s="99"/>
    </row>
    <row r="331" spans="1:8" s="100" customFormat="1" ht="14.4" customHeight="1">
      <c r="A331" s="49"/>
      <c r="B331" s="148">
        <v>73</v>
      </c>
      <c r="C331" s="113" t="s">
        <v>146</v>
      </c>
      <c r="D331" s="79"/>
      <c r="E331" s="79"/>
      <c r="F331" s="79"/>
      <c r="G331" s="79"/>
      <c r="H331" s="99"/>
    </row>
    <row r="332" spans="1:8" s="100" customFormat="1" ht="14.4" customHeight="1">
      <c r="A332" s="49"/>
      <c r="B332" s="203" t="s">
        <v>217</v>
      </c>
      <c r="C332" s="115" t="s">
        <v>189</v>
      </c>
      <c r="D332" s="79">
        <v>10000</v>
      </c>
      <c r="E332" s="58">
        <v>0</v>
      </c>
      <c r="F332" s="58">
        <v>0</v>
      </c>
      <c r="G332" s="60">
        <v>0</v>
      </c>
      <c r="H332" s="101"/>
    </row>
    <row r="333" spans="1:8" s="100" customFormat="1" ht="14.4" customHeight="1">
      <c r="A333" s="49" t="s">
        <v>11</v>
      </c>
      <c r="B333" s="148">
        <v>73</v>
      </c>
      <c r="C333" s="113" t="s">
        <v>146</v>
      </c>
      <c r="D333" s="91">
        <f t="shared" ref="D333:F333" si="69">D332</f>
        <v>10000</v>
      </c>
      <c r="E333" s="76">
        <f t="shared" si="69"/>
        <v>0</v>
      </c>
      <c r="F333" s="76">
        <f t="shared" si="69"/>
        <v>0</v>
      </c>
      <c r="G333" s="76">
        <v>0</v>
      </c>
      <c r="H333" s="99"/>
    </row>
    <row r="334" spans="1:8" s="100" customFormat="1" ht="13.2" customHeight="1">
      <c r="A334" s="49"/>
      <c r="B334" s="148"/>
      <c r="C334" s="113"/>
      <c r="D334" s="58"/>
      <c r="E334" s="58"/>
      <c r="F334" s="58"/>
      <c r="G334" s="79"/>
      <c r="H334" s="99"/>
    </row>
    <row r="335" spans="1:8" s="100" customFormat="1" ht="14.4" customHeight="1">
      <c r="A335" s="49"/>
      <c r="B335" s="148">
        <v>75</v>
      </c>
      <c r="C335" s="72" t="s">
        <v>109</v>
      </c>
      <c r="D335" s="83"/>
      <c r="E335" s="83"/>
      <c r="F335" s="83"/>
      <c r="G335" s="83"/>
      <c r="H335" s="99"/>
    </row>
    <row r="336" spans="1:8" s="100" customFormat="1" ht="14.4" customHeight="1">
      <c r="A336" s="49"/>
      <c r="B336" s="148">
        <v>44</v>
      </c>
      <c r="C336" s="72" t="s">
        <v>15</v>
      </c>
      <c r="D336" s="83"/>
      <c r="E336" s="83"/>
      <c r="F336" s="83"/>
      <c r="G336" s="83"/>
      <c r="H336" s="99"/>
    </row>
    <row r="337" spans="1:8" s="100" customFormat="1" ht="14.4" customHeight="1">
      <c r="A337" s="49"/>
      <c r="B337" s="203" t="s">
        <v>87</v>
      </c>
      <c r="C337" s="75" t="s">
        <v>88</v>
      </c>
      <c r="D337" s="81">
        <v>102289</v>
      </c>
      <c r="E337" s="60">
        <v>0</v>
      </c>
      <c r="F337" s="60">
        <v>0</v>
      </c>
      <c r="G337" s="81">
        <v>47100</v>
      </c>
      <c r="H337" s="101"/>
    </row>
    <row r="338" spans="1:8" s="100" customFormat="1" ht="14.4" customHeight="1">
      <c r="A338" s="49" t="s">
        <v>11</v>
      </c>
      <c r="B338" s="148">
        <v>75</v>
      </c>
      <c r="C338" s="72" t="s">
        <v>109</v>
      </c>
      <c r="D338" s="81">
        <f t="shared" ref="D338:F338" si="70">D337</f>
        <v>102289</v>
      </c>
      <c r="E338" s="60">
        <f t="shared" si="70"/>
        <v>0</v>
      </c>
      <c r="F338" s="60">
        <f t="shared" si="70"/>
        <v>0</v>
      </c>
      <c r="G338" s="81">
        <v>47100</v>
      </c>
      <c r="H338" s="99"/>
    </row>
    <row r="339" spans="1:8" s="100" customFormat="1" ht="15.6" customHeight="1">
      <c r="A339" s="49"/>
      <c r="B339" s="144"/>
      <c r="C339" s="56"/>
      <c r="D339" s="79"/>
      <c r="E339" s="79"/>
      <c r="F339" s="58"/>
      <c r="G339" s="79"/>
      <c r="H339" s="99"/>
    </row>
    <row r="340" spans="1:8" s="100" customFormat="1" ht="14.4" customHeight="1">
      <c r="A340" s="149"/>
      <c r="B340" s="150">
        <v>82</v>
      </c>
      <c r="C340" s="151" t="s">
        <v>123</v>
      </c>
      <c r="D340" s="79"/>
      <c r="E340" s="58"/>
      <c r="F340" s="58"/>
      <c r="G340" s="58"/>
      <c r="H340" s="99"/>
    </row>
    <row r="341" spans="1:8" s="100" customFormat="1" ht="14.4" customHeight="1">
      <c r="A341" s="149"/>
      <c r="B341" s="144">
        <v>44</v>
      </c>
      <c r="C341" s="56" t="s">
        <v>115</v>
      </c>
      <c r="D341" s="79"/>
      <c r="E341" s="58"/>
      <c r="F341" s="58"/>
      <c r="G341" s="58"/>
      <c r="H341" s="99"/>
    </row>
    <row r="342" spans="1:8" s="100" customFormat="1" ht="14.4" customHeight="1">
      <c r="A342" s="149"/>
      <c r="B342" s="150" t="s">
        <v>124</v>
      </c>
      <c r="C342" s="152" t="s">
        <v>125</v>
      </c>
      <c r="D342" s="79">
        <v>16549</v>
      </c>
      <c r="E342" s="79">
        <v>15289</v>
      </c>
      <c r="F342" s="79">
        <v>15289</v>
      </c>
      <c r="G342" s="79">
        <v>4584</v>
      </c>
      <c r="H342" s="101"/>
    </row>
    <row r="343" spans="1:8" s="100" customFormat="1" ht="14.4" customHeight="1">
      <c r="A343" s="105"/>
      <c r="B343" s="150" t="s">
        <v>126</v>
      </c>
      <c r="C343" s="152" t="s">
        <v>127</v>
      </c>
      <c r="D343" s="79">
        <v>9292</v>
      </c>
      <c r="E343" s="79">
        <v>17841</v>
      </c>
      <c r="F343" s="79">
        <v>17841</v>
      </c>
      <c r="G343" s="79">
        <v>5123</v>
      </c>
      <c r="H343" s="101"/>
    </row>
    <row r="344" spans="1:8" s="100" customFormat="1" ht="27" customHeight="1">
      <c r="A344" s="105"/>
      <c r="B344" s="150" t="s">
        <v>130</v>
      </c>
      <c r="C344" s="152" t="s">
        <v>128</v>
      </c>
      <c r="D344" s="58">
        <v>0</v>
      </c>
      <c r="E344" s="79">
        <v>11265</v>
      </c>
      <c r="F344" s="79">
        <v>11265</v>
      </c>
      <c r="G344" s="58">
        <v>0</v>
      </c>
      <c r="H344" s="101"/>
    </row>
    <row r="345" spans="1:8" s="100" customFormat="1" ht="15.6" customHeight="1">
      <c r="A345" s="105"/>
      <c r="B345" s="150" t="s">
        <v>140</v>
      </c>
      <c r="C345" s="152" t="s">
        <v>141</v>
      </c>
      <c r="D345" s="58">
        <v>0</v>
      </c>
      <c r="E345" s="79">
        <v>6653</v>
      </c>
      <c r="F345" s="79">
        <v>6653</v>
      </c>
      <c r="G345" s="79">
        <v>6653</v>
      </c>
      <c r="H345" s="101"/>
    </row>
    <row r="346" spans="1:8" s="100" customFormat="1" ht="26.4">
      <c r="A346" s="105"/>
      <c r="B346" s="150" t="s">
        <v>163</v>
      </c>
      <c r="C346" s="152" t="s">
        <v>275</v>
      </c>
      <c r="D346" s="79">
        <v>23220</v>
      </c>
      <c r="E346" s="79">
        <v>23220</v>
      </c>
      <c r="F346" s="79">
        <v>23220</v>
      </c>
      <c r="G346" s="79">
        <v>35280</v>
      </c>
      <c r="H346" s="101"/>
    </row>
    <row r="347" spans="1:8" s="100" customFormat="1" ht="26.4">
      <c r="A347" s="105"/>
      <c r="B347" s="150" t="s">
        <v>187</v>
      </c>
      <c r="C347" s="152" t="s">
        <v>276</v>
      </c>
      <c r="D347" s="79">
        <v>1348</v>
      </c>
      <c r="E347" s="79">
        <v>1348</v>
      </c>
      <c r="F347" s="79">
        <v>1348</v>
      </c>
      <c r="G347" s="58">
        <v>0</v>
      </c>
      <c r="H347" s="101"/>
    </row>
    <row r="348" spans="1:8" s="100" customFormat="1" ht="39.6">
      <c r="A348" s="105"/>
      <c r="B348" s="150" t="s">
        <v>203</v>
      </c>
      <c r="C348" s="152" t="s">
        <v>206</v>
      </c>
      <c r="D348" s="58">
        <v>0</v>
      </c>
      <c r="E348" s="79">
        <v>40118</v>
      </c>
      <c r="F348" s="79">
        <v>40118</v>
      </c>
      <c r="G348" s="79">
        <v>60178</v>
      </c>
      <c r="H348" s="101"/>
    </row>
    <row r="349" spans="1:8" s="100" customFormat="1" ht="29.4" customHeight="1">
      <c r="A349" s="105"/>
      <c r="B349" s="150" t="s">
        <v>204</v>
      </c>
      <c r="C349" s="152" t="s">
        <v>205</v>
      </c>
      <c r="D349" s="58">
        <v>0</v>
      </c>
      <c r="E349" s="79">
        <v>36000</v>
      </c>
      <c r="F349" s="79">
        <v>36000</v>
      </c>
      <c r="G349" s="79">
        <v>66009</v>
      </c>
      <c r="H349" s="101"/>
    </row>
    <row r="350" spans="1:8" s="100" customFormat="1" ht="26.4">
      <c r="A350" s="105"/>
      <c r="B350" s="150" t="s">
        <v>250</v>
      </c>
      <c r="C350" s="152" t="s">
        <v>251</v>
      </c>
      <c r="D350" s="58">
        <v>0</v>
      </c>
      <c r="E350" s="79">
        <v>2580</v>
      </c>
      <c r="F350" s="79">
        <f>2580+E350</f>
        <v>5160</v>
      </c>
      <c r="G350" s="79">
        <v>1340</v>
      </c>
      <c r="H350" s="101"/>
    </row>
    <row r="351" spans="1:8" s="100" customFormat="1" ht="39.6">
      <c r="A351" s="105"/>
      <c r="B351" s="150" t="s">
        <v>252</v>
      </c>
      <c r="C351" s="152" t="s">
        <v>253</v>
      </c>
      <c r="D351" s="58">
        <v>0</v>
      </c>
      <c r="E351" s="79">
        <v>4558</v>
      </c>
      <c r="F351" s="79">
        <v>4558</v>
      </c>
      <c r="G351" s="79">
        <v>6586</v>
      </c>
      <c r="H351" s="101"/>
    </row>
    <row r="352" spans="1:8" s="100" customFormat="1" ht="26.4">
      <c r="A352" s="105"/>
      <c r="B352" s="150" t="s">
        <v>254</v>
      </c>
      <c r="C352" s="152" t="s">
        <v>277</v>
      </c>
      <c r="D352" s="58">
        <v>0</v>
      </c>
      <c r="E352" s="79">
        <v>4000</v>
      </c>
      <c r="F352" s="79">
        <v>4000</v>
      </c>
      <c r="G352" s="81">
        <v>6000</v>
      </c>
      <c r="H352" s="101"/>
    </row>
    <row r="353" spans="1:8" s="100" customFormat="1" ht="14.4" customHeight="1">
      <c r="A353" s="49" t="s">
        <v>11</v>
      </c>
      <c r="B353" s="144">
        <v>44</v>
      </c>
      <c r="C353" s="56" t="s">
        <v>115</v>
      </c>
      <c r="D353" s="91">
        <f t="shared" ref="D353:F353" si="71">SUM(D342:D352)</f>
        <v>50409</v>
      </c>
      <c r="E353" s="91">
        <f t="shared" si="71"/>
        <v>162872</v>
      </c>
      <c r="F353" s="91">
        <f t="shared" si="71"/>
        <v>165452</v>
      </c>
      <c r="G353" s="91">
        <v>191753</v>
      </c>
      <c r="H353" s="99"/>
    </row>
    <row r="354" spans="1:8" s="100" customFormat="1" ht="14.4" customHeight="1">
      <c r="A354" s="49" t="s">
        <v>11</v>
      </c>
      <c r="B354" s="150">
        <v>82</v>
      </c>
      <c r="C354" s="151" t="s">
        <v>123</v>
      </c>
      <c r="D354" s="91">
        <f t="shared" ref="D354:F354" si="72">D353</f>
        <v>50409</v>
      </c>
      <c r="E354" s="91">
        <f t="shared" si="72"/>
        <v>162872</v>
      </c>
      <c r="F354" s="91">
        <f t="shared" si="72"/>
        <v>165452</v>
      </c>
      <c r="G354" s="91">
        <v>191753</v>
      </c>
      <c r="H354" s="99"/>
    </row>
    <row r="355" spans="1:8" s="100" customFormat="1" ht="15" customHeight="1">
      <c r="A355" s="49"/>
      <c r="B355" s="144"/>
      <c r="C355" s="56"/>
      <c r="D355" s="79"/>
      <c r="E355" s="153"/>
      <c r="F355" s="79"/>
      <c r="G355" s="153"/>
      <c r="H355" s="99"/>
    </row>
    <row r="356" spans="1:8" s="100" customFormat="1" ht="28.95" customHeight="1">
      <c r="A356" s="49"/>
      <c r="B356" s="144">
        <v>83</v>
      </c>
      <c r="C356" s="56" t="s">
        <v>175</v>
      </c>
      <c r="D356" s="79"/>
      <c r="E356" s="153"/>
      <c r="F356" s="79"/>
      <c r="G356" s="153"/>
      <c r="H356" s="99"/>
    </row>
    <row r="357" spans="1:8" s="100" customFormat="1" ht="39.6">
      <c r="A357" s="49"/>
      <c r="B357" s="92">
        <v>85</v>
      </c>
      <c r="C357" s="56" t="s">
        <v>110</v>
      </c>
      <c r="D357" s="79"/>
      <c r="E357" s="83"/>
      <c r="F357" s="79"/>
      <c r="G357" s="83"/>
      <c r="H357" s="99"/>
    </row>
    <row r="358" spans="1:8" s="100" customFormat="1" ht="14.4" customHeight="1">
      <c r="A358" s="49"/>
      <c r="B358" s="204" t="s">
        <v>168</v>
      </c>
      <c r="C358" s="57" t="s">
        <v>76</v>
      </c>
      <c r="D358" s="58">
        <v>0</v>
      </c>
      <c r="E358" s="79">
        <v>22189</v>
      </c>
      <c r="F358" s="79">
        <v>22189</v>
      </c>
      <c r="G358" s="79">
        <v>10000</v>
      </c>
      <c r="H358" s="101"/>
    </row>
    <row r="359" spans="1:8" s="100" customFormat="1" ht="12" customHeight="1">
      <c r="A359" s="49"/>
      <c r="B359" s="144"/>
      <c r="C359" s="56"/>
      <c r="D359" s="79"/>
      <c r="E359" s="153"/>
      <c r="F359" s="79"/>
      <c r="G359" s="153"/>
      <c r="H359" s="99"/>
    </row>
    <row r="360" spans="1:8" s="100" customFormat="1" ht="26.4">
      <c r="A360" s="49"/>
      <c r="B360" s="150">
        <v>89</v>
      </c>
      <c r="C360" s="151" t="s">
        <v>138</v>
      </c>
      <c r="D360" s="79"/>
      <c r="E360" s="58"/>
      <c r="F360" s="58"/>
      <c r="G360" s="58"/>
      <c r="H360" s="99"/>
    </row>
    <row r="361" spans="1:8" s="100" customFormat="1" ht="15.6" customHeight="1">
      <c r="A361" s="62"/>
      <c r="B361" s="205" t="s">
        <v>169</v>
      </c>
      <c r="C361" s="154" t="s">
        <v>76</v>
      </c>
      <c r="D361" s="81">
        <v>5971</v>
      </c>
      <c r="E361" s="81">
        <v>8000</v>
      </c>
      <c r="F361" s="81">
        <v>8000</v>
      </c>
      <c r="G361" s="60">
        <v>0</v>
      </c>
      <c r="H361" s="101"/>
    </row>
    <row r="362" spans="1:8" s="100" customFormat="1" ht="5.4" customHeight="1">
      <c r="A362" s="49"/>
      <c r="B362" s="150"/>
      <c r="C362" s="151"/>
      <c r="D362" s="79"/>
      <c r="E362" s="58"/>
      <c r="F362" s="58"/>
      <c r="G362" s="79"/>
      <c r="H362" s="99"/>
    </row>
    <row r="363" spans="1:8" s="100" customFormat="1" ht="27" customHeight="1">
      <c r="A363" s="49"/>
      <c r="B363" s="150">
        <v>90</v>
      </c>
      <c r="C363" s="151" t="s">
        <v>139</v>
      </c>
      <c r="D363" s="79"/>
      <c r="E363" s="58"/>
      <c r="F363" s="58"/>
      <c r="G363" s="79"/>
      <c r="H363" s="99"/>
    </row>
    <row r="364" spans="1:8" s="100" customFormat="1" ht="15.6" customHeight="1">
      <c r="A364" s="49"/>
      <c r="B364" s="206" t="s">
        <v>170</v>
      </c>
      <c r="C364" s="152" t="s">
        <v>76</v>
      </c>
      <c r="D364" s="79">
        <v>26053</v>
      </c>
      <c r="E364" s="58">
        <v>0</v>
      </c>
      <c r="F364" s="58">
        <v>0</v>
      </c>
      <c r="G364" s="58">
        <v>0</v>
      </c>
      <c r="H364" s="101"/>
    </row>
    <row r="365" spans="1:8" s="100" customFormat="1" ht="12" customHeight="1">
      <c r="A365" s="49"/>
      <c r="B365" s="144"/>
      <c r="C365" s="56"/>
      <c r="D365" s="79"/>
      <c r="E365" s="153"/>
      <c r="F365" s="79"/>
      <c r="G365" s="153"/>
      <c r="H365" s="99"/>
    </row>
    <row r="366" spans="1:8" s="100" customFormat="1" ht="29.4" customHeight="1">
      <c r="A366" s="49"/>
      <c r="B366" s="144">
        <v>91</v>
      </c>
      <c r="C366" s="151" t="s">
        <v>224</v>
      </c>
      <c r="D366" s="79"/>
      <c r="E366" s="153"/>
      <c r="F366" s="79"/>
      <c r="G366" s="153"/>
      <c r="H366" s="99"/>
    </row>
    <row r="367" spans="1:8" s="100" customFormat="1" ht="15.6" customHeight="1">
      <c r="A367" s="49"/>
      <c r="B367" s="204" t="s">
        <v>202</v>
      </c>
      <c r="C367" s="152" t="s">
        <v>76</v>
      </c>
      <c r="D367" s="79">
        <v>1944</v>
      </c>
      <c r="E367" s="79">
        <v>20367</v>
      </c>
      <c r="F367" s="79">
        <v>20367</v>
      </c>
      <c r="G367" s="79">
        <v>17876</v>
      </c>
      <c r="H367" s="101"/>
    </row>
    <row r="368" spans="1:8" s="100" customFormat="1" ht="12" customHeight="1">
      <c r="A368" s="49"/>
      <c r="B368" s="144"/>
      <c r="C368" s="56"/>
      <c r="D368" s="79"/>
      <c r="E368" s="153"/>
      <c r="F368" s="79"/>
      <c r="G368" s="153"/>
      <c r="H368" s="99"/>
    </row>
    <row r="369" spans="1:8" s="100" customFormat="1" ht="26.4">
      <c r="A369" s="105"/>
      <c r="B369" s="150">
        <v>92</v>
      </c>
      <c r="C369" s="151" t="s">
        <v>278</v>
      </c>
      <c r="D369" s="79"/>
      <c r="E369" s="58"/>
      <c r="F369" s="58"/>
      <c r="G369" s="79"/>
      <c r="H369" s="99"/>
    </row>
    <row r="370" spans="1:8" s="100" customFormat="1" ht="15.6" customHeight="1">
      <c r="A370" s="105"/>
      <c r="B370" s="206" t="s">
        <v>171</v>
      </c>
      <c r="C370" s="152" t="s">
        <v>76</v>
      </c>
      <c r="D370" s="79">
        <v>6483</v>
      </c>
      <c r="E370" s="79">
        <v>64813</v>
      </c>
      <c r="F370" s="79">
        <v>64813</v>
      </c>
      <c r="G370" s="79">
        <v>48611</v>
      </c>
      <c r="H370" s="101"/>
    </row>
    <row r="371" spans="1:8" s="100" customFormat="1" ht="12" customHeight="1">
      <c r="A371" s="105"/>
      <c r="B371" s="150"/>
      <c r="C371" s="151"/>
      <c r="D371" s="79"/>
      <c r="E371" s="58"/>
      <c r="F371" s="58"/>
      <c r="G371" s="79"/>
      <c r="H371" s="99"/>
    </row>
    <row r="372" spans="1:8" s="100" customFormat="1" ht="26.4">
      <c r="A372" s="105"/>
      <c r="B372" s="150">
        <v>93</v>
      </c>
      <c r="C372" s="151" t="s">
        <v>279</v>
      </c>
      <c r="D372" s="79"/>
      <c r="E372" s="58"/>
      <c r="F372" s="58"/>
      <c r="G372" s="79"/>
      <c r="H372" s="99"/>
    </row>
    <row r="373" spans="1:8" s="100" customFormat="1" ht="15.6" customHeight="1">
      <c r="A373" s="105"/>
      <c r="B373" s="206" t="s">
        <v>172</v>
      </c>
      <c r="C373" s="152" t="s">
        <v>76</v>
      </c>
      <c r="D373" s="79">
        <v>10328</v>
      </c>
      <c r="E373" s="79">
        <v>10328</v>
      </c>
      <c r="F373" s="79">
        <v>10328</v>
      </c>
      <c r="G373" s="58">
        <v>0</v>
      </c>
      <c r="H373" s="101"/>
    </row>
    <row r="374" spans="1:8" s="100" customFormat="1" ht="12" customHeight="1">
      <c r="A374" s="105"/>
      <c r="B374" s="150"/>
      <c r="C374" s="151"/>
      <c r="D374" s="79"/>
      <c r="E374" s="58"/>
      <c r="F374" s="58"/>
      <c r="G374" s="79"/>
      <c r="H374" s="99"/>
    </row>
    <row r="375" spans="1:8" s="100" customFormat="1" ht="39.6">
      <c r="A375" s="105"/>
      <c r="B375" s="150">
        <v>95</v>
      </c>
      <c r="C375" s="151" t="s">
        <v>200</v>
      </c>
      <c r="D375" s="58"/>
      <c r="E375" s="58"/>
      <c r="F375" s="58"/>
      <c r="G375" s="79"/>
      <c r="H375" s="99"/>
    </row>
    <row r="376" spans="1:8" s="100" customFormat="1" ht="14.85" customHeight="1">
      <c r="A376" s="105"/>
      <c r="B376" s="206" t="s">
        <v>201</v>
      </c>
      <c r="C376" s="152" t="s">
        <v>76</v>
      </c>
      <c r="D376" s="81">
        <v>22997</v>
      </c>
      <c r="E376" s="81">
        <v>11000</v>
      </c>
      <c r="F376" s="81">
        <v>11000</v>
      </c>
      <c r="G376" s="81">
        <v>9383</v>
      </c>
      <c r="H376" s="101"/>
    </row>
    <row r="377" spans="1:8" s="100" customFormat="1" ht="26.4">
      <c r="A377" s="49" t="s">
        <v>11</v>
      </c>
      <c r="B377" s="144">
        <v>83</v>
      </c>
      <c r="C377" s="56" t="s">
        <v>175</v>
      </c>
      <c r="D377" s="81">
        <f>D373+D370+D364+D361+D358+D376+D367</f>
        <v>73776</v>
      </c>
      <c r="E377" s="81">
        <f t="shared" ref="E377:F377" si="73">E373+E370+E364+E361+E358+E376+E367</f>
        <v>136697</v>
      </c>
      <c r="F377" s="81">
        <f t="shared" si="73"/>
        <v>136697</v>
      </c>
      <c r="G377" s="81">
        <v>85870</v>
      </c>
      <c r="H377" s="99"/>
    </row>
    <row r="378" spans="1:8" s="100" customFormat="1" ht="10.199999999999999" customHeight="1">
      <c r="A378" s="49"/>
      <c r="B378" s="144"/>
      <c r="C378" s="56"/>
      <c r="D378" s="79"/>
      <c r="E378" s="153"/>
      <c r="F378" s="79"/>
      <c r="G378" s="153"/>
      <c r="H378" s="99"/>
    </row>
    <row r="379" spans="1:8" s="100" customFormat="1" ht="30" customHeight="1">
      <c r="A379" s="49"/>
      <c r="B379" s="144">
        <v>84</v>
      </c>
      <c r="C379" s="56" t="s">
        <v>174</v>
      </c>
      <c r="D379" s="79"/>
      <c r="E379" s="153"/>
      <c r="F379" s="79"/>
      <c r="G379" s="153"/>
      <c r="H379" s="99"/>
    </row>
    <row r="380" spans="1:8" s="100" customFormat="1" ht="26.4">
      <c r="A380" s="105"/>
      <c r="B380" s="150">
        <v>92</v>
      </c>
      <c r="C380" s="151" t="s">
        <v>278</v>
      </c>
      <c r="D380" s="79"/>
      <c r="E380" s="58"/>
      <c r="F380" s="58"/>
      <c r="G380" s="79"/>
      <c r="H380" s="99"/>
    </row>
    <row r="381" spans="1:8" s="100" customFormat="1" ht="15" customHeight="1">
      <c r="A381" s="105"/>
      <c r="B381" s="206" t="s">
        <v>173</v>
      </c>
      <c r="C381" s="152" t="s">
        <v>76</v>
      </c>
      <c r="D381" s="79">
        <v>2877</v>
      </c>
      <c r="E381" s="58">
        <v>0</v>
      </c>
      <c r="F381" s="58">
        <v>0</v>
      </c>
      <c r="G381" s="79">
        <v>6850</v>
      </c>
      <c r="H381" s="101"/>
    </row>
    <row r="382" spans="1:8" s="100" customFormat="1" ht="26.4">
      <c r="A382" s="49" t="s">
        <v>11</v>
      </c>
      <c r="B382" s="144">
        <v>84</v>
      </c>
      <c r="C382" s="56" t="s">
        <v>174</v>
      </c>
      <c r="D382" s="81">
        <f t="shared" ref="D382:F382" si="74">SUM(D380:D381)</f>
        <v>2877</v>
      </c>
      <c r="E382" s="60">
        <f t="shared" si="74"/>
        <v>0</v>
      </c>
      <c r="F382" s="60">
        <f t="shared" si="74"/>
        <v>0</v>
      </c>
      <c r="G382" s="81">
        <v>6850</v>
      </c>
      <c r="H382" s="99"/>
    </row>
    <row r="383" spans="1:8" s="100" customFormat="1" ht="15" customHeight="1">
      <c r="A383" s="49" t="s">
        <v>11</v>
      </c>
      <c r="B383" s="104">
        <v>3.0510000000000002</v>
      </c>
      <c r="C383" s="51" t="s">
        <v>40</v>
      </c>
      <c r="D383" s="81">
        <f t="shared" ref="D383:F383" si="75">D317+D284+D276+D270+D338+D329+D322+D382+D377+D354+D333</f>
        <v>605325</v>
      </c>
      <c r="E383" s="81">
        <f t="shared" si="75"/>
        <v>349569</v>
      </c>
      <c r="F383" s="81">
        <f t="shared" si="75"/>
        <v>353702</v>
      </c>
      <c r="G383" s="81">
        <v>592353</v>
      </c>
      <c r="H383" s="99"/>
    </row>
    <row r="384" spans="1:8" s="100" customFormat="1" ht="27" customHeight="1">
      <c r="A384" s="49" t="s">
        <v>11</v>
      </c>
      <c r="B384" s="84">
        <v>3</v>
      </c>
      <c r="C384" s="56" t="s">
        <v>257</v>
      </c>
      <c r="D384" s="81">
        <f t="shared" ref="D384:F386" si="76">D383</f>
        <v>605325</v>
      </c>
      <c r="E384" s="81">
        <f t="shared" si="76"/>
        <v>349569</v>
      </c>
      <c r="F384" s="81">
        <f t="shared" si="76"/>
        <v>353702</v>
      </c>
      <c r="G384" s="81">
        <v>592353</v>
      </c>
      <c r="H384" s="99"/>
    </row>
    <row r="385" spans="1:8" s="100" customFormat="1" ht="15" customHeight="1">
      <c r="A385" s="62" t="s">
        <v>11</v>
      </c>
      <c r="B385" s="95">
        <v>4217</v>
      </c>
      <c r="C385" s="63" t="s">
        <v>8</v>
      </c>
      <c r="D385" s="81">
        <f t="shared" si="76"/>
        <v>605325</v>
      </c>
      <c r="E385" s="81">
        <f t="shared" si="76"/>
        <v>349569</v>
      </c>
      <c r="F385" s="81">
        <f t="shared" si="76"/>
        <v>353702</v>
      </c>
      <c r="G385" s="81">
        <v>592353</v>
      </c>
      <c r="H385" s="99"/>
    </row>
    <row r="386" spans="1:8" s="100" customFormat="1" ht="15" customHeight="1">
      <c r="A386" s="141" t="s">
        <v>11</v>
      </c>
      <c r="B386" s="141"/>
      <c r="C386" s="143" t="s">
        <v>70</v>
      </c>
      <c r="D386" s="90">
        <f t="shared" si="76"/>
        <v>605325</v>
      </c>
      <c r="E386" s="90">
        <f t="shared" si="76"/>
        <v>349569</v>
      </c>
      <c r="F386" s="90">
        <f t="shared" si="76"/>
        <v>353702</v>
      </c>
      <c r="G386" s="90">
        <v>592353</v>
      </c>
      <c r="H386" s="99"/>
    </row>
    <row r="387" spans="1:8" s="100" customFormat="1" ht="15" customHeight="1">
      <c r="A387" s="141" t="s">
        <v>11</v>
      </c>
      <c r="B387" s="141"/>
      <c r="C387" s="143" t="s">
        <v>9</v>
      </c>
      <c r="D387" s="93">
        <f t="shared" ref="D387:F387" si="77">D386+D261</f>
        <v>2454897</v>
      </c>
      <c r="E387" s="93">
        <f t="shared" si="77"/>
        <v>4042886</v>
      </c>
      <c r="F387" s="93">
        <f t="shared" si="77"/>
        <v>2345079</v>
      </c>
      <c r="G387" s="93">
        <v>3407503</v>
      </c>
      <c r="H387" s="99"/>
    </row>
    <row r="388" spans="1:8" s="100" customFormat="1">
      <c r="A388" s="49"/>
      <c r="B388" s="49"/>
      <c r="C388" s="155"/>
      <c r="D388" s="65"/>
      <c r="E388" s="65"/>
      <c r="F388" s="65"/>
      <c r="G388" s="65"/>
      <c r="H388" s="99"/>
    </row>
    <row r="389" spans="1:8" s="100" customFormat="1">
      <c r="A389" s="49"/>
      <c r="B389" s="49"/>
      <c r="C389" s="156"/>
      <c r="D389" s="65"/>
      <c r="E389" s="65"/>
      <c r="F389" s="65"/>
      <c r="G389" s="65"/>
      <c r="H389" s="99"/>
    </row>
    <row r="390" spans="1:8" s="100" customFormat="1" ht="39.6">
      <c r="A390" s="157" t="s">
        <v>142</v>
      </c>
      <c r="B390" s="49">
        <v>4217</v>
      </c>
      <c r="C390" s="129" t="s">
        <v>233</v>
      </c>
      <c r="D390" s="79">
        <v>0</v>
      </c>
      <c r="E390" s="58">
        <v>0</v>
      </c>
      <c r="F390" s="58">
        <v>0</v>
      </c>
      <c r="G390" s="34"/>
      <c r="H390" s="99"/>
    </row>
    <row r="391" spans="1:8" s="100" customFormat="1">
      <c r="A391" s="49"/>
      <c r="B391" s="49"/>
      <c r="C391" s="156"/>
      <c r="D391" s="65"/>
      <c r="E391" s="65"/>
      <c r="F391" s="65"/>
      <c r="G391" s="65"/>
      <c r="H391" s="99"/>
    </row>
    <row r="392" spans="1:8" s="100" customFormat="1">
      <c r="A392" s="49"/>
      <c r="B392" s="49"/>
      <c r="C392" s="156"/>
      <c r="D392" s="65"/>
      <c r="E392" s="65"/>
      <c r="F392" s="65"/>
      <c r="G392" s="65"/>
      <c r="H392" s="99"/>
    </row>
    <row r="393" spans="1:8" s="100" customFormat="1" ht="26.4">
      <c r="A393" s="158" t="s">
        <v>142</v>
      </c>
      <c r="B393" s="159">
        <v>2217</v>
      </c>
      <c r="C393" s="129" t="s">
        <v>143</v>
      </c>
      <c r="D393" s="58">
        <v>0</v>
      </c>
      <c r="E393" s="58">
        <v>0</v>
      </c>
      <c r="F393" s="58">
        <v>0</v>
      </c>
      <c r="G393" s="58">
        <v>0</v>
      </c>
      <c r="H393" s="99"/>
    </row>
    <row r="394" spans="1:8" s="100" customFormat="1" ht="41.25" customHeight="1">
      <c r="A394" s="157" t="s">
        <v>142</v>
      </c>
      <c r="B394" s="49">
        <v>2217</v>
      </c>
      <c r="C394" s="160" t="s">
        <v>144</v>
      </c>
      <c r="D394" s="58">
        <v>0</v>
      </c>
      <c r="E394" s="58">
        <v>0</v>
      </c>
      <c r="F394" s="58">
        <v>0</v>
      </c>
      <c r="G394" s="34"/>
      <c r="H394" s="99"/>
    </row>
    <row r="395" spans="1:8" s="100" customFormat="1">
      <c r="H395" s="99"/>
    </row>
    <row r="396" spans="1:8" s="100" customFormat="1">
      <c r="A396" s="22"/>
      <c r="B396" s="161"/>
      <c r="C396" s="162"/>
      <c r="D396" s="163"/>
      <c r="E396" s="163"/>
      <c r="F396" s="163"/>
      <c r="G396" s="163"/>
      <c r="H396" s="99"/>
    </row>
    <row r="397" spans="1:8" s="100" customFormat="1">
      <c r="A397" s="22"/>
      <c r="B397" s="161"/>
      <c r="C397" s="162"/>
      <c r="D397" s="163"/>
      <c r="E397" s="163"/>
      <c r="F397" s="163"/>
      <c r="G397" s="164"/>
      <c r="H397" s="99"/>
    </row>
    <row r="398" spans="1:8" s="100" customFormat="1">
      <c r="A398" s="22"/>
      <c r="B398" s="161"/>
      <c r="C398" s="162"/>
      <c r="D398" s="165"/>
      <c r="E398" s="165"/>
      <c r="F398" s="165"/>
      <c r="G398" s="164"/>
      <c r="H398" s="99"/>
    </row>
    <row r="399" spans="1:8" s="167" customFormat="1">
      <c r="A399" s="22"/>
      <c r="B399" s="161"/>
      <c r="C399" s="162"/>
      <c r="D399" s="207"/>
      <c r="E399" s="208"/>
      <c r="F399" s="207"/>
      <c r="G399" s="89"/>
      <c r="H399" s="166"/>
    </row>
    <row r="400" spans="1:8" s="100" customFormat="1">
      <c r="A400" s="22"/>
      <c r="B400" s="161"/>
      <c r="C400" s="162"/>
      <c r="D400" s="26"/>
      <c r="F400" s="26"/>
      <c r="G400" s="83"/>
      <c r="H400" s="99"/>
    </row>
    <row r="401" spans="1:8" s="100" customFormat="1">
      <c r="A401" s="22"/>
      <c r="B401" s="168"/>
      <c r="C401" s="162"/>
      <c r="D401" s="30"/>
      <c r="E401" s="30"/>
      <c r="F401" s="30"/>
      <c r="G401" s="83"/>
      <c r="H401" s="99"/>
    </row>
    <row r="402" spans="1:8" s="100" customFormat="1">
      <c r="A402" s="22"/>
      <c r="B402" s="168"/>
      <c r="C402" s="162"/>
      <c r="D402" s="30"/>
      <c r="E402" s="30"/>
      <c r="F402" s="30"/>
      <c r="G402" s="83"/>
      <c r="H402" s="99"/>
    </row>
    <row r="403" spans="1:8" s="100" customFormat="1">
      <c r="A403" s="22"/>
      <c r="B403" s="168"/>
      <c r="C403" s="162"/>
      <c r="D403" s="30"/>
      <c r="E403" s="30"/>
      <c r="F403" s="30"/>
      <c r="G403" s="169"/>
      <c r="H403" s="99"/>
    </row>
    <row r="404" spans="1:8" s="100" customFormat="1">
      <c r="A404" s="22"/>
      <c r="B404" s="168"/>
      <c r="C404" s="162"/>
      <c r="D404" s="30"/>
      <c r="E404" s="30"/>
      <c r="F404" s="30"/>
      <c r="G404" s="169"/>
      <c r="H404" s="99"/>
    </row>
    <row r="405" spans="1:8" s="100" customFormat="1">
      <c r="A405" s="22"/>
      <c r="B405" s="168"/>
      <c r="C405" s="162"/>
      <c r="D405" s="30"/>
      <c r="E405" s="30"/>
      <c r="F405" s="30"/>
      <c r="G405" s="169"/>
      <c r="H405" s="99"/>
    </row>
    <row r="406" spans="1:8" s="100" customFormat="1">
      <c r="A406" s="22"/>
      <c r="B406" s="170"/>
      <c r="C406" s="162"/>
      <c r="D406" s="30"/>
      <c r="E406" s="30"/>
      <c r="F406" s="30"/>
      <c r="G406" s="169"/>
      <c r="H406" s="99"/>
    </row>
    <row r="407" spans="1:8" s="100" customFormat="1">
      <c r="A407" s="22"/>
      <c r="B407" s="170"/>
      <c r="C407" s="162"/>
      <c r="D407" s="30"/>
      <c r="E407" s="30"/>
      <c r="F407" s="30"/>
      <c r="G407" s="169"/>
      <c r="H407" s="99"/>
    </row>
    <row r="408" spans="1:8" s="100" customFormat="1">
      <c r="A408" s="22"/>
      <c r="B408" s="22"/>
      <c r="C408" s="23"/>
      <c r="D408" s="28"/>
      <c r="E408" s="28"/>
      <c r="F408" s="28"/>
      <c r="G408" s="171"/>
      <c r="H408" s="99"/>
    </row>
    <row r="409" spans="1:8" s="100" customFormat="1">
      <c r="A409" s="22"/>
      <c r="B409" s="22"/>
      <c r="C409" s="20"/>
      <c r="D409" s="28"/>
      <c r="E409" s="28"/>
      <c r="F409" s="28"/>
      <c r="G409" s="171"/>
      <c r="H409" s="99"/>
    </row>
    <row r="410" spans="1:8" s="100" customFormat="1">
      <c r="A410" s="22"/>
      <c r="B410" s="22"/>
      <c r="C410" s="20"/>
      <c r="D410" s="28"/>
      <c r="E410" s="28"/>
      <c r="F410" s="28"/>
      <c r="G410" s="171"/>
      <c r="H410" s="99"/>
    </row>
    <row r="411" spans="1:8" s="100" customFormat="1">
      <c r="A411" s="22"/>
      <c r="B411" s="22"/>
      <c r="C411" s="20"/>
      <c r="D411" s="28"/>
      <c r="E411" s="28"/>
      <c r="F411" s="28"/>
      <c r="G411" s="28"/>
      <c r="H411" s="99"/>
    </row>
    <row r="412" spans="1:8" s="100" customFormat="1">
      <c r="A412" s="22"/>
      <c r="B412" s="22"/>
      <c r="C412" s="20"/>
      <c r="D412" s="28"/>
      <c r="E412" s="28"/>
      <c r="F412" s="28"/>
      <c r="G412" s="28"/>
      <c r="H412" s="99"/>
    </row>
    <row r="413" spans="1:8" s="100" customFormat="1">
      <c r="A413" s="22"/>
      <c r="B413" s="22"/>
      <c r="C413" s="20"/>
      <c r="D413" s="28"/>
      <c r="E413" s="28"/>
      <c r="F413" s="28"/>
      <c r="G413" s="171"/>
      <c r="H413" s="99"/>
    </row>
    <row r="414" spans="1:8" s="100" customFormat="1">
      <c r="A414" s="22"/>
      <c r="B414" s="22"/>
      <c r="C414" s="20"/>
      <c r="D414" s="28"/>
      <c r="E414" s="28"/>
      <c r="F414" s="28"/>
      <c r="G414" s="171"/>
      <c r="H414" s="99"/>
    </row>
    <row r="415" spans="1:8" s="100" customFormat="1">
      <c r="A415" s="22"/>
      <c r="B415" s="22"/>
      <c r="C415" s="20"/>
      <c r="D415" s="28"/>
      <c r="E415" s="28"/>
      <c r="F415" s="28"/>
      <c r="G415" s="171"/>
      <c r="H415" s="99"/>
    </row>
    <row r="416" spans="1:8" s="100" customFormat="1" ht="13.5" customHeight="1">
      <c r="A416" s="22"/>
      <c r="B416" s="22"/>
      <c r="C416" s="20"/>
      <c r="D416" s="28"/>
      <c r="E416" s="28"/>
      <c r="F416" s="28"/>
      <c r="G416" s="171"/>
      <c r="H416" s="99"/>
    </row>
    <row r="417" spans="1:8" s="100" customFormat="1">
      <c r="A417" s="22"/>
      <c r="B417" s="22"/>
      <c r="C417" s="20"/>
      <c r="D417" s="28"/>
      <c r="E417" s="28"/>
      <c r="F417" s="28"/>
      <c r="G417" s="171"/>
      <c r="H417" s="99"/>
    </row>
    <row r="418" spans="1:8" s="100" customFormat="1">
      <c r="A418" s="22"/>
      <c r="B418" s="22"/>
      <c r="C418" s="20"/>
      <c r="D418" s="28"/>
      <c r="E418" s="28"/>
      <c r="F418" s="28"/>
      <c r="G418" s="28"/>
      <c r="H418" s="99"/>
    </row>
    <row r="419" spans="1:8" s="100" customFormat="1">
      <c r="A419" s="22"/>
      <c r="C419" s="20"/>
      <c r="D419" s="28"/>
      <c r="E419" s="28"/>
      <c r="F419" s="28"/>
      <c r="G419" s="171"/>
      <c r="H419" s="99"/>
    </row>
    <row r="420" spans="1:8" s="100" customFormat="1">
      <c r="A420" s="22"/>
      <c r="C420" s="20"/>
      <c r="D420" s="28"/>
      <c r="E420" s="28"/>
      <c r="F420" s="28"/>
      <c r="G420" s="171"/>
      <c r="H420" s="99"/>
    </row>
    <row r="421" spans="1:8">
      <c r="B421" s="20"/>
      <c r="G421" s="171"/>
    </row>
    <row r="422" spans="1:8">
      <c r="B422" s="20"/>
      <c r="G422" s="171"/>
    </row>
    <row r="423" spans="1:8">
      <c r="B423" s="20"/>
      <c r="G423" s="171"/>
    </row>
    <row r="424" spans="1:8">
      <c r="G424" s="171"/>
    </row>
    <row r="425" spans="1:8">
      <c r="G425" s="171"/>
    </row>
    <row r="426" spans="1:8">
      <c r="G426" s="171"/>
    </row>
    <row r="427" spans="1:8">
      <c r="G427" s="171"/>
    </row>
    <row r="428" spans="1:8">
      <c r="G428" s="171"/>
    </row>
    <row r="429" spans="1:8">
      <c r="G429" s="171"/>
    </row>
    <row r="430" spans="1:8">
      <c r="G430" s="171"/>
    </row>
    <row r="431" spans="1:8">
      <c r="G431" s="171"/>
    </row>
    <row r="432" spans="1:8">
      <c r="G432" s="171"/>
    </row>
    <row r="433" spans="7:7">
      <c r="G433" s="171"/>
    </row>
    <row r="434" spans="7:7">
      <c r="G434" s="171"/>
    </row>
    <row r="435" spans="7:7">
      <c r="G435" s="171"/>
    </row>
    <row r="436" spans="7:7">
      <c r="G436" s="171"/>
    </row>
    <row r="437" spans="7:7">
      <c r="G437" s="171"/>
    </row>
    <row r="438" spans="7:7">
      <c r="G438" s="171"/>
    </row>
    <row r="439" spans="7:7">
      <c r="G439" s="171"/>
    </row>
    <row r="440" spans="7:7">
      <c r="G440" s="171"/>
    </row>
    <row r="441" spans="7:7">
      <c r="G441" s="171"/>
    </row>
    <row r="442" spans="7:7">
      <c r="G442" s="171"/>
    </row>
    <row r="443" spans="7:7">
      <c r="G443" s="171"/>
    </row>
    <row r="444" spans="7:7">
      <c r="G444" s="171"/>
    </row>
    <row r="445" spans="7:7">
      <c r="G445" s="171"/>
    </row>
    <row r="446" spans="7:7">
      <c r="G446" s="171"/>
    </row>
    <row r="447" spans="7:7">
      <c r="G447" s="171"/>
    </row>
    <row r="448" spans="7:7">
      <c r="G448" s="171"/>
    </row>
    <row r="449" spans="7:7">
      <c r="G449" s="171"/>
    </row>
    <row r="450" spans="7:7">
      <c r="G450" s="171"/>
    </row>
    <row r="451" spans="7:7">
      <c r="G451" s="171"/>
    </row>
    <row r="452" spans="7:7">
      <c r="G452" s="171"/>
    </row>
    <row r="453" spans="7:7">
      <c r="G453" s="171"/>
    </row>
    <row r="454" spans="7:7">
      <c r="G454" s="171"/>
    </row>
    <row r="455" spans="7:7">
      <c r="G455" s="171"/>
    </row>
    <row r="456" spans="7:7">
      <c r="G456" s="171"/>
    </row>
    <row r="457" spans="7:7">
      <c r="G457" s="171"/>
    </row>
    <row r="458" spans="7:7">
      <c r="G458" s="171"/>
    </row>
    <row r="459" spans="7:7">
      <c r="G459" s="171"/>
    </row>
    <row r="460" spans="7:7">
      <c r="G460" s="171"/>
    </row>
    <row r="461" spans="7:7">
      <c r="G461" s="171"/>
    </row>
    <row r="462" spans="7:7">
      <c r="G462" s="171"/>
    </row>
    <row r="463" spans="7:7">
      <c r="G463" s="171"/>
    </row>
    <row r="464" spans="7:7">
      <c r="G464" s="171"/>
    </row>
    <row r="465" spans="7:7">
      <c r="G465" s="171"/>
    </row>
    <row r="466" spans="7:7">
      <c r="G466" s="171"/>
    </row>
    <row r="467" spans="7:7">
      <c r="G467" s="171"/>
    </row>
    <row r="468" spans="7:7">
      <c r="G468" s="171"/>
    </row>
    <row r="469" spans="7:7">
      <c r="G469" s="171"/>
    </row>
    <row r="470" spans="7:7">
      <c r="G470" s="171"/>
    </row>
    <row r="471" spans="7:7">
      <c r="G471" s="171"/>
    </row>
    <row r="472" spans="7:7">
      <c r="G472" s="171"/>
    </row>
    <row r="473" spans="7:7">
      <c r="G473" s="171"/>
    </row>
    <row r="474" spans="7:7">
      <c r="G474" s="171"/>
    </row>
    <row r="475" spans="7:7">
      <c r="G475" s="171"/>
    </row>
    <row r="476" spans="7:7">
      <c r="G476" s="171"/>
    </row>
    <row r="477" spans="7:7">
      <c r="G477" s="171"/>
    </row>
    <row r="478" spans="7:7">
      <c r="G478" s="171"/>
    </row>
    <row r="479" spans="7:7">
      <c r="G479" s="171"/>
    </row>
    <row r="480" spans="7:7">
      <c r="G480" s="171"/>
    </row>
    <row r="481" spans="7:7">
      <c r="G481" s="171"/>
    </row>
    <row r="482" spans="7:7">
      <c r="G482" s="171"/>
    </row>
    <row r="483" spans="7:7">
      <c r="G483" s="171"/>
    </row>
    <row r="484" spans="7:7">
      <c r="G484" s="171"/>
    </row>
    <row r="485" spans="7:7">
      <c r="G485" s="171"/>
    </row>
    <row r="486" spans="7:7">
      <c r="G486" s="171"/>
    </row>
    <row r="487" spans="7:7">
      <c r="G487" s="171"/>
    </row>
    <row r="488" spans="7:7">
      <c r="G488" s="171"/>
    </row>
    <row r="489" spans="7:7">
      <c r="G489" s="171"/>
    </row>
    <row r="490" spans="7:7">
      <c r="G490" s="171"/>
    </row>
    <row r="491" spans="7:7">
      <c r="G491" s="171"/>
    </row>
    <row r="492" spans="7:7">
      <c r="G492" s="171"/>
    </row>
    <row r="493" spans="7:7">
      <c r="G493" s="171"/>
    </row>
    <row r="494" spans="7:7">
      <c r="G494" s="171"/>
    </row>
    <row r="495" spans="7:7">
      <c r="G495" s="171"/>
    </row>
    <row r="496" spans="7:7">
      <c r="G496" s="171"/>
    </row>
    <row r="497" spans="7:7">
      <c r="G497" s="171"/>
    </row>
    <row r="498" spans="7:7">
      <c r="G498" s="171"/>
    </row>
    <row r="499" spans="7:7">
      <c r="G499" s="171"/>
    </row>
    <row r="500" spans="7:7">
      <c r="G500" s="171"/>
    </row>
    <row r="501" spans="7:7">
      <c r="G501" s="171"/>
    </row>
    <row r="502" spans="7:7">
      <c r="G502" s="171"/>
    </row>
    <row r="503" spans="7:7">
      <c r="G503" s="171"/>
    </row>
    <row r="504" spans="7:7">
      <c r="G504" s="171"/>
    </row>
    <row r="505" spans="7:7">
      <c r="G505" s="171"/>
    </row>
    <row r="506" spans="7:7">
      <c r="G506" s="171"/>
    </row>
    <row r="507" spans="7:7">
      <c r="G507" s="171"/>
    </row>
    <row r="508" spans="7:7">
      <c r="G508" s="171"/>
    </row>
  </sheetData>
  <autoFilter ref="A25:N395">
    <filterColumn colId="5"/>
  </autoFilter>
  <mergeCells count="3">
    <mergeCell ref="B24:C24"/>
    <mergeCell ref="E5:G5"/>
    <mergeCell ref="A15:G15"/>
  </mergeCells>
  <phoneticPr fontId="2" type="noConversion"/>
  <printOptions horizontalCentered="1"/>
  <pageMargins left="0.55118110236220474" right="0.55118110236220474" top="0.74803149606299213" bottom="1.5748031496062993" header="0.51181102362204722" footer="1.1811023622047245"/>
  <pageSetup paperSize="9" scale="90" firstPageNumber="216" orientation="portrait" blackAndWhite="1" useFirstPageNumber="1" r:id="rId1"/>
  <headerFooter alignWithMargins="0">
    <oddHeader xml:space="preserve">&amp;C   </oddHeader>
    <oddFooter>&amp;C&amp;"Times New Roman,Bold"   &amp;P</oddFooter>
  </headerFooter>
  <rowBreaks count="1" manualBreakCount="1">
    <brk id="322" max="11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dem41</vt:lpstr>
      <vt:lpstr>'dem41'!oges</vt:lpstr>
      <vt:lpstr>'dem41'!Print_Area</vt:lpstr>
      <vt:lpstr>'dem41'!Print_Titles</vt:lpstr>
      <vt:lpstr>'dem41'!pw</vt:lpstr>
      <vt:lpstr>'dem41'!revise</vt:lpstr>
      <vt:lpstr>'dem41'!summary</vt:lpstr>
      <vt:lpstr>'dem41'!tax</vt:lpstr>
      <vt:lpstr>'dem41'!udhd</vt:lpstr>
      <vt:lpstr>'dem41'!udroad</vt:lpstr>
      <vt:lpstr>'dem41'!urbancap</vt:lpstr>
      <vt:lpstr>'dem41'!urbanDevelopment</vt:lpstr>
      <vt:lpstr>'dem41'!Voted</vt:lpstr>
      <vt:lpstr>'dem41'!water</vt:lpstr>
    </vt:vector>
  </TitlesOfParts>
  <Company>Government of Sikkim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Secretary Finance</dc:creator>
  <cp:lastModifiedBy>Siyon</cp:lastModifiedBy>
  <cp:lastPrinted>2020-03-18T09:50:49Z</cp:lastPrinted>
  <dcterms:created xsi:type="dcterms:W3CDTF">2004-06-02T16:28:26Z</dcterms:created>
  <dcterms:modified xsi:type="dcterms:W3CDTF">2020-03-26T09:54:30Z</dcterms:modified>
</cp:coreProperties>
</file>