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15510" windowHeight="8205"/>
  </bookViews>
  <sheets>
    <sheet name="dem30" sheetId="4" r:id="rId1"/>
  </sheets>
  <definedNames>
    <definedName name="__123Graph_D" hidden="1">#REF!</definedName>
    <definedName name="_xlnm._FilterDatabase" localSheetId="0" hidden="1">'dem30'!$A$22:$G$691</definedName>
    <definedName name="fire" localSheetId="0">'dem30'!$D$668:$G$668</definedName>
    <definedName name="np" localSheetId="0">'dem30'!#REF!</definedName>
    <definedName name="oas" localSheetId="0">'dem30'!$D$577:$G$577</definedName>
    <definedName name="oasrec" localSheetId="0">'dem30'!#REF!</definedName>
    <definedName name="Police" localSheetId="0">'dem30'!$D$512:$G$512</definedName>
    <definedName name="policecap" localSheetId="0">'dem30'!$D$654:$G$654</definedName>
    <definedName name="policerec" localSheetId="0">'dem30'!#REF!</definedName>
    <definedName name="Polrec" localSheetId="0">'dem30'!#REF!</definedName>
    <definedName name="_xlnm.Print_Area" localSheetId="0">'dem30'!$A$1:$G$690</definedName>
    <definedName name="_xlnm.Print_Titles" localSheetId="0">'dem30'!$19:$22</definedName>
    <definedName name="pw" localSheetId="0">'dem30'!$D$523:$G$523</definedName>
    <definedName name="revise" localSheetId="0">'dem30'!$D$708:$F$708</definedName>
    <definedName name="summary" localSheetId="0">'dem30'!$D$696:$F$696</definedName>
    <definedName name="voted" localSheetId="0">'dem30'!$D$16:$F$16</definedName>
    <definedName name="Z_239EE218_578E_4317_BEED_14D5D7089E27_.wvu.FilterData" localSheetId="0" hidden="1">'dem30'!$A$1:$G$695</definedName>
    <definedName name="Z_239EE218_578E_4317_BEED_14D5D7089E27_.wvu.PrintArea" localSheetId="0" hidden="1">'dem30'!$A$1:$G$688</definedName>
    <definedName name="Z_239EE218_578E_4317_BEED_14D5D7089E27_.wvu.PrintTitles" localSheetId="0" hidden="1">'dem30'!$19:$22</definedName>
    <definedName name="Z_302A3EA3_AE96_11D5_A646_0050BA3D7AFD_.wvu.FilterData" localSheetId="0" hidden="1">'dem30'!$A$1:$G$695</definedName>
    <definedName name="Z_302A3EA3_AE96_11D5_A646_0050BA3D7AFD_.wvu.PrintArea" localSheetId="0" hidden="1">'dem30'!$A$1:$G$688</definedName>
    <definedName name="Z_302A3EA3_AE96_11D5_A646_0050BA3D7AFD_.wvu.PrintTitles" localSheetId="0" hidden="1">'dem30'!$19:$22</definedName>
    <definedName name="Z_36DBA021_0ECB_11D4_8064_004005726899_.wvu.FilterData" localSheetId="0" hidden="1">'dem30'!$C$23:$C$525</definedName>
    <definedName name="Z_36DBA021_0ECB_11D4_8064_004005726899_.wvu.PrintArea" localSheetId="0" hidden="1">'dem30'!$A$1:$G$688</definedName>
    <definedName name="Z_36DBA021_0ECB_11D4_8064_004005726899_.wvu.PrintTitles" localSheetId="0" hidden="1">'dem30'!$19:$22</definedName>
    <definedName name="Z_93EBE921_AE91_11D5_8685_004005726899_.wvu.FilterData" localSheetId="0" hidden="1">'dem30'!$C$23:$C$525</definedName>
    <definedName name="Z_93EBE921_AE91_11D5_8685_004005726899_.wvu.PrintArea" localSheetId="0" hidden="1">'dem30'!$A$1:$G$688</definedName>
    <definedName name="Z_93EBE921_AE91_11D5_8685_004005726899_.wvu.PrintTitles" localSheetId="0" hidden="1">'dem30'!$19:$22</definedName>
    <definedName name="Z_94DA79C1_0FDE_11D5_9579_000021DAEEA2_.wvu.FilterData" localSheetId="0" hidden="1">'dem30'!$C$23:$C$525</definedName>
    <definedName name="Z_94DA79C1_0FDE_11D5_9579_000021DAEEA2_.wvu.PrintArea" localSheetId="0" hidden="1">'dem30'!$A$1:$G$688</definedName>
    <definedName name="Z_94DA79C1_0FDE_11D5_9579_000021DAEEA2_.wvu.PrintTitles" localSheetId="0" hidden="1">'dem30'!$19:$22</definedName>
    <definedName name="Z_B4CB096D_161F_11D5_8064_004005726899_.wvu.FilterData" localSheetId="0" hidden="1">'dem30'!$C$23:$C$525</definedName>
    <definedName name="Z_B4CB0970_161F_11D5_8064_004005726899_.wvu.FilterData" localSheetId="0" hidden="1">'dem30'!$C$23:$C$525</definedName>
    <definedName name="Z_B4CB0981_161F_11D5_8064_004005726899_.wvu.FilterData" localSheetId="0" hidden="1">'dem30'!$C$23:$C$525</definedName>
    <definedName name="Z_B4CB099B_161F_11D5_8064_004005726899_.wvu.FilterData" localSheetId="0" hidden="1">'dem30'!$C$23:$C$525</definedName>
    <definedName name="Z_C868F8C3_16D7_11D5_A68D_81D6213F5331_.wvu.FilterData" localSheetId="0" hidden="1">'dem30'!$C$23:$C$525</definedName>
    <definedName name="Z_C868F8C3_16D7_11D5_A68D_81D6213F5331_.wvu.PrintArea" localSheetId="0" hidden="1">'dem30'!$A$1:$G$688</definedName>
    <definedName name="Z_C868F8C3_16D7_11D5_A68D_81D6213F5331_.wvu.PrintTitles" localSheetId="0" hidden="1">'dem30'!$19:$22</definedName>
    <definedName name="Z_E5DF37BD_125C_11D5_8DC4_D0F5D88B3549_.wvu.FilterData" localSheetId="0" hidden="1">'dem30'!$C$23:$C$525</definedName>
    <definedName name="Z_E5DF37BD_125C_11D5_8DC4_D0F5D88B3549_.wvu.PrintArea" localSheetId="0" hidden="1">'dem30'!$A$1:$G$688</definedName>
    <definedName name="Z_E5DF37BD_125C_11D5_8DC4_D0F5D88B3549_.wvu.PrintTitles" localSheetId="0" hidden="1">'dem30'!$19:$22</definedName>
    <definedName name="Z_F8ADACC1_164E_11D6_B603_000021DAEEA2_.wvu.FilterData" localSheetId="0" hidden="1">'dem30'!$C$23:$C$525</definedName>
    <definedName name="Z_F8ADACC1_164E_11D6_B603_000021DAEEA2_.wvu.PrintArea" localSheetId="0" hidden="1">'dem30'!$A$1:$G$688</definedName>
    <definedName name="Z_F8ADACC1_164E_11D6_B603_000021DAEEA2_.wvu.PrintTitles" localSheetId="0" hidden="1">'dem30'!$19:$22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9" i="4"/>
  <c r="F399"/>
  <c r="D399"/>
  <c r="F136"/>
  <c r="E136"/>
  <c r="D136"/>
  <c r="F683"/>
  <c r="E683"/>
  <c r="D683"/>
  <c r="D472" l="1"/>
  <c r="E385" l="1"/>
  <c r="D385"/>
  <c r="E231"/>
  <c r="F231"/>
  <c r="D231"/>
  <c r="E438"/>
  <c r="E439" s="1"/>
  <c r="D438"/>
  <c r="D439" s="1"/>
  <c r="F412"/>
  <c r="F425" s="1"/>
  <c r="F426" s="1"/>
  <c r="F430"/>
  <c r="F54"/>
  <c r="F55" s="1"/>
  <c r="F177"/>
  <c r="F163"/>
  <c r="F562"/>
  <c r="F575" s="1"/>
  <c r="F576" s="1"/>
  <c r="F251"/>
  <c r="F264" s="1"/>
  <c r="F236"/>
  <c r="F248" s="1"/>
  <c r="F195"/>
  <c r="F528"/>
  <c r="F475"/>
  <c r="F487" s="1"/>
  <c r="F442"/>
  <c r="F456" s="1"/>
  <c r="F143"/>
  <c r="F157" s="1"/>
  <c r="F27"/>
  <c r="F285"/>
  <c r="F333"/>
  <c r="F347" s="1"/>
  <c r="F301"/>
  <c r="F314" s="1"/>
  <c r="F269"/>
  <c r="F350"/>
  <c r="F317"/>
  <c r="F330" s="1"/>
  <c r="F376"/>
  <c r="F385" s="1"/>
  <c r="D544"/>
  <c r="D557" s="1"/>
  <c r="D558" s="1"/>
  <c r="D562"/>
  <c r="D575" s="1"/>
  <c r="D576" s="1"/>
  <c r="D412"/>
  <c r="D425" s="1"/>
  <c r="D426" s="1"/>
  <c r="D503"/>
  <c r="D510" s="1"/>
  <c r="D442"/>
  <c r="D456" s="1"/>
  <c r="D350"/>
  <c r="D363" s="1"/>
  <c r="D251"/>
  <c r="D264" s="1"/>
  <c r="D210"/>
  <c r="D223" s="1"/>
  <c r="D143"/>
  <c r="D157" s="1"/>
  <c r="D87"/>
  <c r="D98" s="1"/>
  <c r="F663"/>
  <c r="F664" s="1"/>
  <c r="F665" s="1"/>
  <c r="F666" s="1"/>
  <c r="F667" s="1"/>
  <c r="F668" s="1"/>
  <c r="E634"/>
  <c r="F634"/>
  <c r="D634"/>
  <c r="F603"/>
  <c r="F605" s="1"/>
  <c r="F595"/>
  <c r="F596" s="1"/>
  <c r="F360"/>
  <c r="F359"/>
  <c r="F358"/>
  <c r="F295"/>
  <c r="F294"/>
  <c r="F286"/>
  <c r="F278"/>
  <c r="F219"/>
  <c r="F223" s="1"/>
  <c r="F204"/>
  <c r="F186"/>
  <c r="F128"/>
  <c r="F114"/>
  <c r="F112"/>
  <c r="D67"/>
  <c r="E67"/>
  <c r="F67"/>
  <c r="F44"/>
  <c r="F679"/>
  <c r="E679"/>
  <c r="D679"/>
  <c r="F675"/>
  <c r="E675"/>
  <c r="D675"/>
  <c r="E664"/>
  <c r="E665" s="1"/>
  <c r="E666" s="1"/>
  <c r="E667" s="1"/>
  <c r="E668" s="1"/>
  <c r="D664"/>
  <c r="D665" s="1"/>
  <c r="D666" s="1"/>
  <c r="D667" s="1"/>
  <c r="D668" s="1"/>
  <c r="E651"/>
  <c r="E652" s="1"/>
  <c r="E653" s="1"/>
  <c r="D651"/>
  <c r="D652" s="1"/>
  <c r="D653" s="1"/>
  <c r="F641"/>
  <c r="F642" s="1"/>
  <c r="F643" s="1"/>
  <c r="E641"/>
  <c r="E642" s="1"/>
  <c r="E643" s="1"/>
  <c r="D641"/>
  <c r="D642" s="1"/>
  <c r="D643" s="1"/>
  <c r="F629"/>
  <c r="F630" s="1"/>
  <c r="E629"/>
  <c r="E630" s="1"/>
  <c r="D629"/>
  <c r="D630" s="1"/>
  <c r="F623"/>
  <c r="F624" s="1"/>
  <c r="E623"/>
  <c r="E624" s="1"/>
  <c r="D623"/>
  <c r="D624" s="1"/>
  <c r="F617"/>
  <c r="F618" s="1"/>
  <c r="E617"/>
  <c r="E618" s="1"/>
  <c r="D617"/>
  <c r="D618" s="1"/>
  <c r="F611"/>
  <c r="F612" s="1"/>
  <c r="E611"/>
  <c r="E612" s="1"/>
  <c r="D611"/>
  <c r="D612" s="1"/>
  <c r="E605"/>
  <c r="D605"/>
  <c r="F600"/>
  <c r="E600"/>
  <c r="D600"/>
  <c r="E596"/>
  <c r="D596"/>
  <c r="F585"/>
  <c r="F586" s="1"/>
  <c r="E585"/>
  <c r="E587" s="1"/>
  <c r="D585"/>
  <c r="D586" s="1"/>
  <c r="E575"/>
  <c r="E576" s="1"/>
  <c r="F557"/>
  <c r="F558" s="1"/>
  <c r="E557"/>
  <c r="E558" s="1"/>
  <c r="F539"/>
  <c r="F540" s="1"/>
  <c r="E539"/>
  <c r="E540" s="1"/>
  <c r="D539"/>
  <c r="D540" s="1"/>
  <c r="F520"/>
  <c r="F521" s="1"/>
  <c r="F522" s="1"/>
  <c r="F523" s="1"/>
  <c r="E520"/>
  <c r="E521" s="1"/>
  <c r="E522" s="1"/>
  <c r="E523" s="1"/>
  <c r="D520"/>
  <c r="D521" s="1"/>
  <c r="D522" s="1"/>
  <c r="D523" s="1"/>
  <c r="F510"/>
  <c r="E510"/>
  <c r="F500"/>
  <c r="E500"/>
  <c r="D500"/>
  <c r="F491"/>
  <c r="E491"/>
  <c r="D491"/>
  <c r="E487"/>
  <c r="D487"/>
  <c r="F472"/>
  <c r="E472"/>
  <c r="E456"/>
  <c r="E425"/>
  <c r="E426" s="1"/>
  <c r="F407"/>
  <c r="F408" s="1"/>
  <c r="E407"/>
  <c r="E408" s="1"/>
  <c r="D407"/>
  <c r="D408" s="1"/>
  <c r="E363"/>
  <c r="E347"/>
  <c r="D347"/>
  <c r="E330"/>
  <c r="D330"/>
  <c r="E314"/>
  <c r="D314"/>
  <c r="E298"/>
  <c r="D298"/>
  <c r="E282"/>
  <c r="D282"/>
  <c r="E264"/>
  <c r="E248"/>
  <c r="D248"/>
  <c r="E223"/>
  <c r="E207"/>
  <c r="D207"/>
  <c r="E192"/>
  <c r="D192"/>
  <c r="E174"/>
  <c r="D174"/>
  <c r="E157"/>
  <c r="F140"/>
  <c r="E140"/>
  <c r="D140"/>
  <c r="E118"/>
  <c r="D118"/>
  <c r="F98"/>
  <c r="E98"/>
  <c r="F84"/>
  <c r="E84"/>
  <c r="D84"/>
  <c r="F63"/>
  <c r="E63"/>
  <c r="D63"/>
  <c r="F59"/>
  <c r="E59"/>
  <c r="D59"/>
  <c r="E55"/>
  <c r="D55"/>
  <c r="E51"/>
  <c r="D51"/>
  <c r="F207" l="1"/>
  <c r="D511"/>
  <c r="D158"/>
  <c r="D159" s="1"/>
  <c r="F158"/>
  <c r="E158"/>
  <c r="E159" s="1"/>
  <c r="E684"/>
  <c r="E685" s="1"/>
  <c r="E686" s="1"/>
  <c r="D684"/>
  <c r="D685" s="1"/>
  <c r="D686" s="1"/>
  <c r="F684"/>
  <c r="F685" s="1"/>
  <c r="F686" s="1"/>
  <c r="F511"/>
  <c r="E511"/>
  <c r="F400"/>
  <c r="E400"/>
  <c r="E401" s="1"/>
  <c r="D400"/>
  <c r="D401" s="1"/>
  <c r="E232"/>
  <c r="D232"/>
  <c r="F438"/>
  <c r="F439" s="1"/>
  <c r="F651"/>
  <c r="F652" s="1"/>
  <c r="F653" s="1"/>
  <c r="F192"/>
  <c r="F51"/>
  <c r="F68" s="1"/>
  <c r="F174"/>
  <c r="F282"/>
  <c r="E68"/>
  <c r="D577"/>
  <c r="D68"/>
  <c r="E99"/>
  <c r="F363"/>
  <c r="F298"/>
  <c r="F118"/>
  <c r="D99"/>
  <c r="F265"/>
  <c r="E492"/>
  <c r="E606"/>
  <c r="D606"/>
  <c r="D635" s="1"/>
  <c r="F606"/>
  <c r="F635" s="1"/>
  <c r="D265"/>
  <c r="E586"/>
  <c r="E265"/>
  <c r="D492"/>
  <c r="E577"/>
  <c r="D587"/>
  <c r="F587"/>
  <c r="F577"/>
  <c r="F492"/>
  <c r="F99"/>
  <c r="E635" l="1"/>
  <c r="E654" s="1"/>
  <c r="E687" s="1"/>
  <c r="F232"/>
  <c r="D654"/>
  <c r="D687" s="1"/>
  <c r="F654"/>
  <c r="F687" s="1"/>
  <c r="F401"/>
  <c r="F159"/>
  <c r="D512"/>
  <c r="D588" s="1"/>
  <c r="E512"/>
  <c r="E588" s="1"/>
  <c r="E688" l="1"/>
  <c r="D688"/>
  <c r="F512"/>
  <c r="F588" l="1"/>
  <c r="F688" l="1"/>
  <c r="E16" l="1"/>
  <c r="D16" l="1"/>
  <c r="F16" s="1"/>
</calcChain>
</file>

<file path=xl/sharedStrings.xml><?xml version="1.0" encoding="utf-8"?>
<sst xmlns="http://schemas.openxmlformats.org/spreadsheetml/2006/main" count="1163" uniqueCount="493">
  <si>
    <t>Police</t>
  </si>
  <si>
    <t>Public Works</t>
  </si>
  <si>
    <t>Other Administrative Services</t>
  </si>
  <si>
    <t>Capital Outlay on Police</t>
  </si>
  <si>
    <t>Revenue</t>
  </si>
  <si>
    <t>Total</t>
  </si>
  <si>
    <t>Voted</t>
  </si>
  <si>
    <t>Major /Sub-Major/Minor/Sub/Detailed Heads</t>
  </si>
  <si>
    <t>REVENUE SECTION</t>
  </si>
  <si>
    <t>M.H.</t>
  </si>
  <si>
    <t>Direction &amp; Administration</t>
  </si>
  <si>
    <t>60.00.01</t>
  </si>
  <si>
    <t>Salaries</t>
  </si>
  <si>
    <t>60.00.11</t>
  </si>
  <si>
    <t>60.00.13</t>
  </si>
  <si>
    <t>Office Expenses</t>
  </si>
  <si>
    <t>60.00.22</t>
  </si>
  <si>
    <t>Arms &amp; Ammunitions</t>
  </si>
  <si>
    <t>60.00.25</t>
  </si>
  <si>
    <t>Clothing &amp; Tentage</t>
  </si>
  <si>
    <t>60.00.41</t>
  </si>
  <si>
    <t>Secret Service Expenditure</t>
  </si>
  <si>
    <t>60.00.50</t>
  </si>
  <si>
    <t>Other Charges</t>
  </si>
  <si>
    <t>60.00.51</t>
  </si>
  <si>
    <t>Motor Vehicles</t>
  </si>
  <si>
    <t>60.00.05</t>
  </si>
  <si>
    <t>Rewards</t>
  </si>
  <si>
    <t>Police Training Centre</t>
  </si>
  <si>
    <t>61.00.01</t>
  </si>
  <si>
    <t>61.00.11</t>
  </si>
  <si>
    <t>61.00.13</t>
  </si>
  <si>
    <t>61.00.51</t>
  </si>
  <si>
    <t>61.00.52</t>
  </si>
  <si>
    <t>Machinery and  Equipments</t>
  </si>
  <si>
    <t>Crime Investigation &amp; Vigilance</t>
  </si>
  <si>
    <t>Intelligence Branch</t>
  </si>
  <si>
    <t>62.00.01</t>
  </si>
  <si>
    <t>62.00.11</t>
  </si>
  <si>
    <t>62.00.13</t>
  </si>
  <si>
    <t>62.00.14</t>
  </si>
  <si>
    <t>62.00.41</t>
  </si>
  <si>
    <t>62.00.51</t>
  </si>
  <si>
    <t>Crime Investigation Branch</t>
  </si>
  <si>
    <t>63.00.01</t>
  </si>
  <si>
    <t>63.00.11</t>
  </si>
  <si>
    <t>63.00.13</t>
  </si>
  <si>
    <t>63.00.41</t>
  </si>
  <si>
    <t>63.00.51</t>
  </si>
  <si>
    <t>Special Police</t>
  </si>
  <si>
    <t>Sikkim Armed Police</t>
  </si>
  <si>
    <t>64.00.01</t>
  </si>
  <si>
    <t>64.00.11</t>
  </si>
  <si>
    <t>64.00.13</t>
  </si>
  <si>
    <t>64.00.51</t>
  </si>
  <si>
    <t>65.00.01</t>
  </si>
  <si>
    <t>65.00.11</t>
  </si>
  <si>
    <t>65.00.13</t>
  </si>
  <si>
    <t>65.00.22</t>
  </si>
  <si>
    <t>65.00.25</t>
  </si>
  <si>
    <t>65.00.51</t>
  </si>
  <si>
    <t>Traffic Police</t>
  </si>
  <si>
    <t>66.00.01</t>
  </si>
  <si>
    <t>66.00.11</t>
  </si>
  <si>
    <t>66.00.13</t>
  </si>
  <si>
    <t>66.00.51</t>
  </si>
  <si>
    <t>Reserve Lines &amp; Police Band</t>
  </si>
  <si>
    <t>67.00.01</t>
  </si>
  <si>
    <t>67.00.11</t>
  </si>
  <si>
    <t>67.00.13</t>
  </si>
  <si>
    <t>67.00.14</t>
  </si>
  <si>
    <t>67.00.51</t>
  </si>
  <si>
    <t>District Police</t>
  </si>
  <si>
    <t>68.00.01</t>
  </si>
  <si>
    <t>68.00.11</t>
  </si>
  <si>
    <t>68.00.13</t>
  </si>
  <si>
    <t>68.00.41</t>
  </si>
  <si>
    <t>00.45.01</t>
  </si>
  <si>
    <t>00.45.11</t>
  </si>
  <si>
    <t>00.45.13</t>
  </si>
  <si>
    <t>00.45.14</t>
  </si>
  <si>
    <t>00.45.41</t>
  </si>
  <si>
    <t>00.45.51</t>
  </si>
  <si>
    <t>00.46.01</t>
  </si>
  <si>
    <t>00.46.11</t>
  </si>
  <si>
    <t>00.46.13</t>
  </si>
  <si>
    <t>00.46.14</t>
  </si>
  <si>
    <t>00.46.41</t>
  </si>
  <si>
    <t>00.47.01</t>
  </si>
  <si>
    <t>00.47.11</t>
  </si>
  <si>
    <t>00.47.13</t>
  </si>
  <si>
    <t>00.47.14</t>
  </si>
  <si>
    <t>00.47.41</t>
  </si>
  <si>
    <t>00.48.01</t>
  </si>
  <si>
    <t>00.48.11</t>
  </si>
  <si>
    <t>00.48.13</t>
  </si>
  <si>
    <t>00.48.14</t>
  </si>
  <si>
    <t>00.48.41</t>
  </si>
  <si>
    <t>Welfare of Police Personnel</t>
  </si>
  <si>
    <t>Welfare Programmes</t>
  </si>
  <si>
    <t>69.00.50</t>
  </si>
  <si>
    <t>Wireless &amp; Computers</t>
  </si>
  <si>
    <t>70.00.01</t>
  </si>
  <si>
    <t>70.00.11</t>
  </si>
  <si>
    <t>70.00.13</t>
  </si>
  <si>
    <t>70.00.14</t>
  </si>
  <si>
    <t>70.00.51</t>
  </si>
  <si>
    <t>70.00.52</t>
  </si>
  <si>
    <t>Forensic Science</t>
  </si>
  <si>
    <t>00.00.01</t>
  </si>
  <si>
    <t>00.00.11</t>
  </si>
  <si>
    <t>00.00.13</t>
  </si>
  <si>
    <t>Other Expenditure</t>
  </si>
  <si>
    <t>74.00.01</t>
  </si>
  <si>
    <t>74.00.11</t>
  </si>
  <si>
    <t>74.00.13</t>
  </si>
  <si>
    <t>Check-Posts at Other Places (Expenditure to be reimbursed by Government of India)</t>
  </si>
  <si>
    <t>75.00.01</t>
  </si>
  <si>
    <t>75.00.11</t>
  </si>
  <si>
    <t>75.00.13</t>
  </si>
  <si>
    <t>75.00.14</t>
  </si>
  <si>
    <t>75.00.27</t>
  </si>
  <si>
    <t>75.00.41</t>
  </si>
  <si>
    <t>Office Buildings</t>
  </si>
  <si>
    <t>Maintenance and Repairs</t>
  </si>
  <si>
    <t>Establishment</t>
  </si>
  <si>
    <t>60.00.52</t>
  </si>
  <si>
    <t>CAPITAL SECTION</t>
  </si>
  <si>
    <t>Construction</t>
  </si>
  <si>
    <t>Police Housing</t>
  </si>
  <si>
    <t>Capital Outlay on Public Works</t>
  </si>
  <si>
    <t>Other Buildings</t>
  </si>
  <si>
    <t>Fire Services</t>
  </si>
  <si>
    <t>44.00.71</t>
  </si>
  <si>
    <t>Housing</t>
  </si>
  <si>
    <t>Other Maintenance Expenditure</t>
  </si>
  <si>
    <t>61.82.27</t>
  </si>
  <si>
    <t>61.89.27</t>
  </si>
  <si>
    <t>Modernisation of Police Force</t>
  </si>
  <si>
    <t>II. Details of the estimates and the heads under which this grant will be accounted for:</t>
  </si>
  <si>
    <t>Capital</t>
  </si>
  <si>
    <t>Home Guards (50% Expenditure to be reimbursed by GOI)</t>
  </si>
  <si>
    <t>A - General Services  (d) Administrative Services</t>
  </si>
  <si>
    <t>B - Social Services (c) Water Supply, Sanitation</t>
  </si>
  <si>
    <t>A - Capital Account of General Services</t>
  </si>
  <si>
    <t>India Reserve Battalion</t>
  </si>
  <si>
    <t>Housing &amp; Urban Development</t>
  </si>
  <si>
    <t>Maintenance &amp; Repairs</t>
  </si>
  <si>
    <t>Construction of Fire Station</t>
  </si>
  <si>
    <t>66.00.22</t>
  </si>
  <si>
    <t>67.00.22</t>
  </si>
  <si>
    <t>Director General of Police</t>
  </si>
  <si>
    <t>Police Communication Branch</t>
  </si>
  <si>
    <t>Expenditure on Maintenance of Central Para-Military Force</t>
  </si>
  <si>
    <t>67.00.50</t>
  </si>
  <si>
    <t>(In Thousands of Rupees)</t>
  </si>
  <si>
    <t>Rec</t>
  </si>
  <si>
    <t>India Reserve Battalion  (2nd IRBn)</t>
  </si>
  <si>
    <t>India Reserve Battalion (2nd IRBn)</t>
  </si>
  <si>
    <t>00.00.51</t>
  </si>
  <si>
    <t>00.00.52</t>
  </si>
  <si>
    <t>00.00.50</t>
  </si>
  <si>
    <t>19.00.81</t>
  </si>
  <si>
    <t>19.00.82</t>
  </si>
  <si>
    <t>Range Office</t>
  </si>
  <si>
    <t>19.00.83</t>
  </si>
  <si>
    <t>India Reserve Battalion (3rd IRBn)</t>
  </si>
  <si>
    <t>National Scheme for Modernisation of Police and other forces</t>
  </si>
  <si>
    <t>Modernisation of Police Force (Central Share)</t>
  </si>
  <si>
    <t>60.61.79</t>
  </si>
  <si>
    <t>62.00.52</t>
  </si>
  <si>
    <t>Fire Protection and Control</t>
  </si>
  <si>
    <t>67.00.52</t>
  </si>
  <si>
    <t>00.46.51</t>
  </si>
  <si>
    <t>00.47.51</t>
  </si>
  <si>
    <t>00.48.51</t>
  </si>
  <si>
    <t>Police, 00.911-Recoveries of Over Payments</t>
  </si>
  <si>
    <t>00.800</t>
  </si>
  <si>
    <t>60.00.02</t>
  </si>
  <si>
    <t>Wages</t>
  </si>
  <si>
    <t>62.00.02</t>
  </si>
  <si>
    <t>00.45.02</t>
  </si>
  <si>
    <t>00.46.02</t>
  </si>
  <si>
    <t>00.47.02</t>
  </si>
  <si>
    <t>00.48.02</t>
  </si>
  <si>
    <t>70.00.02</t>
  </si>
  <si>
    <t>60.00.56</t>
  </si>
  <si>
    <t>Nationwide Emergency Response System (NERS)</t>
  </si>
  <si>
    <t>19.00.85</t>
  </si>
  <si>
    <t>Student Police Cadet</t>
  </si>
  <si>
    <t>60.00.57</t>
  </si>
  <si>
    <t>61.00.02</t>
  </si>
  <si>
    <t>63.00.02</t>
  </si>
  <si>
    <t>67.00.02</t>
  </si>
  <si>
    <t xml:space="preserve">Construction of Women's Barrack </t>
  </si>
  <si>
    <t>Criminal Tracking Network and Systems 
(Central Share)</t>
  </si>
  <si>
    <t>Civil Defence (50% Expenditure to be reimbursed by GOI)</t>
  </si>
  <si>
    <t>64.00.02</t>
  </si>
  <si>
    <t>65.00.02</t>
  </si>
  <si>
    <t>66.00.02</t>
  </si>
  <si>
    <t>Police Training Centre at Yangang</t>
  </si>
  <si>
    <t>63.84.01</t>
  </si>
  <si>
    <t>63.84.11</t>
  </si>
  <si>
    <t>63.84.13</t>
  </si>
  <si>
    <t>63.84.41</t>
  </si>
  <si>
    <t>63.84.51</t>
  </si>
  <si>
    <t>DEMAND NO. 30</t>
  </si>
  <si>
    <t>POLICE</t>
  </si>
  <si>
    <t>Actuals</t>
  </si>
  <si>
    <t>Budget 
Estimate</t>
  </si>
  <si>
    <t>Revised 
Estimate</t>
  </si>
  <si>
    <t>Maintenance &amp; Repairs of Office buildings</t>
  </si>
  <si>
    <t>Modernisation of Police Force (State Share)</t>
  </si>
  <si>
    <t>63.84.55</t>
  </si>
  <si>
    <t>Strengthening of Anti- Human Trafficking Units under Nirbhaya Fund</t>
  </si>
  <si>
    <t>63.84.56</t>
  </si>
  <si>
    <t>Setting/ Strengthening of Women Help Desk in Police Stations</t>
  </si>
  <si>
    <t>19.00.86</t>
  </si>
  <si>
    <t>DNA finger print equipment</t>
  </si>
  <si>
    <t>19.00.87</t>
  </si>
  <si>
    <t>Arms and Equipments</t>
  </si>
  <si>
    <t>60.61.80</t>
  </si>
  <si>
    <t>Construction of Model Police Station at Geyzing (District Headquarter)</t>
  </si>
  <si>
    <t>60.61.81</t>
  </si>
  <si>
    <t>Construction of Model Police Station at Naya Bazar (Inter State Border)</t>
  </si>
  <si>
    <t>63.84.02</t>
  </si>
  <si>
    <t>68.00.02</t>
  </si>
  <si>
    <t>00.00.02</t>
  </si>
  <si>
    <t>74.00.02</t>
  </si>
  <si>
    <t>Education and Training</t>
  </si>
  <si>
    <t xml:space="preserve">State Headquarters Police </t>
  </si>
  <si>
    <t>2022-23</t>
  </si>
  <si>
    <t>Gangtok District</t>
  </si>
  <si>
    <t>Gyalshing District</t>
  </si>
  <si>
    <t>Mangan District</t>
  </si>
  <si>
    <t>Namchi District</t>
  </si>
  <si>
    <t>Pakyong District</t>
  </si>
  <si>
    <t>00.50</t>
  </si>
  <si>
    <t>Soreng District</t>
  </si>
  <si>
    <t>00.50.01</t>
  </si>
  <si>
    <t>00.50.02</t>
  </si>
  <si>
    <t>00.50.11</t>
  </si>
  <si>
    <t>00.50.13</t>
  </si>
  <si>
    <t>00.50.14</t>
  </si>
  <si>
    <t>00.50.41</t>
  </si>
  <si>
    <t>00.50.51</t>
  </si>
  <si>
    <t>00.49.01</t>
  </si>
  <si>
    <t>00.49.02</t>
  </si>
  <si>
    <t>00.49.11</t>
  </si>
  <si>
    <t>00.49.13</t>
  </si>
  <si>
    <t>00.49.14</t>
  </si>
  <si>
    <t>00.49.41</t>
  </si>
  <si>
    <t>00.49.51</t>
  </si>
  <si>
    <t>Modernization of Special Branch</t>
  </si>
  <si>
    <t>Check-Posts Administration (Head Quarter)</t>
  </si>
  <si>
    <t>66.00.52</t>
  </si>
  <si>
    <t>Road Safety Fund</t>
  </si>
  <si>
    <t>65.00.52</t>
  </si>
  <si>
    <t>Porta Cabin</t>
  </si>
  <si>
    <t>60.00.59</t>
  </si>
  <si>
    <t>Special Investigation Fund</t>
  </si>
  <si>
    <t>75.00.25</t>
  </si>
  <si>
    <t>Construction of Fire Stations</t>
  </si>
  <si>
    <t>2023-24</t>
  </si>
  <si>
    <t>Internal Security</t>
  </si>
  <si>
    <t>60.00.06</t>
  </si>
  <si>
    <t>Medical Treatment</t>
  </si>
  <si>
    <t>60.00.07</t>
  </si>
  <si>
    <t>Allowances</t>
  </si>
  <si>
    <t>60.00.08</t>
  </si>
  <si>
    <t>Leave Travel Concession</t>
  </si>
  <si>
    <t>60.00.09</t>
  </si>
  <si>
    <t>Training Expenses</t>
  </si>
  <si>
    <t>Domestic Travel Expenses</t>
  </si>
  <si>
    <t>60.00.12</t>
  </si>
  <si>
    <t>Foreign Travel Expenses</t>
  </si>
  <si>
    <t>60.00.24</t>
  </si>
  <si>
    <t>Fuel and Lubricants</t>
  </si>
  <si>
    <t>61.00.06</t>
  </si>
  <si>
    <t>61.00.07</t>
  </si>
  <si>
    <t>61.00.08</t>
  </si>
  <si>
    <t>61.00.09</t>
  </si>
  <si>
    <t>61.00.24</t>
  </si>
  <si>
    <t>62.00.06</t>
  </si>
  <si>
    <t>62.00.07</t>
  </si>
  <si>
    <t>62.00.08</t>
  </si>
  <si>
    <t>62.00.09</t>
  </si>
  <si>
    <t>Rent, Rates &amp; Taxes for Land and Buildings</t>
  </si>
  <si>
    <t>62.00.24</t>
  </si>
  <si>
    <t>63.00.24</t>
  </si>
  <si>
    <t>63.00.06</t>
  </si>
  <si>
    <t>63.00.07</t>
  </si>
  <si>
    <t>63.00.08</t>
  </si>
  <si>
    <t>63.00.09</t>
  </si>
  <si>
    <t>63.84.06</t>
  </si>
  <si>
    <t>63.84.07</t>
  </si>
  <si>
    <t>63.84.08</t>
  </si>
  <si>
    <t>63.84.09</t>
  </si>
  <si>
    <t>63.84.24</t>
  </si>
  <si>
    <t>64.00.06</t>
  </si>
  <si>
    <t>64.00.07</t>
  </si>
  <si>
    <t>64.00.08</t>
  </si>
  <si>
    <t>64.00.09</t>
  </si>
  <si>
    <t>64.00.24</t>
  </si>
  <si>
    <t>65.00.06</t>
  </si>
  <si>
    <t>65.00.07</t>
  </si>
  <si>
    <t>65.00.08</t>
  </si>
  <si>
    <t>65.00.09</t>
  </si>
  <si>
    <t>65.00.24</t>
  </si>
  <si>
    <t>66.00.06</t>
  </si>
  <si>
    <t>66.00.07</t>
  </si>
  <si>
    <t>66.00.08</t>
  </si>
  <si>
    <t>66.00.09</t>
  </si>
  <si>
    <t>66.00.24</t>
  </si>
  <si>
    <t>67.00.06</t>
  </si>
  <si>
    <t>67.00.07</t>
  </si>
  <si>
    <t>67.00.08</t>
  </si>
  <si>
    <t>67.00.09</t>
  </si>
  <si>
    <t>67.00.24</t>
  </si>
  <si>
    <t>00.45.06</t>
  </si>
  <si>
    <t>00.45.07</t>
  </si>
  <si>
    <t>00.45.08</t>
  </si>
  <si>
    <t>00.45.09</t>
  </si>
  <si>
    <t>00.45.24</t>
  </si>
  <si>
    <t>Rent, Rates &amp; Taxes for land and Buildings</t>
  </si>
  <si>
    <t>00.46.06</t>
  </si>
  <si>
    <t>00.46.07</t>
  </si>
  <si>
    <t>00.46.08</t>
  </si>
  <si>
    <t>00.46.09</t>
  </si>
  <si>
    <t>00.46.24</t>
  </si>
  <si>
    <t>00.47.06</t>
  </si>
  <si>
    <t>00.47.07</t>
  </si>
  <si>
    <t>00.47.08</t>
  </si>
  <si>
    <t>00.47.09</t>
  </si>
  <si>
    <t>00.47.24</t>
  </si>
  <si>
    <t>00.48.06</t>
  </si>
  <si>
    <t>00.48.07</t>
  </si>
  <si>
    <t>00.48.08</t>
  </si>
  <si>
    <t>00.48.09</t>
  </si>
  <si>
    <t>00.48.24</t>
  </si>
  <si>
    <t>00.49.06</t>
  </si>
  <si>
    <t>00.49.07</t>
  </si>
  <si>
    <t>00.49.08</t>
  </si>
  <si>
    <t>00.49.24</t>
  </si>
  <si>
    <t>00.49.09</t>
  </si>
  <si>
    <t>00.50.06</t>
  </si>
  <si>
    <t>00.50.07</t>
  </si>
  <si>
    <t>00.50.08</t>
  </si>
  <si>
    <t>00.50.09</t>
  </si>
  <si>
    <t>00.50.24</t>
  </si>
  <si>
    <t>70.00.06</t>
  </si>
  <si>
    <t>70.00.07</t>
  </si>
  <si>
    <t>70.00.08</t>
  </si>
  <si>
    <t>70.00.09</t>
  </si>
  <si>
    <t>70.00.24</t>
  </si>
  <si>
    <t>00.00.06</t>
  </si>
  <si>
    <t>00.00.07</t>
  </si>
  <si>
    <t>00.00.08</t>
  </si>
  <si>
    <t>00.00.09</t>
  </si>
  <si>
    <t>00.00.24</t>
  </si>
  <si>
    <t>74.00.06</t>
  </si>
  <si>
    <t>74.00.07</t>
  </si>
  <si>
    <t>74.00.08</t>
  </si>
  <si>
    <t>74.00.09</t>
  </si>
  <si>
    <t>74.00.12</t>
  </si>
  <si>
    <t>74.00.24</t>
  </si>
  <si>
    <t>Minor Civil and Electrical Works</t>
  </si>
  <si>
    <t>75.00.06</t>
  </si>
  <si>
    <t>75.00.07</t>
  </si>
  <si>
    <t>75.00.08</t>
  </si>
  <si>
    <t>75.00.09</t>
  </si>
  <si>
    <t>75.00.24</t>
  </si>
  <si>
    <t>60.00.49</t>
  </si>
  <si>
    <t>Other Revenue Expenditure</t>
  </si>
  <si>
    <t>Purchase of Uniform and Other Items</t>
  </si>
  <si>
    <t>61.00.21</t>
  </si>
  <si>
    <t>Materials and Supplies</t>
  </si>
  <si>
    <t>Rent, Rates and Taxes for Land and Buildings</t>
  </si>
  <si>
    <t>60.00.29</t>
  </si>
  <si>
    <t>Repair and Maintenance</t>
  </si>
  <si>
    <t>61.00.29</t>
  </si>
  <si>
    <t>62.00.29</t>
  </si>
  <si>
    <t>63.00.29</t>
  </si>
  <si>
    <t>63.83.49</t>
  </si>
  <si>
    <t>Strengthening of Enforcement Capabilities for Combating Illicit Traffic in Narcotic Drugs &amp; Psychotropic Substance (Central Share)</t>
  </si>
  <si>
    <t>Anti Human Trafficking Unit Police Station</t>
  </si>
  <si>
    <t>Anti Human Trafficking Unit  Police Station</t>
  </si>
  <si>
    <t>63.84.29</t>
  </si>
  <si>
    <t>64.00.29</t>
  </si>
  <si>
    <t>65.00.29</t>
  </si>
  <si>
    <t>66.00.29</t>
  </si>
  <si>
    <t>67.00.29</t>
  </si>
  <si>
    <t>00.45.29</t>
  </si>
  <si>
    <t>00.46.29</t>
  </si>
  <si>
    <t>00.47.29</t>
  </si>
  <si>
    <t>00.48.29</t>
  </si>
  <si>
    <t>00.50.29</t>
  </si>
  <si>
    <t>North and East</t>
  </si>
  <si>
    <t>68.60.01</t>
  </si>
  <si>
    <t>68.60.06</t>
  </si>
  <si>
    <t>68.60.07</t>
  </si>
  <si>
    <t>68.60.08</t>
  </si>
  <si>
    <t>68.60.11</t>
  </si>
  <si>
    <t>68.60.13</t>
  </si>
  <si>
    <t>68.60.24</t>
  </si>
  <si>
    <t>68.60.29</t>
  </si>
  <si>
    <t>68.60.41</t>
  </si>
  <si>
    <t>61</t>
  </si>
  <si>
    <t>South and West</t>
  </si>
  <si>
    <t>68.61.01</t>
  </si>
  <si>
    <t>68.61.02</t>
  </si>
  <si>
    <t>68.61.06</t>
  </si>
  <si>
    <t>68.61.07</t>
  </si>
  <si>
    <t>68.61.08</t>
  </si>
  <si>
    <t>68.61.11</t>
  </si>
  <si>
    <t>68.61.13</t>
  </si>
  <si>
    <t>68.61.24</t>
  </si>
  <si>
    <t>68.61.29</t>
  </si>
  <si>
    <t>68.61.41</t>
  </si>
  <si>
    <t>70.00.29</t>
  </si>
  <si>
    <t>00.00.29</t>
  </si>
  <si>
    <t>00.00.49</t>
  </si>
  <si>
    <t>74.00.49</t>
  </si>
  <si>
    <t>ITBP, Rumtek</t>
  </si>
  <si>
    <t>69.00.31</t>
  </si>
  <si>
    <t>Grant in Aid General</t>
  </si>
  <si>
    <t>00.49.27</t>
  </si>
  <si>
    <t>State Police</t>
  </si>
  <si>
    <t>60.00.60</t>
  </si>
  <si>
    <t>G20 Summit</t>
  </si>
  <si>
    <t>19.00.88</t>
  </si>
  <si>
    <t>Arms and Equipments (State Share)</t>
  </si>
  <si>
    <t>60.00.16</t>
  </si>
  <si>
    <t>Printing and Publications</t>
  </si>
  <si>
    <t>Purchase of Vehicles</t>
  </si>
  <si>
    <t>Head Office Establishment</t>
  </si>
  <si>
    <t>44.60.51</t>
  </si>
  <si>
    <t xml:space="preserve">Motor Vehicles </t>
  </si>
  <si>
    <t>Purchase of Vehicle</t>
  </si>
  <si>
    <t>e- Bidding System</t>
  </si>
  <si>
    <t>44.61.71</t>
  </si>
  <si>
    <t>Information, Computer, Telecommunication (ICT) equipment</t>
  </si>
  <si>
    <t>44.62.51</t>
  </si>
  <si>
    <t xml:space="preserve">India Reserve Battalion </t>
  </si>
  <si>
    <t>Civil Defence- Home Guards</t>
  </si>
  <si>
    <t>60.61.51</t>
  </si>
  <si>
    <t>Setting up of Anti- Narcotic Cell</t>
  </si>
  <si>
    <t>63.00.49</t>
  </si>
  <si>
    <t>44.62.60</t>
  </si>
  <si>
    <t>Other Capital Expenditure</t>
  </si>
  <si>
    <t>Major Repairs of Sadar Police Station</t>
  </si>
  <si>
    <t>Buildings and Structures</t>
  </si>
  <si>
    <t>45.60.72</t>
  </si>
  <si>
    <t>Upgradation of Phodong Police Station</t>
  </si>
  <si>
    <t>47.60.72</t>
  </si>
  <si>
    <t>Capital Outlay on Other Administrative Services</t>
  </si>
  <si>
    <t>Purchase of Fire Tender</t>
  </si>
  <si>
    <t>70.60.51</t>
  </si>
  <si>
    <t>Extended Duration Breathing Apparatus (EDBA)</t>
  </si>
  <si>
    <t>70.61.60</t>
  </si>
  <si>
    <t>44.80.72</t>
  </si>
  <si>
    <t>46.60.72</t>
  </si>
  <si>
    <t>50.60.72</t>
  </si>
  <si>
    <t>Modernization of Police Stations at Gyalshing (State Share of MPF)</t>
  </si>
  <si>
    <t>Modernization of Police Stations at Nayabazar (State Share of MPF)</t>
  </si>
  <si>
    <t>A -Capital Account on Genral Services</t>
  </si>
  <si>
    <t>Cyber Crime Prevention Against Women and Children (CCPWC) (Central Share)</t>
  </si>
  <si>
    <t>76.00.49</t>
  </si>
  <si>
    <t>I. Estimate of the amount required in the year ending 31st March, 2025 to defray the charges in respect of Police</t>
  </si>
  <si>
    <t>60.00.27</t>
  </si>
  <si>
    <t>Minor Civil and Electric Works</t>
  </si>
  <si>
    <t>64.00.49</t>
  </si>
  <si>
    <t>Water Supply Works</t>
  </si>
  <si>
    <t>76.00.73</t>
  </si>
  <si>
    <t>Infrastructural Assets</t>
  </si>
  <si>
    <t>19.00.89</t>
  </si>
  <si>
    <t>Modernisation of Police Force HM Contingency (100% CSS)</t>
  </si>
  <si>
    <t>India Reserve Battalion (4th IRBn)</t>
  </si>
  <si>
    <t>68.00.06</t>
  </si>
  <si>
    <t>68.00.07</t>
  </si>
  <si>
    <t>00.49.29</t>
  </si>
  <si>
    <t>68.00.24</t>
  </si>
  <si>
    <t>68.00.29</t>
  </si>
  <si>
    <t>74.00.29</t>
  </si>
  <si>
    <t>75.00.29</t>
  </si>
  <si>
    <t>70.62.60</t>
  </si>
  <si>
    <t>Purchase of Fire Fighting Equipment</t>
  </si>
  <si>
    <t>Minor Civil and Electric Work</t>
  </si>
  <si>
    <t>Strengthening of Enforcement Capabilities for Combating Illicit Traffic in Narcotic Drugs &amp; Psychotropic Substance (State Share)</t>
  </si>
  <si>
    <t>63.82.49</t>
  </si>
  <si>
    <t>62.00.49</t>
  </si>
  <si>
    <t>68.61.49</t>
  </si>
  <si>
    <t>2024-25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</si>
</sst>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64" formatCode="00#"/>
    <numFmt numFmtId="165" formatCode="0#"/>
    <numFmt numFmtId="166" formatCode="00##"/>
    <numFmt numFmtId="167" formatCode="##"/>
    <numFmt numFmtId="168" formatCode="00000#"/>
    <numFmt numFmtId="169" formatCode="00.00#"/>
    <numFmt numFmtId="170" formatCode="0#.###"/>
    <numFmt numFmtId="171" formatCode="00.##"/>
    <numFmt numFmtId="172" formatCode="00.000"/>
    <numFmt numFmtId="173" formatCode="0#.0##"/>
  </numFmts>
  <fonts count="6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/>
    <xf numFmtId="0" fontId="2" fillId="0" borderId="0" applyAlignment="0"/>
    <xf numFmtId="0" fontId="2" fillId="0" borderId="0"/>
  </cellStyleXfs>
  <cellXfs count="189">
    <xf numFmtId="0" fontId="0" fillId="0" borderId="0" xfId="0"/>
    <xf numFmtId="0" fontId="4" fillId="0" borderId="0" xfId="4" applyFont="1" applyFill="1" applyAlignment="1">
      <alignment vertical="top" wrapText="1"/>
    </xf>
    <xf numFmtId="0" fontId="3" fillId="0" borderId="0" xfId="4" applyFont="1" applyFill="1" applyBorder="1" applyAlignment="1" applyProtection="1"/>
    <xf numFmtId="0" fontId="4" fillId="0" borderId="0" xfId="4" applyFont="1" applyFill="1"/>
    <xf numFmtId="0" fontId="3" fillId="0" borderId="0" xfId="4" applyFont="1" applyFill="1" applyBorder="1" applyAlignment="1" applyProtection="1">
      <alignment horizontal="center"/>
    </xf>
    <xf numFmtId="0" fontId="3" fillId="0" borderId="0" xfId="4" applyNumberFormat="1" applyFont="1" applyFill="1" applyBorder="1" applyAlignment="1" applyProtection="1">
      <alignment horizontal="center"/>
    </xf>
    <xf numFmtId="0" fontId="4" fillId="0" borderId="0" xfId="4" applyFont="1" applyFill="1" applyAlignment="1">
      <alignment horizontal="right" vertical="top" wrapText="1"/>
    </xf>
    <xf numFmtId="0" fontId="4" fillId="0" borderId="0" xfId="4" applyNumberFormat="1" applyFont="1" applyFill="1" applyAlignment="1" applyProtection="1">
      <alignment horizontal="right"/>
    </xf>
    <xf numFmtId="0" fontId="3" fillId="0" borderId="0" xfId="4" applyNumberFormat="1" applyFont="1" applyFill="1" applyAlignment="1" applyProtection="1">
      <alignment horizontal="center"/>
    </xf>
    <xf numFmtId="0" fontId="4" fillId="0" borderId="0" xfId="4" applyNumberFormat="1" applyFont="1" applyFill="1"/>
    <xf numFmtId="0" fontId="4" fillId="0" borderId="0" xfId="4" applyNumberFormat="1" applyFont="1" applyFill="1" applyAlignment="1" applyProtection="1">
      <alignment horizontal="left"/>
    </xf>
    <xf numFmtId="0" fontId="4" fillId="0" borderId="0" xfId="7" applyNumberFormat="1" applyFont="1" applyFill="1" applyAlignment="1" applyProtection="1">
      <alignment horizontal="right"/>
    </xf>
    <xf numFmtId="0" fontId="4" fillId="0" borderId="0" xfId="7" applyNumberFormat="1" applyFont="1" applyFill="1"/>
    <xf numFmtId="0" fontId="3" fillId="0" borderId="0" xfId="7" applyNumberFormat="1" applyFont="1" applyFill="1" applyAlignment="1">
      <alignment horizontal="center"/>
    </xf>
    <xf numFmtId="0" fontId="3" fillId="0" borderId="0" xfId="4" applyNumberFormat="1" applyFont="1" applyFill="1"/>
    <xf numFmtId="0" fontId="3" fillId="0" borderId="0" xfId="3" applyNumberFormat="1" applyFont="1" applyFill="1" applyBorder="1" applyAlignment="1" applyProtection="1">
      <alignment horizontal="center"/>
    </xf>
    <xf numFmtId="0" fontId="4" fillId="0" borderId="0" xfId="7" applyFont="1" applyFill="1" applyBorder="1" applyAlignment="1">
      <alignment vertical="top" wrapText="1"/>
    </xf>
    <xf numFmtId="0" fontId="4" fillId="0" borderId="0" xfId="7" applyFont="1" applyFill="1" applyBorder="1" applyAlignment="1">
      <alignment horizontal="right" vertical="top" wrapText="1"/>
    </xf>
    <xf numFmtId="0" fontId="4" fillId="0" borderId="1" xfId="5" applyFont="1" applyFill="1" applyBorder="1"/>
    <xf numFmtId="0" fontId="4" fillId="0" borderId="1" xfId="5" applyNumberFormat="1" applyFont="1" applyFill="1" applyBorder="1"/>
    <xf numFmtId="0" fontId="5" fillId="0" borderId="1" xfId="5" applyNumberFormat="1" applyFont="1" applyFill="1" applyBorder="1" applyAlignment="1" applyProtection="1">
      <alignment horizontal="right"/>
    </xf>
    <xf numFmtId="0" fontId="4" fillId="0" borderId="3" xfId="6" applyFont="1" applyFill="1" applyBorder="1" applyAlignment="1" applyProtection="1">
      <alignment horizontal="left" vertical="top" wrapText="1"/>
    </xf>
    <xf numFmtId="0" fontId="4" fillId="0" borderId="3" xfId="6" applyFont="1" applyFill="1" applyBorder="1" applyAlignment="1" applyProtection="1">
      <alignment horizontal="right" vertical="top" wrapText="1"/>
    </xf>
    <xf numFmtId="0" fontId="4" fillId="0" borderId="0" xfId="5" applyFont="1" applyFill="1" applyBorder="1" applyAlignment="1" applyProtection="1">
      <alignment horizontal="left" vertical="top"/>
    </xf>
    <xf numFmtId="0" fontId="4" fillId="0" borderId="3" xfId="5" applyNumberFormat="1" applyFont="1" applyFill="1" applyBorder="1" applyAlignment="1" applyProtection="1">
      <alignment horizontal="right" vertical="center"/>
    </xf>
    <xf numFmtId="0" fontId="4" fillId="0" borderId="0" xfId="6" applyFont="1" applyFill="1" applyProtection="1"/>
    <xf numFmtId="0" fontId="4" fillId="0" borderId="1" xfId="6" applyFont="1" applyFill="1" applyBorder="1" applyAlignment="1" applyProtection="1">
      <alignment horizontal="left" vertical="top" wrapText="1"/>
    </xf>
    <xf numFmtId="0" fontId="4" fillId="0" borderId="1" xfId="6" applyFont="1" applyFill="1" applyBorder="1" applyAlignment="1" applyProtection="1">
      <alignment horizontal="right" vertical="top" wrapText="1"/>
    </xf>
    <xf numFmtId="0" fontId="4" fillId="0" borderId="1" xfId="5" applyFont="1" applyFill="1" applyBorder="1" applyAlignment="1" applyProtection="1">
      <alignment horizontal="left"/>
    </xf>
    <xf numFmtId="0" fontId="4" fillId="0" borderId="1" xfId="5" applyNumberFormat="1" applyFont="1" applyFill="1" applyBorder="1" applyAlignment="1" applyProtection="1">
      <alignment horizontal="right"/>
    </xf>
    <xf numFmtId="0" fontId="4" fillId="0" borderId="1" xfId="5" applyNumberFormat="1" applyFont="1" applyFill="1" applyBorder="1" applyAlignment="1" applyProtection="1">
      <alignment vertical="center" wrapText="1"/>
    </xf>
    <xf numFmtId="0" fontId="3" fillId="0" borderId="0" xfId="4" applyFont="1" applyFill="1" applyAlignment="1" applyProtection="1">
      <alignment horizontal="left" vertical="top" wrapText="1"/>
    </xf>
    <xf numFmtId="0" fontId="3" fillId="0" borderId="0" xfId="4" applyFont="1" applyFill="1" applyBorder="1" applyAlignment="1">
      <alignment horizontal="right" vertical="top" wrapText="1"/>
    </xf>
    <xf numFmtId="0" fontId="3" fillId="0" borderId="0" xfId="4" applyFont="1" applyFill="1" applyBorder="1" applyAlignment="1">
      <alignment vertical="top" wrapText="1"/>
    </xf>
    <xf numFmtId="0" fontId="4" fillId="0" borderId="0" xfId="4" applyFont="1" applyFill="1" applyBorder="1" applyAlignment="1">
      <alignment vertical="top" wrapText="1"/>
    </xf>
    <xf numFmtId="169" fontId="3" fillId="0" borderId="0" xfId="4" applyNumberFormat="1" applyFont="1" applyFill="1" applyBorder="1" applyAlignment="1">
      <alignment horizontal="right" vertical="top" wrapText="1"/>
    </xf>
    <xf numFmtId="0" fontId="3" fillId="0" borderId="0" xfId="4" applyFont="1" applyFill="1" applyBorder="1" applyAlignment="1" applyProtection="1">
      <alignment vertical="top" wrapText="1"/>
    </xf>
    <xf numFmtId="0" fontId="4" fillId="0" borderId="0" xfId="4" applyFont="1" applyFill="1" applyBorder="1" applyAlignment="1">
      <alignment horizontal="right" vertical="top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4" applyNumberFormat="1" applyFont="1" applyFill="1" applyAlignment="1">
      <alignment horizontal="right"/>
    </xf>
    <xf numFmtId="0" fontId="4" fillId="0" borderId="0" xfId="4" applyFont="1" applyFill="1" applyBorder="1" applyAlignment="1" applyProtection="1">
      <alignment vertical="top" wrapText="1"/>
    </xf>
    <xf numFmtId="43" fontId="4" fillId="0" borderId="0" xfId="1" applyFont="1" applyFill="1" applyAlignment="1" applyProtection="1">
      <alignment horizontal="right" wrapText="1"/>
    </xf>
    <xf numFmtId="0" fontId="4" fillId="0" borderId="0" xfId="4" applyFont="1" applyFill="1" applyAlignment="1">
      <alignment vertical="top"/>
    </xf>
    <xf numFmtId="43" fontId="4" fillId="0" borderId="0" xfId="1" applyFont="1" applyFill="1" applyBorder="1" applyAlignment="1" applyProtection="1">
      <alignment horizontal="right" wrapText="1"/>
    </xf>
    <xf numFmtId="43" fontId="4" fillId="0" borderId="0" xfId="1" applyFont="1" applyFill="1" applyBorder="1" applyAlignment="1">
      <alignment horizontal="right" wrapText="1"/>
    </xf>
    <xf numFmtId="43" fontId="4" fillId="0" borderId="0" xfId="1" applyFont="1" applyFill="1" applyAlignment="1">
      <alignment horizontal="right" wrapText="1"/>
    </xf>
    <xf numFmtId="0" fontId="4" fillId="0" borderId="1" xfId="4" applyFont="1" applyFill="1" applyBorder="1" applyAlignment="1">
      <alignment vertical="top" wrapText="1"/>
    </xf>
    <xf numFmtId="43" fontId="4" fillId="0" borderId="1" xfId="1" applyFont="1" applyFill="1" applyBorder="1" applyAlignment="1" applyProtection="1">
      <alignment horizontal="right" wrapText="1"/>
    </xf>
    <xf numFmtId="43" fontId="4" fillId="0" borderId="1" xfId="1" applyFont="1" applyFill="1" applyBorder="1" applyAlignment="1">
      <alignment horizontal="right" wrapText="1"/>
    </xf>
    <xf numFmtId="43" fontId="4" fillId="0" borderId="2" xfId="1" applyFont="1" applyFill="1" applyBorder="1" applyAlignment="1" applyProtection="1">
      <alignment horizontal="right" wrapText="1"/>
    </xf>
    <xf numFmtId="0" fontId="4" fillId="0" borderId="2" xfId="1" applyNumberFormat="1" applyFont="1" applyFill="1" applyBorder="1" applyAlignment="1" applyProtection="1">
      <alignment horizontal="right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4" fillId="0" borderId="1" xfId="4" applyNumberFormat="1" applyFont="1" applyFill="1" applyBorder="1" applyAlignment="1" applyProtection="1">
      <alignment horizontal="right"/>
    </xf>
    <xf numFmtId="0" fontId="4" fillId="0" borderId="0" xfId="4" applyNumberFormat="1" applyFont="1" applyFill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horizontal="right" wrapText="1"/>
    </xf>
    <xf numFmtId="1" fontId="4" fillId="0" borderId="0" xfId="1" applyNumberFormat="1" applyFont="1" applyFill="1" applyBorder="1" applyAlignment="1" applyProtection="1">
      <alignment horizontal="right" wrapText="1"/>
    </xf>
    <xf numFmtId="1" fontId="4" fillId="0" borderId="0" xfId="4" applyNumberFormat="1" applyFont="1" applyFill="1" applyBorder="1" applyAlignment="1" applyProtection="1">
      <alignment horizontal="right"/>
    </xf>
    <xf numFmtId="1" fontId="4" fillId="0" borderId="0" xfId="1" applyNumberFormat="1" applyFont="1" applyFill="1" applyBorder="1" applyAlignment="1" applyProtection="1">
      <alignment horizontal="right"/>
    </xf>
    <xf numFmtId="0" fontId="4" fillId="0" borderId="0" xfId="4" applyNumberFormat="1" applyFont="1" applyFill="1" applyBorder="1" applyAlignment="1">
      <alignment horizontal="right"/>
    </xf>
    <xf numFmtId="1" fontId="4" fillId="0" borderId="0" xfId="4" applyNumberFormat="1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166" fontId="3" fillId="0" borderId="0" xfId="4" applyNumberFormat="1" applyFont="1" applyFill="1" applyBorder="1" applyAlignment="1">
      <alignment horizontal="right" vertical="top" wrapText="1"/>
    </xf>
    <xf numFmtId="1" fontId="4" fillId="0" borderId="0" xfId="4" applyNumberFormat="1" applyFont="1" applyFill="1" applyAlignment="1">
      <alignment horizontal="right"/>
    </xf>
    <xf numFmtId="0" fontId="4" fillId="0" borderId="0" xfId="1" applyNumberFormat="1" applyFont="1" applyFill="1" applyBorder="1" applyAlignment="1" applyProtection="1">
      <alignment horizontal="right"/>
    </xf>
    <xf numFmtId="0" fontId="4" fillId="0" borderId="1" xfId="1" applyNumberFormat="1" applyFont="1" applyFill="1" applyBorder="1" applyAlignment="1" applyProtection="1">
      <alignment horizontal="right" wrapText="1"/>
    </xf>
    <xf numFmtId="0" fontId="4" fillId="0" borderId="0" xfId="4" applyFont="1" applyFill="1" applyBorder="1"/>
    <xf numFmtId="0" fontId="4" fillId="0" borderId="1" xfId="4" applyFont="1" applyFill="1" applyBorder="1" applyAlignment="1" applyProtection="1">
      <alignment horizontal="left" vertical="top" wrapText="1"/>
    </xf>
    <xf numFmtId="0" fontId="4" fillId="0" borderId="2" xfId="4" applyNumberFormat="1" applyFont="1" applyFill="1" applyBorder="1" applyAlignment="1" applyProtection="1">
      <alignment horizontal="right"/>
    </xf>
    <xf numFmtId="0" fontId="4" fillId="0" borderId="3" xfId="1" applyNumberFormat="1" applyFont="1" applyFill="1" applyBorder="1" applyAlignment="1" applyProtection="1">
      <alignment horizontal="right"/>
    </xf>
    <xf numFmtId="0" fontId="4" fillId="0" borderId="3" xfId="4" applyNumberFormat="1" applyFont="1" applyFill="1" applyBorder="1" applyAlignment="1" applyProtection="1">
      <alignment horizontal="right"/>
    </xf>
    <xf numFmtId="1" fontId="4" fillId="0" borderId="3" xfId="1" applyNumberFormat="1" applyFont="1" applyFill="1" applyBorder="1" applyAlignment="1" applyProtection="1">
      <alignment horizontal="right"/>
    </xf>
    <xf numFmtId="1" fontId="4" fillId="0" borderId="3" xfId="4" applyNumberFormat="1" applyFont="1" applyFill="1" applyBorder="1" applyAlignment="1" applyProtection="1">
      <alignment horizontal="right"/>
    </xf>
    <xf numFmtId="0" fontId="4" fillId="0" borderId="0" xfId="4" applyFont="1" applyFill="1" applyAlignment="1">
      <alignment horizontal="right"/>
    </xf>
    <xf numFmtId="171" fontId="4" fillId="0" borderId="0" xfId="4" applyNumberFormat="1" applyFont="1" applyFill="1" applyBorder="1" applyAlignment="1">
      <alignment horizontal="right" vertical="top" wrapText="1"/>
    </xf>
    <xf numFmtId="168" fontId="4" fillId="0" borderId="0" xfId="4" applyNumberFormat="1" applyFont="1" applyFill="1" applyBorder="1" applyAlignment="1">
      <alignment horizontal="right" vertical="top" wrapText="1"/>
    </xf>
    <xf numFmtId="0" fontId="4" fillId="0" borderId="0" xfId="4" applyFont="1" applyFill="1" applyBorder="1" applyAlignment="1" applyProtection="1">
      <alignment horizontal="left" vertical="center" wrapText="1"/>
    </xf>
    <xf numFmtId="0" fontId="3" fillId="0" borderId="1" xfId="4" applyFont="1" applyFill="1" applyBorder="1" applyAlignment="1" applyProtection="1">
      <alignment horizontal="left" vertical="top" wrapText="1"/>
    </xf>
    <xf numFmtId="164" fontId="4" fillId="0" borderId="0" xfId="4" applyNumberFormat="1" applyFont="1" applyFill="1" applyBorder="1" applyAlignment="1" applyProtection="1">
      <alignment horizontal="left" vertical="top" wrapText="1"/>
    </xf>
    <xf numFmtId="0" fontId="3" fillId="0" borderId="0" xfId="7" applyFont="1" applyFill="1" applyBorder="1" applyAlignment="1">
      <alignment horizontal="right" vertical="top" wrapText="1"/>
    </xf>
    <xf numFmtId="0" fontId="3" fillId="0" borderId="0" xfId="7" applyFont="1" applyFill="1" applyBorder="1" applyAlignment="1" applyProtection="1">
      <alignment horizontal="left" vertical="top" wrapText="1"/>
    </xf>
    <xf numFmtId="165" fontId="4" fillId="0" borderId="0" xfId="7" applyNumberFormat="1" applyFont="1" applyFill="1" applyBorder="1" applyAlignment="1">
      <alignment horizontal="right" vertical="top" wrapText="1"/>
    </xf>
    <xf numFmtId="0" fontId="4" fillId="0" borderId="0" xfId="7" applyFont="1" applyFill="1" applyBorder="1" applyAlignment="1" applyProtection="1">
      <alignment horizontal="left" vertical="top" wrapText="1"/>
    </xf>
    <xf numFmtId="173" fontId="3" fillId="0" borderId="0" xfId="7" applyNumberFormat="1" applyFont="1" applyFill="1" applyBorder="1" applyAlignment="1">
      <alignment horizontal="right" vertical="top" wrapText="1"/>
    </xf>
    <xf numFmtId="165" fontId="4" fillId="0" borderId="0" xfId="4" applyNumberFormat="1" applyFont="1" applyFill="1" applyBorder="1" applyAlignment="1">
      <alignment horizontal="right" vertical="top"/>
    </xf>
    <xf numFmtId="0" fontId="4" fillId="0" borderId="0" xfId="7" applyFont="1" applyFill="1"/>
    <xf numFmtId="0" fontId="4" fillId="0" borderId="1" xfId="7" applyNumberFormat="1" applyFont="1" applyFill="1" applyBorder="1" applyAlignment="1" applyProtection="1">
      <alignment horizontal="right"/>
    </xf>
    <xf numFmtId="172" fontId="3" fillId="0" borderId="0" xfId="7" applyNumberFormat="1" applyFont="1" applyFill="1" applyBorder="1" applyAlignment="1">
      <alignment horizontal="right" vertical="top" wrapText="1"/>
    </xf>
    <xf numFmtId="167" fontId="4" fillId="0" borderId="0" xfId="7" applyNumberFormat="1" applyFont="1" applyFill="1" applyBorder="1" applyAlignment="1">
      <alignment horizontal="right" vertical="top" wrapText="1"/>
    </xf>
    <xf numFmtId="0" fontId="4" fillId="0" borderId="1" xfId="4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right"/>
    </xf>
    <xf numFmtId="0" fontId="3" fillId="0" borderId="0" xfId="7" applyFont="1" applyFill="1" applyBorder="1" applyAlignment="1">
      <alignment horizontal="right" vertical="top"/>
    </xf>
    <xf numFmtId="165" fontId="4" fillId="0" borderId="0" xfId="7" applyNumberFormat="1" applyFont="1" applyFill="1" applyBorder="1" applyAlignment="1">
      <alignment horizontal="right" vertical="top"/>
    </xf>
    <xf numFmtId="173" fontId="3" fillId="0" borderId="0" xfId="4" applyNumberFormat="1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right"/>
    </xf>
    <xf numFmtId="0" fontId="3" fillId="0" borderId="1" xfId="7" applyFont="1" applyFill="1" applyBorder="1" applyAlignment="1">
      <alignment horizontal="right" vertical="top"/>
    </xf>
    <xf numFmtId="0" fontId="3" fillId="0" borderId="1" xfId="7" applyFont="1" applyFill="1" applyBorder="1" applyAlignment="1" applyProtection="1">
      <alignment horizontal="left" vertical="top" wrapText="1"/>
    </xf>
    <xf numFmtId="43" fontId="4" fillId="0" borderId="2" xfId="1" applyFont="1" applyFill="1" applyBorder="1" applyAlignment="1">
      <alignment horizontal="right" wrapText="1"/>
    </xf>
    <xf numFmtId="0" fontId="4" fillId="0" borderId="2" xfId="4" applyNumberFormat="1" applyFont="1" applyFill="1" applyBorder="1" applyAlignment="1">
      <alignment horizontal="right"/>
    </xf>
    <xf numFmtId="0" fontId="3" fillId="0" borderId="1" xfId="4" applyFont="1" applyFill="1" applyBorder="1" applyAlignment="1">
      <alignment horizontal="right" vertical="top" wrapText="1"/>
    </xf>
    <xf numFmtId="0" fontId="4" fillId="0" borderId="0" xfId="7" applyNumberFormat="1" applyFont="1" applyFill="1" applyAlignment="1">
      <alignment horizontal="right"/>
    </xf>
    <xf numFmtId="1" fontId="4" fillId="0" borderId="0" xfId="7" applyNumberFormat="1" applyFont="1" applyFill="1" applyAlignment="1">
      <alignment horizontal="right"/>
    </xf>
    <xf numFmtId="0" fontId="4" fillId="0" borderId="0" xfId="7" applyNumberFormat="1" applyFont="1" applyFill="1" applyBorder="1" applyAlignment="1">
      <alignment horizontal="right"/>
    </xf>
    <xf numFmtId="1" fontId="4" fillId="0" borderId="0" xfId="7" applyNumberFormat="1" applyFont="1" applyFill="1" applyBorder="1" applyAlignment="1">
      <alignment horizontal="right"/>
    </xf>
    <xf numFmtId="0" fontId="4" fillId="0" borderId="0" xfId="7" applyNumberFormat="1" applyFont="1" applyFill="1" applyBorder="1" applyAlignment="1" applyProtection="1">
      <alignment horizontal="right"/>
    </xf>
    <xf numFmtId="1" fontId="4" fillId="0" borderId="0" xfId="7" applyNumberFormat="1" applyFont="1" applyFill="1" applyBorder="1" applyAlignment="1" applyProtection="1">
      <alignment horizontal="right"/>
    </xf>
    <xf numFmtId="0" fontId="4" fillId="0" borderId="0" xfId="7" applyFont="1" applyFill="1" applyBorder="1" applyAlignment="1" applyProtection="1">
      <alignment horizontal="left" vertical="center" wrapText="1"/>
    </xf>
    <xf numFmtId="167" fontId="4" fillId="0" borderId="0" xfId="7" applyNumberFormat="1" applyFont="1" applyFill="1" applyBorder="1" applyAlignment="1">
      <alignment horizontal="right" vertical="top"/>
    </xf>
    <xf numFmtId="170" fontId="3" fillId="0" borderId="0" xfId="7" applyNumberFormat="1" applyFont="1" applyFill="1" applyBorder="1" applyAlignment="1">
      <alignment horizontal="right" vertical="top"/>
    </xf>
    <xf numFmtId="0" fontId="4" fillId="0" borderId="2" xfId="4" applyFont="1" applyFill="1" applyBorder="1" applyAlignment="1">
      <alignment vertical="top" wrapText="1"/>
    </xf>
    <xf numFmtId="0" fontId="4" fillId="0" borderId="2" xfId="4" applyFont="1" applyFill="1" applyBorder="1" applyAlignment="1">
      <alignment horizontal="right" vertical="top" wrapText="1"/>
    </xf>
    <xf numFmtId="0" fontId="3" fillId="0" borderId="2" xfId="4" applyFont="1" applyFill="1" applyBorder="1" applyAlignment="1">
      <alignment vertical="top" wrapText="1"/>
    </xf>
    <xf numFmtId="1" fontId="4" fillId="0" borderId="0" xfId="1" applyNumberFormat="1" applyFont="1" applyFill="1" applyBorder="1"/>
    <xf numFmtId="0" fontId="4" fillId="0" borderId="0" xfId="4" applyNumberFormat="1" applyFont="1" applyFill="1" applyBorder="1"/>
    <xf numFmtId="43" fontId="4" fillId="0" borderId="0" xfId="1" applyFont="1" applyFill="1" applyBorder="1" applyAlignment="1"/>
    <xf numFmtId="0" fontId="3" fillId="0" borderId="0" xfId="4" applyFont="1" applyFill="1" applyBorder="1" applyAlignment="1" applyProtection="1">
      <alignment vertical="top"/>
    </xf>
    <xf numFmtId="0" fontId="3" fillId="0" borderId="0" xfId="4" applyFont="1" applyFill="1" applyBorder="1" applyAlignment="1" applyProtection="1">
      <alignment horizontal="center" vertical="top"/>
    </xf>
    <xf numFmtId="0" fontId="3" fillId="0" borderId="0" xfId="4" applyFont="1" applyFill="1" applyBorder="1" applyAlignment="1" applyProtection="1">
      <alignment horizontal="right" vertical="top"/>
    </xf>
    <xf numFmtId="0" fontId="4" fillId="0" borderId="0" xfId="4" applyFont="1" applyFill="1" applyAlignment="1" applyProtection="1">
      <alignment horizontal="left" vertical="top"/>
    </xf>
    <xf numFmtId="0" fontId="4" fillId="0" borderId="0" xfId="4" applyFont="1" applyFill="1" applyAlignment="1" applyProtection="1">
      <alignment horizontal="right" vertical="top"/>
    </xf>
    <xf numFmtId="0" fontId="4" fillId="0" borderId="0" xfId="4" applyFont="1" applyFill="1" applyBorder="1" applyAlignment="1">
      <alignment vertical="top"/>
    </xf>
    <xf numFmtId="0" fontId="4" fillId="0" borderId="0" xfId="7" applyFont="1" applyFill="1" applyBorder="1" applyAlignment="1">
      <alignment vertical="top"/>
    </xf>
    <xf numFmtId="0" fontId="4" fillId="0" borderId="0" xfId="4" applyFont="1" applyFill="1" applyBorder="1" applyAlignment="1">
      <alignment horizontal="right" vertical="top"/>
    </xf>
    <xf numFmtId="0" fontId="4" fillId="0" borderId="1" xfId="1" applyNumberFormat="1" applyFont="1" applyFill="1" applyBorder="1" applyAlignment="1">
      <alignment horizontal="right" wrapText="1"/>
    </xf>
    <xf numFmtId="172" fontId="3" fillId="0" borderId="0" xfId="9" applyNumberFormat="1" applyFont="1" applyFill="1" applyBorder="1" applyAlignment="1">
      <alignment horizontal="right" vertical="top" wrapText="1"/>
    </xf>
    <xf numFmtId="0" fontId="3" fillId="0" borderId="0" xfId="9" applyFont="1" applyFill="1" applyBorder="1" applyAlignment="1" applyProtection="1">
      <alignment horizontal="left" vertical="top" wrapText="1"/>
    </xf>
    <xf numFmtId="0" fontId="4" fillId="0" borderId="0" xfId="9" applyFont="1" applyFill="1" applyBorder="1" applyAlignment="1">
      <alignment horizontal="right" vertical="top" wrapText="1"/>
    </xf>
    <xf numFmtId="0" fontId="4" fillId="0" borderId="0" xfId="9" applyFont="1" applyFill="1" applyBorder="1" applyAlignment="1" applyProtection="1">
      <alignment horizontal="left" vertical="top" wrapText="1"/>
    </xf>
    <xf numFmtId="0" fontId="4" fillId="0" borderId="0" xfId="9" applyFont="1" applyFill="1" applyBorder="1" applyAlignment="1" applyProtection="1">
      <alignment horizontal="left" vertical="center" wrapText="1"/>
    </xf>
    <xf numFmtId="0" fontId="4" fillId="0" borderId="0" xfId="4" applyNumberFormat="1" applyFont="1" applyFill="1" applyBorder="1" applyAlignment="1">
      <alignment horizontal="left"/>
    </xf>
    <xf numFmtId="0" fontId="4" fillId="0" borderId="0" xfId="7" applyNumberFormat="1" applyFont="1" applyFill="1" applyAlignment="1" applyProtection="1">
      <alignment horizontal="left"/>
    </xf>
    <xf numFmtId="0" fontId="3" fillId="0" borderId="0" xfId="1" applyNumberFormat="1" applyFont="1" applyFill="1" applyAlignment="1" applyProtection="1">
      <alignment horizontal="center"/>
    </xf>
    <xf numFmtId="0" fontId="4" fillId="0" borderId="0" xfId="7" applyNumberFormat="1" applyFont="1" applyFill="1" applyAlignment="1"/>
    <xf numFmtId="0" fontId="4" fillId="0" borderId="0" xfId="1" applyNumberFormat="1" applyFont="1" applyFill="1" applyBorder="1"/>
    <xf numFmtId="49" fontId="4" fillId="0" borderId="0" xfId="4" applyNumberFormat="1" applyFont="1" applyFill="1" applyBorder="1" applyAlignment="1">
      <alignment horizontal="right" vertical="top" wrapText="1"/>
    </xf>
    <xf numFmtId="0" fontId="4" fillId="0" borderId="0" xfId="4" applyFont="1" applyFill="1" applyBorder="1" applyAlignment="1">
      <alignment horizontal="center" vertical="top" wrapText="1"/>
    </xf>
    <xf numFmtId="0" fontId="4" fillId="0" borderId="0" xfId="1" applyNumberFormat="1" applyFont="1" applyFill="1" applyAlignment="1" applyProtection="1">
      <alignment horizontal="right" wrapText="1"/>
    </xf>
    <xf numFmtId="0" fontId="4" fillId="0" borderId="0" xfId="8" applyFont="1" applyFill="1" applyBorder="1" applyAlignment="1" applyProtection="1">
      <alignment vertical="top" wrapText="1"/>
    </xf>
    <xf numFmtId="0" fontId="4" fillId="0" borderId="0" xfId="8" applyFont="1" applyFill="1" applyBorder="1" applyAlignment="1" applyProtection="1">
      <alignment horizontal="left" vertical="top" wrapText="1"/>
    </xf>
    <xf numFmtId="0" fontId="4" fillId="0" borderId="0" xfId="6" applyFont="1" applyFill="1" applyBorder="1" applyAlignment="1" applyProtection="1">
      <alignment vertical="top"/>
    </xf>
    <xf numFmtId="0" fontId="4" fillId="0" borderId="0" xfId="7" applyFont="1" applyFill="1" applyBorder="1"/>
    <xf numFmtId="43" fontId="4" fillId="0" borderId="0" xfId="7" applyNumberFormat="1" applyFont="1" applyFill="1" applyBorder="1" applyAlignment="1">
      <alignment horizontal="right"/>
    </xf>
    <xf numFmtId="0" fontId="4" fillId="0" borderId="0" xfId="6" applyNumberFormat="1" applyFont="1" applyFill="1" applyBorder="1" applyAlignment="1" applyProtection="1">
      <alignment horizontal="left" vertical="top" wrapText="1"/>
    </xf>
    <xf numFmtId="0" fontId="4" fillId="0" borderId="3" xfId="1" applyNumberFormat="1" applyFont="1" applyFill="1" applyBorder="1" applyAlignment="1" applyProtection="1">
      <alignment horizontal="right" wrapText="1"/>
    </xf>
    <xf numFmtId="172" fontId="3" fillId="0" borderId="0" xfId="4" applyNumberFormat="1" applyFont="1" applyFill="1" applyBorder="1" applyAlignment="1">
      <alignment horizontal="right" vertical="top" wrapText="1"/>
    </xf>
    <xf numFmtId="49" fontId="4" fillId="0" borderId="0" xfId="4" applyNumberFormat="1" applyFont="1" applyFill="1" applyBorder="1" applyAlignment="1">
      <alignment horizontal="right" vertical="top"/>
    </xf>
    <xf numFmtId="43" fontId="4" fillId="0" borderId="3" xfId="1" applyFont="1" applyFill="1" applyBorder="1" applyAlignment="1">
      <alignment horizontal="right" wrapText="1"/>
    </xf>
    <xf numFmtId="0" fontId="4" fillId="0" borderId="3" xfId="1" applyNumberFormat="1" applyFont="1" applyFill="1" applyBorder="1" applyAlignment="1">
      <alignment horizontal="right"/>
    </xf>
    <xf numFmtId="49" fontId="3" fillId="0" borderId="0" xfId="7" applyNumberFormat="1" applyFont="1" applyFill="1" applyBorder="1" applyAlignment="1">
      <alignment horizontal="right" vertical="top"/>
    </xf>
    <xf numFmtId="0" fontId="4" fillId="0" borderId="1" xfId="6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horizontal="right" vertical="top" wrapText="1"/>
    </xf>
    <xf numFmtId="0" fontId="4" fillId="0" borderId="1" xfId="7" applyFont="1" applyFill="1" applyBorder="1" applyAlignment="1">
      <alignment vertical="top" wrapText="1"/>
    </xf>
    <xf numFmtId="0" fontId="4" fillId="0" borderId="0" xfId="6" applyFont="1" applyFill="1" applyBorder="1" applyProtection="1"/>
    <xf numFmtId="169" fontId="3" fillId="0" borderId="1" xfId="4" applyNumberFormat="1" applyFont="1" applyFill="1" applyBorder="1" applyAlignment="1">
      <alignment horizontal="right" vertical="top" wrapText="1"/>
    </xf>
    <xf numFmtId="0" fontId="4" fillId="0" borderId="0" xfId="10" applyNumberFormat="1" applyFont="1" applyFill="1" applyBorder="1" applyAlignment="1">
      <alignment horizontal="right" vertical="top"/>
    </xf>
    <xf numFmtId="0" fontId="3" fillId="0" borderId="0" xfId="10" applyNumberFormat="1" applyFont="1" applyFill="1" applyBorder="1" applyAlignment="1">
      <alignment horizontal="center" vertical="top"/>
    </xf>
    <xf numFmtId="0" fontId="4" fillId="0" borderId="1" xfId="9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right" wrapText="1"/>
    </xf>
    <xf numFmtId="0" fontId="4" fillId="0" borderId="3" xfId="1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>
      <alignment horizontal="right" wrapText="1"/>
    </xf>
    <xf numFmtId="0" fontId="4" fillId="0" borderId="0" xfId="1" applyNumberFormat="1" applyFont="1" applyFill="1" applyAlignment="1">
      <alignment horizontal="right"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right" vertical="top" wrapText="1"/>
    </xf>
    <xf numFmtId="0" fontId="3" fillId="0" borderId="0" xfId="4" applyNumberFormat="1" applyFont="1" applyFill="1" applyAlignment="1" applyProtection="1">
      <alignment horizontal="right"/>
    </xf>
    <xf numFmtId="0" fontId="4" fillId="0" borderId="0" xfId="6" applyFont="1" applyFill="1" applyBorder="1" applyAlignment="1" applyProtection="1">
      <alignment horizontal="left" vertical="top" wrapText="1"/>
    </xf>
    <xf numFmtId="0" fontId="4" fillId="0" borderId="0" xfId="5" applyFont="1" applyFill="1" applyBorder="1" applyAlignment="1" applyProtection="1"/>
    <xf numFmtId="0" fontId="1" fillId="0" borderId="0" xfId="0" applyFont="1" applyFill="1" applyAlignment="1"/>
    <xf numFmtId="0" fontId="4" fillId="0" borderId="0" xfId="5" applyNumberFormat="1" applyFont="1" applyFill="1" applyBorder="1" applyAlignment="1" applyProtection="1">
      <alignment horizontal="right" vertical="center"/>
    </xf>
    <xf numFmtId="0" fontId="4" fillId="0" borderId="0" xfId="6" applyNumberFormat="1" applyFont="1" applyFill="1" applyBorder="1" applyAlignment="1" applyProtection="1">
      <alignment horizontal="right" vertical="top" wrapText="1"/>
    </xf>
    <xf numFmtId="168" fontId="4" fillId="0" borderId="0" xfId="8" applyNumberFormat="1" applyFont="1" applyFill="1" applyBorder="1" applyAlignment="1">
      <alignment horizontal="right" vertical="top" wrapText="1"/>
    </xf>
    <xf numFmtId="0" fontId="4" fillId="0" borderId="1" xfId="6" applyNumberFormat="1" applyFont="1" applyFill="1" applyBorder="1" applyAlignment="1" applyProtection="1">
      <alignment horizontal="right" vertical="top" wrapText="1"/>
    </xf>
    <xf numFmtId="168" fontId="4" fillId="0" borderId="1" xfId="4" applyNumberFormat="1" applyFont="1" applyFill="1" applyBorder="1" applyAlignment="1">
      <alignment horizontal="right" vertical="top" wrapText="1"/>
    </xf>
    <xf numFmtId="0" fontId="3" fillId="0" borderId="0" xfId="4" applyFont="1" applyFill="1" applyAlignment="1">
      <alignment vertical="top" wrapText="1"/>
    </xf>
    <xf numFmtId="0" fontId="3" fillId="0" borderId="0" xfId="4" applyFont="1" applyFill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4" applyFont="1" applyFill="1" applyAlignment="1">
      <alignment horizontal="right" vertical="top" wrapText="1"/>
    </xf>
    <xf numFmtId="0" fontId="3" fillId="0" borderId="0" xfId="4" applyFont="1" applyFill="1" applyAlignment="1">
      <alignment horizontal="right"/>
    </xf>
    <xf numFmtId="1" fontId="3" fillId="0" borderId="0" xfId="6" applyNumberFormat="1" applyFont="1" applyFill="1" applyAlignment="1" applyProtection="1">
      <alignment horizontal="right"/>
    </xf>
    <xf numFmtId="1" fontId="3" fillId="0" borderId="0" xfId="1" applyNumberFormat="1" applyFont="1" applyFill="1" applyAlignment="1" applyProtection="1">
      <alignment horizontal="right"/>
    </xf>
    <xf numFmtId="1" fontId="3" fillId="0" borderId="0" xfId="4" applyNumberFormat="1" applyFont="1" applyFill="1" applyAlignment="1">
      <alignment horizontal="right"/>
    </xf>
    <xf numFmtId="0" fontId="3" fillId="0" borderId="0" xfId="4" applyNumberFormat="1" applyFont="1" applyFill="1" applyAlignment="1">
      <alignment horizontal="right"/>
    </xf>
    <xf numFmtId="0" fontId="4" fillId="0" borderId="1" xfId="4" applyFont="1" applyFill="1" applyBorder="1" applyAlignment="1">
      <alignment horizontal="right" vertical="top" wrapText="1"/>
    </xf>
    <xf numFmtId="0" fontId="4" fillId="0" borderId="1" xfId="4" applyFont="1" applyFill="1" applyBorder="1" applyAlignment="1" applyProtection="1">
      <alignment vertical="top" wrapText="1"/>
    </xf>
    <xf numFmtId="0" fontId="4" fillId="0" borderId="3" xfId="5" applyNumberFormat="1" applyFont="1" applyFill="1" applyBorder="1" applyAlignment="1" applyProtection="1">
      <alignment horizontal="right" vertical="top" wrapText="1"/>
    </xf>
    <xf numFmtId="164" fontId="3" fillId="0" borderId="1" xfId="4" applyNumberFormat="1" applyFont="1" applyFill="1" applyBorder="1" applyAlignment="1" applyProtection="1">
      <alignment horizontal="left" vertical="top" wrapText="1"/>
    </xf>
    <xf numFmtId="167" fontId="4" fillId="0" borderId="1" xfId="7" applyNumberFormat="1" applyFont="1" applyFill="1" applyBorder="1" applyAlignment="1">
      <alignment horizontal="right" vertical="top" wrapText="1"/>
    </xf>
    <xf numFmtId="49" fontId="3" fillId="0" borderId="1" xfId="7" applyNumberFormat="1" applyFont="1" applyFill="1" applyBorder="1" applyAlignment="1">
      <alignment horizontal="right" vertical="top"/>
    </xf>
    <xf numFmtId="0" fontId="4" fillId="0" borderId="3" xfId="5" applyNumberFormat="1" applyFont="1" applyFill="1" applyBorder="1" applyAlignment="1" applyProtection="1">
      <alignment horizontal="right" vertical="top" wrapText="1"/>
    </xf>
    <xf numFmtId="0" fontId="3" fillId="0" borderId="0" xfId="4" applyFont="1" applyFill="1" applyBorder="1"/>
    <xf numFmtId="0" fontId="4" fillId="0" borderId="0" xfId="10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_budget 2004-05_2.6.04" xfId="10"/>
    <cellStyle name="Normal_BUDGET FOR  03-04" xfId="3"/>
    <cellStyle name="Normal_budget for 03-04" xfId="4"/>
    <cellStyle name="Normal_budget for 03-04 2" xfId="8"/>
    <cellStyle name="Normal_BUDGET-2000" xfId="5"/>
    <cellStyle name="Normal_budgetDocNIC02-03" xfId="6"/>
    <cellStyle name="Normal_DEMAND17" xfId="7"/>
    <cellStyle name="Normal_DEMAND17 2" xfId="9"/>
  </cellStyles>
  <dxfs count="0"/>
  <tableStyles count="0" defaultTableStyle="TableStyleMedium9" defaultPivotStyle="PivotStyleLight16"/>
  <colors>
    <mruColors>
      <color rgb="FFFF0066"/>
      <color rgb="FFFFCCFF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>
    <tabColor rgb="FFC00000"/>
  </sheetPr>
  <dimension ref="A1:G708"/>
  <sheetViews>
    <sheetView tabSelected="1" view="pageBreakPreview" zoomScaleNormal="160" zoomScaleSheetLayoutView="100" workbookViewId="0">
      <selection activeCell="G22" sqref="G22"/>
    </sheetView>
  </sheetViews>
  <sheetFormatPr defaultColWidth="8.85546875" defaultRowHeight="12.75"/>
  <cols>
    <col min="1" max="1" width="5.7109375" style="1" customWidth="1"/>
    <col min="2" max="2" width="9.5703125" style="6" customWidth="1"/>
    <col min="3" max="3" width="36.28515625" style="3" customWidth="1"/>
    <col min="4" max="6" width="11.7109375" style="9" customWidth="1"/>
    <col min="7" max="7" width="10.7109375" style="9" customWidth="1"/>
    <col min="8" max="16384" width="8.85546875" style="65"/>
  </cols>
  <sheetData>
    <row r="1" spans="1:7" s="3" customFormat="1">
      <c r="A1" s="1"/>
      <c r="B1" s="114"/>
      <c r="C1" s="9"/>
      <c r="D1" s="4" t="s">
        <v>206</v>
      </c>
      <c r="E1" s="9"/>
      <c r="F1" s="2"/>
      <c r="G1" s="2"/>
    </row>
    <row r="2" spans="1:7" s="3" customFormat="1">
      <c r="A2" s="1"/>
      <c r="B2" s="114"/>
      <c r="C2" s="9"/>
      <c r="D2" s="4" t="s">
        <v>207</v>
      </c>
      <c r="E2" s="9"/>
      <c r="F2" s="2"/>
      <c r="G2" s="2"/>
    </row>
    <row r="3" spans="1:7" s="3" customFormat="1" ht="11.1" customHeight="1">
      <c r="A3" s="115"/>
      <c r="B3" s="116"/>
      <c r="C3" s="5"/>
      <c r="D3" s="5"/>
      <c r="E3" s="9"/>
      <c r="F3" s="5"/>
      <c r="G3" s="5"/>
    </row>
    <row r="4" spans="1:7" s="3" customFormat="1">
      <c r="A4" s="1"/>
      <c r="B4" s="6"/>
      <c r="C4" s="7" t="s">
        <v>142</v>
      </c>
      <c r="D4" s="8">
        <v>2055</v>
      </c>
      <c r="E4" s="10" t="s">
        <v>0</v>
      </c>
      <c r="F4" s="8"/>
      <c r="G4" s="8"/>
    </row>
    <row r="5" spans="1:7" s="3" customFormat="1">
      <c r="A5" s="1"/>
      <c r="B5" s="6"/>
      <c r="C5" s="7"/>
      <c r="D5" s="8">
        <v>2059</v>
      </c>
      <c r="E5" s="10" t="s">
        <v>1</v>
      </c>
      <c r="F5" s="8"/>
      <c r="G5" s="8"/>
    </row>
    <row r="6" spans="1:7" s="3" customFormat="1">
      <c r="A6" s="1"/>
      <c r="B6" s="6"/>
      <c r="C6" s="7"/>
      <c r="D6" s="8">
        <v>2070</v>
      </c>
      <c r="E6" s="10" t="s">
        <v>2</v>
      </c>
      <c r="F6" s="8"/>
      <c r="G6" s="8"/>
    </row>
    <row r="7" spans="1:7" s="3" customFormat="1">
      <c r="A7" s="1"/>
      <c r="B7" s="6"/>
      <c r="C7" s="11" t="s">
        <v>143</v>
      </c>
      <c r="D7" s="12"/>
      <c r="E7" s="12"/>
      <c r="F7" s="8"/>
      <c r="G7" s="8"/>
    </row>
    <row r="8" spans="1:7" s="3" customFormat="1">
      <c r="A8" s="1"/>
      <c r="B8" s="6"/>
      <c r="C8" s="11" t="s">
        <v>146</v>
      </c>
      <c r="D8" s="13">
        <v>2216</v>
      </c>
      <c r="E8" s="129" t="s">
        <v>134</v>
      </c>
      <c r="F8" s="8"/>
      <c r="G8" s="8"/>
    </row>
    <row r="9" spans="1:7" s="3" customFormat="1">
      <c r="A9" s="1"/>
      <c r="B9" s="6"/>
      <c r="C9" s="7" t="s">
        <v>144</v>
      </c>
      <c r="D9" s="8">
        <v>4055</v>
      </c>
      <c r="E9" s="10" t="s">
        <v>3</v>
      </c>
      <c r="F9" s="8"/>
      <c r="G9" s="8"/>
    </row>
    <row r="10" spans="1:7" s="3" customFormat="1">
      <c r="A10" s="1"/>
      <c r="B10" s="6"/>
      <c r="D10" s="8">
        <v>4059</v>
      </c>
      <c r="E10" s="10" t="s">
        <v>130</v>
      </c>
      <c r="F10" s="8"/>
      <c r="G10" s="8"/>
    </row>
    <row r="11" spans="1:7" s="3" customFormat="1" ht="28.9" customHeight="1">
      <c r="A11" s="1"/>
      <c r="B11" s="6"/>
      <c r="C11" s="153" t="s">
        <v>465</v>
      </c>
      <c r="D11" s="154">
        <v>4070</v>
      </c>
      <c r="E11" s="188" t="s">
        <v>455</v>
      </c>
      <c r="F11" s="188"/>
      <c r="G11" s="188"/>
    </row>
    <row r="12" spans="1:7" s="3" customFormat="1" ht="11.1" customHeight="1">
      <c r="A12" s="1"/>
      <c r="B12" s="6"/>
      <c r="D12" s="8"/>
      <c r="E12" s="10"/>
      <c r="F12" s="8"/>
      <c r="G12" s="8"/>
    </row>
    <row r="13" spans="1:7" s="3" customFormat="1">
      <c r="A13" s="117" t="s">
        <v>468</v>
      </c>
      <c r="B13" s="118"/>
      <c r="C13" s="10"/>
      <c r="D13" s="10"/>
      <c r="E13" s="10"/>
      <c r="F13" s="8"/>
      <c r="G13" s="8"/>
    </row>
    <row r="14" spans="1:7" s="3" customFormat="1" ht="11.1" customHeight="1">
      <c r="A14" s="117"/>
      <c r="B14" s="118"/>
      <c r="C14" s="10"/>
      <c r="D14" s="10"/>
      <c r="E14" s="10"/>
      <c r="F14" s="8"/>
      <c r="G14" s="8"/>
    </row>
    <row r="15" spans="1:7" s="3" customFormat="1">
      <c r="A15" s="42"/>
      <c r="B15" s="6"/>
      <c r="C15" s="14"/>
      <c r="D15" s="15" t="s">
        <v>4</v>
      </c>
      <c r="E15" s="15" t="s">
        <v>140</v>
      </c>
      <c r="F15" s="15" t="s">
        <v>5</v>
      </c>
      <c r="G15" s="9"/>
    </row>
    <row r="16" spans="1:7" s="3" customFormat="1">
      <c r="A16" s="42"/>
      <c r="B16" s="6"/>
      <c r="C16" s="162" t="s">
        <v>6</v>
      </c>
      <c r="D16" s="8">
        <f>G588</f>
        <v>6305062</v>
      </c>
      <c r="E16" s="130">
        <f>G687</f>
        <v>90215</v>
      </c>
      <c r="F16" s="8">
        <f>E16+D16</f>
        <v>6395277</v>
      </c>
      <c r="G16" s="9"/>
    </row>
    <row r="17" spans="1:7" s="3" customFormat="1">
      <c r="A17" s="42"/>
      <c r="B17" s="6"/>
      <c r="C17" s="8"/>
      <c r="D17" s="8"/>
      <c r="E17" s="130"/>
      <c r="F17" s="8"/>
      <c r="G17" s="9"/>
    </row>
    <row r="18" spans="1:7" s="3" customFormat="1">
      <c r="A18" s="117" t="s">
        <v>139</v>
      </c>
      <c r="B18" s="118"/>
      <c r="D18" s="10"/>
      <c r="E18" s="9"/>
      <c r="F18" s="9"/>
      <c r="G18" s="9"/>
    </row>
    <row r="19" spans="1:7" s="3" customFormat="1">
      <c r="A19" s="16"/>
      <c r="B19" s="17"/>
      <c r="C19" s="18"/>
      <c r="D19" s="19"/>
      <c r="E19" s="19"/>
      <c r="F19" s="19"/>
      <c r="G19" s="20" t="s">
        <v>155</v>
      </c>
    </row>
    <row r="20" spans="1:7" s="25" customFormat="1" ht="26.45" customHeight="1">
      <c r="A20" s="21"/>
      <c r="B20" s="22"/>
      <c r="C20" s="23"/>
      <c r="D20" s="24" t="s">
        <v>208</v>
      </c>
      <c r="E20" s="182" t="s">
        <v>209</v>
      </c>
      <c r="F20" s="182" t="s">
        <v>210</v>
      </c>
      <c r="G20" s="186" t="s">
        <v>209</v>
      </c>
    </row>
    <row r="21" spans="1:7" s="151" customFormat="1">
      <c r="A21" s="163"/>
      <c r="B21" s="164" t="s">
        <v>7</v>
      </c>
      <c r="C21" s="165"/>
      <c r="D21" s="166" t="s">
        <v>231</v>
      </c>
      <c r="E21" s="166" t="s">
        <v>263</v>
      </c>
      <c r="F21" s="166" t="s">
        <v>263</v>
      </c>
      <c r="G21" s="166" t="s">
        <v>492</v>
      </c>
    </row>
    <row r="22" spans="1:7" s="25" customFormat="1" ht="12" customHeight="1">
      <c r="A22" s="26"/>
      <c r="B22" s="27"/>
      <c r="C22" s="28"/>
      <c r="D22" s="29"/>
      <c r="E22" s="29"/>
      <c r="F22" s="29"/>
      <c r="G22" s="30"/>
    </row>
    <row r="23" spans="1:7" s="3" customFormat="1" ht="14.45" customHeight="1">
      <c r="A23" s="1"/>
      <c r="B23" s="6"/>
      <c r="C23" s="31" t="s">
        <v>8</v>
      </c>
      <c r="D23" s="9"/>
      <c r="E23" s="9"/>
      <c r="F23" s="9"/>
      <c r="G23" s="9"/>
    </row>
    <row r="24" spans="1:7" s="3" customFormat="1" ht="14.45" customHeight="1">
      <c r="A24" s="1" t="s">
        <v>9</v>
      </c>
      <c r="B24" s="32">
        <v>2055</v>
      </c>
      <c r="C24" s="33" t="s">
        <v>0</v>
      </c>
      <c r="D24" s="9"/>
      <c r="E24" s="9"/>
      <c r="F24" s="9"/>
      <c r="G24" s="9"/>
    </row>
    <row r="25" spans="1:7" s="3" customFormat="1" ht="14.45" customHeight="1">
      <c r="A25" s="34"/>
      <c r="B25" s="35">
        <v>1E-3</v>
      </c>
      <c r="C25" s="36" t="s">
        <v>10</v>
      </c>
      <c r="D25" s="9"/>
      <c r="E25" s="9"/>
      <c r="F25" s="9"/>
      <c r="G25" s="9"/>
    </row>
    <row r="26" spans="1:7" s="3" customFormat="1" ht="14.45" customHeight="1">
      <c r="A26" s="34"/>
      <c r="B26" s="37">
        <v>60</v>
      </c>
      <c r="C26" s="38" t="s">
        <v>151</v>
      </c>
      <c r="D26" s="39"/>
      <c r="E26" s="39"/>
      <c r="F26" s="39"/>
      <c r="G26" s="39"/>
    </row>
    <row r="27" spans="1:7" s="3" customFormat="1" ht="14.45" customHeight="1">
      <c r="A27" s="34"/>
      <c r="B27" s="74" t="s">
        <v>11</v>
      </c>
      <c r="C27" s="40" t="s">
        <v>12</v>
      </c>
      <c r="D27" s="135">
        <v>121473</v>
      </c>
      <c r="E27" s="135">
        <v>122620</v>
      </c>
      <c r="F27" s="135">
        <f>122620-7661</f>
        <v>114959</v>
      </c>
      <c r="G27" s="7">
        <v>65669</v>
      </c>
    </row>
    <row r="28" spans="1:7" s="3" customFormat="1" ht="14.45" customHeight="1">
      <c r="A28" s="34"/>
      <c r="B28" s="74" t="s">
        <v>178</v>
      </c>
      <c r="C28" s="40" t="s">
        <v>179</v>
      </c>
      <c r="D28" s="135">
        <v>5842</v>
      </c>
      <c r="E28" s="135">
        <v>8173</v>
      </c>
      <c r="F28" s="135">
        <v>8173</v>
      </c>
      <c r="G28" s="7">
        <v>41618</v>
      </c>
    </row>
    <row r="29" spans="1:7" s="3" customFormat="1" ht="14.45" customHeight="1">
      <c r="A29" s="34"/>
      <c r="B29" s="37" t="s">
        <v>26</v>
      </c>
      <c r="C29" s="40" t="s">
        <v>27</v>
      </c>
      <c r="D29" s="135">
        <v>300</v>
      </c>
      <c r="E29" s="54">
        <v>300</v>
      </c>
      <c r="F29" s="54">
        <v>300</v>
      </c>
      <c r="G29" s="53">
        <v>300</v>
      </c>
    </row>
    <row r="30" spans="1:7" s="25" customFormat="1" ht="14.45" customHeight="1">
      <c r="A30" s="141"/>
      <c r="B30" s="167" t="s">
        <v>265</v>
      </c>
      <c r="C30" s="141" t="s">
        <v>266</v>
      </c>
      <c r="D30" s="43">
        <v>0</v>
      </c>
      <c r="E30" s="54">
        <v>1</v>
      </c>
      <c r="F30" s="54">
        <v>1</v>
      </c>
      <c r="G30" s="54">
        <v>3283</v>
      </c>
    </row>
    <row r="31" spans="1:7" s="25" customFormat="1" ht="14.45" customHeight="1">
      <c r="A31" s="141"/>
      <c r="B31" s="167" t="s">
        <v>267</v>
      </c>
      <c r="C31" s="141" t="s">
        <v>268</v>
      </c>
      <c r="D31" s="43">
        <v>0</v>
      </c>
      <c r="E31" s="54">
        <v>1</v>
      </c>
      <c r="F31" s="54">
        <v>1</v>
      </c>
      <c r="G31" s="54">
        <v>57805</v>
      </c>
    </row>
    <row r="32" spans="1:7" s="25" customFormat="1" ht="14.45" customHeight="1">
      <c r="A32" s="141"/>
      <c r="B32" s="167" t="s">
        <v>269</v>
      </c>
      <c r="C32" s="141" t="s">
        <v>270</v>
      </c>
      <c r="D32" s="43">
        <v>0</v>
      </c>
      <c r="E32" s="54">
        <v>1</v>
      </c>
      <c r="F32" s="54">
        <v>1</v>
      </c>
      <c r="G32" s="54">
        <v>1</v>
      </c>
    </row>
    <row r="33" spans="1:7" s="25" customFormat="1" ht="14.45" customHeight="1">
      <c r="A33" s="141"/>
      <c r="B33" s="167" t="s">
        <v>271</v>
      </c>
      <c r="C33" s="141" t="s">
        <v>272</v>
      </c>
      <c r="D33" s="43">
        <v>0</v>
      </c>
      <c r="E33" s="54">
        <v>1</v>
      </c>
      <c r="F33" s="54">
        <v>1</v>
      </c>
      <c r="G33" s="54">
        <v>1</v>
      </c>
    </row>
    <row r="34" spans="1:7" s="3" customFormat="1" ht="14.45" customHeight="1">
      <c r="A34" s="34"/>
      <c r="B34" s="74" t="s">
        <v>13</v>
      </c>
      <c r="C34" s="40" t="s">
        <v>273</v>
      </c>
      <c r="D34" s="135">
        <v>1500</v>
      </c>
      <c r="E34" s="135">
        <v>1499</v>
      </c>
      <c r="F34" s="135">
        <v>1499</v>
      </c>
      <c r="G34" s="7">
        <v>1499</v>
      </c>
    </row>
    <row r="35" spans="1:7" s="25" customFormat="1" ht="14.45" customHeight="1">
      <c r="A35" s="141"/>
      <c r="B35" s="167" t="s">
        <v>274</v>
      </c>
      <c r="C35" s="141" t="s">
        <v>275</v>
      </c>
      <c r="D35" s="43">
        <v>0</v>
      </c>
      <c r="E35" s="54">
        <v>1</v>
      </c>
      <c r="F35" s="54">
        <v>1</v>
      </c>
      <c r="G35" s="54">
        <v>1</v>
      </c>
    </row>
    <row r="36" spans="1:7" s="3" customFormat="1" ht="14.45" customHeight="1">
      <c r="A36" s="34"/>
      <c r="B36" s="74" t="s">
        <v>14</v>
      </c>
      <c r="C36" s="40" t="s">
        <v>15</v>
      </c>
      <c r="D36" s="135">
        <v>3800</v>
      </c>
      <c r="E36" s="135">
        <v>3798</v>
      </c>
      <c r="F36" s="135">
        <v>3798</v>
      </c>
      <c r="G36" s="7">
        <v>3798</v>
      </c>
    </row>
    <row r="37" spans="1:7" s="3" customFormat="1" ht="14.45" customHeight="1">
      <c r="A37" s="34"/>
      <c r="B37" s="74" t="s">
        <v>432</v>
      </c>
      <c r="C37" s="40" t="s">
        <v>433</v>
      </c>
      <c r="D37" s="41">
        <v>0</v>
      </c>
      <c r="E37" s="135">
        <v>1050</v>
      </c>
      <c r="F37" s="135">
        <v>1050</v>
      </c>
      <c r="G37" s="7">
        <v>2000</v>
      </c>
    </row>
    <row r="38" spans="1:7" s="3" customFormat="1" ht="14.45" customHeight="1">
      <c r="A38" s="34"/>
      <c r="B38" s="74" t="s">
        <v>16</v>
      </c>
      <c r="C38" s="40" t="s">
        <v>17</v>
      </c>
      <c r="D38" s="135">
        <v>6584</v>
      </c>
      <c r="E38" s="41">
        <v>0</v>
      </c>
      <c r="F38" s="41">
        <v>0</v>
      </c>
      <c r="G38" s="41">
        <v>0</v>
      </c>
    </row>
    <row r="39" spans="1:7" s="25" customFormat="1" ht="14.45" customHeight="1">
      <c r="A39" s="141"/>
      <c r="B39" s="167" t="s">
        <v>276</v>
      </c>
      <c r="C39" s="141" t="s">
        <v>277</v>
      </c>
      <c r="D39" s="43">
        <v>0</v>
      </c>
      <c r="E39" s="54">
        <v>315</v>
      </c>
      <c r="F39" s="54">
        <v>315</v>
      </c>
      <c r="G39" s="54">
        <v>3853</v>
      </c>
    </row>
    <row r="40" spans="1:7" s="3" customFormat="1" ht="14.45" customHeight="1">
      <c r="A40" s="34"/>
      <c r="B40" s="74" t="s">
        <v>18</v>
      </c>
      <c r="C40" s="40" t="s">
        <v>19</v>
      </c>
      <c r="D40" s="135">
        <v>57768</v>
      </c>
      <c r="E40" s="41">
        <v>0</v>
      </c>
      <c r="F40" s="41">
        <v>0</v>
      </c>
      <c r="G40" s="41">
        <v>0</v>
      </c>
    </row>
    <row r="41" spans="1:7" s="3" customFormat="1" ht="14.45" customHeight="1">
      <c r="A41" s="160"/>
      <c r="B41" s="168" t="s">
        <v>469</v>
      </c>
      <c r="C41" s="136" t="s">
        <v>470</v>
      </c>
      <c r="D41" s="41">
        <v>0</v>
      </c>
      <c r="E41" s="41">
        <v>0</v>
      </c>
      <c r="F41" s="135">
        <v>1000</v>
      </c>
      <c r="G41" s="41">
        <v>0</v>
      </c>
    </row>
    <row r="42" spans="1:7" s="3" customFormat="1" ht="14.45" customHeight="1">
      <c r="A42" s="34"/>
      <c r="B42" s="74" t="s">
        <v>378</v>
      </c>
      <c r="C42" s="40" t="s">
        <v>379</v>
      </c>
      <c r="D42" s="41">
        <v>0</v>
      </c>
      <c r="E42" s="135">
        <v>3000</v>
      </c>
      <c r="F42" s="135">
        <v>3000</v>
      </c>
      <c r="G42" s="54">
        <v>3900</v>
      </c>
    </row>
    <row r="43" spans="1:7" s="3" customFormat="1" ht="14.45" customHeight="1">
      <c r="A43" s="34"/>
      <c r="B43" s="74" t="s">
        <v>20</v>
      </c>
      <c r="C43" s="40" t="s">
        <v>21</v>
      </c>
      <c r="D43" s="135">
        <v>800</v>
      </c>
      <c r="E43" s="135">
        <v>1000</v>
      </c>
      <c r="F43" s="135">
        <v>1000</v>
      </c>
      <c r="G43" s="7">
        <v>1000</v>
      </c>
    </row>
    <row r="44" spans="1:7" s="3" customFormat="1" ht="14.45" customHeight="1">
      <c r="A44" s="34"/>
      <c r="B44" s="74" t="s">
        <v>372</v>
      </c>
      <c r="C44" s="40" t="s">
        <v>373</v>
      </c>
      <c r="D44" s="41">
        <v>0</v>
      </c>
      <c r="E44" s="135">
        <v>8738</v>
      </c>
      <c r="F44" s="135">
        <f>8738+2000</f>
        <v>10738</v>
      </c>
      <c r="G44" s="7">
        <v>6000</v>
      </c>
    </row>
    <row r="45" spans="1:7" s="3" customFormat="1" ht="14.45" customHeight="1">
      <c r="A45" s="34"/>
      <c r="B45" s="74" t="s">
        <v>22</v>
      </c>
      <c r="C45" s="40" t="s">
        <v>23</v>
      </c>
      <c r="D45" s="135">
        <v>11942</v>
      </c>
      <c r="E45" s="41">
        <v>0</v>
      </c>
      <c r="F45" s="41">
        <v>0</v>
      </c>
      <c r="G45" s="41">
        <v>0</v>
      </c>
    </row>
    <row r="46" spans="1:7" s="3" customFormat="1" ht="14.45" customHeight="1">
      <c r="A46" s="34"/>
      <c r="B46" s="74" t="s">
        <v>24</v>
      </c>
      <c r="C46" s="40" t="s">
        <v>25</v>
      </c>
      <c r="D46" s="54">
        <v>19100</v>
      </c>
      <c r="E46" s="43">
        <v>0</v>
      </c>
      <c r="F46" s="43">
        <v>0</v>
      </c>
      <c r="G46" s="43">
        <v>0</v>
      </c>
    </row>
    <row r="47" spans="1:7" s="3" customFormat="1" ht="14.45" customHeight="1">
      <c r="A47" s="34"/>
      <c r="B47" s="74" t="s">
        <v>186</v>
      </c>
      <c r="C47" s="40" t="s">
        <v>187</v>
      </c>
      <c r="D47" s="43">
        <v>0</v>
      </c>
      <c r="E47" s="158">
        <v>7754</v>
      </c>
      <c r="F47" s="44">
        <v>0</v>
      </c>
      <c r="G47" s="43">
        <v>0</v>
      </c>
    </row>
    <row r="48" spans="1:7" s="3" customFormat="1" ht="27" customHeight="1">
      <c r="A48" s="34"/>
      <c r="B48" s="74" t="s">
        <v>190</v>
      </c>
      <c r="C48" s="40" t="s">
        <v>466</v>
      </c>
      <c r="D48" s="135">
        <v>1438</v>
      </c>
      <c r="E48" s="159">
        <v>4783</v>
      </c>
      <c r="F48" s="159">
        <v>4783</v>
      </c>
      <c r="G48" s="135">
        <v>1500</v>
      </c>
    </row>
    <row r="49" spans="1:7" s="3" customFormat="1" ht="15" customHeight="1">
      <c r="A49" s="34"/>
      <c r="B49" s="74" t="s">
        <v>259</v>
      </c>
      <c r="C49" s="40" t="s">
        <v>260</v>
      </c>
      <c r="D49" s="135">
        <v>500</v>
      </c>
      <c r="E49" s="45">
        <v>0</v>
      </c>
      <c r="F49" s="41">
        <v>0</v>
      </c>
      <c r="G49" s="41">
        <v>0</v>
      </c>
    </row>
    <row r="50" spans="1:7" s="3" customFormat="1" ht="15" customHeight="1">
      <c r="A50" s="34"/>
      <c r="B50" s="74" t="s">
        <v>428</v>
      </c>
      <c r="C50" s="40" t="s">
        <v>429</v>
      </c>
      <c r="D50" s="135">
        <v>13888</v>
      </c>
      <c r="E50" s="45">
        <v>0</v>
      </c>
      <c r="F50" s="41">
        <v>0</v>
      </c>
      <c r="G50" s="41">
        <v>0</v>
      </c>
    </row>
    <row r="51" spans="1:7" ht="14.45" customHeight="1">
      <c r="A51" s="46" t="s">
        <v>5</v>
      </c>
      <c r="B51" s="180">
        <v>60</v>
      </c>
      <c r="C51" s="66" t="s">
        <v>151</v>
      </c>
      <c r="D51" s="50">
        <f t="shared" ref="D51:F51" si="0">SUM(D27:D50)</f>
        <v>244935</v>
      </c>
      <c r="E51" s="50">
        <f t="shared" si="0"/>
        <v>163035</v>
      </c>
      <c r="F51" s="50">
        <f t="shared" si="0"/>
        <v>150620</v>
      </c>
      <c r="G51" s="50">
        <v>192228</v>
      </c>
    </row>
    <row r="52" spans="1:7" ht="14.45" customHeight="1">
      <c r="A52" s="34"/>
      <c r="B52" s="37"/>
      <c r="C52" s="38"/>
      <c r="D52" s="54"/>
      <c r="E52" s="54"/>
      <c r="F52" s="54"/>
      <c r="G52" s="54"/>
    </row>
    <row r="53" spans="1:7" ht="14.45" customHeight="1">
      <c r="A53" s="34"/>
      <c r="B53" s="37">
        <v>61</v>
      </c>
      <c r="C53" s="38" t="s">
        <v>374</v>
      </c>
      <c r="D53" s="54"/>
      <c r="E53" s="54"/>
      <c r="F53" s="54"/>
      <c r="G53" s="54"/>
    </row>
    <row r="54" spans="1:7" ht="14.45" customHeight="1">
      <c r="A54" s="34"/>
      <c r="B54" s="37" t="s">
        <v>375</v>
      </c>
      <c r="C54" s="38" t="s">
        <v>376</v>
      </c>
      <c r="D54" s="47">
        <v>0</v>
      </c>
      <c r="E54" s="64">
        <v>94500</v>
      </c>
      <c r="F54" s="64">
        <f>94500-16811</f>
        <v>77689</v>
      </c>
      <c r="G54" s="64">
        <v>89850</v>
      </c>
    </row>
    <row r="55" spans="1:7" ht="14.45" customHeight="1">
      <c r="A55" s="34" t="s">
        <v>5</v>
      </c>
      <c r="B55" s="37">
        <v>61</v>
      </c>
      <c r="C55" s="38" t="s">
        <v>374</v>
      </c>
      <c r="D55" s="47">
        <f t="shared" ref="D55:F55" si="1">D54</f>
        <v>0</v>
      </c>
      <c r="E55" s="64">
        <f t="shared" si="1"/>
        <v>94500</v>
      </c>
      <c r="F55" s="64">
        <f t="shared" si="1"/>
        <v>77689</v>
      </c>
      <c r="G55" s="64">
        <v>89850</v>
      </c>
    </row>
    <row r="56" spans="1:7" ht="11.1" customHeight="1">
      <c r="A56" s="34"/>
      <c r="B56" s="37"/>
      <c r="C56" s="38"/>
      <c r="D56" s="54"/>
      <c r="E56" s="54"/>
      <c r="F56" s="54"/>
      <c r="G56" s="54"/>
    </row>
    <row r="57" spans="1:7" ht="14.45" customHeight="1">
      <c r="A57" s="34"/>
      <c r="B57" s="37">
        <v>62</v>
      </c>
      <c r="C57" s="38" t="s">
        <v>423</v>
      </c>
      <c r="D57" s="54"/>
      <c r="E57" s="54"/>
      <c r="F57" s="54"/>
      <c r="G57" s="54"/>
    </row>
    <row r="58" spans="1:7" ht="14.45" customHeight="1">
      <c r="A58" s="34"/>
      <c r="B58" s="37" t="s">
        <v>40</v>
      </c>
      <c r="C58" s="38" t="s">
        <v>377</v>
      </c>
      <c r="D58" s="47">
        <v>0</v>
      </c>
      <c r="E58" s="64">
        <v>100</v>
      </c>
      <c r="F58" s="64">
        <v>100</v>
      </c>
      <c r="G58" s="64">
        <v>100</v>
      </c>
    </row>
    <row r="59" spans="1:7" ht="14.45" customHeight="1">
      <c r="A59" s="34" t="s">
        <v>5</v>
      </c>
      <c r="B59" s="37">
        <v>62</v>
      </c>
      <c r="C59" s="38" t="s">
        <v>423</v>
      </c>
      <c r="D59" s="47">
        <f t="shared" ref="D59:F59" si="2">D58</f>
        <v>0</v>
      </c>
      <c r="E59" s="64">
        <f t="shared" si="2"/>
        <v>100</v>
      </c>
      <c r="F59" s="64">
        <f t="shared" si="2"/>
        <v>100</v>
      </c>
      <c r="G59" s="64">
        <v>100</v>
      </c>
    </row>
    <row r="60" spans="1:7" ht="11.1" customHeight="1">
      <c r="A60" s="34"/>
      <c r="B60" s="37"/>
      <c r="C60" s="38"/>
      <c r="D60" s="54"/>
      <c r="E60" s="54"/>
      <c r="F60" s="54"/>
      <c r="G60" s="54"/>
    </row>
    <row r="61" spans="1:7" ht="14.45" customHeight="1">
      <c r="A61" s="34"/>
      <c r="B61" s="37">
        <v>63</v>
      </c>
      <c r="C61" s="38" t="s">
        <v>446</v>
      </c>
      <c r="D61" s="54"/>
      <c r="E61" s="54"/>
      <c r="F61" s="54"/>
      <c r="G61" s="54"/>
    </row>
    <row r="62" spans="1:7" ht="14.45" customHeight="1">
      <c r="A62" s="34"/>
      <c r="B62" s="37" t="s">
        <v>447</v>
      </c>
      <c r="C62" s="38" t="s">
        <v>373</v>
      </c>
      <c r="D62" s="47">
        <v>0</v>
      </c>
      <c r="E62" s="64">
        <v>550</v>
      </c>
      <c r="F62" s="64">
        <v>550</v>
      </c>
      <c r="G62" s="64">
        <v>550</v>
      </c>
    </row>
    <row r="63" spans="1:7" ht="14.45" customHeight="1">
      <c r="A63" s="34" t="s">
        <v>5</v>
      </c>
      <c r="B63" s="37">
        <v>63</v>
      </c>
      <c r="C63" s="38" t="s">
        <v>446</v>
      </c>
      <c r="D63" s="47">
        <f t="shared" ref="D63:F63" si="3">D62</f>
        <v>0</v>
      </c>
      <c r="E63" s="64">
        <f t="shared" si="3"/>
        <v>550</v>
      </c>
      <c r="F63" s="64">
        <f t="shared" si="3"/>
        <v>550</v>
      </c>
      <c r="G63" s="64">
        <v>550</v>
      </c>
    </row>
    <row r="64" spans="1:7" ht="11.1" customHeight="1">
      <c r="A64" s="34"/>
      <c r="B64" s="37"/>
      <c r="C64" s="38"/>
      <c r="D64" s="54"/>
      <c r="E64" s="54"/>
      <c r="F64" s="54"/>
      <c r="G64" s="54"/>
    </row>
    <row r="65" spans="1:7" ht="14.45" customHeight="1">
      <c r="A65" s="160"/>
      <c r="B65" s="161">
        <v>64</v>
      </c>
      <c r="C65" s="137" t="s">
        <v>260</v>
      </c>
      <c r="D65" s="54"/>
      <c r="E65" s="54"/>
      <c r="F65" s="54"/>
      <c r="G65" s="54"/>
    </row>
    <row r="66" spans="1:7" ht="14.45" customHeight="1">
      <c r="A66" s="160"/>
      <c r="B66" s="161" t="s">
        <v>471</v>
      </c>
      <c r="C66" s="137" t="s">
        <v>373</v>
      </c>
      <c r="D66" s="43">
        <v>0</v>
      </c>
      <c r="E66" s="43">
        <v>0</v>
      </c>
      <c r="F66" s="54">
        <v>2000</v>
      </c>
      <c r="G66" s="64">
        <v>2000</v>
      </c>
    </row>
    <row r="67" spans="1:7" ht="14.45" customHeight="1">
      <c r="A67" s="160" t="s">
        <v>5</v>
      </c>
      <c r="B67" s="161">
        <v>64</v>
      </c>
      <c r="C67" s="137" t="s">
        <v>260</v>
      </c>
      <c r="D67" s="49">
        <f t="shared" ref="D67:E67" si="4">D66</f>
        <v>0</v>
      </c>
      <c r="E67" s="49">
        <f t="shared" si="4"/>
        <v>0</v>
      </c>
      <c r="F67" s="50">
        <f>F66</f>
        <v>2000</v>
      </c>
      <c r="G67" s="50">
        <v>2000</v>
      </c>
    </row>
    <row r="68" spans="1:7" ht="14.45" customHeight="1">
      <c r="A68" s="34" t="s">
        <v>5</v>
      </c>
      <c r="B68" s="35">
        <v>1E-3</v>
      </c>
      <c r="C68" s="51" t="s">
        <v>10</v>
      </c>
      <c r="D68" s="64">
        <f>D51+D55+D59+D63+D67</f>
        <v>244935</v>
      </c>
      <c r="E68" s="64">
        <f t="shared" ref="E68:F68" si="5">E51+E55+E59+E63+E67</f>
        <v>258185</v>
      </c>
      <c r="F68" s="64">
        <f t="shared" si="5"/>
        <v>230959</v>
      </c>
      <c r="G68" s="64">
        <v>284728</v>
      </c>
    </row>
    <row r="69" spans="1:7" ht="11.1" customHeight="1">
      <c r="A69" s="34"/>
      <c r="B69" s="35"/>
      <c r="C69" s="51"/>
      <c r="D69" s="43"/>
      <c r="E69" s="54"/>
      <c r="F69" s="55"/>
      <c r="G69" s="56"/>
    </row>
    <row r="70" spans="1:7" ht="13.9" customHeight="1">
      <c r="A70" s="34"/>
      <c r="B70" s="35">
        <v>3.0000000000000001E-3</v>
      </c>
      <c r="C70" s="51" t="s">
        <v>229</v>
      </c>
      <c r="D70" s="58"/>
      <c r="E70" s="58"/>
      <c r="F70" s="59"/>
      <c r="G70" s="59"/>
    </row>
    <row r="71" spans="1:7" ht="13.9" customHeight="1">
      <c r="A71" s="34"/>
      <c r="B71" s="37">
        <v>61</v>
      </c>
      <c r="C71" s="38" t="s">
        <v>28</v>
      </c>
      <c r="D71" s="58"/>
      <c r="E71" s="58"/>
      <c r="F71" s="59"/>
      <c r="G71" s="59"/>
    </row>
    <row r="72" spans="1:7" ht="13.9" customHeight="1">
      <c r="A72" s="34"/>
      <c r="B72" s="74" t="s">
        <v>29</v>
      </c>
      <c r="C72" s="38" t="s">
        <v>12</v>
      </c>
      <c r="D72" s="54">
        <v>4928</v>
      </c>
      <c r="E72" s="54">
        <v>4734</v>
      </c>
      <c r="F72" s="54">
        <v>4734</v>
      </c>
      <c r="G72" s="53">
        <v>4687</v>
      </c>
    </row>
    <row r="73" spans="1:7" ht="13.9" customHeight="1">
      <c r="A73" s="34"/>
      <c r="B73" s="74" t="s">
        <v>191</v>
      </c>
      <c r="C73" s="38" t="s">
        <v>179</v>
      </c>
      <c r="D73" s="54">
        <v>422</v>
      </c>
      <c r="E73" s="54">
        <v>597</v>
      </c>
      <c r="F73" s="54">
        <v>597</v>
      </c>
      <c r="G73" s="53">
        <v>718</v>
      </c>
    </row>
    <row r="74" spans="1:7" s="151" customFormat="1" ht="14.45" customHeight="1">
      <c r="A74" s="141"/>
      <c r="B74" s="167" t="s">
        <v>278</v>
      </c>
      <c r="C74" s="141" t="s">
        <v>266</v>
      </c>
      <c r="D74" s="43">
        <v>0</v>
      </c>
      <c r="E74" s="54">
        <v>1</v>
      </c>
      <c r="F74" s="54">
        <v>1</v>
      </c>
      <c r="G74" s="54">
        <v>234</v>
      </c>
    </row>
    <row r="75" spans="1:7" s="151" customFormat="1" ht="14.65" customHeight="1">
      <c r="A75" s="141"/>
      <c r="B75" s="167" t="s">
        <v>279</v>
      </c>
      <c r="C75" s="141" t="s">
        <v>268</v>
      </c>
      <c r="D75" s="43">
        <v>0</v>
      </c>
      <c r="E75" s="54">
        <v>1</v>
      </c>
      <c r="F75" s="54">
        <v>1</v>
      </c>
      <c r="G75" s="54">
        <v>4376</v>
      </c>
    </row>
    <row r="76" spans="1:7" s="151" customFormat="1" ht="14.65" customHeight="1">
      <c r="A76" s="141"/>
      <c r="B76" s="167" t="s">
        <v>280</v>
      </c>
      <c r="C76" s="141" t="s">
        <v>270</v>
      </c>
      <c r="D76" s="43">
        <v>0</v>
      </c>
      <c r="E76" s="54">
        <v>1</v>
      </c>
      <c r="F76" s="54">
        <v>1</v>
      </c>
      <c r="G76" s="54">
        <v>1</v>
      </c>
    </row>
    <row r="77" spans="1:7" s="151" customFormat="1" ht="14.65" customHeight="1">
      <c r="A77" s="141"/>
      <c r="B77" s="167" t="s">
        <v>281</v>
      </c>
      <c r="C77" s="141" t="s">
        <v>272</v>
      </c>
      <c r="D77" s="43">
        <v>0</v>
      </c>
      <c r="E77" s="54">
        <v>1</v>
      </c>
      <c r="F77" s="54">
        <v>1</v>
      </c>
      <c r="G77" s="54">
        <v>1</v>
      </c>
    </row>
    <row r="78" spans="1:7" ht="13.9" customHeight="1">
      <c r="A78" s="34"/>
      <c r="B78" s="74" t="s">
        <v>30</v>
      </c>
      <c r="C78" s="38" t="s">
        <v>273</v>
      </c>
      <c r="D78" s="54">
        <v>300</v>
      </c>
      <c r="E78" s="54">
        <v>300</v>
      </c>
      <c r="F78" s="54">
        <v>300</v>
      </c>
      <c r="G78" s="53">
        <v>300</v>
      </c>
    </row>
    <row r="79" spans="1:7" ht="13.9" customHeight="1">
      <c r="A79" s="34"/>
      <c r="B79" s="74" t="s">
        <v>31</v>
      </c>
      <c r="C79" s="38" t="s">
        <v>15</v>
      </c>
      <c r="D79" s="54">
        <v>186</v>
      </c>
      <c r="E79" s="54">
        <v>199</v>
      </c>
      <c r="F79" s="54">
        <v>199</v>
      </c>
      <c r="G79" s="53">
        <v>199</v>
      </c>
    </row>
    <row r="80" spans="1:7" s="151" customFormat="1" ht="14.65" customHeight="1">
      <c r="A80" s="141"/>
      <c r="B80" s="167" t="s">
        <v>282</v>
      </c>
      <c r="C80" s="141" t="s">
        <v>277</v>
      </c>
      <c r="D80" s="43">
        <v>0</v>
      </c>
      <c r="E80" s="54">
        <v>400</v>
      </c>
      <c r="F80" s="54">
        <v>400</v>
      </c>
      <c r="G80" s="54">
        <v>500</v>
      </c>
    </row>
    <row r="81" spans="1:7" s="151" customFormat="1" ht="14.65" customHeight="1">
      <c r="A81" s="141"/>
      <c r="B81" s="167" t="s">
        <v>380</v>
      </c>
      <c r="C81" s="141" t="s">
        <v>379</v>
      </c>
      <c r="D81" s="43">
        <v>0</v>
      </c>
      <c r="E81" s="54">
        <v>600</v>
      </c>
      <c r="F81" s="54">
        <v>600</v>
      </c>
      <c r="G81" s="54">
        <v>200</v>
      </c>
    </row>
    <row r="82" spans="1:7" ht="13.9" customHeight="1">
      <c r="A82" s="34"/>
      <c r="B82" s="74" t="s">
        <v>32</v>
      </c>
      <c r="C82" s="40" t="s">
        <v>25</v>
      </c>
      <c r="D82" s="54">
        <v>402</v>
      </c>
      <c r="E82" s="43">
        <v>0</v>
      </c>
      <c r="F82" s="43">
        <v>0</v>
      </c>
      <c r="G82" s="43">
        <v>0</v>
      </c>
    </row>
    <row r="83" spans="1:7" ht="13.9" customHeight="1">
      <c r="A83" s="34"/>
      <c r="B83" s="74" t="s">
        <v>33</v>
      </c>
      <c r="C83" s="38" t="s">
        <v>34</v>
      </c>
      <c r="D83" s="135">
        <v>100</v>
      </c>
      <c r="E83" s="43">
        <v>0</v>
      </c>
      <c r="F83" s="43">
        <v>0</v>
      </c>
      <c r="G83" s="43">
        <v>0</v>
      </c>
    </row>
    <row r="84" spans="1:7" ht="13.9" customHeight="1">
      <c r="A84" s="34" t="s">
        <v>5</v>
      </c>
      <c r="B84" s="37">
        <v>61</v>
      </c>
      <c r="C84" s="38" t="s">
        <v>28</v>
      </c>
      <c r="D84" s="50">
        <f t="shared" ref="D84:F84" si="6">SUM(D72:D83)</f>
        <v>6338</v>
      </c>
      <c r="E84" s="50">
        <f t="shared" si="6"/>
        <v>6834</v>
      </c>
      <c r="F84" s="50">
        <f t="shared" si="6"/>
        <v>6834</v>
      </c>
      <c r="G84" s="50">
        <v>11216</v>
      </c>
    </row>
    <row r="85" spans="1:7" ht="11.1" customHeight="1">
      <c r="A85" s="34"/>
      <c r="B85" s="37"/>
      <c r="C85" s="38"/>
      <c r="D85" s="54"/>
      <c r="E85" s="54"/>
      <c r="F85" s="54"/>
      <c r="G85" s="54"/>
    </row>
    <row r="86" spans="1:7" ht="13.9" customHeight="1">
      <c r="A86" s="34"/>
      <c r="B86" s="37">
        <v>62</v>
      </c>
      <c r="C86" s="38" t="s">
        <v>200</v>
      </c>
      <c r="D86" s="54"/>
      <c r="E86" s="54"/>
      <c r="F86" s="55"/>
      <c r="G86" s="55"/>
    </row>
    <row r="87" spans="1:7" ht="13.9" customHeight="1">
      <c r="A87" s="34"/>
      <c r="B87" s="74" t="s">
        <v>37</v>
      </c>
      <c r="C87" s="38" t="s">
        <v>12</v>
      </c>
      <c r="D87" s="54">
        <f>35095+1</f>
        <v>35096</v>
      </c>
      <c r="E87" s="54">
        <v>38296</v>
      </c>
      <c r="F87" s="54">
        <v>38296</v>
      </c>
      <c r="G87" s="53">
        <v>19079</v>
      </c>
    </row>
    <row r="88" spans="1:7" ht="13.9" customHeight="1">
      <c r="A88" s="34"/>
      <c r="B88" s="74" t="s">
        <v>180</v>
      </c>
      <c r="C88" s="38" t="s">
        <v>179</v>
      </c>
      <c r="D88" s="54">
        <v>945</v>
      </c>
      <c r="E88" s="54">
        <v>994</v>
      </c>
      <c r="F88" s="54">
        <v>994</v>
      </c>
      <c r="G88" s="53">
        <v>994</v>
      </c>
    </row>
    <row r="89" spans="1:7" s="151" customFormat="1" ht="14.45" customHeight="1">
      <c r="A89" s="141"/>
      <c r="B89" s="167" t="s">
        <v>283</v>
      </c>
      <c r="C89" s="141" t="s">
        <v>266</v>
      </c>
      <c r="D89" s="43">
        <v>0</v>
      </c>
      <c r="E89" s="54">
        <v>1</v>
      </c>
      <c r="F89" s="54">
        <v>1</v>
      </c>
      <c r="G89" s="54">
        <v>954</v>
      </c>
    </row>
    <row r="90" spans="1:7" s="151" customFormat="1" ht="14.65" customHeight="1">
      <c r="A90" s="141"/>
      <c r="B90" s="167" t="s">
        <v>284</v>
      </c>
      <c r="C90" s="141" t="s">
        <v>268</v>
      </c>
      <c r="D90" s="43">
        <v>0</v>
      </c>
      <c r="E90" s="54">
        <v>1</v>
      </c>
      <c r="F90" s="54">
        <v>1</v>
      </c>
      <c r="G90" s="54">
        <v>19658</v>
      </c>
    </row>
    <row r="91" spans="1:7" s="151" customFormat="1" ht="14.65" customHeight="1">
      <c r="A91" s="141"/>
      <c r="B91" s="167" t="s">
        <v>285</v>
      </c>
      <c r="C91" s="141" t="s">
        <v>270</v>
      </c>
      <c r="D91" s="43">
        <v>0</v>
      </c>
      <c r="E91" s="54">
        <v>1</v>
      </c>
      <c r="F91" s="54">
        <v>1</v>
      </c>
      <c r="G91" s="54">
        <v>1</v>
      </c>
    </row>
    <row r="92" spans="1:7" s="151" customFormat="1" ht="14.65" customHeight="1">
      <c r="A92" s="141"/>
      <c r="B92" s="167" t="s">
        <v>286</v>
      </c>
      <c r="C92" s="141" t="s">
        <v>272</v>
      </c>
      <c r="D92" s="43">
        <v>0</v>
      </c>
      <c r="E92" s="54">
        <v>1</v>
      </c>
      <c r="F92" s="54">
        <v>1</v>
      </c>
      <c r="G92" s="54">
        <v>1</v>
      </c>
    </row>
    <row r="93" spans="1:7" ht="13.9" customHeight="1">
      <c r="A93" s="34"/>
      <c r="B93" s="74" t="s">
        <v>38</v>
      </c>
      <c r="C93" s="38" t="s">
        <v>273</v>
      </c>
      <c r="D93" s="135">
        <v>350</v>
      </c>
      <c r="E93" s="54">
        <v>350</v>
      </c>
      <c r="F93" s="7">
        <v>350</v>
      </c>
      <c r="G93" s="7">
        <v>350</v>
      </c>
    </row>
    <row r="94" spans="1:7" ht="13.9" customHeight="1">
      <c r="A94" s="34"/>
      <c r="B94" s="74" t="s">
        <v>39</v>
      </c>
      <c r="C94" s="38" t="s">
        <v>15</v>
      </c>
      <c r="D94" s="135">
        <v>270</v>
      </c>
      <c r="E94" s="135">
        <v>800</v>
      </c>
      <c r="F94" s="7">
        <v>800</v>
      </c>
      <c r="G94" s="7">
        <v>800</v>
      </c>
    </row>
    <row r="95" spans="1:7" s="151" customFormat="1" ht="14.65" customHeight="1">
      <c r="A95" s="141"/>
      <c r="B95" s="167" t="s">
        <v>288</v>
      </c>
      <c r="C95" s="141" t="s">
        <v>277</v>
      </c>
      <c r="D95" s="43">
        <v>0</v>
      </c>
      <c r="E95" s="54">
        <v>600</v>
      </c>
      <c r="F95" s="54">
        <v>600</v>
      </c>
      <c r="G95" s="54">
        <v>700</v>
      </c>
    </row>
    <row r="96" spans="1:7" s="151" customFormat="1" ht="14.65" customHeight="1">
      <c r="A96" s="141"/>
      <c r="B96" s="167" t="s">
        <v>381</v>
      </c>
      <c r="C96" s="141" t="s">
        <v>379</v>
      </c>
      <c r="D96" s="43">
        <v>0</v>
      </c>
      <c r="E96" s="43">
        <v>0</v>
      </c>
      <c r="F96" s="43">
        <v>0</v>
      </c>
      <c r="G96" s="54">
        <v>200</v>
      </c>
    </row>
    <row r="97" spans="1:7" ht="13.9" customHeight="1">
      <c r="A97" s="34"/>
      <c r="B97" s="74" t="s">
        <v>42</v>
      </c>
      <c r="C97" s="40" t="s">
        <v>25</v>
      </c>
      <c r="D97" s="135">
        <v>611</v>
      </c>
      <c r="E97" s="41">
        <v>0</v>
      </c>
      <c r="F97" s="41">
        <v>0</v>
      </c>
      <c r="G97" s="41">
        <v>0</v>
      </c>
    </row>
    <row r="98" spans="1:7" ht="13.9" customHeight="1">
      <c r="A98" s="34" t="s">
        <v>5</v>
      </c>
      <c r="B98" s="37">
        <v>62</v>
      </c>
      <c r="C98" s="38" t="s">
        <v>200</v>
      </c>
      <c r="D98" s="50">
        <f t="shared" ref="D98:F98" si="7">SUM(D87:D97)</f>
        <v>37272</v>
      </c>
      <c r="E98" s="50">
        <f t="shared" si="7"/>
        <v>41044</v>
      </c>
      <c r="F98" s="50">
        <f t="shared" si="7"/>
        <v>41044</v>
      </c>
      <c r="G98" s="50">
        <v>42737</v>
      </c>
    </row>
    <row r="99" spans="1:7" ht="13.9" customHeight="1">
      <c r="A99" s="46" t="s">
        <v>5</v>
      </c>
      <c r="B99" s="152">
        <v>3.0000000000000001E-3</v>
      </c>
      <c r="C99" s="76" t="s">
        <v>229</v>
      </c>
      <c r="D99" s="50">
        <f t="shared" ref="D99:F99" si="8">D84+D98</f>
        <v>43610</v>
      </c>
      <c r="E99" s="50">
        <f t="shared" si="8"/>
        <v>47878</v>
      </c>
      <c r="F99" s="50">
        <f t="shared" si="8"/>
        <v>47878</v>
      </c>
      <c r="G99" s="50">
        <v>53953</v>
      </c>
    </row>
    <row r="100" spans="1:7" hidden="1">
      <c r="A100" s="34"/>
      <c r="B100" s="61"/>
      <c r="C100" s="51"/>
      <c r="D100" s="53"/>
      <c r="E100" s="53"/>
      <c r="F100" s="56"/>
      <c r="G100" s="56"/>
    </row>
    <row r="101" spans="1:7" ht="13.9" customHeight="1">
      <c r="A101" s="34"/>
      <c r="B101" s="35">
        <v>0.10100000000000001</v>
      </c>
      <c r="C101" s="51" t="s">
        <v>35</v>
      </c>
      <c r="D101" s="39"/>
      <c r="E101" s="39"/>
      <c r="F101" s="62"/>
      <c r="G101" s="62"/>
    </row>
    <row r="102" spans="1:7" ht="13.9" customHeight="1">
      <c r="A102" s="34"/>
      <c r="B102" s="37">
        <v>62</v>
      </c>
      <c r="C102" s="38" t="s">
        <v>36</v>
      </c>
      <c r="D102" s="39"/>
      <c r="E102" s="39"/>
      <c r="F102" s="62"/>
      <c r="G102" s="62"/>
    </row>
    <row r="103" spans="1:7" ht="13.9" customHeight="1">
      <c r="A103" s="34"/>
      <c r="B103" s="74" t="s">
        <v>37</v>
      </c>
      <c r="C103" s="38" t="s">
        <v>12</v>
      </c>
      <c r="D103" s="54">
        <v>282419</v>
      </c>
      <c r="E103" s="54">
        <v>312213</v>
      </c>
      <c r="F103" s="54">
        <v>312213</v>
      </c>
      <c r="G103" s="53">
        <v>184760</v>
      </c>
    </row>
    <row r="104" spans="1:7" ht="13.9" customHeight="1">
      <c r="A104" s="34"/>
      <c r="B104" s="74" t="s">
        <v>180</v>
      </c>
      <c r="C104" s="38" t="s">
        <v>179</v>
      </c>
      <c r="D104" s="135">
        <v>3491</v>
      </c>
      <c r="E104" s="135">
        <v>3325</v>
      </c>
      <c r="F104" s="135">
        <v>3325</v>
      </c>
      <c r="G104" s="7">
        <v>3096</v>
      </c>
    </row>
    <row r="105" spans="1:7" s="151" customFormat="1" ht="14.45" customHeight="1">
      <c r="A105" s="141"/>
      <c r="B105" s="167" t="s">
        <v>283</v>
      </c>
      <c r="C105" s="141" t="s">
        <v>266</v>
      </c>
      <c r="D105" s="43">
        <v>0</v>
      </c>
      <c r="E105" s="54">
        <v>1</v>
      </c>
      <c r="F105" s="54">
        <v>1</v>
      </c>
      <c r="G105" s="54">
        <v>9238</v>
      </c>
    </row>
    <row r="106" spans="1:7" s="151" customFormat="1" ht="14.65" customHeight="1">
      <c r="A106" s="141"/>
      <c r="B106" s="167" t="s">
        <v>284</v>
      </c>
      <c r="C106" s="141" t="s">
        <v>268</v>
      </c>
      <c r="D106" s="43">
        <v>0</v>
      </c>
      <c r="E106" s="54">
        <v>1</v>
      </c>
      <c r="F106" s="54">
        <v>1</v>
      </c>
      <c r="G106" s="54">
        <v>156251</v>
      </c>
    </row>
    <row r="107" spans="1:7" s="151" customFormat="1" ht="14.65" customHeight="1">
      <c r="A107" s="141"/>
      <c r="B107" s="167" t="s">
        <v>285</v>
      </c>
      <c r="C107" s="141" t="s">
        <v>270</v>
      </c>
      <c r="D107" s="43">
        <v>0</v>
      </c>
      <c r="E107" s="54">
        <v>1</v>
      </c>
      <c r="F107" s="54">
        <v>1</v>
      </c>
      <c r="G107" s="54">
        <v>1</v>
      </c>
    </row>
    <row r="108" spans="1:7" s="151" customFormat="1" ht="14.65" customHeight="1">
      <c r="A108" s="141"/>
      <c r="B108" s="167" t="s">
        <v>286</v>
      </c>
      <c r="C108" s="141" t="s">
        <v>272</v>
      </c>
      <c r="D108" s="43">
        <v>0</v>
      </c>
      <c r="E108" s="54">
        <v>1</v>
      </c>
      <c r="F108" s="54">
        <v>1</v>
      </c>
      <c r="G108" s="54">
        <v>1</v>
      </c>
    </row>
    <row r="109" spans="1:7" ht="13.9" customHeight="1">
      <c r="A109" s="34"/>
      <c r="B109" s="74" t="s">
        <v>38</v>
      </c>
      <c r="C109" s="38" t="s">
        <v>273</v>
      </c>
      <c r="D109" s="135">
        <v>2063</v>
      </c>
      <c r="E109" s="135">
        <v>2063</v>
      </c>
      <c r="F109" s="135">
        <v>2063</v>
      </c>
      <c r="G109" s="7">
        <v>2063</v>
      </c>
    </row>
    <row r="110" spans="1:7" ht="13.9" customHeight="1">
      <c r="A110" s="34"/>
      <c r="B110" s="74" t="s">
        <v>39</v>
      </c>
      <c r="C110" s="38" t="s">
        <v>15</v>
      </c>
      <c r="D110" s="135">
        <v>2500</v>
      </c>
      <c r="E110" s="135">
        <v>2498</v>
      </c>
      <c r="F110" s="135">
        <v>2498</v>
      </c>
      <c r="G110" s="7">
        <v>3000</v>
      </c>
    </row>
    <row r="111" spans="1:7" ht="13.9" customHeight="1">
      <c r="A111" s="34"/>
      <c r="B111" s="74" t="s">
        <v>40</v>
      </c>
      <c r="C111" s="38" t="s">
        <v>287</v>
      </c>
      <c r="D111" s="135">
        <v>619</v>
      </c>
      <c r="E111" s="135">
        <v>619</v>
      </c>
      <c r="F111" s="135">
        <v>619</v>
      </c>
      <c r="G111" s="7">
        <v>619</v>
      </c>
    </row>
    <row r="112" spans="1:7" s="151" customFormat="1" ht="14.65" customHeight="1">
      <c r="A112" s="141"/>
      <c r="B112" s="167" t="s">
        <v>288</v>
      </c>
      <c r="C112" s="141" t="s">
        <v>277</v>
      </c>
      <c r="D112" s="43">
        <v>0</v>
      </c>
      <c r="E112" s="54">
        <v>6500</v>
      </c>
      <c r="F112" s="54">
        <f>6500+1200</f>
        <v>7700</v>
      </c>
      <c r="G112" s="54">
        <v>5500</v>
      </c>
    </row>
    <row r="113" spans="1:7" s="151" customFormat="1" ht="14.65" customHeight="1">
      <c r="A113" s="141"/>
      <c r="B113" s="167" t="s">
        <v>381</v>
      </c>
      <c r="C113" s="141" t="s">
        <v>379</v>
      </c>
      <c r="D113" s="43">
        <v>0</v>
      </c>
      <c r="E113" s="54">
        <v>1</v>
      </c>
      <c r="F113" s="54">
        <v>1</v>
      </c>
      <c r="G113" s="54">
        <v>2200</v>
      </c>
    </row>
    <row r="114" spans="1:7" ht="13.9" customHeight="1">
      <c r="A114" s="34"/>
      <c r="B114" s="74" t="s">
        <v>41</v>
      </c>
      <c r="C114" s="40" t="s">
        <v>21</v>
      </c>
      <c r="D114" s="135">
        <v>1000</v>
      </c>
      <c r="E114" s="135">
        <v>300</v>
      </c>
      <c r="F114" s="135">
        <f>300+700</f>
        <v>1000</v>
      </c>
      <c r="G114" s="7">
        <v>1000</v>
      </c>
    </row>
    <row r="115" spans="1:7">
      <c r="A115" s="37"/>
      <c r="B115" s="37" t="s">
        <v>490</v>
      </c>
      <c r="C115" s="38" t="s">
        <v>373</v>
      </c>
      <c r="D115" s="43">
        <v>0</v>
      </c>
      <c r="E115" s="43">
        <v>0</v>
      </c>
      <c r="F115" s="43">
        <v>0</v>
      </c>
      <c r="G115" s="54">
        <v>1700</v>
      </c>
    </row>
    <row r="116" spans="1:7" ht="13.9" customHeight="1">
      <c r="A116" s="34"/>
      <c r="B116" s="74" t="s">
        <v>42</v>
      </c>
      <c r="C116" s="40" t="s">
        <v>25</v>
      </c>
      <c r="D116" s="135">
        <v>5000</v>
      </c>
      <c r="E116" s="41">
        <v>0</v>
      </c>
      <c r="F116" s="41">
        <v>0</v>
      </c>
      <c r="G116" s="41">
        <v>0</v>
      </c>
    </row>
    <row r="117" spans="1:7" ht="13.9" customHeight="1">
      <c r="A117" s="34"/>
      <c r="B117" s="74" t="s">
        <v>170</v>
      </c>
      <c r="C117" s="40" t="s">
        <v>253</v>
      </c>
      <c r="D117" s="135">
        <v>2500</v>
      </c>
      <c r="E117" s="41">
        <v>0</v>
      </c>
      <c r="F117" s="41">
        <v>0</v>
      </c>
      <c r="G117" s="41">
        <v>0</v>
      </c>
    </row>
    <row r="118" spans="1:7" ht="13.9" customHeight="1">
      <c r="A118" s="34" t="s">
        <v>5</v>
      </c>
      <c r="B118" s="37">
        <v>62</v>
      </c>
      <c r="C118" s="38" t="s">
        <v>36</v>
      </c>
      <c r="D118" s="50">
        <f t="shared" ref="D118:F118" si="9">SUM(D103:D117)</f>
        <v>299592</v>
      </c>
      <c r="E118" s="50">
        <f t="shared" si="9"/>
        <v>327523</v>
      </c>
      <c r="F118" s="50">
        <f t="shared" si="9"/>
        <v>329423</v>
      </c>
      <c r="G118" s="50">
        <v>369429</v>
      </c>
    </row>
    <row r="119" spans="1:7">
      <c r="A119" s="34"/>
      <c r="B119" s="37"/>
      <c r="C119" s="38"/>
      <c r="D119" s="54"/>
      <c r="E119" s="54"/>
      <c r="F119" s="55"/>
      <c r="G119" s="56"/>
    </row>
    <row r="120" spans="1:7" ht="13.7" customHeight="1">
      <c r="A120" s="34"/>
      <c r="B120" s="37">
        <v>63</v>
      </c>
      <c r="C120" s="38" t="s">
        <v>43</v>
      </c>
      <c r="D120" s="53"/>
      <c r="E120" s="39"/>
      <c r="F120" s="62"/>
      <c r="G120" s="62"/>
    </row>
    <row r="121" spans="1:7" ht="13.7" customHeight="1">
      <c r="A121" s="34"/>
      <c r="B121" s="74" t="s">
        <v>44</v>
      </c>
      <c r="C121" s="38" t="s">
        <v>12</v>
      </c>
      <c r="D121" s="135">
        <v>71212</v>
      </c>
      <c r="E121" s="135">
        <v>81370</v>
      </c>
      <c r="F121" s="135">
        <v>81370</v>
      </c>
      <c r="G121" s="7">
        <v>47378</v>
      </c>
    </row>
    <row r="122" spans="1:7" ht="13.7" customHeight="1">
      <c r="A122" s="34"/>
      <c r="B122" s="74" t="s">
        <v>192</v>
      </c>
      <c r="C122" s="38" t="s">
        <v>179</v>
      </c>
      <c r="D122" s="135">
        <v>3244</v>
      </c>
      <c r="E122" s="135">
        <v>3382</v>
      </c>
      <c r="F122" s="135">
        <v>3382</v>
      </c>
      <c r="G122" s="7">
        <v>3339</v>
      </c>
    </row>
    <row r="123" spans="1:7" s="151" customFormat="1" ht="14.45" customHeight="1">
      <c r="A123" s="141"/>
      <c r="B123" s="167" t="s">
        <v>290</v>
      </c>
      <c r="C123" s="141" t="s">
        <v>266</v>
      </c>
      <c r="D123" s="43">
        <v>0</v>
      </c>
      <c r="E123" s="54">
        <v>1</v>
      </c>
      <c r="F123" s="54">
        <v>1</v>
      </c>
      <c r="G123" s="54">
        <v>2369</v>
      </c>
    </row>
    <row r="124" spans="1:7" s="151" customFormat="1" ht="14.65" customHeight="1">
      <c r="A124" s="141"/>
      <c r="B124" s="167" t="s">
        <v>291</v>
      </c>
      <c r="C124" s="141" t="s">
        <v>268</v>
      </c>
      <c r="D124" s="43">
        <v>0</v>
      </c>
      <c r="E124" s="54">
        <v>1</v>
      </c>
      <c r="F124" s="54">
        <v>1</v>
      </c>
      <c r="G124" s="54">
        <v>39875</v>
      </c>
    </row>
    <row r="125" spans="1:7" s="151" customFormat="1" ht="14.65" customHeight="1">
      <c r="A125" s="141"/>
      <c r="B125" s="167" t="s">
        <v>292</v>
      </c>
      <c r="C125" s="141" t="s">
        <v>270</v>
      </c>
      <c r="D125" s="43">
        <v>0</v>
      </c>
      <c r="E125" s="54">
        <v>1</v>
      </c>
      <c r="F125" s="54">
        <v>1</v>
      </c>
      <c r="G125" s="54">
        <v>1</v>
      </c>
    </row>
    <row r="126" spans="1:7" s="151" customFormat="1" ht="14.65" customHeight="1">
      <c r="A126" s="141"/>
      <c r="B126" s="167" t="s">
        <v>293</v>
      </c>
      <c r="C126" s="141" t="s">
        <v>272</v>
      </c>
      <c r="D126" s="43">
        <v>0</v>
      </c>
      <c r="E126" s="54">
        <v>1</v>
      </c>
      <c r="F126" s="54">
        <v>1</v>
      </c>
      <c r="G126" s="54">
        <v>1</v>
      </c>
    </row>
    <row r="127" spans="1:7" ht="13.7" customHeight="1">
      <c r="A127" s="34"/>
      <c r="B127" s="74" t="s">
        <v>45</v>
      </c>
      <c r="C127" s="38" t="s">
        <v>273</v>
      </c>
      <c r="D127" s="54">
        <v>1420</v>
      </c>
      <c r="E127" s="54">
        <v>1650</v>
      </c>
      <c r="F127" s="54">
        <v>1650</v>
      </c>
      <c r="G127" s="53">
        <v>1650</v>
      </c>
    </row>
    <row r="128" spans="1:7" ht="13.7" customHeight="1">
      <c r="A128" s="34"/>
      <c r="B128" s="74" t="s">
        <v>46</v>
      </c>
      <c r="C128" s="38" t="s">
        <v>15</v>
      </c>
      <c r="D128" s="54">
        <v>1225</v>
      </c>
      <c r="E128" s="54">
        <v>1223</v>
      </c>
      <c r="F128" s="54">
        <f>1223+1300</f>
        <v>2523</v>
      </c>
      <c r="G128" s="53">
        <v>1223</v>
      </c>
    </row>
    <row r="129" spans="1:7" s="151" customFormat="1" ht="14.65" customHeight="1">
      <c r="A129" s="141"/>
      <c r="B129" s="167" t="s">
        <v>289</v>
      </c>
      <c r="C129" s="141" t="s">
        <v>277</v>
      </c>
      <c r="D129" s="43">
        <v>0</v>
      </c>
      <c r="E129" s="54">
        <v>1625</v>
      </c>
      <c r="F129" s="54">
        <v>1625</v>
      </c>
      <c r="G129" s="54">
        <v>1625</v>
      </c>
    </row>
    <row r="130" spans="1:7" s="151" customFormat="1" ht="14.65" customHeight="1">
      <c r="A130" s="141"/>
      <c r="B130" s="167" t="s">
        <v>382</v>
      </c>
      <c r="C130" s="141" t="s">
        <v>379</v>
      </c>
      <c r="D130" s="43">
        <v>0</v>
      </c>
      <c r="E130" s="54">
        <v>1</v>
      </c>
      <c r="F130" s="54">
        <v>1</v>
      </c>
      <c r="G130" s="54">
        <v>500</v>
      </c>
    </row>
    <row r="131" spans="1:7" ht="13.7" customHeight="1">
      <c r="A131" s="34"/>
      <c r="B131" s="74" t="s">
        <v>47</v>
      </c>
      <c r="C131" s="40" t="s">
        <v>21</v>
      </c>
      <c r="D131" s="135">
        <v>300</v>
      </c>
      <c r="E131" s="135">
        <v>300</v>
      </c>
      <c r="F131" s="135">
        <v>300</v>
      </c>
      <c r="G131" s="7">
        <v>300</v>
      </c>
    </row>
    <row r="132" spans="1:7" ht="13.7" customHeight="1">
      <c r="A132" s="34"/>
      <c r="B132" s="74" t="s">
        <v>48</v>
      </c>
      <c r="C132" s="40" t="s">
        <v>25</v>
      </c>
      <c r="D132" s="135">
        <v>1624</v>
      </c>
      <c r="E132" s="41">
        <v>0</v>
      </c>
      <c r="F132" s="41">
        <v>0</v>
      </c>
      <c r="G132" s="41">
        <v>0</v>
      </c>
    </row>
    <row r="133" spans="1:7">
      <c r="A133" s="34"/>
      <c r="B133" s="37"/>
      <c r="C133" s="38"/>
      <c r="D133" s="63"/>
      <c r="E133" s="63"/>
      <c r="F133" s="57"/>
      <c r="G133" s="56"/>
    </row>
    <row r="134" spans="1:7" ht="42" customHeight="1">
      <c r="A134" s="37"/>
      <c r="B134" s="37">
        <v>82</v>
      </c>
      <c r="C134" s="38" t="s">
        <v>488</v>
      </c>
      <c r="D134" s="63"/>
      <c r="E134" s="63"/>
      <c r="F134" s="57"/>
      <c r="G134" s="56"/>
    </row>
    <row r="135" spans="1:7">
      <c r="A135" s="37"/>
      <c r="B135" s="37" t="s">
        <v>489</v>
      </c>
      <c r="C135" s="38" t="s">
        <v>373</v>
      </c>
      <c r="D135" s="43">
        <v>0</v>
      </c>
      <c r="E135" s="43">
        <v>0</v>
      </c>
      <c r="F135" s="43">
        <v>0</v>
      </c>
      <c r="G135" s="54">
        <v>5000</v>
      </c>
    </row>
    <row r="136" spans="1:7" ht="41.45" customHeight="1">
      <c r="A136" s="34" t="s">
        <v>5</v>
      </c>
      <c r="B136" s="37">
        <v>82</v>
      </c>
      <c r="C136" s="38" t="s">
        <v>488</v>
      </c>
      <c r="D136" s="49">
        <f t="shared" ref="D136:F136" si="10">SUM(D135:D135)</f>
        <v>0</v>
      </c>
      <c r="E136" s="49">
        <f t="shared" si="10"/>
        <v>0</v>
      </c>
      <c r="F136" s="49">
        <f t="shared" si="10"/>
        <v>0</v>
      </c>
      <c r="G136" s="50">
        <v>5000</v>
      </c>
    </row>
    <row r="137" spans="1:7">
      <c r="A137" s="34"/>
      <c r="B137" s="37"/>
      <c r="C137" s="38"/>
      <c r="D137" s="63"/>
      <c r="E137" s="63"/>
      <c r="F137" s="57"/>
      <c r="G137" s="56"/>
    </row>
    <row r="138" spans="1:7" ht="42" customHeight="1">
      <c r="A138" s="37"/>
      <c r="B138" s="37">
        <v>83</v>
      </c>
      <c r="C138" s="38" t="s">
        <v>384</v>
      </c>
      <c r="D138" s="63"/>
      <c r="E138" s="63"/>
      <c r="F138" s="57"/>
      <c r="G138" s="56"/>
    </row>
    <row r="139" spans="1:7">
      <c r="A139" s="37"/>
      <c r="B139" s="37" t="s">
        <v>383</v>
      </c>
      <c r="C139" s="38" t="s">
        <v>373</v>
      </c>
      <c r="D139" s="47">
        <v>0</v>
      </c>
      <c r="E139" s="64">
        <v>87</v>
      </c>
      <c r="F139" s="64">
        <v>87</v>
      </c>
      <c r="G139" s="64">
        <v>4000</v>
      </c>
    </row>
    <row r="140" spans="1:7" ht="41.45" customHeight="1">
      <c r="A140" s="46" t="s">
        <v>5</v>
      </c>
      <c r="B140" s="180">
        <v>83</v>
      </c>
      <c r="C140" s="66" t="s">
        <v>384</v>
      </c>
      <c r="D140" s="47">
        <f t="shared" ref="D140:F140" si="11">SUM(D139:D139)</f>
        <v>0</v>
      </c>
      <c r="E140" s="64">
        <f t="shared" si="11"/>
        <v>87</v>
      </c>
      <c r="F140" s="64">
        <f t="shared" si="11"/>
        <v>87</v>
      </c>
      <c r="G140" s="64">
        <v>4000</v>
      </c>
    </row>
    <row r="141" spans="1:7" ht="14.25" customHeight="1">
      <c r="A141" s="34"/>
      <c r="B141" s="37"/>
      <c r="C141" s="38"/>
      <c r="D141" s="54"/>
      <c r="E141" s="54"/>
      <c r="F141" s="55"/>
      <c r="G141" s="55"/>
    </row>
    <row r="142" spans="1:7">
      <c r="A142" s="34"/>
      <c r="B142" s="37">
        <v>84</v>
      </c>
      <c r="C142" s="38" t="s">
        <v>385</v>
      </c>
      <c r="D142" s="54"/>
      <c r="E142" s="54"/>
      <c r="F142" s="55"/>
      <c r="G142" s="55"/>
    </row>
    <row r="143" spans="1:7" ht="13.9" customHeight="1">
      <c r="A143" s="34"/>
      <c r="B143" s="74" t="s">
        <v>201</v>
      </c>
      <c r="C143" s="38" t="s">
        <v>12</v>
      </c>
      <c r="D143" s="54">
        <f>35846-1</f>
        <v>35845</v>
      </c>
      <c r="E143" s="54">
        <v>42158</v>
      </c>
      <c r="F143" s="54">
        <f>42158-341</f>
        <v>41817</v>
      </c>
      <c r="G143" s="54">
        <v>22115</v>
      </c>
    </row>
    <row r="144" spans="1:7" ht="13.9" customHeight="1">
      <c r="A144" s="134"/>
      <c r="B144" s="74" t="s">
        <v>225</v>
      </c>
      <c r="C144" s="38" t="s">
        <v>179</v>
      </c>
      <c r="D144" s="54">
        <v>499</v>
      </c>
      <c r="E144" s="54">
        <v>1117</v>
      </c>
      <c r="F144" s="54">
        <v>1117</v>
      </c>
      <c r="G144" s="54">
        <v>691</v>
      </c>
    </row>
    <row r="145" spans="1:7" s="151" customFormat="1" ht="14.45" customHeight="1">
      <c r="A145" s="141"/>
      <c r="B145" s="167" t="s">
        <v>294</v>
      </c>
      <c r="C145" s="141" t="s">
        <v>266</v>
      </c>
      <c r="D145" s="43">
        <v>0</v>
      </c>
      <c r="E145" s="54">
        <v>1</v>
      </c>
      <c r="F145" s="54">
        <v>1</v>
      </c>
      <c r="G145" s="54">
        <v>1106</v>
      </c>
    </row>
    <row r="146" spans="1:7" s="151" customFormat="1" ht="14.65" customHeight="1">
      <c r="A146" s="141"/>
      <c r="B146" s="167" t="s">
        <v>295</v>
      </c>
      <c r="C146" s="141" t="s">
        <v>268</v>
      </c>
      <c r="D146" s="43">
        <v>0</v>
      </c>
      <c r="E146" s="54">
        <v>1</v>
      </c>
      <c r="F146" s="54">
        <v>1</v>
      </c>
      <c r="G146" s="54">
        <v>18385</v>
      </c>
    </row>
    <row r="147" spans="1:7" s="151" customFormat="1" ht="14.65" customHeight="1">
      <c r="A147" s="141"/>
      <c r="B147" s="167" t="s">
        <v>296</v>
      </c>
      <c r="C147" s="141" t="s">
        <v>270</v>
      </c>
      <c r="D147" s="43">
        <v>0</v>
      </c>
      <c r="E147" s="54">
        <v>1</v>
      </c>
      <c r="F147" s="54">
        <v>1</v>
      </c>
      <c r="G147" s="54">
        <v>1</v>
      </c>
    </row>
    <row r="148" spans="1:7" s="151" customFormat="1" ht="14.65" customHeight="1">
      <c r="A148" s="141"/>
      <c r="B148" s="167" t="s">
        <v>297</v>
      </c>
      <c r="C148" s="141" t="s">
        <v>272</v>
      </c>
      <c r="D148" s="43">
        <v>0</v>
      </c>
      <c r="E148" s="54">
        <v>1</v>
      </c>
      <c r="F148" s="54">
        <v>1</v>
      </c>
      <c r="G148" s="54">
        <v>1</v>
      </c>
    </row>
    <row r="149" spans="1:7" ht="13.9" customHeight="1">
      <c r="A149" s="34"/>
      <c r="B149" s="74" t="s">
        <v>202</v>
      </c>
      <c r="C149" s="38" t="s">
        <v>273</v>
      </c>
      <c r="D149" s="54">
        <v>790</v>
      </c>
      <c r="E149" s="54">
        <v>700</v>
      </c>
      <c r="F149" s="54">
        <v>700</v>
      </c>
      <c r="G149" s="54">
        <v>700</v>
      </c>
    </row>
    <row r="150" spans="1:7" ht="13.9" customHeight="1">
      <c r="A150" s="34"/>
      <c r="B150" s="74" t="s">
        <v>203</v>
      </c>
      <c r="C150" s="38" t="s">
        <v>15</v>
      </c>
      <c r="D150" s="54">
        <v>800</v>
      </c>
      <c r="E150" s="54">
        <v>798</v>
      </c>
      <c r="F150" s="54">
        <v>798</v>
      </c>
      <c r="G150" s="54">
        <v>798</v>
      </c>
    </row>
    <row r="151" spans="1:7" s="151" customFormat="1" ht="14.65" customHeight="1">
      <c r="A151" s="141"/>
      <c r="B151" s="167" t="s">
        <v>298</v>
      </c>
      <c r="C151" s="141" t="s">
        <v>277</v>
      </c>
      <c r="D151" s="43">
        <v>0</v>
      </c>
      <c r="E151" s="54">
        <v>1400</v>
      </c>
      <c r="F151" s="54">
        <v>1400</v>
      </c>
      <c r="G151" s="54">
        <v>900</v>
      </c>
    </row>
    <row r="152" spans="1:7" s="151" customFormat="1" ht="14.65" customHeight="1">
      <c r="A152" s="141"/>
      <c r="B152" s="167" t="s">
        <v>387</v>
      </c>
      <c r="C152" s="141" t="s">
        <v>379</v>
      </c>
      <c r="D152" s="43">
        <v>0</v>
      </c>
      <c r="E152" s="54">
        <v>1</v>
      </c>
      <c r="F152" s="54">
        <v>1</v>
      </c>
      <c r="G152" s="54">
        <v>500</v>
      </c>
    </row>
    <row r="153" spans="1:7" ht="13.9" customHeight="1">
      <c r="A153" s="34"/>
      <c r="B153" s="74" t="s">
        <v>204</v>
      </c>
      <c r="C153" s="40" t="s">
        <v>21</v>
      </c>
      <c r="D153" s="54">
        <v>100</v>
      </c>
      <c r="E153" s="54">
        <v>300</v>
      </c>
      <c r="F153" s="54">
        <v>300</v>
      </c>
      <c r="G153" s="54">
        <v>300</v>
      </c>
    </row>
    <row r="154" spans="1:7" ht="13.9" customHeight="1">
      <c r="A154" s="34"/>
      <c r="B154" s="74" t="s">
        <v>205</v>
      </c>
      <c r="C154" s="40" t="s">
        <v>25</v>
      </c>
      <c r="D154" s="54">
        <v>1403</v>
      </c>
      <c r="E154" s="43">
        <v>0</v>
      </c>
      <c r="F154" s="43">
        <v>0</v>
      </c>
      <c r="G154" s="43">
        <v>0</v>
      </c>
    </row>
    <row r="155" spans="1:7" ht="25.5">
      <c r="A155" s="34"/>
      <c r="B155" s="168" t="s">
        <v>213</v>
      </c>
      <c r="C155" s="136" t="s">
        <v>214</v>
      </c>
      <c r="D155" s="54">
        <v>66</v>
      </c>
      <c r="E155" s="54">
        <v>1</v>
      </c>
      <c r="F155" s="54">
        <v>1</v>
      </c>
      <c r="G155" s="54">
        <v>1</v>
      </c>
    </row>
    <row r="156" spans="1:7" ht="25.5">
      <c r="A156" s="34"/>
      <c r="B156" s="168" t="s">
        <v>215</v>
      </c>
      <c r="C156" s="136" t="s">
        <v>216</v>
      </c>
      <c r="D156" s="43">
        <v>0</v>
      </c>
      <c r="E156" s="54">
        <v>1</v>
      </c>
      <c r="F156" s="54">
        <v>1</v>
      </c>
      <c r="G156" s="54">
        <v>1</v>
      </c>
    </row>
    <row r="157" spans="1:7">
      <c r="A157" s="34" t="s">
        <v>5</v>
      </c>
      <c r="B157" s="37">
        <v>84</v>
      </c>
      <c r="C157" s="38" t="s">
        <v>386</v>
      </c>
      <c r="D157" s="50">
        <f t="shared" ref="D157:F157" si="12">SUM(D143:D156)</f>
        <v>39503</v>
      </c>
      <c r="E157" s="50">
        <f t="shared" si="12"/>
        <v>46480</v>
      </c>
      <c r="F157" s="50">
        <f t="shared" si="12"/>
        <v>46139</v>
      </c>
      <c r="G157" s="50">
        <v>45499</v>
      </c>
    </row>
    <row r="158" spans="1:7" ht="13.7" customHeight="1">
      <c r="A158" s="34" t="s">
        <v>5</v>
      </c>
      <c r="B158" s="37">
        <v>63</v>
      </c>
      <c r="C158" s="38" t="s">
        <v>43</v>
      </c>
      <c r="D158" s="64">
        <f t="shared" ref="D158:F158" si="13">SUM(D121:D132)+D140+D157+D136</f>
        <v>118528</v>
      </c>
      <c r="E158" s="64">
        <f t="shared" si="13"/>
        <v>136122</v>
      </c>
      <c r="F158" s="64">
        <f t="shared" si="13"/>
        <v>137081</v>
      </c>
      <c r="G158" s="64">
        <v>152760</v>
      </c>
    </row>
    <row r="159" spans="1:7" ht="13.7" customHeight="1">
      <c r="A159" s="34" t="s">
        <v>5</v>
      </c>
      <c r="B159" s="35">
        <v>0.10100000000000001</v>
      </c>
      <c r="C159" s="51" t="s">
        <v>35</v>
      </c>
      <c r="D159" s="64">
        <f t="shared" ref="D159:F159" si="14">D158+D118</f>
        <v>418120</v>
      </c>
      <c r="E159" s="64">
        <f t="shared" si="14"/>
        <v>463645</v>
      </c>
      <c r="F159" s="64">
        <f t="shared" si="14"/>
        <v>466504</v>
      </c>
      <c r="G159" s="64">
        <v>522189</v>
      </c>
    </row>
    <row r="160" spans="1:7">
      <c r="A160" s="34"/>
      <c r="B160" s="35"/>
      <c r="C160" s="51"/>
      <c r="D160" s="54"/>
      <c r="E160" s="54"/>
      <c r="F160" s="55"/>
      <c r="G160" s="55"/>
    </row>
    <row r="161" spans="1:7" ht="13.9" customHeight="1">
      <c r="A161" s="34"/>
      <c r="B161" s="35">
        <v>0.104</v>
      </c>
      <c r="C161" s="51" t="s">
        <v>49</v>
      </c>
      <c r="D161" s="58"/>
      <c r="E161" s="58"/>
      <c r="F161" s="59"/>
      <c r="G161" s="59"/>
    </row>
    <row r="162" spans="1:7" ht="13.9" customHeight="1">
      <c r="A162" s="34"/>
      <c r="B162" s="37">
        <v>64</v>
      </c>
      <c r="C162" s="38" t="s">
        <v>50</v>
      </c>
      <c r="D162" s="58"/>
      <c r="E162" s="58"/>
      <c r="F162" s="59"/>
      <c r="G162" s="59"/>
    </row>
    <row r="163" spans="1:7" ht="13.9" customHeight="1">
      <c r="A163" s="34"/>
      <c r="B163" s="74" t="s">
        <v>51</v>
      </c>
      <c r="C163" s="38" t="s">
        <v>12</v>
      </c>
      <c r="D163" s="54">
        <v>811160</v>
      </c>
      <c r="E163" s="54">
        <v>889308</v>
      </c>
      <c r="F163" s="54">
        <f>889308-74954</f>
        <v>814354</v>
      </c>
      <c r="G163" s="53">
        <v>483471</v>
      </c>
    </row>
    <row r="164" spans="1:7" ht="12.6" customHeight="1">
      <c r="A164" s="34"/>
      <c r="B164" s="74" t="s">
        <v>197</v>
      </c>
      <c r="C164" s="38" t="s">
        <v>179</v>
      </c>
      <c r="D164" s="54">
        <v>1191</v>
      </c>
      <c r="E164" s="54">
        <v>1336</v>
      </c>
      <c r="F164" s="54">
        <v>1336</v>
      </c>
      <c r="G164" s="53">
        <v>1933</v>
      </c>
    </row>
    <row r="165" spans="1:7" s="151" customFormat="1" ht="14.45" customHeight="1">
      <c r="A165" s="141"/>
      <c r="B165" s="167" t="s">
        <v>299</v>
      </c>
      <c r="C165" s="141" t="s">
        <v>266</v>
      </c>
      <c r="D165" s="43">
        <v>0</v>
      </c>
      <c r="E165" s="54">
        <v>1</v>
      </c>
      <c r="F165" s="54">
        <v>1</v>
      </c>
      <c r="G165" s="54">
        <v>24174</v>
      </c>
    </row>
    <row r="166" spans="1:7" s="151" customFormat="1" ht="14.65" customHeight="1">
      <c r="A166" s="141"/>
      <c r="B166" s="167" t="s">
        <v>300</v>
      </c>
      <c r="C166" s="141" t="s">
        <v>268</v>
      </c>
      <c r="D166" s="43">
        <v>0</v>
      </c>
      <c r="E166" s="54">
        <v>1</v>
      </c>
      <c r="F166" s="43">
        <v>0</v>
      </c>
      <c r="G166" s="54">
        <v>410935</v>
      </c>
    </row>
    <row r="167" spans="1:7" s="151" customFormat="1" ht="14.65" customHeight="1">
      <c r="A167" s="141"/>
      <c r="B167" s="167" t="s">
        <v>301</v>
      </c>
      <c r="C167" s="141" t="s">
        <v>270</v>
      </c>
      <c r="D167" s="43">
        <v>0</v>
      </c>
      <c r="E167" s="54">
        <v>1</v>
      </c>
      <c r="F167" s="43">
        <v>0</v>
      </c>
      <c r="G167" s="54">
        <v>1</v>
      </c>
    </row>
    <row r="168" spans="1:7" s="151" customFormat="1" ht="14.65" customHeight="1">
      <c r="A168" s="141"/>
      <c r="B168" s="167" t="s">
        <v>302</v>
      </c>
      <c r="C168" s="141" t="s">
        <v>272</v>
      </c>
      <c r="D168" s="43">
        <v>0</v>
      </c>
      <c r="E168" s="54">
        <v>1</v>
      </c>
      <c r="F168" s="54">
        <v>1</v>
      </c>
      <c r="G168" s="54">
        <v>1</v>
      </c>
    </row>
    <row r="169" spans="1:7" ht="13.9" customHeight="1">
      <c r="A169" s="34"/>
      <c r="B169" s="74" t="s">
        <v>52</v>
      </c>
      <c r="C169" s="38" t="s">
        <v>273</v>
      </c>
      <c r="D169" s="135">
        <v>7999</v>
      </c>
      <c r="E169" s="54">
        <v>8000</v>
      </c>
      <c r="F169" s="54">
        <v>8000</v>
      </c>
      <c r="G169" s="53">
        <v>8000</v>
      </c>
    </row>
    <row r="170" spans="1:7" ht="13.9" customHeight="1">
      <c r="A170" s="34"/>
      <c r="B170" s="74" t="s">
        <v>53</v>
      </c>
      <c r="C170" s="38" t="s">
        <v>15</v>
      </c>
      <c r="D170" s="135">
        <v>1363</v>
      </c>
      <c r="E170" s="54">
        <v>1598</v>
      </c>
      <c r="F170" s="54">
        <v>1598</v>
      </c>
      <c r="G170" s="53">
        <v>1598</v>
      </c>
    </row>
    <row r="171" spans="1:7" s="151" customFormat="1" ht="14.65" customHeight="1">
      <c r="A171" s="141"/>
      <c r="B171" s="167" t="s">
        <v>303</v>
      </c>
      <c r="C171" s="141" t="s">
        <v>277</v>
      </c>
      <c r="D171" s="43">
        <v>0</v>
      </c>
      <c r="E171" s="54">
        <v>5198</v>
      </c>
      <c r="F171" s="54">
        <v>5198</v>
      </c>
      <c r="G171" s="54">
        <v>4000</v>
      </c>
    </row>
    <row r="172" spans="1:7" s="151" customFormat="1" ht="14.65" customHeight="1">
      <c r="A172" s="141"/>
      <c r="B172" s="167" t="s">
        <v>388</v>
      </c>
      <c r="C172" s="141" t="s">
        <v>379</v>
      </c>
      <c r="D172" s="43">
        <v>0</v>
      </c>
      <c r="E172" s="54">
        <v>1</v>
      </c>
      <c r="F172" s="54">
        <v>1</v>
      </c>
      <c r="G172" s="54">
        <v>2210</v>
      </c>
    </row>
    <row r="173" spans="1:7" ht="13.9" customHeight="1">
      <c r="A173" s="34"/>
      <c r="B173" s="74" t="s">
        <v>54</v>
      </c>
      <c r="C173" s="38" t="s">
        <v>25</v>
      </c>
      <c r="D173" s="135">
        <v>5198</v>
      </c>
      <c r="E173" s="41">
        <v>0</v>
      </c>
      <c r="F173" s="41">
        <v>0</v>
      </c>
      <c r="G173" s="41">
        <v>0</v>
      </c>
    </row>
    <row r="174" spans="1:7" ht="13.9" customHeight="1">
      <c r="A174" s="34" t="s">
        <v>5</v>
      </c>
      <c r="B174" s="37">
        <v>64</v>
      </c>
      <c r="C174" s="38" t="s">
        <v>50</v>
      </c>
      <c r="D174" s="50">
        <f t="shared" ref="D174:F174" si="15">SUM(D163:D173)</f>
        <v>826911</v>
      </c>
      <c r="E174" s="50">
        <f t="shared" si="15"/>
        <v>905445</v>
      </c>
      <c r="F174" s="50">
        <f t="shared" si="15"/>
        <v>830489</v>
      </c>
      <c r="G174" s="50">
        <v>936323</v>
      </c>
    </row>
    <row r="175" spans="1:7" ht="13.9" customHeight="1">
      <c r="A175" s="34"/>
      <c r="B175" s="37"/>
      <c r="C175" s="38"/>
      <c r="D175" s="43"/>
      <c r="E175" s="54"/>
      <c r="F175" s="55"/>
      <c r="G175" s="56"/>
    </row>
    <row r="176" spans="1:7" ht="14.45" customHeight="1">
      <c r="A176" s="34"/>
      <c r="B176" s="37">
        <v>65</v>
      </c>
      <c r="C176" s="38" t="s">
        <v>145</v>
      </c>
      <c r="D176" s="53"/>
      <c r="E176" s="53"/>
      <c r="F176" s="56"/>
      <c r="G176" s="56"/>
    </row>
    <row r="177" spans="1:7" ht="14.45" customHeight="1">
      <c r="A177" s="34"/>
      <c r="B177" s="74" t="s">
        <v>55</v>
      </c>
      <c r="C177" s="38" t="s">
        <v>12</v>
      </c>
      <c r="D177" s="54">
        <v>593100</v>
      </c>
      <c r="E177" s="54">
        <v>637226</v>
      </c>
      <c r="F177" s="54">
        <f>637226-41611</f>
        <v>595615</v>
      </c>
      <c r="G177" s="53">
        <v>349569</v>
      </c>
    </row>
    <row r="178" spans="1:7" ht="13.9" customHeight="1">
      <c r="A178" s="34"/>
      <c r="B178" s="74" t="s">
        <v>198</v>
      </c>
      <c r="C178" s="38" t="s">
        <v>179</v>
      </c>
      <c r="D178" s="41">
        <v>0</v>
      </c>
      <c r="E178" s="54">
        <v>4218</v>
      </c>
      <c r="F178" s="54">
        <v>4218</v>
      </c>
      <c r="G178" s="53">
        <v>3600</v>
      </c>
    </row>
    <row r="179" spans="1:7" s="151" customFormat="1" ht="14.45" customHeight="1">
      <c r="A179" s="141"/>
      <c r="B179" s="167" t="s">
        <v>304</v>
      </c>
      <c r="C179" s="141" t="s">
        <v>266</v>
      </c>
      <c r="D179" s="43">
        <v>0</v>
      </c>
      <c r="E179" s="54">
        <v>1</v>
      </c>
      <c r="F179" s="43">
        <v>0</v>
      </c>
      <c r="G179" s="54">
        <v>14978</v>
      </c>
    </row>
    <row r="180" spans="1:7" s="151" customFormat="1" ht="14.65" customHeight="1">
      <c r="A180" s="141"/>
      <c r="B180" s="167" t="s">
        <v>305</v>
      </c>
      <c r="C180" s="141" t="s">
        <v>268</v>
      </c>
      <c r="D180" s="43">
        <v>0</v>
      </c>
      <c r="E180" s="54">
        <v>1</v>
      </c>
      <c r="F180" s="43">
        <v>0</v>
      </c>
      <c r="G180" s="54">
        <v>323820</v>
      </c>
    </row>
    <row r="181" spans="1:7" s="151" customFormat="1" ht="14.65" customHeight="1">
      <c r="A181" s="141"/>
      <c r="B181" s="167" t="s">
        <v>306</v>
      </c>
      <c r="C181" s="141" t="s">
        <v>270</v>
      </c>
      <c r="D181" s="43">
        <v>0</v>
      </c>
      <c r="E181" s="54">
        <v>1</v>
      </c>
      <c r="F181" s="54">
        <v>1</v>
      </c>
      <c r="G181" s="54">
        <v>1</v>
      </c>
    </row>
    <row r="182" spans="1:7" s="151" customFormat="1" ht="14.65" customHeight="1">
      <c r="A182" s="141"/>
      <c r="B182" s="167" t="s">
        <v>307</v>
      </c>
      <c r="C182" s="141" t="s">
        <v>272</v>
      </c>
      <c r="D182" s="43">
        <v>0</v>
      </c>
      <c r="E182" s="54">
        <v>1</v>
      </c>
      <c r="F182" s="54">
        <v>1</v>
      </c>
      <c r="G182" s="54">
        <v>1</v>
      </c>
    </row>
    <row r="183" spans="1:7" ht="13.9" customHeight="1">
      <c r="A183" s="34"/>
      <c r="B183" s="74" t="s">
        <v>56</v>
      </c>
      <c r="C183" s="38" t="s">
        <v>273</v>
      </c>
      <c r="D183" s="54">
        <v>4450</v>
      </c>
      <c r="E183" s="54">
        <v>8000</v>
      </c>
      <c r="F183" s="54">
        <v>8000</v>
      </c>
      <c r="G183" s="53">
        <v>8000</v>
      </c>
    </row>
    <row r="184" spans="1:7" ht="13.9" customHeight="1">
      <c r="A184" s="34"/>
      <c r="B184" s="74" t="s">
        <v>57</v>
      </c>
      <c r="C184" s="38" t="s">
        <v>15</v>
      </c>
      <c r="D184" s="135">
        <v>1898</v>
      </c>
      <c r="E184" s="54">
        <v>1598</v>
      </c>
      <c r="F184" s="54">
        <v>1598</v>
      </c>
      <c r="G184" s="53">
        <v>1598</v>
      </c>
    </row>
    <row r="185" spans="1:7" ht="13.9" customHeight="1">
      <c r="A185" s="34"/>
      <c r="B185" s="74" t="s">
        <v>58</v>
      </c>
      <c r="C185" s="38" t="s">
        <v>17</v>
      </c>
      <c r="D185" s="41">
        <v>0</v>
      </c>
      <c r="E185" s="54">
        <v>2063</v>
      </c>
      <c r="F185" s="54">
        <v>2063</v>
      </c>
      <c r="G185" s="53">
        <v>2063</v>
      </c>
    </row>
    <row r="186" spans="1:7" s="151" customFormat="1" ht="14.65" customHeight="1">
      <c r="A186" s="148"/>
      <c r="B186" s="169" t="s">
        <v>308</v>
      </c>
      <c r="C186" s="148" t="s">
        <v>277</v>
      </c>
      <c r="D186" s="47">
        <v>0</v>
      </c>
      <c r="E186" s="64">
        <v>2225</v>
      </c>
      <c r="F186" s="64">
        <f>2225+800</f>
        <v>3025</v>
      </c>
      <c r="G186" s="64">
        <v>2000</v>
      </c>
    </row>
    <row r="187" spans="1:7" s="151" customFormat="1" ht="14.65" customHeight="1">
      <c r="A187" s="141"/>
      <c r="B187" s="167"/>
      <c r="C187" s="141"/>
      <c r="D187" s="43"/>
      <c r="E187" s="54"/>
      <c r="F187" s="54"/>
      <c r="G187" s="54"/>
    </row>
    <row r="188" spans="1:7" ht="13.9" customHeight="1">
      <c r="A188" s="34"/>
      <c r="B188" s="74" t="s">
        <v>59</v>
      </c>
      <c r="C188" s="38" t="s">
        <v>19</v>
      </c>
      <c r="D188" s="135">
        <v>299</v>
      </c>
      <c r="E188" s="43">
        <v>0</v>
      </c>
      <c r="F188" s="43">
        <v>0</v>
      </c>
      <c r="G188" s="43">
        <v>0</v>
      </c>
    </row>
    <row r="189" spans="1:7" s="151" customFormat="1" ht="14.65" customHeight="1">
      <c r="A189" s="141"/>
      <c r="B189" s="167" t="s">
        <v>389</v>
      </c>
      <c r="C189" s="141" t="s">
        <v>379</v>
      </c>
      <c r="D189" s="43">
        <v>0</v>
      </c>
      <c r="E189" s="54">
        <v>1</v>
      </c>
      <c r="F189" s="54">
        <v>1</v>
      </c>
      <c r="G189" s="54">
        <v>1000</v>
      </c>
    </row>
    <row r="190" spans="1:7" ht="13.9" customHeight="1">
      <c r="A190" s="34"/>
      <c r="B190" s="74" t="s">
        <v>60</v>
      </c>
      <c r="C190" s="40" t="s">
        <v>25</v>
      </c>
      <c r="D190" s="135">
        <v>3725</v>
      </c>
      <c r="E190" s="43">
        <v>0</v>
      </c>
      <c r="F190" s="43">
        <v>0</v>
      </c>
      <c r="G190" s="43">
        <v>0</v>
      </c>
    </row>
    <row r="191" spans="1:7" ht="13.9" customHeight="1">
      <c r="A191" s="34"/>
      <c r="B191" s="74" t="s">
        <v>257</v>
      </c>
      <c r="C191" s="40" t="s">
        <v>258</v>
      </c>
      <c r="D191" s="135">
        <v>40000</v>
      </c>
      <c r="E191" s="43">
        <v>0</v>
      </c>
      <c r="F191" s="43">
        <v>0</v>
      </c>
      <c r="G191" s="47">
        <v>0</v>
      </c>
    </row>
    <row r="192" spans="1:7" ht="13.9" customHeight="1">
      <c r="A192" s="34" t="s">
        <v>5</v>
      </c>
      <c r="B192" s="37">
        <v>65</v>
      </c>
      <c r="C192" s="38" t="s">
        <v>145</v>
      </c>
      <c r="D192" s="50">
        <f t="shared" ref="D192:F192" si="16">SUM(D177:D191)</f>
        <v>643472</v>
      </c>
      <c r="E192" s="50">
        <f t="shared" si="16"/>
        <v>655335</v>
      </c>
      <c r="F192" s="50">
        <f t="shared" si="16"/>
        <v>614522</v>
      </c>
      <c r="G192" s="50">
        <v>706630</v>
      </c>
    </row>
    <row r="193" spans="1:7" ht="13.9" customHeight="1">
      <c r="A193" s="34"/>
      <c r="B193" s="37"/>
      <c r="C193" s="38"/>
      <c r="D193" s="68"/>
      <c r="E193" s="68"/>
      <c r="F193" s="70"/>
      <c r="G193" s="71"/>
    </row>
    <row r="194" spans="1:7" ht="13.9" customHeight="1">
      <c r="A194" s="34"/>
      <c r="B194" s="37">
        <v>66</v>
      </c>
      <c r="C194" s="38" t="s">
        <v>158</v>
      </c>
      <c r="D194" s="63"/>
      <c r="E194" s="63"/>
      <c r="F194" s="57"/>
      <c r="G194" s="56"/>
    </row>
    <row r="195" spans="1:7" ht="13.9" customHeight="1">
      <c r="A195" s="34"/>
      <c r="B195" s="74" t="s">
        <v>62</v>
      </c>
      <c r="C195" s="38" t="s">
        <v>12</v>
      </c>
      <c r="D195" s="135">
        <v>359027</v>
      </c>
      <c r="E195" s="54">
        <v>389100</v>
      </c>
      <c r="F195" s="54">
        <f>389100-16133</f>
        <v>372967</v>
      </c>
      <c r="G195" s="53">
        <v>221853</v>
      </c>
    </row>
    <row r="196" spans="1:7" ht="13.9" customHeight="1">
      <c r="A196" s="34"/>
      <c r="B196" s="74" t="s">
        <v>199</v>
      </c>
      <c r="C196" s="38" t="s">
        <v>179</v>
      </c>
      <c r="D196" s="135">
        <v>110</v>
      </c>
      <c r="E196" s="54">
        <v>4202</v>
      </c>
      <c r="F196" s="54">
        <v>4202</v>
      </c>
      <c r="G196" s="53">
        <v>110</v>
      </c>
    </row>
    <row r="197" spans="1:7" s="151" customFormat="1" ht="14.45" customHeight="1">
      <c r="A197" s="141"/>
      <c r="B197" s="167" t="s">
        <v>309</v>
      </c>
      <c r="C197" s="141" t="s">
        <v>266</v>
      </c>
      <c r="D197" s="43">
        <v>0</v>
      </c>
      <c r="E197" s="54">
        <v>1</v>
      </c>
      <c r="F197" s="54">
        <v>1</v>
      </c>
      <c r="G197" s="54">
        <v>11093</v>
      </c>
    </row>
    <row r="198" spans="1:7" s="151" customFormat="1" ht="14.65" customHeight="1">
      <c r="A198" s="141"/>
      <c r="B198" s="167" t="s">
        <v>310</v>
      </c>
      <c r="C198" s="141" t="s">
        <v>268</v>
      </c>
      <c r="D198" s="43">
        <v>0</v>
      </c>
      <c r="E198" s="54">
        <v>1</v>
      </c>
      <c r="F198" s="54">
        <v>1</v>
      </c>
      <c r="G198" s="54">
        <v>196219</v>
      </c>
    </row>
    <row r="199" spans="1:7" s="151" customFormat="1" ht="14.65" customHeight="1">
      <c r="A199" s="141"/>
      <c r="B199" s="167" t="s">
        <v>311</v>
      </c>
      <c r="C199" s="141" t="s">
        <v>270</v>
      </c>
      <c r="D199" s="43">
        <v>0</v>
      </c>
      <c r="E199" s="54">
        <v>1</v>
      </c>
      <c r="F199" s="54">
        <v>1</v>
      </c>
      <c r="G199" s="54">
        <v>1</v>
      </c>
    </row>
    <row r="200" spans="1:7" s="151" customFormat="1" ht="14.65" customHeight="1">
      <c r="A200" s="141"/>
      <c r="B200" s="167" t="s">
        <v>312</v>
      </c>
      <c r="C200" s="141" t="s">
        <v>272</v>
      </c>
      <c r="D200" s="43">
        <v>0</v>
      </c>
      <c r="E200" s="54">
        <v>1</v>
      </c>
      <c r="F200" s="54">
        <v>1</v>
      </c>
      <c r="G200" s="54">
        <v>1</v>
      </c>
    </row>
    <row r="201" spans="1:7" ht="13.9" customHeight="1">
      <c r="A201" s="34"/>
      <c r="B201" s="74" t="s">
        <v>63</v>
      </c>
      <c r="C201" s="38" t="s">
        <v>273</v>
      </c>
      <c r="D201" s="54">
        <v>4450</v>
      </c>
      <c r="E201" s="54">
        <v>8000</v>
      </c>
      <c r="F201" s="54">
        <v>8000</v>
      </c>
      <c r="G201" s="53">
        <v>8000</v>
      </c>
    </row>
    <row r="202" spans="1:7" ht="13.9" customHeight="1">
      <c r="A202" s="34"/>
      <c r="B202" s="74" t="s">
        <v>64</v>
      </c>
      <c r="C202" s="38" t="s">
        <v>15</v>
      </c>
      <c r="D202" s="54">
        <v>1857</v>
      </c>
      <c r="E202" s="54">
        <v>1599</v>
      </c>
      <c r="F202" s="54">
        <v>1599</v>
      </c>
      <c r="G202" s="53">
        <v>1599</v>
      </c>
    </row>
    <row r="203" spans="1:7" ht="13.9" customHeight="1">
      <c r="A203" s="34"/>
      <c r="B203" s="74" t="s">
        <v>149</v>
      </c>
      <c r="C203" s="38" t="s">
        <v>17</v>
      </c>
      <c r="D203" s="43">
        <v>0</v>
      </c>
      <c r="E203" s="54">
        <v>1650</v>
      </c>
      <c r="F203" s="54">
        <v>1650</v>
      </c>
      <c r="G203" s="53">
        <v>1650</v>
      </c>
    </row>
    <row r="204" spans="1:7" s="151" customFormat="1" ht="14.65" customHeight="1">
      <c r="A204" s="141"/>
      <c r="B204" s="167" t="s">
        <v>313</v>
      </c>
      <c r="C204" s="141" t="s">
        <v>277</v>
      </c>
      <c r="D204" s="43">
        <v>0</v>
      </c>
      <c r="E204" s="54">
        <v>3300</v>
      </c>
      <c r="F204" s="54">
        <f>3300+500</f>
        <v>3800</v>
      </c>
      <c r="G204" s="54">
        <v>2888</v>
      </c>
    </row>
    <row r="205" spans="1:7" s="151" customFormat="1" ht="14.65" customHeight="1">
      <c r="A205" s="141"/>
      <c r="B205" s="167" t="s">
        <v>390</v>
      </c>
      <c r="C205" s="141" t="s">
        <v>379</v>
      </c>
      <c r="D205" s="43">
        <v>0</v>
      </c>
      <c r="E205" s="54">
        <v>1610</v>
      </c>
      <c r="F205" s="54">
        <v>1610</v>
      </c>
      <c r="G205" s="54">
        <v>840</v>
      </c>
    </row>
    <row r="206" spans="1:7" ht="13.9" customHeight="1">
      <c r="A206" s="34"/>
      <c r="B206" s="74" t="s">
        <v>65</v>
      </c>
      <c r="C206" s="40" t="s">
        <v>25</v>
      </c>
      <c r="D206" s="135">
        <v>3300</v>
      </c>
      <c r="E206" s="43">
        <v>0</v>
      </c>
      <c r="F206" s="43">
        <v>0</v>
      </c>
      <c r="G206" s="43">
        <v>0</v>
      </c>
    </row>
    <row r="207" spans="1:7" ht="13.9" customHeight="1">
      <c r="A207" s="34" t="s">
        <v>5</v>
      </c>
      <c r="B207" s="37">
        <v>66</v>
      </c>
      <c r="C207" s="38" t="s">
        <v>157</v>
      </c>
      <c r="D207" s="50">
        <f t="shared" ref="D207:F207" si="17">SUM(D195:D206)</f>
        <v>368744</v>
      </c>
      <c r="E207" s="50">
        <f t="shared" si="17"/>
        <v>409465</v>
      </c>
      <c r="F207" s="50">
        <f t="shared" si="17"/>
        <v>393832</v>
      </c>
      <c r="G207" s="50">
        <v>444254</v>
      </c>
    </row>
    <row r="208" spans="1:7" ht="14.85" customHeight="1">
      <c r="A208" s="34"/>
      <c r="B208" s="37"/>
      <c r="C208" s="38"/>
      <c r="D208" s="53"/>
      <c r="E208" s="53"/>
      <c r="F208" s="56"/>
      <c r="G208" s="56"/>
    </row>
    <row r="209" spans="1:7" ht="13.9" customHeight="1">
      <c r="A209" s="34"/>
      <c r="B209" s="37">
        <v>67</v>
      </c>
      <c r="C209" s="38" t="s">
        <v>166</v>
      </c>
      <c r="D209" s="53"/>
      <c r="E209" s="53"/>
      <c r="F209" s="56"/>
      <c r="G209" s="56"/>
    </row>
    <row r="210" spans="1:7" ht="13.9" customHeight="1">
      <c r="A210" s="34"/>
      <c r="B210" s="74" t="s">
        <v>67</v>
      </c>
      <c r="C210" s="38" t="s">
        <v>12</v>
      </c>
      <c r="D210" s="54">
        <f>341675-1</f>
        <v>341674</v>
      </c>
      <c r="E210" s="54">
        <v>369402</v>
      </c>
      <c r="F210" s="54">
        <v>369402</v>
      </c>
      <c r="G210" s="53">
        <v>228349</v>
      </c>
    </row>
    <row r="211" spans="1:7" ht="13.9" customHeight="1">
      <c r="A211" s="34"/>
      <c r="B211" s="74" t="s">
        <v>193</v>
      </c>
      <c r="C211" s="38" t="s">
        <v>179</v>
      </c>
      <c r="D211" s="54">
        <v>498</v>
      </c>
      <c r="E211" s="54">
        <v>4495</v>
      </c>
      <c r="F211" s="54">
        <v>4495</v>
      </c>
      <c r="G211" s="53">
        <v>633</v>
      </c>
    </row>
    <row r="212" spans="1:7" s="151" customFormat="1" ht="14.45" customHeight="1">
      <c r="A212" s="141"/>
      <c r="B212" s="167" t="s">
        <v>314</v>
      </c>
      <c r="C212" s="141" t="s">
        <v>266</v>
      </c>
      <c r="D212" s="43">
        <v>0</v>
      </c>
      <c r="E212" s="54">
        <v>1</v>
      </c>
      <c r="F212" s="54">
        <v>1</v>
      </c>
      <c r="G212" s="54">
        <v>11417</v>
      </c>
    </row>
    <row r="213" spans="1:7" s="151" customFormat="1" ht="14.65" customHeight="1">
      <c r="A213" s="141"/>
      <c r="B213" s="167" t="s">
        <v>315</v>
      </c>
      <c r="C213" s="141" t="s">
        <v>268</v>
      </c>
      <c r="D213" s="43">
        <v>0</v>
      </c>
      <c r="E213" s="54">
        <v>1</v>
      </c>
      <c r="F213" s="54">
        <v>1</v>
      </c>
      <c r="G213" s="54">
        <v>201862</v>
      </c>
    </row>
    <row r="214" spans="1:7" s="151" customFormat="1" ht="14.65" customHeight="1">
      <c r="A214" s="141"/>
      <c r="B214" s="167" t="s">
        <v>316</v>
      </c>
      <c r="C214" s="141" t="s">
        <v>270</v>
      </c>
      <c r="D214" s="43">
        <v>0</v>
      </c>
      <c r="E214" s="54">
        <v>1</v>
      </c>
      <c r="F214" s="54">
        <v>1</v>
      </c>
      <c r="G214" s="54">
        <v>1</v>
      </c>
    </row>
    <row r="215" spans="1:7" s="151" customFormat="1" ht="14.65" customHeight="1">
      <c r="A215" s="141"/>
      <c r="B215" s="167" t="s">
        <v>317</v>
      </c>
      <c r="C215" s="141" t="s">
        <v>272</v>
      </c>
      <c r="D215" s="43">
        <v>0</v>
      </c>
      <c r="E215" s="54">
        <v>1</v>
      </c>
      <c r="F215" s="54">
        <v>1</v>
      </c>
      <c r="G215" s="54">
        <v>1</v>
      </c>
    </row>
    <row r="216" spans="1:7" ht="13.9" customHeight="1">
      <c r="A216" s="34"/>
      <c r="B216" s="74" t="s">
        <v>68</v>
      </c>
      <c r="C216" s="38" t="s">
        <v>273</v>
      </c>
      <c r="D216" s="54">
        <v>4396</v>
      </c>
      <c r="E216" s="54">
        <v>8000</v>
      </c>
      <c r="F216" s="54">
        <v>8000</v>
      </c>
      <c r="G216" s="53">
        <v>8000</v>
      </c>
    </row>
    <row r="217" spans="1:7" ht="13.9" customHeight="1">
      <c r="A217" s="34"/>
      <c r="B217" s="74" t="s">
        <v>69</v>
      </c>
      <c r="C217" s="38" t="s">
        <v>15</v>
      </c>
      <c r="D217" s="54">
        <v>2443</v>
      </c>
      <c r="E217" s="54">
        <v>1600</v>
      </c>
      <c r="F217" s="54">
        <v>1600</v>
      </c>
      <c r="G217" s="53">
        <v>1600</v>
      </c>
    </row>
    <row r="218" spans="1:7" ht="13.9" customHeight="1">
      <c r="A218" s="34"/>
      <c r="B218" s="74" t="s">
        <v>150</v>
      </c>
      <c r="C218" s="38" t="s">
        <v>17</v>
      </c>
      <c r="D218" s="43">
        <v>0</v>
      </c>
      <c r="E218" s="54">
        <v>1650</v>
      </c>
      <c r="F218" s="54">
        <v>1650</v>
      </c>
      <c r="G218" s="53">
        <v>1650</v>
      </c>
    </row>
    <row r="219" spans="1:7" s="151" customFormat="1" ht="14.65" customHeight="1">
      <c r="A219" s="141"/>
      <c r="B219" s="167" t="s">
        <v>318</v>
      </c>
      <c r="C219" s="141" t="s">
        <v>277</v>
      </c>
      <c r="D219" s="43">
        <v>0</v>
      </c>
      <c r="E219" s="54">
        <v>4073</v>
      </c>
      <c r="F219" s="54">
        <f>4073+500</f>
        <v>4573</v>
      </c>
      <c r="G219" s="54">
        <v>2800</v>
      </c>
    </row>
    <row r="220" spans="1:7" s="151" customFormat="1" ht="14.65" customHeight="1">
      <c r="A220" s="141"/>
      <c r="B220" s="167" t="s">
        <v>391</v>
      </c>
      <c r="C220" s="141" t="s">
        <v>379</v>
      </c>
      <c r="D220" s="43">
        <v>0</v>
      </c>
      <c r="E220" s="54">
        <v>1</v>
      </c>
      <c r="F220" s="54">
        <v>1</v>
      </c>
      <c r="G220" s="54">
        <v>1450</v>
      </c>
    </row>
    <row r="221" spans="1:7" ht="13.9" customHeight="1">
      <c r="A221" s="34"/>
      <c r="B221" s="74" t="s">
        <v>154</v>
      </c>
      <c r="C221" s="38" t="s">
        <v>23</v>
      </c>
      <c r="D221" s="54">
        <v>409</v>
      </c>
      <c r="E221" s="43">
        <v>0</v>
      </c>
      <c r="F221" s="43">
        <v>0</v>
      </c>
      <c r="G221" s="43">
        <v>0</v>
      </c>
    </row>
    <row r="222" spans="1:7" ht="13.9" customHeight="1">
      <c r="A222" s="34"/>
      <c r="B222" s="74" t="s">
        <v>71</v>
      </c>
      <c r="C222" s="40" t="s">
        <v>25</v>
      </c>
      <c r="D222" s="135">
        <v>5773</v>
      </c>
      <c r="E222" s="43">
        <v>0</v>
      </c>
      <c r="F222" s="43">
        <v>0</v>
      </c>
      <c r="G222" s="43">
        <v>0</v>
      </c>
    </row>
    <row r="223" spans="1:7" ht="13.9" customHeight="1">
      <c r="A223" s="34" t="s">
        <v>5</v>
      </c>
      <c r="B223" s="37">
        <v>67</v>
      </c>
      <c r="C223" s="38" t="s">
        <v>166</v>
      </c>
      <c r="D223" s="50">
        <f t="shared" ref="D223:F223" si="18">SUM(D210:D222)</f>
        <v>355193</v>
      </c>
      <c r="E223" s="50">
        <f t="shared" si="18"/>
        <v>389225</v>
      </c>
      <c r="F223" s="50">
        <f t="shared" si="18"/>
        <v>389725</v>
      </c>
      <c r="G223" s="50">
        <v>457763</v>
      </c>
    </row>
    <row r="224" spans="1:7" ht="13.9" customHeight="1">
      <c r="A224" s="34"/>
      <c r="B224" s="37"/>
      <c r="C224" s="38"/>
      <c r="D224" s="54"/>
      <c r="E224" s="54"/>
      <c r="F224" s="54"/>
      <c r="G224" s="54"/>
    </row>
    <row r="225" spans="1:7" ht="13.9" customHeight="1">
      <c r="A225" s="34"/>
      <c r="B225" s="37">
        <v>68</v>
      </c>
      <c r="C225" s="38" t="s">
        <v>477</v>
      </c>
      <c r="D225" s="53"/>
      <c r="E225" s="53"/>
      <c r="F225" s="56"/>
      <c r="G225" s="56"/>
    </row>
    <row r="226" spans="1:7" ht="13.9" customHeight="1">
      <c r="A226" s="34"/>
      <c r="B226" s="74" t="s">
        <v>73</v>
      </c>
      <c r="C226" s="38" t="s">
        <v>12</v>
      </c>
      <c r="D226" s="43">
        <v>0</v>
      </c>
      <c r="E226" s="43">
        <v>0</v>
      </c>
      <c r="F226" s="43">
        <v>0</v>
      </c>
      <c r="G226" s="53">
        <v>1</v>
      </c>
    </row>
    <row r="227" spans="1:7" ht="13.9" customHeight="1">
      <c r="A227" s="34"/>
      <c r="B227" s="74" t="s">
        <v>226</v>
      </c>
      <c r="C227" s="38" t="s">
        <v>179</v>
      </c>
      <c r="D227" s="43">
        <v>0</v>
      </c>
      <c r="E227" s="43">
        <v>0</v>
      </c>
      <c r="F227" s="43">
        <v>0</v>
      </c>
      <c r="G227" s="53">
        <v>1</v>
      </c>
    </row>
    <row r="228" spans="1:7" s="151" customFormat="1" ht="14.45" customHeight="1">
      <c r="A228" s="141"/>
      <c r="B228" s="167" t="s">
        <v>478</v>
      </c>
      <c r="C228" s="141" t="s">
        <v>266</v>
      </c>
      <c r="D228" s="43">
        <v>0</v>
      </c>
      <c r="E228" s="43">
        <v>0</v>
      </c>
      <c r="F228" s="43">
        <v>0</v>
      </c>
      <c r="G228" s="54">
        <v>1</v>
      </c>
    </row>
    <row r="229" spans="1:7" s="151" customFormat="1" ht="14.65" customHeight="1">
      <c r="A229" s="141"/>
      <c r="B229" s="167" t="s">
        <v>479</v>
      </c>
      <c r="C229" s="141" t="s">
        <v>268</v>
      </c>
      <c r="D229" s="43">
        <v>0</v>
      </c>
      <c r="E229" s="43">
        <v>0</v>
      </c>
      <c r="F229" s="43">
        <v>0</v>
      </c>
      <c r="G229" s="54">
        <v>1</v>
      </c>
    </row>
    <row r="230" spans="1:7" ht="13.9" customHeight="1">
      <c r="A230" s="34"/>
      <c r="B230" s="74" t="s">
        <v>74</v>
      </c>
      <c r="C230" s="38" t="s">
        <v>273</v>
      </c>
      <c r="D230" s="43">
        <v>0</v>
      </c>
      <c r="E230" s="43">
        <v>0</v>
      </c>
      <c r="F230" s="43">
        <v>0</v>
      </c>
      <c r="G230" s="53">
        <v>1</v>
      </c>
    </row>
    <row r="231" spans="1:7" ht="13.9" customHeight="1">
      <c r="A231" s="34" t="s">
        <v>5</v>
      </c>
      <c r="B231" s="37">
        <v>68</v>
      </c>
      <c r="C231" s="38" t="s">
        <v>477</v>
      </c>
      <c r="D231" s="49">
        <f>SUM(D226:D230)</f>
        <v>0</v>
      </c>
      <c r="E231" s="49">
        <f t="shared" ref="E231:F231" si="19">SUM(E226:E230)</f>
        <v>0</v>
      </c>
      <c r="F231" s="49">
        <f t="shared" si="19"/>
        <v>0</v>
      </c>
      <c r="G231" s="50">
        <v>5</v>
      </c>
    </row>
    <row r="232" spans="1:7" ht="13.9" customHeight="1">
      <c r="A232" s="46" t="s">
        <v>5</v>
      </c>
      <c r="B232" s="152">
        <v>0.104</v>
      </c>
      <c r="C232" s="76" t="s">
        <v>49</v>
      </c>
      <c r="D232" s="64">
        <f t="shared" ref="D232:F232" si="20">D192+D174+D207+D223+D231</f>
        <v>2194320</v>
      </c>
      <c r="E232" s="64">
        <f t="shared" si="20"/>
        <v>2359470</v>
      </c>
      <c r="F232" s="64">
        <f t="shared" si="20"/>
        <v>2228568</v>
      </c>
      <c r="G232" s="64">
        <v>2544975</v>
      </c>
    </row>
    <row r="233" spans="1:7" ht="14.85" customHeight="1">
      <c r="A233" s="34"/>
      <c r="B233" s="35"/>
      <c r="C233" s="51"/>
      <c r="D233" s="43"/>
      <c r="E233" s="54"/>
      <c r="F233" s="55"/>
      <c r="G233" s="56"/>
    </row>
    <row r="234" spans="1:7" ht="13.9" customHeight="1">
      <c r="A234" s="34"/>
      <c r="B234" s="35">
        <v>0.108</v>
      </c>
      <c r="C234" s="51" t="s">
        <v>230</v>
      </c>
      <c r="D234" s="39"/>
      <c r="E234" s="39"/>
      <c r="F234" s="62"/>
      <c r="G234" s="62"/>
    </row>
    <row r="235" spans="1:7" ht="13.9" customHeight="1">
      <c r="A235" s="34"/>
      <c r="B235" s="37">
        <v>66</v>
      </c>
      <c r="C235" s="38" t="s">
        <v>61</v>
      </c>
      <c r="D235" s="58"/>
      <c r="E235" s="58"/>
      <c r="F235" s="59"/>
      <c r="G235" s="59"/>
    </row>
    <row r="236" spans="1:7" ht="13.9" customHeight="1">
      <c r="A236" s="34"/>
      <c r="B236" s="74" t="s">
        <v>62</v>
      </c>
      <c r="C236" s="38" t="s">
        <v>12</v>
      </c>
      <c r="D236" s="54">
        <v>110296</v>
      </c>
      <c r="E236" s="54">
        <v>117708</v>
      </c>
      <c r="F236" s="54">
        <f>117708-11455</f>
        <v>106253</v>
      </c>
      <c r="G236" s="53">
        <v>58254</v>
      </c>
    </row>
    <row r="237" spans="1:7" ht="13.9" customHeight="1">
      <c r="A237" s="34"/>
      <c r="B237" s="74" t="s">
        <v>199</v>
      </c>
      <c r="C237" s="38" t="s">
        <v>179</v>
      </c>
      <c r="D237" s="54">
        <v>1403</v>
      </c>
      <c r="E237" s="54">
        <v>1708</v>
      </c>
      <c r="F237" s="54">
        <v>1708</v>
      </c>
      <c r="G237" s="53">
        <v>1837</v>
      </c>
    </row>
    <row r="238" spans="1:7" s="151" customFormat="1" ht="14.45" customHeight="1">
      <c r="A238" s="141"/>
      <c r="B238" s="167" t="s">
        <v>309</v>
      </c>
      <c r="C238" s="141" t="s">
        <v>266</v>
      </c>
      <c r="D238" s="43">
        <v>0</v>
      </c>
      <c r="E238" s="54">
        <v>1</v>
      </c>
      <c r="F238" s="54">
        <v>1</v>
      </c>
      <c r="G238" s="54">
        <v>2913</v>
      </c>
    </row>
    <row r="239" spans="1:7" s="151" customFormat="1" ht="14.65" customHeight="1">
      <c r="A239" s="141"/>
      <c r="B239" s="167" t="s">
        <v>310</v>
      </c>
      <c r="C239" s="141" t="s">
        <v>268</v>
      </c>
      <c r="D239" s="43">
        <v>0</v>
      </c>
      <c r="E239" s="54">
        <v>1</v>
      </c>
      <c r="F239" s="54">
        <v>1</v>
      </c>
      <c r="G239" s="54">
        <v>58124</v>
      </c>
    </row>
    <row r="240" spans="1:7" s="151" customFormat="1" ht="14.65" customHeight="1">
      <c r="A240" s="141"/>
      <c r="B240" s="167" t="s">
        <v>311</v>
      </c>
      <c r="C240" s="141" t="s">
        <v>270</v>
      </c>
      <c r="D240" s="43">
        <v>0</v>
      </c>
      <c r="E240" s="54">
        <v>1</v>
      </c>
      <c r="F240" s="54">
        <v>1</v>
      </c>
      <c r="G240" s="54">
        <v>1</v>
      </c>
    </row>
    <row r="241" spans="1:7" s="151" customFormat="1" ht="14.65" customHeight="1">
      <c r="A241" s="141"/>
      <c r="B241" s="167" t="s">
        <v>312</v>
      </c>
      <c r="C241" s="141" t="s">
        <v>272</v>
      </c>
      <c r="D241" s="43">
        <v>0</v>
      </c>
      <c r="E241" s="54">
        <v>1</v>
      </c>
      <c r="F241" s="54">
        <v>1</v>
      </c>
      <c r="G241" s="54">
        <v>1</v>
      </c>
    </row>
    <row r="242" spans="1:7" ht="13.9" customHeight="1">
      <c r="A242" s="34"/>
      <c r="B242" s="74" t="s">
        <v>63</v>
      </c>
      <c r="C242" s="38" t="s">
        <v>273</v>
      </c>
      <c r="D242" s="135">
        <v>263</v>
      </c>
      <c r="E242" s="135">
        <v>263</v>
      </c>
      <c r="F242" s="135">
        <v>263</v>
      </c>
      <c r="G242" s="7">
        <v>263</v>
      </c>
    </row>
    <row r="243" spans="1:7" ht="13.9" customHeight="1">
      <c r="A243" s="34"/>
      <c r="B243" s="74" t="s">
        <v>64</v>
      </c>
      <c r="C243" s="38" t="s">
        <v>15</v>
      </c>
      <c r="D243" s="135">
        <v>525</v>
      </c>
      <c r="E243" s="135">
        <v>523</v>
      </c>
      <c r="F243" s="135">
        <v>523</v>
      </c>
      <c r="G243" s="7">
        <v>523</v>
      </c>
    </row>
    <row r="244" spans="1:7" s="151" customFormat="1" ht="14.65" customHeight="1">
      <c r="A244" s="141"/>
      <c r="B244" s="167" t="s">
        <v>313</v>
      </c>
      <c r="C244" s="141" t="s">
        <v>277</v>
      </c>
      <c r="D244" s="43">
        <v>0</v>
      </c>
      <c r="E244" s="54">
        <v>1250</v>
      </c>
      <c r="F244" s="54">
        <v>1250</v>
      </c>
      <c r="G244" s="54">
        <v>1550</v>
      </c>
    </row>
    <row r="245" spans="1:7" s="151" customFormat="1" ht="14.65" customHeight="1">
      <c r="A245" s="141"/>
      <c r="B245" s="167" t="s">
        <v>390</v>
      </c>
      <c r="C245" s="141" t="s">
        <v>379</v>
      </c>
      <c r="D245" s="43">
        <v>0</v>
      </c>
      <c r="E245" s="54">
        <v>1</v>
      </c>
      <c r="F245" s="54">
        <v>1</v>
      </c>
      <c r="G245" s="54">
        <v>210</v>
      </c>
    </row>
    <row r="246" spans="1:7" ht="13.9" customHeight="1">
      <c r="A246" s="34"/>
      <c r="B246" s="74" t="s">
        <v>65</v>
      </c>
      <c r="C246" s="40" t="s">
        <v>25</v>
      </c>
      <c r="D246" s="135">
        <v>1250</v>
      </c>
      <c r="E246" s="41">
        <v>0</v>
      </c>
      <c r="F246" s="41">
        <v>0</v>
      </c>
      <c r="G246" s="41">
        <v>0</v>
      </c>
    </row>
    <row r="247" spans="1:7" ht="13.9" customHeight="1">
      <c r="A247" s="34"/>
      <c r="B247" s="74" t="s">
        <v>255</v>
      </c>
      <c r="C247" s="40" t="s">
        <v>256</v>
      </c>
      <c r="D247" s="135">
        <v>5000</v>
      </c>
      <c r="E247" s="41">
        <v>0</v>
      </c>
      <c r="F247" s="41">
        <v>0</v>
      </c>
      <c r="G247" s="41">
        <v>0</v>
      </c>
    </row>
    <row r="248" spans="1:7" ht="13.9" customHeight="1">
      <c r="A248" s="34" t="s">
        <v>5</v>
      </c>
      <c r="B248" s="37">
        <v>66</v>
      </c>
      <c r="C248" s="38" t="s">
        <v>61</v>
      </c>
      <c r="D248" s="50">
        <f t="shared" ref="D248:F248" si="21">SUM(D236:D247)</f>
        <v>118737</v>
      </c>
      <c r="E248" s="50">
        <f t="shared" si="21"/>
        <v>121457</v>
      </c>
      <c r="F248" s="50">
        <f t="shared" si="21"/>
        <v>110002</v>
      </c>
      <c r="G248" s="50">
        <v>123676</v>
      </c>
    </row>
    <row r="249" spans="1:7" ht="13.9" customHeight="1">
      <c r="A249" s="34"/>
      <c r="B249" s="37"/>
      <c r="C249" s="38"/>
      <c r="D249" s="53"/>
      <c r="E249" s="53"/>
      <c r="F249" s="56"/>
      <c r="G249" s="56"/>
    </row>
    <row r="250" spans="1:7" ht="13.9" customHeight="1">
      <c r="A250" s="34"/>
      <c r="B250" s="37">
        <v>67</v>
      </c>
      <c r="C250" s="38" t="s">
        <v>66</v>
      </c>
      <c r="D250" s="39"/>
      <c r="E250" s="39"/>
      <c r="F250" s="62"/>
      <c r="G250" s="62"/>
    </row>
    <row r="251" spans="1:7" ht="13.9" customHeight="1">
      <c r="A251" s="34"/>
      <c r="B251" s="74" t="s">
        <v>67</v>
      </c>
      <c r="C251" s="38" t="s">
        <v>12</v>
      </c>
      <c r="D251" s="54">
        <f>321294-1</f>
        <v>321293</v>
      </c>
      <c r="E251" s="54">
        <v>353737</v>
      </c>
      <c r="F251" s="54">
        <f>353737-33866</f>
        <v>319871</v>
      </c>
      <c r="G251" s="53">
        <v>192912</v>
      </c>
    </row>
    <row r="252" spans="1:7" ht="13.9" customHeight="1">
      <c r="A252" s="34"/>
      <c r="B252" s="74" t="s">
        <v>193</v>
      </c>
      <c r="C252" s="38" t="s">
        <v>179</v>
      </c>
      <c r="D252" s="54">
        <v>12824</v>
      </c>
      <c r="E252" s="54">
        <v>13110</v>
      </c>
      <c r="F252" s="54">
        <v>13110</v>
      </c>
      <c r="G252" s="53">
        <v>13498</v>
      </c>
    </row>
    <row r="253" spans="1:7" s="151" customFormat="1" ht="14.45" customHeight="1">
      <c r="A253" s="141"/>
      <c r="B253" s="167" t="s">
        <v>314</v>
      </c>
      <c r="C253" s="141" t="s">
        <v>266</v>
      </c>
      <c r="D253" s="43">
        <v>0</v>
      </c>
      <c r="E253" s="54">
        <v>1</v>
      </c>
      <c r="F253" s="54">
        <v>1</v>
      </c>
      <c r="G253" s="54">
        <v>9646</v>
      </c>
    </row>
    <row r="254" spans="1:7" s="151" customFormat="1" ht="14.65" customHeight="1">
      <c r="A254" s="141"/>
      <c r="B254" s="167" t="s">
        <v>315</v>
      </c>
      <c r="C254" s="141" t="s">
        <v>268</v>
      </c>
      <c r="D254" s="43">
        <v>0</v>
      </c>
      <c r="E254" s="54">
        <v>1</v>
      </c>
      <c r="F254" s="54">
        <v>1</v>
      </c>
      <c r="G254" s="54">
        <v>160777</v>
      </c>
    </row>
    <row r="255" spans="1:7" s="151" customFormat="1" ht="14.65" customHeight="1">
      <c r="A255" s="141"/>
      <c r="B255" s="167" t="s">
        <v>316</v>
      </c>
      <c r="C255" s="141" t="s">
        <v>270</v>
      </c>
      <c r="D255" s="43">
        <v>0</v>
      </c>
      <c r="E255" s="54">
        <v>1</v>
      </c>
      <c r="F255" s="54">
        <v>1</v>
      </c>
      <c r="G255" s="54">
        <v>1</v>
      </c>
    </row>
    <row r="256" spans="1:7" s="151" customFormat="1" ht="14.65" customHeight="1">
      <c r="A256" s="141"/>
      <c r="B256" s="167" t="s">
        <v>317</v>
      </c>
      <c r="C256" s="141" t="s">
        <v>272</v>
      </c>
      <c r="D256" s="43">
        <v>0</v>
      </c>
      <c r="E256" s="54">
        <v>1</v>
      </c>
      <c r="F256" s="54">
        <v>1</v>
      </c>
      <c r="G256" s="54">
        <v>1</v>
      </c>
    </row>
    <row r="257" spans="1:7" ht="13.9" customHeight="1">
      <c r="A257" s="34"/>
      <c r="B257" s="74" t="s">
        <v>68</v>
      </c>
      <c r="C257" s="38" t="s">
        <v>273</v>
      </c>
      <c r="D257" s="135">
        <v>1427</v>
      </c>
      <c r="E257" s="135">
        <v>1485</v>
      </c>
      <c r="F257" s="135">
        <v>1485</v>
      </c>
      <c r="G257" s="7">
        <v>1485</v>
      </c>
    </row>
    <row r="258" spans="1:7" ht="13.9" customHeight="1">
      <c r="A258" s="34"/>
      <c r="B258" s="74" t="s">
        <v>69</v>
      </c>
      <c r="C258" s="38" t="s">
        <v>15</v>
      </c>
      <c r="D258" s="54">
        <v>990</v>
      </c>
      <c r="E258" s="54">
        <v>990</v>
      </c>
      <c r="F258" s="54">
        <v>990</v>
      </c>
      <c r="G258" s="53">
        <v>990</v>
      </c>
    </row>
    <row r="259" spans="1:7" ht="13.9" customHeight="1">
      <c r="A259" s="34"/>
      <c r="B259" s="74" t="s">
        <v>70</v>
      </c>
      <c r="C259" s="38" t="s">
        <v>287</v>
      </c>
      <c r="D259" s="54">
        <v>82</v>
      </c>
      <c r="E259" s="54">
        <v>83</v>
      </c>
      <c r="F259" s="54">
        <v>83</v>
      </c>
      <c r="G259" s="53">
        <v>83</v>
      </c>
    </row>
    <row r="260" spans="1:7" s="151" customFormat="1" ht="14.65" customHeight="1">
      <c r="A260" s="141"/>
      <c r="B260" s="167" t="s">
        <v>318</v>
      </c>
      <c r="C260" s="141" t="s">
        <v>277</v>
      </c>
      <c r="D260" s="43">
        <v>0</v>
      </c>
      <c r="E260" s="54">
        <v>5000</v>
      </c>
      <c r="F260" s="54">
        <v>5000</v>
      </c>
      <c r="G260" s="54">
        <v>4500</v>
      </c>
    </row>
    <row r="261" spans="1:7" s="151" customFormat="1" ht="14.65" customHeight="1">
      <c r="A261" s="141"/>
      <c r="B261" s="167" t="s">
        <v>391</v>
      </c>
      <c r="C261" s="141" t="s">
        <v>379</v>
      </c>
      <c r="D261" s="43">
        <v>0</v>
      </c>
      <c r="E261" s="54">
        <v>575</v>
      </c>
      <c r="F261" s="54">
        <v>575</v>
      </c>
      <c r="G261" s="54">
        <v>500</v>
      </c>
    </row>
    <row r="262" spans="1:7" ht="13.9" customHeight="1">
      <c r="A262" s="34"/>
      <c r="B262" s="74" t="s">
        <v>71</v>
      </c>
      <c r="C262" s="40" t="s">
        <v>25</v>
      </c>
      <c r="D262" s="54">
        <v>6500</v>
      </c>
      <c r="E262" s="43">
        <v>0</v>
      </c>
      <c r="F262" s="43">
        <v>0</v>
      </c>
      <c r="G262" s="43">
        <v>0</v>
      </c>
    </row>
    <row r="263" spans="1:7" ht="13.9" customHeight="1">
      <c r="A263" s="34"/>
      <c r="B263" s="74" t="s">
        <v>172</v>
      </c>
      <c r="C263" s="38" t="s">
        <v>34</v>
      </c>
      <c r="D263" s="54">
        <v>575</v>
      </c>
      <c r="E263" s="43">
        <v>0</v>
      </c>
      <c r="F263" s="43">
        <v>0</v>
      </c>
      <c r="G263" s="43">
        <v>0</v>
      </c>
    </row>
    <row r="264" spans="1:7" ht="13.9" customHeight="1">
      <c r="A264" s="34" t="s">
        <v>5</v>
      </c>
      <c r="B264" s="37">
        <v>67</v>
      </c>
      <c r="C264" s="38" t="s">
        <v>66</v>
      </c>
      <c r="D264" s="50">
        <f t="shared" ref="D264:F264" si="22">SUM(D251:D263)</f>
        <v>343691</v>
      </c>
      <c r="E264" s="50">
        <f t="shared" si="22"/>
        <v>374984</v>
      </c>
      <c r="F264" s="50">
        <f t="shared" si="22"/>
        <v>341118</v>
      </c>
      <c r="G264" s="50">
        <v>384393</v>
      </c>
    </row>
    <row r="265" spans="1:7" ht="13.9" customHeight="1">
      <c r="A265" s="34" t="s">
        <v>5</v>
      </c>
      <c r="B265" s="35">
        <v>0.108</v>
      </c>
      <c r="C265" s="51" t="s">
        <v>230</v>
      </c>
      <c r="D265" s="64">
        <f t="shared" ref="D265:F265" si="23">D264+D248</f>
        <v>462428</v>
      </c>
      <c r="E265" s="64">
        <f t="shared" si="23"/>
        <v>496441</v>
      </c>
      <c r="F265" s="64">
        <f t="shared" si="23"/>
        <v>451120</v>
      </c>
      <c r="G265" s="64">
        <v>508069</v>
      </c>
    </row>
    <row r="266" spans="1:7">
      <c r="A266" s="34"/>
      <c r="B266" s="32"/>
      <c r="C266" s="51"/>
      <c r="D266" s="53"/>
      <c r="E266" s="53"/>
      <c r="F266" s="56"/>
      <c r="G266" s="56"/>
    </row>
    <row r="267" spans="1:7" ht="13.9" customHeight="1">
      <c r="A267" s="34"/>
      <c r="B267" s="35">
        <v>0.109</v>
      </c>
      <c r="C267" s="51" t="s">
        <v>72</v>
      </c>
      <c r="D267" s="58"/>
      <c r="E267" s="58"/>
      <c r="F267" s="59"/>
      <c r="G267" s="59"/>
    </row>
    <row r="268" spans="1:7" ht="13.9" customHeight="1">
      <c r="A268" s="34"/>
      <c r="B268" s="73">
        <v>0.45</v>
      </c>
      <c r="C268" s="38" t="s">
        <v>232</v>
      </c>
      <c r="D268" s="39"/>
      <c r="E268" s="39"/>
      <c r="F268" s="62"/>
      <c r="G268" s="62"/>
    </row>
    <row r="269" spans="1:7" ht="13.9" customHeight="1">
      <c r="A269" s="34"/>
      <c r="B269" s="74" t="s">
        <v>77</v>
      </c>
      <c r="C269" s="38" t="s">
        <v>12</v>
      </c>
      <c r="D269" s="54">
        <v>328389</v>
      </c>
      <c r="E269" s="54">
        <v>325463</v>
      </c>
      <c r="F269" s="54">
        <f>325463-22896</f>
        <v>302567</v>
      </c>
      <c r="G269" s="53">
        <v>177583</v>
      </c>
    </row>
    <row r="270" spans="1:7" ht="13.15" customHeight="1">
      <c r="A270" s="34"/>
      <c r="B270" s="74" t="s">
        <v>181</v>
      </c>
      <c r="C270" s="38" t="s">
        <v>179</v>
      </c>
      <c r="D270" s="54">
        <v>19271</v>
      </c>
      <c r="E270" s="54">
        <v>19164</v>
      </c>
      <c r="F270" s="54">
        <v>19164</v>
      </c>
      <c r="G270" s="53">
        <v>19124</v>
      </c>
    </row>
    <row r="271" spans="1:7" s="151" customFormat="1" ht="14.45" customHeight="1">
      <c r="A271" s="141"/>
      <c r="B271" s="167" t="s">
        <v>319</v>
      </c>
      <c r="C271" s="141" t="s">
        <v>266</v>
      </c>
      <c r="D271" s="43">
        <v>0</v>
      </c>
      <c r="E271" s="54">
        <v>1</v>
      </c>
      <c r="F271" s="54">
        <v>1</v>
      </c>
      <c r="G271" s="54">
        <v>8879</v>
      </c>
    </row>
    <row r="272" spans="1:7" s="151" customFormat="1" ht="14.65" customHeight="1">
      <c r="A272" s="141"/>
      <c r="B272" s="167" t="s">
        <v>320</v>
      </c>
      <c r="C272" s="141" t="s">
        <v>268</v>
      </c>
      <c r="D272" s="43">
        <v>0</v>
      </c>
      <c r="E272" s="54">
        <v>1</v>
      </c>
      <c r="F272" s="54">
        <v>1</v>
      </c>
      <c r="G272" s="54">
        <v>149860</v>
      </c>
    </row>
    <row r="273" spans="1:7" s="151" customFormat="1" ht="14.65" customHeight="1">
      <c r="A273" s="141"/>
      <c r="B273" s="167" t="s">
        <v>321</v>
      </c>
      <c r="C273" s="141" t="s">
        <v>270</v>
      </c>
      <c r="D273" s="43">
        <v>0</v>
      </c>
      <c r="E273" s="54">
        <v>1</v>
      </c>
      <c r="F273" s="54">
        <v>1</v>
      </c>
      <c r="G273" s="54">
        <v>1</v>
      </c>
    </row>
    <row r="274" spans="1:7" s="151" customFormat="1" ht="14.65" customHeight="1">
      <c r="A274" s="141"/>
      <c r="B274" s="167" t="s">
        <v>322</v>
      </c>
      <c r="C274" s="141" t="s">
        <v>272</v>
      </c>
      <c r="D274" s="43">
        <v>0</v>
      </c>
      <c r="E274" s="54">
        <v>1</v>
      </c>
      <c r="F274" s="54">
        <v>1</v>
      </c>
      <c r="G274" s="54">
        <v>1</v>
      </c>
    </row>
    <row r="275" spans="1:7" ht="13.9" customHeight="1">
      <c r="A275" s="34"/>
      <c r="B275" s="74" t="s">
        <v>78</v>
      </c>
      <c r="C275" s="38" t="s">
        <v>273</v>
      </c>
      <c r="D275" s="54">
        <v>1250</v>
      </c>
      <c r="E275" s="54">
        <v>850</v>
      </c>
      <c r="F275" s="54">
        <v>850</v>
      </c>
      <c r="G275" s="53">
        <v>850</v>
      </c>
    </row>
    <row r="276" spans="1:7" ht="13.9" customHeight="1">
      <c r="A276" s="34"/>
      <c r="B276" s="74" t="s">
        <v>79</v>
      </c>
      <c r="C276" s="38" t="s">
        <v>15</v>
      </c>
      <c r="D276" s="54">
        <v>1600</v>
      </c>
      <c r="E276" s="54">
        <v>998</v>
      </c>
      <c r="F276" s="54">
        <v>998</v>
      </c>
      <c r="G276" s="53">
        <v>998</v>
      </c>
    </row>
    <row r="277" spans="1:7" ht="13.9" customHeight="1">
      <c r="A277" s="34"/>
      <c r="B277" s="74" t="s">
        <v>80</v>
      </c>
      <c r="C277" s="38" t="s">
        <v>287</v>
      </c>
      <c r="D277" s="54">
        <v>1600</v>
      </c>
      <c r="E277" s="54">
        <v>1000</v>
      </c>
      <c r="F277" s="54">
        <v>1000</v>
      </c>
      <c r="G277" s="53">
        <v>1000</v>
      </c>
    </row>
    <row r="278" spans="1:7" s="151" customFormat="1" ht="14.65" customHeight="1">
      <c r="A278" s="141"/>
      <c r="B278" s="167" t="s">
        <v>323</v>
      </c>
      <c r="C278" s="141" t="s">
        <v>277</v>
      </c>
      <c r="D278" s="43">
        <v>0</v>
      </c>
      <c r="E278" s="54">
        <v>2000</v>
      </c>
      <c r="F278" s="54">
        <f>2000+200</f>
        <v>2200</v>
      </c>
      <c r="G278" s="54">
        <v>3250</v>
      </c>
    </row>
    <row r="279" spans="1:7" s="151" customFormat="1" ht="14.65" customHeight="1">
      <c r="A279" s="141"/>
      <c r="B279" s="167" t="s">
        <v>392</v>
      </c>
      <c r="C279" s="141" t="s">
        <v>379</v>
      </c>
      <c r="D279" s="43">
        <v>0</v>
      </c>
      <c r="E279" s="54">
        <v>1</v>
      </c>
      <c r="F279" s="54">
        <v>1</v>
      </c>
      <c r="G279" s="54">
        <v>650</v>
      </c>
    </row>
    <row r="280" spans="1:7" ht="13.9" customHeight="1">
      <c r="A280" s="46"/>
      <c r="B280" s="170" t="s">
        <v>81</v>
      </c>
      <c r="C280" s="181" t="s">
        <v>21</v>
      </c>
      <c r="D280" s="64">
        <v>250</v>
      </c>
      <c r="E280" s="64">
        <v>300</v>
      </c>
      <c r="F280" s="64">
        <v>300</v>
      </c>
      <c r="G280" s="52">
        <v>300</v>
      </c>
    </row>
    <row r="281" spans="1:7" ht="13.9" customHeight="1">
      <c r="A281" s="34"/>
      <c r="B281" s="74" t="s">
        <v>82</v>
      </c>
      <c r="C281" s="38" t="s">
        <v>25</v>
      </c>
      <c r="D281" s="54">
        <v>3401</v>
      </c>
      <c r="E281" s="43">
        <v>0</v>
      </c>
      <c r="F281" s="43">
        <v>0</v>
      </c>
      <c r="G281" s="43">
        <v>0</v>
      </c>
    </row>
    <row r="282" spans="1:7" ht="13.9" customHeight="1">
      <c r="A282" s="34" t="s">
        <v>5</v>
      </c>
      <c r="B282" s="73">
        <v>0.45</v>
      </c>
      <c r="C282" s="38" t="s">
        <v>232</v>
      </c>
      <c r="D282" s="50">
        <f t="shared" ref="D282:F282" si="24">SUM(D269:D281)</f>
        <v>355761</v>
      </c>
      <c r="E282" s="50">
        <f t="shared" si="24"/>
        <v>349780</v>
      </c>
      <c r="F282" s="50">
        <f t="shared" si="24"/>
        <v>327084</v>
      </c>
      <c r="G282" s="50">
        <v>362496</v>
      </c>
    </row>
    <row r="283" spans="1:7" ht="12" customHeight="1">
      <c r="A283" s="34"/>
      <c r="B283" s="37"/>
      <c r="C283" s="38"/>
      <c r="D283" s="53"/>
      <c r="E283" s="53"/>
      <c r="F283" s="56"/>
      <c r="G283" s="56"/>
    </row>
    <row r="284" spans="1:7" ht="13.9" customHeight="1">
      <c r="A284" s="34"/>
      <c r="B284" s="73">
        <v>0.46</v>
      </c>
      <c r="C284" s="38" t="s">
        <v>233</v>
      </c>
      <c r="D284" s="39"/>
      <c r="E284" s="39"/>
      <c r="F284" s="62"/>
      <c r="G284" s="62"/>
    </row>
    <row r="285" spans="1:7" ht="13.9" customHeight="1">
      <c r="A285" s="34"/>
      <c r="B285" s="74" t="s">
        <v>83</v>
      </c>
      <c r="C285" s="38" t="s">
        <v>12</v>
      </c>
      <c r="D285" s="135">
        <v>156100</v>
      </c>
      <c r="E285" s="135">
        <v>152562</v>
      </c>
      <c r="F285" s="135">
        <f>152562-10275</f>
        <v>142287</v>
      </c>
      <c r="G285" s="7">
        <v>84232</v>
      </c>
    </row>
    <row r="286" spans="1:7" ht="13.9" customHeight="1">
      <c r="A286" s="34"/>
      <c r="B286" s="74" t="s">
        <v>182</v>
      </c>
      <c r="C286" s="38" t="s">
        <v>179</v>
      </c>
      <c r="D286" s="135">
        <v>20887</v>
      </c>
      <c r="E286" s="135">
        <v>17859</v>
      </c>
      <c r="F286" s="135">
        <f>17859+1565</f>
        <v>19424</v>
      </c>
      <c r="G286" s="7">
        <v>19408</v>
      </c>
    </row>
    <row r="287" spans="1:7" s="151" customFormat="1" ht="14.45" customHeight="1">
      <c r="A287" s="141"/>
      <c r="B287" s="167" t="s">
        <v>325</v>
      </c>
      <c r="C287" s="141" t="s">
        <v>266</v>
      </c>
      <c r="D287" s="43">
        <v>0</v>
      </c>
      <c r="E287" s="54">
        <v>1</v>
      </c>
      <c r="F287" s="54">
        <v>1</v>
      </c>
      <c r="G287" s="54">
        <v>4212</v>
      </c>
    </row>
    <row r="288" spans="1:7" s="151" customFormat="1" ht="14.65" customHeight="1">
      <c r="A288" s="141"/>
      <c r="B288" s="167" t="s">
        <v>326</v>
      </c>
      <c r="C288" s="141" t="s">
        <v>268</v>
      </c>
      <c r="D288" s="43">
        <v>0</v>
      </c>
      <c r="E288" s="54">
        <v>1</v>
      </c>
      <c r="F288" s="54">
        <v>1</v>
      </c>
      <c r="G288" s="54">
        <v>70655</v>
      </c>
    </row>
    <row r="289" spans="1:7" s="151" customFormat="1" ht="14.65" customHeight="1">
      <c r="A289" s="141"/>
      <c r="B289" s="167" t="s">
        <v>327</v>
      </c>
      <c r="C289" s="141" t="s">
        <v>270</v>
      </c>
      <c r="D289" s="43">
        <v>0</v>
      </c>
      <c r="E289" s="54">
        <v>1</v>
      </c>
      <c r="F289" s="54">
        <v>1</v>
      </c>
      <c r="G289" s="54">
        <v>1</v>
      </c>
    </row>
    <row r="290" spans="1:7" s="151" customFormat="1" ht="14.65" customHeight="1">
      <c r="A290" s="141"/>
      <c r="B290" s="167" t="s">
        <v>328</v>
      </c>
      <c r="C290" s="141" t="s">
        <v>272</v>
      </c>
      <c r="D290" s="43">
        <v>0</v>
      </c>
      <c r="E290" s="54">
        <v>1</v>
      </c>
      <c r="F290" s="54">
        <v>1</v>
      </c>
      <c r="G290" s="54">
        <v>1</v>
      </c>
    </row>
    <row r="291" spans="1:7" ht="13.9" customHeight="1">
      <c r="A291" s="34"/>
      <c r="B291" s="74" t="s">
        <v>84</v>
      </c>
      <c r="C291" s="38" t="s">
        <v>273</v>
      </c>
      <c r="D291" s="135">
        <v>590</v>
      </c>
      <c r="E291" s="135">
        <v>590</v>
      </c>
      <c r="F291" s="135">
        <v>590</v>
      </c>
      <c r="G291" s="7">
        <v>590</v>
      </c>
    </row>
    <row r="292" spans="1:7" ht="13.9" customHeight="1">
      <c r="A292" s="34"/>
      <c r="B292" s="74" t="s">
        <v>85</v>
      </c>
      <c r="C292" s="38" t="s">
        <v>15</v>
      </c>
      <c r="D292" s="135">
        <v>650</v>
      </c>
      <c r="E292" s="54">
        <v>648</v>
      </c>
      <c r="F292" s="54">
        <v>648</v>
      </c>
      <c r="G292" s="53">
        <v>648</v>
      </c>
    </row>
    <row r="293" spans="1:7" ht="13.9" customHeight="1">
      <c r="A293" s="34"/>
      <c r="B293" s="74" t="s">
        <v>86</v>
      </c>
      <c r="C293" s="38" t="s">
        <v>324</v>
      </c>
      <c r="D293" s="135">
        <v>318</v>
      </c>
      <c r="E293" s="135">
        <v>318</v>
      </c>
      <c r="F293" s="135">
        <v>318</v>
      </c>
      <c r="G293" s="7">
        <v>318</v>
      </c>
    </row>
    <row r="294" spans="1:7" s="151" customFormat="1" ht="14.65" customHeight="1">
      <c r="A294" s="141"/>
      <c r="B294" s="167" t="s">
        <v>329</v>
      </c>
      <c r="C294" s="141" t="s">
        <v>277</v>
      </c>
      <c r="D294" s="43">
        <v>0</v>
      </c>
      <c r="E294" s="54">
        <v>1000</v>
      </c>
      <c r="F294" s="54">
        <f>1000+1281</f>
        <v>2281</v>
      </c>
      <c r="G294" s="54">
        <v>2250</v>
      </c>
    </row>
    <row r="295" spans="1:7" s="151" customFormat="1" ht="14.65" customHeight="1">
      <c r="A295" s="141"/>
      <c r="B295" s="167" t="s">
        <v>393</v>
      </c>
      <c r="C295" s="141" t="s">
        <v>379</v>
      </c>
      <c r="D295" s="43">
        <v>0</v>
      </c>
      <c r="E295" s="54">
        <v>1</v>
      </c>
      <c r="F295" s="54">
        <f>1+124</f>
        <v>125</v>
      </c>
      <c r="G295" s="54">
        <v>840</v>
      </c>
    </row>
    <row r="296" spans="1:7" ht="13.9" customHeight="1">
      <c r="A296" s="34"/>
      <c r="B296" s="74" t="s">
        <v>87</v>
      </c>
      <c r="C296" s="40" t="s">
        <v>21</v>
      </c>
      <c r="D296" s="54">
        <v>120</v>
      </c>
      <c r="E296" s="54">
        <v>300</v>
      </c>
      <c r="F296" s="54">
        <v>300</v>
      </c>
      <c r="G296" s="53">
        <v>300</v>
      </c>
    </row>
    <row r="297" spans="1:7" ht="13.9" customHeight="1">
      <c r="A297" s="34"/>
      <c r="B297" s="74" t="s">
        <v>173</v>
      </c>
      <c r="C297" s="38" t="s">
        <v>25</v>
      </c>
      <c r="D297" s="54">
        <v>2000</v>
      </c>
      <c r="E297" s="43">
        <v>0</v>
      </c>
      <c r="F297" s="43">
        <v>0</v>
      </c>
      <c r="G297" s="43">
        <v>0</v>
      </c>
    </row>
    <row r="298" spans="1:7" ht="13.9" customHeight="1">
      <c r="A298" s="34" t="s">
        <v>5</v>
      </c>
      <c r="B298" s="73">
        <v>0.46</v>
      </c>
      <c r="C298" s="38" t="s">
        <v>233</v>
      </c>
      <c r="D298" s="50">
        <f t="shared" ref="D298:F298" si="25">SUM(D285:D297)</f>
        <v>180665</v>
      </c>
      <c r="E298" s="50">
        <f t="shared" si="25"/>
        <v>173282</v>
      </c>
      <c r="F298" s="50">
        <f t="shared" si="25"/>
        <v>165977</v>
      </c>
      <c r="G298" s="50">
        <v>183455</v>
      </c>
    </row>
    <row r="299" spans="1:7" ht="12" customHeight="1">
      <c r="A299" s="34"/>
      <c r="B299" s="37"/>
      <c r="C299" s="38"/>
      <c r="D299" s="53"/>
      <c r="E299" s="53"/>
      <c r="F299" s="56"/>
      <c r="G299" s="56"/>
    </row>
    <row r="300" spans="1:7" ht="13.9" customHeight="1">
      <c r="A300" s="34"/>
      <c r="B300" s="73">
        <v>0.47</v>
      </c>
      <c r="C300" s="38" t="s">
        <v>234</v>
      </c>
      <c r="D300" s="39"/>
      <c r="E300" s="39"/>
      <c r="F300" s="62"/>
      <c r="G300" s="62"/>
    </row>
    <row r="301" spans="1:7" ht="13.9" customHeight="1">
      <c r="A301" s="34"/>
      <c r="B301" s="74" t="s">
        <v>88</v>
      </c>
      <c r="C301" s="38" t="s">
        <v>12</v>
      </c>
      <c r="D301" s="54">
        <v>90323</v>
      </c>
      <c r="E301" s="54">
        <v>99241</v>
      </c>
      <c r="F301" s="54">
        <f>99241-6282</f>
        <v>92959</v>
      </c>
      <c r="G301" s="53">
        <v>54959</v>
      </c>
    </row>
    <row r="302" spans="1:7" ht="13.9" customHeight="1">
      <c r="A302" s="34"/>
      <c r="B302" s="74" t="s">
        <v>183</v>
      </c>
      <c r="C302" s="38" t="s">
        <v>179</v>
      </c>
      <c r="D302" s="54">
        <v>12578</v>
      </c>
      <c r="E302" s="54">
        <v>12629</v>
      </c>
      <c r="F302" s="54">
        <v>12629</v>
      </c>
      <c r="G302" s="53">
        <v>12737</v>
      </c>
    </row>
    <row r="303" spans="1:7" s="151" customFormat="1" ht="14.45" customHeight="1">
      <c r="A303" s="141"/>
      <c r="B303" s="167" t="s">
        <v>330</v>
      </c>
      <c r="C303" s="141" t="s">
        <v>266</v>
      </c>
      <c r="D303" s="43">
        <v>0</v>
      </c>
      <c r="E303" s="54">
        <v>1</v>
      </c>
      <c r="F303" s="54">
        <v>1</v>
      </c>
      <c r="G303" s="54">
        <v>2748</v>
      </c>
    </row>
    <row r="304" spans="1:7" s="151" customFormat="1" ht="14.65" customHeight="1">
      <c r="A304" s="141"/>
      <c r="B304" s="167" t="s">
        <v>331</v>
      </c>
      <c r="C304" s="141" t="s">
        <v>268</v>
      </c>
      <c r="D304" s="43">
        <v>0</v>
      </c>
      <c r="E304" s="54">
        <v>1</v>
      </c>
      <c r="F304" s="54">
        <v>1</v>
      </c>
      <c r="G304" s="54">
        <v>46418</v>
      </c>
    </row>
    <row r="305" spans="1:7" s="151" customFormat="1" ht="14.65" customHeight="1">
      <c r="A305" s="141"/>
      <c r="B305" s="167" t="s">
        <v>332</v>
      </c>
      <c r="C305" s="141" t="s">
        <v>270</v>
      </c>
      <c r="D305" s="43">
        <v>0</v>
      </c>
      <c r="E305" s="54">
        <v>1</v>
      </c>
      <c r="F305" s="54">
        <v>1</v>
      </c>
      <c r="G305" s="54">
        <v>1</v>
      </c>
    </row>
    <row r="306" spans="1:7" s="151" customFormat="1" ht="14.65" customHeight="1">
      <c r="A306" s="141"/>
      <c r="B306" s="167" t="s">
        <v>333</v>
      </c>
      <c r="C306" s="141" t="s">
        <v>272</v>
      </c>
      <c r="D306" s="43">
        <v>0</v>
      </c>
      <c r="E306" s="54">
        <v>1</v>
      </c>
      <c r="F306" s="54">
        <v>1</v>
      </c>
      <c r="G306" s="54">
        <v>1</v>
      </c>
    </row>
    <row r="307" spans="1:7" ht="13.9" customHeight="1">
      <c r="A307" s="34"/>
      <c r="B307" s="74" t="s">
        <v>89</v>
      </c>
      <c r="C307" s="38" t="s">
        <v>273</v>
      </c>
      <c r="D307" s="54">
        <v>743</v>
      </c>
      <c r="E307" s="54">
        <v>743</v>
      </c>
      <c r="F307" s="54">
        <v>743</v>
      </c>
      <c r="G307" s="53">
        <v>743</v>
      </c>
    </row>
    <row r="308" spans="1:7" ht="13.9" customHeight="1">
      <c r="A308" s="34"/>
      <c r="B308" s="74" t="s">
        <v>90</v>
      </c>
      <c r="C308" s="38" t="s">
        <v>15</v>
      </c>
      <c r="D308" s="54">
        <v>1200</v>
      </c>
      <c r="E308" s="54">
        <v>1198</v>
      </c>
      <c r="F308" s="54">
        <v>1198</v>
      </c>
      <c r="G308" s="53">
        <v>1198</v>
      </c>
    </row>
    <row r="309" spans="1:7" ht="13.9" customHeight="1">
      <c r="A309" s="34"/>
      <c r="B309" s="74" t="s">
        <v>91</v>
      </c>
      <c r="C309" s="38" t="s">
        <v>287</v>
      </c>
      <c r="D309" s="54">
        <v>207</v>
      </c>
      <c r="E309" s="54">
        <v>207</v>
      </c>
      <c r="F309" s="54">
        <v>207</v>
      </c>
      <c r="G309" s="53">
        <v>207</v>
      </c>
    </row>
    <row r="310" spans="1:7" s="151" customFormat="1" ht="14.65" customHeight="1">
      <c r="A310" s="141"/>
      <c r="B310" s="167" t="s">
        <v>334</v>
      </c>
      <c r="C310" s="141" t="s">
        <v>277</v>
      </c>
      <c r="D310" s="43">
        <v>0</v>
      </c>
      <c r="E310" s="54">
        <v>1700</v>
      </c>
      <c r="F310" s="54">
        <v>1700</v>
      </c>
      <c r="G310" s="54">
        <v>1800</v>
      </c>
    </row>
    <row r="311" spans="1:7" s="151" customFormat="1" ht="14.65" customHeight="1">
      <c r="A311" s="141"/>
      <c r="B311" s="167" t="s">
        <v>394</v>
      </c>
      <c r="C311" s="141" t="s">
        <v>379</v>
      </c>
      <c r="D311" s="43">
        <v>0</v>
      </c>
      <c r="E311" s="54">
        <v>1</v>
      </c>
      <c r="F311" s="54">
        <v>1</v>
      </c>
      <c r="G311" s="54">
        <v>600</v>
      </c>
    </row>
    <row r="312" spans="1:7" ht="13.9" customHeight="1">
      <c r="A312" s="34"/>
      <c r="B312" s="74" t="s">
        <v>92</v>
      </c>
      <c r="C312" s="40" t="s">
        <v>21</v>
      </c>
      <c r="D312" s="135">
        <v>150</v>
      </c>
      <c r="E312" s="159">
        <v>300</v>
      </c>
      <c r="F312" s="159">
        <v>300</v>
      </c>
      <c r="G312" s="7">
        <v>300</v>
      </c>
    </row>
    <row r="313" spans="1:7" ht="13.9" customHeight="1">
      <c r="A313" s="34"/>
      <c r="B313" s="74" t="s">
        <v>174</v>
      </c>
      <c r="C313" s="38" t="s">
        <v>25</v>
      </c>
      <c r="D313" s="64">
        <v>1700</v>
      </c>
      <c r="E313" s="47">
        <v>0</v>
      </c>
      <c r="F313" s="47">
        <v>0</v>
      </c>
      <c r="G313" s="47">
        <v>0</v>
      </c>
    </row>
    <row r="314" spans="1:7" ht="13.9" customHeight="1">
      <c r="A314" s="34" t="s">
        <v>5</v>
      </c>
      <c r="B314" s="73">
        <v>0.47</v>
      </c>
      <c r="C314" s="38" t="s">
        <v>234</v>
      </c>
      <c r="D314" s="64">
        <f t="shared" ref="D314:F314" si="26">SUM(D301:D313)</f>
        <v>106901</v>
      </c>
      <c r="E314" s="64">
        <f t="shared" si="26"/>
        <v>116023</v>
      </c>
      <c r="F314" s="64">
        <f t="shared" si="26"/>
        <v>109741</v>
      </c>
      <c r="G314" s="64">
        <v>121712</v>
      </c>
    </row>
    <row r="315" spans="1:7" ht="12" customHeight="1">
      <c r="A315" s="34"/>
      <c r="B315" s="37"/>
      <c r="C315" s="38"/>
      <c r="D315" s="53"/>
      <c r="E315" s="53"/>
      <c r="F315" s="56"/>
      <c r="G315" s="56"/>
    </row>
    <row r="316" spans="1:7" ht="13.9" customHeight="1">
      <c r="A316" s="34"/>
      <c r="B316" s="73">
        <v>0.48</v>
      </c>
      <c r="C316" s="38" t="s">
        <v>235</v>
      </c>
      <c r="D316" s="39"/>
      <c r="E316" s="39"/>
      <c r="F316" s="62"/>
      <c r="G316" s="62"/>
    </row>
    <row r="317" spans="1:7" ht="13.9" customHeight="1">
      <c r="A317" s="34"/>
      <c r="B317" s="74" t="s">
        <v>93</v>
      </c>
      <c r="C317" s="38" t="s">
        <v>12</v>
      </c>
      <c r="D317" s="135">
        <v>353889</v>
      </c>
      <c r="E317" s="54">
        <v>375293</v>
      </c>
      <c r="F317" s="54">
        <f>375293-6287</f>
        <v>369006</v>
      </c>
      <c r="G317" s="53">
        <v>222945</v>
      </c>
    </row>
    <row r="318" spans="1:7" ht="13.9" customHeight="1">
      <c r="A318" s="34"/>
      <c r="B318" s="74" t="s">
        <v>184</v>
      </c>
      <c r="C318" s="38" t="s">
        <v>179</v>
      </c>
      <c r="D318" s="135">
        <v>28132</v>
      </c>
      <c r="E318" s="54">
        <v>28999</v>
      </c>
      <c r="F318" s="54">
        <v>28999</v>
      </c>
      <c r="G318" s="53">
        <v>28736</v>
      </c>
    </row>
    <row r="319" spans="1:7" s="151" customFormat="1" ht="14.45" customHeight="1">
      <c r="A319" s="141"/>
      <c r="B319" s="167" t="s">
        <v>335</v>
      </c>
      <c r="C319" s="141" t="s">
        <v>266</v>
      </c>
      <c r="D319" s="43">
        <v>0</v>
      </c>
      <c r="E319" s="54">
        <v>1</v>
      </c>
      <c r="F319" s="54">
        <v>1</v>
      </c>
      <c r="G319" s="54">
        <v>11147</v>
      </c>
    </row>
    <row r="320" spans="1:7" s="151" customFormat="1" ht="14.65" customHeight="1">
      <c r="A320" s="141"/>
      <c r="B320" s="167" t="s">
        <v>336</v>
      </c>
      <c r="C320" s="141" t="s">
        <v>268</v>
      </c>
      <c r="D320" s="43">
        <v>0</v>
      </c>
      <c r="E320" s="54">
        <v>1</v>
      </c>
      <c r="F320" s="54">
        <v>1</v>
      </c>
      <c r="G320" s="54">
        <v>189909</v>
      </c>
    </row>
    <row r="321" spans="1:7" s="151" customFormat="1" ht="14.65" customHeight="1">
      <c r="A321" s="141"/>
      <c r="B321" s="167" t="s">
        <v>337</v>
      </c>
      <c r="C321" s="141" t="s">
        <v>270</v>
      </c>
      <c r="D321" s="43">
        <v>0</v>
      </c>
      <c r="E321" s="54">
        <v>1</v>
      </c>
      <c r="F321" s="54">
        <v>1</v>
      </c>
      <c r="G321" s="54">
        <v>1</v>
      </c>
    </row>
    <row r="322" spans="1:7" s="151" customFormat="1" ht="14.65" customHeight="1">
      <c r="A322" s="141"/>
      <c r="B322" s="167" t="s">
        <v>338</v>
      </c>
      <c r="C322" s="141" t="s">
        <v>272</v>
      </c>
      <c r="D322" s="43">
        <v>0</v>
      </c>
      <c r="E322" s="54">
        <v>1</v>
      </c>
      <c r="F322" s="54">
        <v>1</v>
      </c>
      <c r="G322" s="54">
        <v>1</v>
      </c>
    </row>
    <row r="323" spans="1:7" ht="13.9" customHeight="1">
      <c r="A323" s="34"/>
      <c r="B323" s="74" t="s">
        <v>94</v>
      </c>
      <c r="C323" s="38" t="s">
        <v>273</v>
      </c>
      <c r="D323" s="135">
        <v>1370</v>
      </c>
      <c r="E323" s="54">
        <v>1375</v>
      </c>
      <c r="F323" s="54">
        <v>1375</v>
      </c>
      <c r="G323" s="53">
        <v>1375</v>
      </c>
    </row>
    <row r="324" spans="1:7" ht="13.9" customHeight="1">
      <c r="A324" s="34"/>
      <c r="B324" s="74" t="s">
        <v>95</v>
      </c>
      <c r="C324" s="38" t="s">
        <v>15</v>
      </c>
      <c r="D324" s="54">
        <v>1830</v>
      </c>
      <c r="E324" s="54">
        <v>1323</v>
      </c>
      <c r="F324" s="54">
        <v>1323</v>
      </c>
      <c r="G324" s="53">
        <v>1323</v>
      </c>
    </row>
    <row r="325" spans="1:7" ht="13.9" customHeight="1">
      <c r="A325" s="34"/>
      <c r="B325" s="74" t="s">
        <v>96</v>
      </c>
      <c r="C325" s="38" t="s">
        <v>287</v>
      </c>
      <c r="D325" s="54">
        <v>413</v>
      </c>
      <c r="E325" s="54">
        <v>413</v>
      </c>
      <c r="F325" s="54">
        <v>413</v>
      </c>
      <c r="G325" s="53">
        <v>413</v>
      </c>
    </row>
    <row r="326" spans="1:7" s="151" customFormat="1" ht="14.65" customHeight="1">
      <c r="A326" s="141"/>
      <c r="B326" s="167" t="s">
        <v>339</v>
      </c>
      <c r="C326" s="141" t="s">
        <v>277</v>
      </c>
      <c r="D326" s="43">
        <v>0</v>
      </c>
      <c r="E326" s="54">
        <v>3500</v>
      </c>
      <c r="F326" s="54">
        <v>3500</v>
      </c>
      <c r="G326" s="54">
        <v>3700</v>
      </c>
    </row>
    <row r="327" spans="1:7" s="151" customFormat="1" ht="14.65" customHeight="1">
      <c r="A327" s="141"/>
      <c r="B327" s="167" t="s">
        <v>395</v>
      </c>
      <c r="C327" s="141" t="s">
        <v>379</v>
      </c>
      <c r="D327" s="43">
        <v>0</v>
      </c>
      <c r="E327" s="54">
        <v>1</v>
      </c>
      <c r="F327" s="54">
        <v>1</v>
      </c>
      <c r="G327" s="54">
        <v>1560</v>
      </c>
    </row>
    <row r="328" spans="1:7" ht="13.9" customHeight="1">
      <c r="A328" s="46"/>
      <c r="B328" s="170" t="s">
        <v>97</v>
      </c>
      <c r="C328" s="181" t="s">
        <v>21</v>
      </c>
      <c r="D328" s="64">
        <v>300</v>
      </c>
      <c r="E328" s="122">
        <v>300</v>
      </c>
      <c r="F328" s="122">
        <v>300</v>
      </c>
      <c r="G328" s="52">
        <v>300</v>
      </c>
    </row>
    <row r="329" spans="1:7" ht="13.9" customHeight="1">
      <c r="A329" s="34"/>
      <c r="B329" s="74" t="s">
        <v>175</v>
      </c>
      <c r="C329" s="38" t="s">
        <v>25</v>
      </c>
      <c r="D329" s="54">
        <v>4500</v>
      </c>
      <c r="E329" s="43">
        <v>0</v>
      </c>
      <c r="F329" s="43">
        <v>0</v>
      </c>
      <c r="G329" s="43">
        <v>0</v>
      </c>
    </row>
    <row r="330" spans="1:7" ht="13.9" customHeight="1">
      <c r="A330" s="34" t="s">
        <v>5</v>
      </c>
      <c r="B330" s="73">
        <v>0.48</v>
      </c>
      <c r="C330" s="38" t="s">
        <v>235</v>
      </c>
      <c r="D330" s="50">
        <f t="shared" ref="D330:F330" si="27">SUM(D317:D329)</f>
        <v>390434</v>
      </c>
      <c r="E330" s="50">
        <f t="shared" si="27"/>
        <v>411208</v>
      </c>
      <c r="F330" s="50">
        <f t="shared" si="27"/>
        <v>404921</v>
      </c>
      <c r="G330" s="50">
        <v>461410</v>
      </c>
    </row>
    <row r="331" spans="1:7" ht="11.1" customHeight="1">
      <c r="A331" s="34"/>
      <c r="B331" s="73"/>
      <c r="C331" s="38"/>
      <c r="D331" s="43"/>
      <c r="E331" s="54"/>
      <c r="F331" s="55"/>
      <c r="G331" s="56"/>
    </row>
    <row r="332" spans="1:7">
      <c r="A332" s="34"/>
      <c r="B332" s="73">
        <v>0.49</v>
      </c>
      <c r="C332" s="38" t="s">
        <v>236</v>
      </c>
      <c r="D332" s="43"/>
      <c r="E332" s="54"/>
      <c r="F332" s="55"/>
      <c r="G332" s="56"/>
    </row>
    <row r="333" spans="1:7">
      <c r="A333" s="34"/>
      <c r="B333" s="74" t="s">
        <v>246</v>
      </c>
      <c r="C333" s="38" t="s">
        <v>12</v>
      </c>
      <c r="D333" s="54">
        <v>220059</v>
      </c>
      <c r="E333" s="54">
        <v>255385</v>
      </c>
      <c r="F333" s="54">
        <f>255385-21070</f>
        <v>234315</v>
      </c>
      <c r="G333" s="53">
        <v>139557</v>
      </c>
    </row>
    <row r="334" spans="1:7">
      <c r="A334" s="34"/>
      <c r="B334" s="74" t="s">
        <v>247</v>
      </c>
      <c r="C334" s="38" t="s">
        <v>179</v>
      </c>
      <c r="D334" s="54">
        <v>16030</v>
      </c>
      <c r="E334" s="54">
        <v>16579</v>
      </c>
      <c r="F334" s="54">
        <v>16579</v>
      </c>
      <c r="G334" s="53">
        <v>17060</v>
      </c>
    </row>
    <row r="335" spans="1:7" s="151" customFormat="1" ht="14.45" customHeight="1">
      <c r="A335" s="141"/>
      <c r="B335" s="167" t="s">
        <v>340</v>
      </c>
      <c r="C335" s="141" t="s">
        <v>266</v>
      </c>
      <c r="D335" s="43">
        <v>0</v>
      </c>
      <c r="E335" s="54">
        <v>1</v>
      </c>
      <c r="F335" s="54">
        <v>1</v>
      </c>
      <c r="G335" s="54">
        <v>6977</v>
      </c>
    </row>
    <row r="336" spans="1:7" s="151" customFormat="1" ht="14.65" customHeight="1">
      <c r="A336" s="141"/>
      <c r="B336" s="167" t="s">
        <v>341</v>
      </c>
      <c r="C336" s="141" t="s">
        <v>268</v>
      </c>
      <c r="D336" s="43">
        <v>0</v>
      </c>
      <c r="E336" s="54">
        <v>1</v>
      </c>
      <c r="F336" s="54">
        <v>1</v>
      </c>
      <c r="G336" s="54">
        <v>117814</v>
      </c>
    </row>
    <row r="337" spans="1:7" s="151" customFormat="1" ht="14.65" customHeight="1">
      <c r="A337" s="141"/>
      <c r="B337" s="167" t="s">
        <v>342</v>
      </c>
      <c r="C337" s="141" t="s">
        <v>270</v>
      </c>
      <c r="D337" s="43">
        <v>0</v>
      </c>
      <c r="E337" s="54">
        <v>1</v>
      </c>
      <c r="F337" s="54">
        <v>1</v>
      </c>
      <c r="G337" s="54">
        <v>1</v>
      </c>
    </row>
    <row r="338" spans="1:7" s="151" customFormat="1" ht="14.65" customHeight="1">
      <c r="A338" s="141"/>
      <c r="B338" s="167" t="s">
        <v>344</v>
      </c>
      <c r="C338" s="141" t="s">
        <v>272</v>
      </c>
      <c r="D338" s="43">
        <v>0</v>
      </c>
      <c r="E338" s="54">
        <v>1</v>
      </c>
      <c r="F338" s="54">
        <v>1</v>
      </c>
      <c r="G338" s="54">
        <v>1</v>
      </c>
    </row>
    <row r="339" spans="1:7">
      <c r="A339" s="34"/>
      <c r="B339" s="74" t="s">
        <v>248</v>
      </c>
      <c r="C339" s="38" t="s">
        <v>273</v>
      </c>
      <c r="D339" s="54">
        <v>850</v>
      </c>
      <c r="E339" s="54">
        <v>850</v>
      </c>
      <c r="F339" s="54">
        <v>850</v>
      </c>
      <c r="G339" s="53">
        <v>850</v>
      </c>
    </row>
    <row r="340" spans="1:7">
      <c r="A340" s="34"/>
      <c r="B340" s="74" t="s">
        <v>249</v>
      </c>
      <c r="C340" s="38" t="s">
        <v>15</v>
      </c>
      <c r="D340" s="54">
        <v>2000</v>
      </c>
      <c r="E340" s="54">
        <v>999</v>
      </c>
      <c r="F340" s="54">
        <v>999</v>
      </c>
      <c r="G340" s="53">
        <v>999</v>
      </c>
    </row>
    <row r="341" spans="1:7">
      <c r="A341" s="34"/>
      <c r="B341" s="74" t="s">
        <v>250</v>
      </c>
      <c r="C341" s="38" t="s">
        <v>287</v>
      </c>
      <c r="D341" s="54">
        <v>971</v>
      </c>
      <c r="E341" s="54">
        <v>1000</v>
      </c>
      <c r="F341" s="54">
        <v>1000</v>
      </c>
      <c r="G341" s="53">
        <v>1000</v>
      </c>
    </row>
    <row r="342" spans="1:7" s="151" customFormat="1" ht="14.65" customHeight="1">
      <c r="A342" s="141"/>
      <c r="B342" s="167" t="s">
        <v>343</v>
      </c>
      <c r="C342" s="141" t="s">
        <v>277</v>
      </c>
      <c r="D342" s="43">
        <v>0</v>
      </c>
      <c r="E342" s="54">
        <v>2000</v>
      </c>
      <c r="F342" s="54">
        <v>2000</v>
      </c>
      <c r="G342" s="54">
        <v>2000</v>
      </c>
    </row>
    <row r="343" spans="1:7" s="151" customFormat="1" ht="14.65" customHeight="1">
      <c r="A343" s="141"/>
      <c r="B343" s="167" t="s">
        <v>426</v>
      </c>
      <c r="C343" s="141" t="s">
        <v>470</v>
      </c>
      <c r="D343" s="54">
        <v>1041</v>
      </c>
      <c r="E343" s="43">
        <v>0</v>
      </c>
      <c r="F343" s="43">
        <v>0</v>
      </c>
      <c r="G343" s="41">
        <v>0</v>
      </c>
    </row>
    <row r="344" spans="1:7" s="151" customFormat="1" ht="14.65" customHeight="1">
      <c r="A344" s="141"/>
      <c r="B344" s="167" t="s">
        <v>480</v>
      </c>
      <c r="C344" s="141" t="s">
        <v>379</v>
      </c>
      <c r="D344" s="43">
        <v>0</v>
      </c>
      <c r="E344" s="43">
        <v>0</v>
      </c>
      <c r="F344" s="43">
        <v>0</v>
      </c>
      <c r="G344" s="135">
        <v>500</v>
      </c>
    </row>
    <row r="345" spans="1:7">
      <c r="A345" s="34"/>
      <c r="B345" s="74" t="s">
        <v>251</v>
      </c>
      <c r="C345" s="40" t="s">
        <v>21</v>
      </c>
      <c r="D345" s="54">
        <v>250</v>
      </c>
      <c r="E345" s="54">
        <v>300</v>
      </c>
      <c r="F345" s="54">
        <v>300</v>
      </c>
      <c r="G345" s="53">
        <v>300</v>
      </c>
    </row>
    <row r="346" spans="1:7">
      <c r="A346" s="34"/>
      <c r="B346" s="74" t="s">
        <v>252</v>
      </c>
      <c r="C346" s="38" t="s">
        <v>25</v>
      </c>
      <c r="D346" s="64">
        <v>1780</v>
      </c>
      <c r="E346" s="47">
        <v>0</v>
      </c>
      <c r="F346" s="47">
        <v>0</v>
      </c>
      <c r="G346" s="47">
        <v>0</v>
      </c>
    </row>
    <row r="347" spans="1:7">
      <c r="A347" s="34" t="s">
        <v>5</v>
      </c>
      <c r="B347" s="73">
        <v>0.49</v>
      </c>
      <c r="C347" s="38" t="s">
        <v>236</v>
      </c>
      <c r="D347" s="64">
        <f t="shared" ref="D347:F347" si="28">SUM(D333:D346)</f>
        <v>242981</v>
      </c>
      <c r="E347" s="64">
        <f t="shared" si="28"/>
        <v>277117</v>
      </c>
      <c r="F347" s="64">
        <f t="shared" si="28"/>
        <v>256047</v>
      </c>
      <c r="G347" s="64">
        <v>287059</v>
      </c>
    </row>
    <row r="348" spans="1:7" ht="11.1" customHeight="1">
      <c r="A348" s="34"/>
      <c r="B348" s="73"/>
      <c r="C348" s="38"/>
      <c r="D348" s="43"/>
      <c r="E348" s="54"/>
      <c r="F348" s="55"/>
      <c r="G348" s="56"/>
    </row>
    <row r="349" spans="1:7">
      <c r="A349" s="34"/>
      <c r="B349" s="133" t="s">
        <v>237</v>
      </c>
      <c r="C349" s="38" t="s">
        <v>238</v>
      </c>
      <c r="D349" s="43"/>
      <c r="E349" s="54"/>
      <c r="F349" s="55"/>
      <c r="G349" s="56"/>
    </row>
    <row r="350" spans="1:7">
      <c r="A350" s="34"/>
      <c r="B350" s="74" t="s">
        <v>239</v>
      </c>
      <c r="C350" s="38" t="s">
        <v>12</v>
      </c>
      <c r="D350" s="54">
        <f>134998-1</f>
        <v>134997</v>
      </c>
      <c r="E350" s="54">
        <v>164799</v>
      </c>
      <c r="F350" s="54">
        <f>164799-6674</f>
        <v>158125</v>
      </c>
      <c r="G350" s="53">
        <v>94785</v>
      </c>
    </row>
    <row r="351" spans="1:7">
      <c r="A351" s="34"/>
      <c r="B351" s="74" t="s">
        <v>240</v>
      </c>
      <c r="C351" s="38" t="s">
        <v>179</v>
      </c>
      <c r="D351" s="54">
        <v>21391</v>
      </c>
      <c r="E351" s="54">
        <v>22215</v>
      </c>
      <c r="F351" s="54">
        <v>22215</v>
      </c>
      <c r="G351" s="53">
        <v>22026</v>
      </c>
    </row>
    <row r="352" spans="1:7" s="151" customFormat="1" ht="14.45" customHeight="1">
      <c r="A352" s="141"/>
      <c r="B352" s="167" t="s">
        <v>345</v>
      </c>
      <c r="C352" s="141" t="s">
        <v>266</v>
      </c>
      <c r="D352" s="43">
        <v>0</v>
      </c>
      <c r="E352" s="54">
        <v>1</v>
      </c>
      <c r="F352" s="54">
        <v>1</v>
      </c>
      <c r="G352" s="54">
        <v>4739</v>
      </c>
    </row>
    <row r="353" spans="1:7" s="151" customFormat="1" ht="14.65" customHeight="1">
      <c r="A353" s="141"/>
      <c r="B353" s="167" t="s">
        <v>346</v>
      </c>
      <c r="C353" s="141" t="s">
        <v>268</v>
      </c>
      <c r="D353" s="43">
        <v>0</v>
      </c>
      <c r="E353" s="54">
        <v>1</v>
      </c>
      <c r="F353" s="54">
        <v>1</v>
      </c>
      <c r="G353" s="54">
        <v>80055</v>
      </c>
    </row>
    <row r="354" spans="1:7" s="151" customFormat="1" ht="14.65" customHeight="1">
      <c r="A354" s="141"/>
      <c r="B354" s="167" t="s">
        <v>347</v>
      </c>
      <c r="C354" s="141" t="s">
        <v>270</v>
      </c>
      <c r="D354" s="43">
        <v>0</v>
      </c>
      <c r="E354" s="54">
        <v>1</v>
      </c>
      <c r="F354" s="54">
        <v>1</v>
      </c>
      <c r="G354" s="54">
        <v>1</v>
      </c>
    </row>
    <row r="355" spans="1:7" s="151" customFormat="1" ht="14.65" customHeight="1">
      <c r="A355" s="141"/>
      <c r="B355" s="167" t="s">
        <v>348</v>
      </c>
      <c r="C355" s="141" t="s">
        <v>272</v>
      </c>
      <c r="D355" s="43">
        <v>0</v>
      </c>
      <c r="E355" s="54">
        <v>1</v>
      </c>
      <c r="F355" s="54">
        <v>1</v>
      </c>
      <c r="G355" s="54">
        <v>1</v>
      </c>
    </row>
    <row r="356" spans="1:7">
      <c r="A356" s="34"/>
      <c r="B356" s="74" t="s">
        <v>241</v>
      </c>
      <c r="C356" s="38" t="s">
        <v>273</v>
      </c>
      <c r="D356" s="54">
        <v>590</v>
      </c>
      <c r="E356" s="54">
        <v>590</v>
      </c>
      <c r="F356" s="54">
        <v>590</v>
      </c>
      <c r="G356" s="53">
        <v>590</v>
      </c>
    </row>
    <row r="357" spans="1:7">
      <c r="A357" s="34"/>
      <c r="B357" s="74" t="s">
        <v>242</v>
      </c>
      <c r="C357" s="38" t="s">
        <v>15</v>
      </c>
      <c r="D357" s="54">
        <v>1570</v>
      </c>
      <c r="E357" s="54">
        <v>648</v>
      </c>
      <c r="F357" s="54">
        <v>648</v>
      </c>
      <c r="G357" s="53">
        <v>648</v>
      </c>
    </row>
    <row r="358" spans="1:7">
      <c r="A358" s="34"/>
      <c r="B358" s="74" t="s">
        <v>243</v>
      </c>
      <c r="C358" s="38" t="s">
        <v>324</v>
      </c>
      <c r="D358" s="54">
        <v>314</v>
      </c>
      <c r="E358" s="54">
        <v>318</v>
      </c>
      <c r="F358" s="54">
        <f>318+83</f>
        <v>401</v>
      </c>
      <c r="G358" s="53">
        <v>318</v>
      </c>
    </row>
    <row r="359" spans="1:7" s="151" customFormat="1" ht="14.65" customHeight="1">
      <c r="A359" s="141"/>
      <c r="B359" s="167" t="s">
        <v>349</v>
      </c>
      <c r="C359" s="141" t="s">
        <v>277</v>
      </c>
      <c r="D359" s="43">
        <v>0</v>
      </c>
      <c r="E359" s="54">
        <v>900</v>
      </c>
      <c r="F359" s="54">
        <f>900+473</f>
        <v>1373</v>
      </c>
      <c r="G359" s="54">
        <v>1400</v>
      </c>
    </row>
    <row r="360" spans="1:7" s="151" customFormat="1" ht="14.65" customHeight="1">
      <c r="A360" s="141"/>
      <c r="B360" s="167" t="s">
        <v>396</v>
      </c>
      <c r="C360" s="141" t="s">
        <v>379</v>
      </c>
      <c r="D360" s="43">
        <v>0</v>
      </c>
      <c r="E360" s="54">
        <v>1</v>
      </c>
      <c r="F360" s="54">
        <f>1+355</f>
        <v>356</v>
      </c>
      <c r="G360" s="54">
        <v>520</v>
      </c>
    </row>
    <row r="361" spans="1:7">
      <c r="A361" s="34"/>
      <c r="B361" s="74" t="s">
        <v>244</v>
      </c>
      <c r="C361" s="40" t="s">
        <v>21</v>
      </c>
      <c r="D361" s="54">
        <v>120</v>
      </c>
      <c r="E361" s="54">
        <v>300</v>
      </c>
      <c r="F361" s="54">
        <v>300</v>
      </c>
      <c r="G361" s="53">
        <v>300</v>
      </c>
    </row>
    <row r="362" spans="1:7">
      <c r="A362" s="34"/>
      <c r="B362" s="74" t="s">
        <v>245</v>
      </c>
      <c r="C362" s="38" t="s">
        <v>25</v>
      </c>
      <c r="D362" s="64">
        <v>1378</v>
      </c>
      <c r="E362" s="47">
        <v>0</v>
      </c>
      <c r="F362" s="47">
        <v>0</v>
      </c>
      <c r="G362" s="47">
        <v>0</v>
      </c>
    </row>
    <row r="363" spans="1:7">
      <c r="A363" s="34" t="s">
        <v>5</v>
      </c>
      <c r="B363" s="133" t="s">
        <v>237</v>
      </c>
      <c r="C363" s="38" t="s">
        <v>238</v>
      </c>
      <c r="D363" s="64">
        <f t="shared" ref="D363:F363" si="29">SUM(D350:D362)</f>
        <v>160360</v>
      </c>
      <c r="E363" s="64">
        <f t="shared" si="29"/>
        <v>189775</v>
      </c>
      <c r="F363" s="64">
        <f t="shared" si="29"/>
        <v>184012</v>
      </c>
      <c r="G363" s="64">
        <v>205383</v>
      </c>
    </row>
    <row r="364" spans="1:7" ht="11.1" customHeight="1">
      <c r="A364" s="34"/>
      <c r="B364" s="73"/>
      <c r="C364" s="38"/>
      <c r="D364" s="43"/>
      <c r="E364" s="54"/>
      <c r="F364" s="55"/>
      <c r="G364" s="56"/>
    </row>
    <row r="365" spans="1:7" ht="13.9" customHeight="1">
      <c r="A365" s="34"/>
      <c r="B365" s="37">
        <v>68</v>
      </c>
      <c r="C365" s="38" t="s">
        <v>164</v>
      </c>
      <c r="D365" s="58"/>
      <c r="E365" s="58"/>
      <c r="F365" s="59"/>
      <c r="G365" s="59"/>
    </row>
    <row r="366" spans="1:7" ht="13.9" customHeight="1">
      <c r="A366" s="34"/>
      <c r="B366" s="74" t="s">
        <v>73</v>
      </c>
      <c r="C366" s="38" t="s">
        <v>12</v>
      </c>
      <c r="D366" s="135">
        <v>14934</v>
      </c>
      <c r="E366" s="43">
        <v>0</v>
      </c>
      <c r="F366" s="43">
        <v>0</v>
      </c>
      <c r="G366" s="54">
        <v>2850</v>
      </c>
    </row>
    <row r="367" spans="1:7" ht="13.9" customHeight="1">
      <c r="A367" s="34"/>
      <c r="B367" s="74" t="s">
        <v>478</v>
      </c>
      <c r="C367" s="141" t="s">
        <v>266</v>
      </c>
      <c r="D367" s="41">
        <v>0</v>
      </c>
      <c r="E367" s="43">
        <v>0</v>
      </c>
      <c r="F367" s="43">
        <v>0</v>
      </c>
      <c r="G367" s="54">
        <v>385</v>
      </c>
    </row>
    <row r="368" spans="1:7" ht="13.9" customHeight="1">
      <c r="A368" s="34"/>
      <c r="B368" s="74" t="s">
        <v>479</v>
      </c>
      <c r="C368" s="141" t="s">
        <v>268</v>
      </c>
      <c r="D368" s="41">
        <v>0</v>
      </c>
      <c r="E368" s="43">
        <v>0</v>
      </c>
      <c r="F368" s="43">
        <v>0</v>
      </c>
      <c r="G368" s="54">
        <v>4845</v>
      </c>
    </row>
    <row r="369" spans="1:7" ht="13.9" customHeight="1">
      <c r="A369" s="34"/>
      <c r="B369" s="74" t="s">
        <v>74</v>
      </c>
      <c r="C369" s="38" t="s">
        <v>273</v>
      </c>
      <c r="D369" s="54">
        <v>288</v>
      </c>
      <c r="E369" s="43">
        <v>0</v>
      </c>
      <c r="F369" s="43">
        <v>0</v>
      </c>
      <c r="G369" s="54">
        <v>200</v>
      </c>
    </row>
    <row r="370" spans="1:7" ht="13.9" customHeight="1">
      <c r="A370" s="34"/>
      <c r="B370" s="74" t="s">
        <v>75</v>
      </c>
      <c r="C370" s="38" t="s">
        <v>15</v>
      </c>
      <c r="D370" s="54">
        <v>800</v>
      </c>
      <c r="E370" s="43">
        <v>0</v>
      </c>
      <c r="F370" s="43">
        <v>0</v>
      </c>
      <c r="G370" s="54">
        <v>600</v>
      </c>
    </row>
    <row r="371" spans="1:7" ht="13.9" customHeight="1">
      <c r="A371" s="34"/>
      <c r="B371" s="74" t="s">
        <v>481</v>
      </c>
      <c r="C371" s="141" t="s">
        <v>277</v>
      </c>
      <c r="D371" s="43">
        <v>0</v>
      </c>
      <c r="E371" s="43">
        <v>0</v>
      </c>
      <c r="F371" s="43">
        <v>0</v>
      </c>
      <c r="G371" s="54">
        <v>500</v>
      </c>
    </row>
    <row r="372" spans="1:7" ht="13.9" customHeight="1">
      <c r="A372" s="34"/>
      <c r="B372" s="74" t="s">
        <v>482</v>
      </c>
      <c r="C372" s="141" t="s">
        <v>379</v>
      </c>
      <c r="D372" s="43">
        <v>0</v>
      </c>
      <c r="E372" s="43">
        <v>0</v>
      </c>
      <c r="F372" s="43">
        <v>0</v>
      </c>
      <c r="G372" s="54">
        <v>100</v>
      </c>
    </row>
    <row r="373" spans="1:7" ht="13.9" customHeight="1">
      <c r="A373" s="34"/>
      <c r="B373" s="74" t="s">
        <v>76</v>
      </c>
      <c r="C373" s="40" t="s">
        <v>21</v>
      </c>
      <c r="D373" s="54">
        <v>600</v>
      </c>
      <c r="E373" s="43">
        <v>0</v>
      </c>
      <c r="F373" s="43">
        <v>0</v>
      </c>
      <c r="G373" s="54">
        <v>700</v>
      </c>
    </row>
    <row r="374" spans="1:7" ht="11.1" customHeight="1">
      <c r="A374" s="34"/>
      <c r="B374" s="74"/>
      <c r="C374" s="40"/>
      <c r="D374" s="54"/>
      <c r="E374" s="54"/>
      <c r="F374" s="54"/>
      <c r="G374" s="53"/>
    </row>
    <row r="375" spans="1:7" ht="13.9" customHeight="1">
      <c r="A375" s="34"/>
      <c r="B375" s="133">
        <v>60</v>
      </c>
      <c r="C375" s="40" t="s">
        <v>397</v>
      </c>
      <c r="D375" s="54"/>
      <c r="E375" s="54"/>
      <c r="F375" s="54"/>
      <c r="G375" s="53"/>
    </row>
    <row r="376" spans="1:7" ht="13.9" customHeight="1">
      <c r="A376" s="34"/>
      <c r="B376" s="74" t="s">
        <v>398</v>
      </c>
      <c r="C376" s="38" t="s">
        <v>12</v>
      </c>
      <c r="D376" s="43">
        <v>0</v>
      </c>
      <c r="E376" s="54">
        <v>14746</v>
      </c>
      <c r="F376" s="54">
        <f>14746-1164</f>
        <v>13582</v>
      </c>
      <c r="G376" s="53">
        <v>5622</v>
      </c>
    </row>
    <row r="377" spans="1:7" ht="13.9" customHeight="1">
      <c r="A377" s="34"/>
      <c r="B377" s="74" t="s">
        <v>399</v>
      </c>
      <c r="C377" s="141" t="s">
        <v>266</v>
      </c>
      <c r="D377" s="43">
        <v>0</v>
      </c>
      <c r="E377" s="54">
        <v>1</v>
      </c>
      <c r="F377" s="54">
        <v>1</v>
      </c>
      <c r="G377" s="54">
        <v>39</v>
      </c>
    </row>
    <row r="378" spans="1:7" ht="13.9" customHeight="1">
      <c r="A378" s="46"/>
      <c r="B378" s="170" t="s">
        <v>400</v>
      </c>
      <c r="C378" s="148" t="s">
        <v>268</v>
      </c>
      <c r="D378" s="47">
        <v>0</v>
      </c>
      <c r="E378" s="64">
        <v>1</v>
      </c>
      <c r="F378" s="64">
        <v>1</v>
      </c>
      <c r="G378" s="64">
        <v>3412</v>
      </c>
    </row>
    <row r="379" spans="1:7" ht="13.9" customHeight="1">
      <c r="A379" s="34"/>
      <c r="B379" s="74" t="s">
        <v>401</v>
      </c>
      <c r="C379" s="141" t="s">
        <v>270</v>
      </c>
      <c r="D379" s="43">
        <v>0</v>
      </c>
      <c r="E379" s="54">
        <v>1</v>
      </c>
      <c r="F379" s="54">
        <v>1</v>
      </c>
      <c r="G379" s="54">
        <v>1</v>
      </c>
    </row>
    <row r="380" spans="1:7" ht="13.9" customHeight="1">
      <c r="A380" s="34"/>
      <c r="B380" s="74" t="s">
        <v>402</v>
      </c>
      <c r="C380" s="38" t="s">
        <v>273</v>
      </c>
      <c r="D380" s="43">
        <v>0</v>
      </c>
      <c r="E380" s="54">
        <v>288</v>
      </c>
      <c r="F380" s="54">
        <v>288</v>
      </c>
      <c r="G380" s="54">
        <v>188</v>
      </c>
    </row>
    <row r="381" spans="1:7" ht="13.9" customHeight="1">
      <c r="A381" s="34"/>
      <c r="B381" s="74" t="s">
        <v>403</v>
      </c>
      <c r="C381" s="38" t="s">
        <v>15</v>
      </c>
      <c r="D381" s="43">
        <v>0</v>
      </c>
      <c r="E381" s="54">
        <v>800</v>
      </c>
      <c r="F381" s="54">
        <v>800</v>
      </c>
      <c r="G381" s="54">
        <v>500</v>
      </c>
    </row>
    <row r="382" spans="1:7" ht="13.9" customHeight="1">
      <c r="A382" s="34"/>
      <c r="B382" s="74" t="s">
        <v>404</v>
      </c>
      <c r="C382" s="141" t="s">
        <v>277</v>
      </c>
      <c r="D382" s="43">
        <v>0</v>
      </c>
      <c r="E382" s="54">
        <v>315</v>
      </c>
      <c r="F382" s="54">
        <v>315</v>
      </c>
      <c r="G382" s="54">
        <v>535</v>
      </c>
    </row>
    <row r="383" spans="1:7" ht="13.9" customHeight="1">
      <c r="A383" s="34"/>
      <c r="B383" s="74" t="s">
        <v>405</v>
      </c>
      <c r="C383" s="141" t="s">
        <v>379</v>
      </c>
      <c r="D383" s="43">
        <v>0</v>
      </c>
      <c r="E383" s="54">
        <v>1</v>
      </c>
      <c r="F383" s="54">
        <v>1</v>
      </c>
      <c r="G383" s="54">
        <v>160</v>
      </c>
    </row>
    <row r="384" spans="1:7" ht="13.9" customHeight="1">
      <c r="A384" s="34"/>
      <c r="B384" s="74" t="s">
        <v>406</v>
      </c>
      <c r="C384" s="40" t="s">
        <v>21</v>
      </c>
      <c r="D384" s="43">
        <v>0</v>
      </c>
      <c r="E384" s="54">
        <v>600</v>
      </c>
      <c r="F384" s="54">
        <v>600</v>
      </c>
      <c r="G384" s="54">
        <v>300</v>
      </c>
    </row>
    <row r="385" spans="1:7" ht="13.9" customHeight="1">
      <c r="A385" s="34" t="s">
        <v>5</v>
      </c>
      <c r="B385" s="133">
        <v>60</v>
      </c>
      <c r="C385" s="40" t="s">
        <v>397</v>
      </c>
      <c r="D385" s="49">
        <f>SUM(D376:D384)</f>
        <v>0</v>
      </c>
      <c r="E385" s="50">
        <f t="shared" ref="E385:F385" si="30">SUM(E376:E384)</f>
        <v>16753</v>
      </c>
      <c r="F385" s="50">
        <f t="shared" si="30"/>
        <v>15589</v>
      </c>
      <c r="G385" s="50">
        <v>10757</v>
      </c>
    </row>
    <row r="386" spans="1:7" ht="11.1" customHeight="1">
      <c r="A386" s="34"/>
      <c r="B386" s="133"/>
      <c r="C386" s="40"/>
      <c r="D386" s="54"/>
      <c r="E386" s="54"/>
      <c r="F386" s="54"/>
      <c r="G386" s="54"/>
    </row>
    <row r="387" spans="1:7" ht="13.9" customHeight="1">
      <c r="A387" s="34"/>
      <c r="B387" s="133" t="s">
        <v>407</v>
      </c>
      <c r="C387" s="40" t="s">
        <v>408</v>
      </c>
      <c r="D387" s="43"/>
      <c r="E387" s="43"/>
      <c r="F387" s="43"/>
      <c r="G387" s="53"/>
    </row>
    <row r="388" spans="1:7" ht="13.9" customHeight="1">
      <c r="A388" s="34"/>
      <c r="B388" s="74" t="s">
        <v>409</v>
      </c>
      <c r="C388" s="38" t="s">
        <v>12</v>
      </c>
      <c r="D388" s="43">
        <v>0</v>
      </c>
      <c r="E388" s="54">
        <v>1</v>
      </c>
      <c r="F388" s="54">
        <v>1</v>
      </c>
      <c r="G388" s="53">
        <v>1</v>
      </c>
    </row>
    <row r="389" spans="1:7" ht="13.9" customHeight="1">
      <c r="A389" s="34"/>
      <c r="B389" s="74" t="s">
        <v>410</v>
      </c>
      <c r="C389" s="38" t="s">
        <v>179</v>
      </c>
      <c r="D389" s="43">
        <v>0</v>
      </c>
      <c r="E389" s="54">
        <v>1</v>
      </c>
      <c r="F389" s="54">
        <v>1</v>
      </c>
      <c r="G389" s="54">
        <v>1</v>
      </c>
    </row>
    <row r="390" spans="1:7" ht="13.9" customHeight="1">
      <c r="A390" s="34"/>
      <c r="B390" s="74" t="s">
        <v>411</v>
      </c>
      <c r="C390" s="141" t="s">
        <v>266</v>
      </c>
      <c r="D390" s="43">
        <v>0</v>
      </c>
      <c r="E390" s="54">
        <v>1</v>
      </c>
      <c r="F390" s="54">
        <v>1</v>
      </c>
      <c r="G390" s="54">
        <v>1</v>
      </c>
    </row>
    <row r="391" spans="1:7" ht="13.9" customHeight="1">
      <c r="A391" s="34"/>
      <c r="B391" s="74" t="s">
        <v>412</v>
      </c>
      <c r="C391" s="141" t="s">
        <v>268</v>
      </c>
      <c r="D391" s="43">
        <v>0</v>
      </c>
      <c r="E391" s="54">
        <v>1</v>
      </c>
      <c r="F391" s="54">
        <v>1</v>
      </c>
      <c r="G391" s="54">
        <v>1</v>
      </c>
    </row>
    <row r="392" spans="1:7" ht="13.9" customHeight="1">
      <c r="A392" s="34"/>
      <c r="B392" s="74" t="s">
        <v>413</v>
      </c>
      <c r="C392" s="141" t="s">
        <v>270</v>
      </c>
      <c r="D392" s="43">
        <v>0</v>
      </c>
      <c r="E392" s="54">
        <v>1</v>
      </c>
      <c r="F392" s="54">
        <v>1</v>
      </c>
      <c r="G392" s="54">
        <v>1</v>
      </c>
    </row>
    <row r="393" spans="1:7" ht="13.9" customHeight="1">
      <c r="A393" s="34"/>
      <c r="B393" s="74" t="s">
        <v>414</v>
      </c>
      <c r="C393" s="38" t="s">
        <v>273</v>
      </c>
      <c r="D393" s="43">
        <v>0</v>
      </c>
      <c r="E393" s="54">
        <v>288</v>
      </c>
      <c r="F393" s="54">
        <v>288</v>
      </c>
      <c r="G393" s="54">
        <v>188</v>
      </c>
    </row>
    <row r="394" spans="1:7" ht="13.9" customHeight="1">
      <c r="A394" s="34"/>
      <c r="B394" s="74" t="s">
        <v>415</v>
      </c>
      <c r="C394" s="38" t="s">
        <v>15</v>
      </c>
      <c r="D394" s="43">
        <v>0</v>
      </c>
      <c r="E394" s="54">
        <v>800</v>
      </c>
      <c r="F394" s="54">
        <v>800</v>
      </c>
      <c r="G394" s="54">
        <v>500</v>
      </c>
    </row>
    <row r="395" spans="1:7" ht="13.9" customHeight="1">
      <c r="A395" s="34"/>
      <c r="B395" s="74" t="s">
        <v>416</v>
      </c>
      <c r="C395" s="141" t="s">
        <v>277</v>
      </c>
      <c r="D395" s="43">
        <v>0</v>
      </c>
      <c r="E395" s="54">
        <v>315</v>
      </c>
      <c r="F395" s="54">
        <v>315</v>
      </c>
      <c r="G395" s="54">
        <v>315</v>
      </c>
    </row>
    <row r="396" spans="1:7" ht="13.9" customHeight="1">
      <c r="A396" s="34"/>
      <c r="B396" s="74" t="s">
        <v>417</v>
      </c>
      <c r="C396" s="141" t="s">
        <v>379</v>
      </c>
      <c r="D396" s="43">
        <v>0</v>
      </c>
      <c r="E396" s="54">
        <v>1</v>
      </c>
      <c r="F396" s="54">
        <v>1</v>
      </c>
      <c r="G396" s="54">
        <v>70</v>
      </c>
    </row>
    <row r="397" spans="1:7" ht="13.9" customHeight="1">
      <c r="A397" s="34"/>
      <c r="B397" s="74" t="s">
        <v>418</v>
      </c>
      <c r="C397" s="40" t="s">
        <v>21</v>
      </c>
      <c r="D397" s="43">
        <v>0</v>
      </c>
      <c r="E397" s="54">
        <v>200</v>
      </c>
      <c r="F397" s="54">
        <v>200</v>
      </c>
      <c r="G397" s="54">
        <v>300</v>
      </c>
    </row>
    <row r="398" spans="1:7" ht="15" customHeight="1">
      <c r="A398" s="34"/>
      <c r="B398" s="74" t="s">
        <v>491</v>
      </c>
      <c r="C398" s="40" t="s">
        <v>373</v>
      </c>
      <c r="D398" s="47">
        <v>0</v>
      </c>
      <c r="E398" s="47">
        <v>0</v>
      </c>
      <c r="F398" s="47">
        <v>0</v>
      </c>
      <c r="G398" s="52">
        <v>1600</v>
      </c>
    </row>
    <row r="399" spans="1:7" ht="13.9" customHeight="1">
      <c r="A399" s="34" t="s">
        <v>5</v>
      </c>
      <c r="B399" s="133" t="s">
        <v>407</v>
      </c>
      <c r="C399" s="40" t="s">
        <v>408</v>
      </c>
      <c r="D399" s="47">
        <f>SUM(D388:D398)</f>
        <v>0</v>
      </c>
      <c r="E399" s="64">
        <f t="shared" ref="E399:F399" si="31">SUM(E388:E398)</f>
        <v>1609</v>
      </c>
      <c r="F399" s="64">
        <f t="shared" si="31"/>
        <v>1609</v>
      </c>
      <c r="G399" s="64">
        <v>2978</v>
      </c>
    </row>
    <row r="400" spans="1:7" ht="13.9" customHeight="1">
      <c r="A400" s="34" t="s">
        <v>5</v>
      </c>
      <c r="B400" s="37">
        <v>68</v>
      </c>
      <c r="C400" s="38" t="s">
        <v>164</v>
      </c>
      <c r="D400" s="64">
        <f t="shared" ref="D400:F400" si="32">SUM(D366:D373)+D385+D399</f>
        <v>16622</v>
      </c>
      <c r="E400" s="64">
        <f t="shared" si="32"/>
        <v>18362</v>
      </c>
      <c r="F400" s="64">
        <f t="shared" si="32"/>
        <v>17198</v>
      </c>
      <c r="G400" s="64">
        <v>23915</v>
      </c>
    </row>
    <row r="401" spans="1:7" ht="13.9" customHeight="1">
      <c r="A401" s="34" t="s">
        <v>5</v>
      </c>
      <c r="B401" s="35">
        <v>0.109</v>
      </c>
      <c r="C401" s="51" t="s">
        <v>72</v>
      </c>
      <c r="D401" s="64">
        <f t="shared" ref="D401:F401" si="33">D330+D314+D298+D282+D400+D347+D363</f>
        <v>1453724</v>
      </c>
      <c r="E401" s="64">
        <f t="shared" si="33"/>
        <v>1535547</v>
      </c>
      <c r="F401" s="64">
        <f t="shared" si="33"/>
        <v>1464980</v>
      </c>
      <c r="G401" s="64">
        <v>1645430</v>
      </c>
    </row>
    <row r="402" spans="1:7" ht="11.1" customHeight="1">
      <c r="A402" s="34"/>
      <c r="B402" s="32"/>
      <c r="C402" s="51"/>
      <c r="D402" s="53"/>
      <c r="E402" s="53"/>
      <c r="F402" s="56"/>
      <c r="G402" s="56"/>
    </row>
    <row r="403" spans="1:7" ht="13.9" customHeight="1">
      <c r="A403" s="34"/>
      <c r="B403" s="35">
        <v>0.113</v>
      </c>
      <c r="C403" s="51" t="s">
        <v>98</v>
      </c>
      <c r="D403" s="53"/>
      <c r="E403" s="53"/>
      <c r="F403" s="56"/>
      <c r="G403" s="56"/>
    </row>
    <row r="404" spans="1:7" ht="13.9" customHeight="1">
      <c r="A404" s="34"/>
      <c r="B404" s="37">
        <v>69</v>
      </c>
      <c r="C404" s="34" t="s">
        <v>99</v>
      </c>
      <c r="D404" s="53"/>
      <c r="E404" s="53"/>
      <c r="F404" s="56"/>
      <c r="G404" s="56"/>
    </row>
    <row r="405" spans="1:7" ht="13.9" customHeight="1">
      <c r="A405" s="34"/>
      <c r="B405" s="37" t="s">
        <v>424</v>
      </c>
      <c r="C405" s="34" t="s">
        <v>425</v>
      </c>
      <c r="D405" s="43">
        <v>0</v>
      </c>
      <c r="E405" s="54">
        <v>9700</v>
      </c>
      <c r="F405" s="54">
        <v>9700</v>
      </c>
      <c r="G405" s="54">
        <v>10000</v>
      </c>
    </row>
    <row r="406" spans="1:7" ht="13.9" customHeight="1">
      <c r="A406" s="34"/>
      <c r="B406" s="74" t="s">
        <v>100</v>
      </c>
      <c r="C406" s="34" t="s">
        <v>23</v>
      </c>
      <c r="D406" s="54">
        <v>9700</v>
      </c>
      <c r="E406" s="43">
        <v>0</v>
      </c>
      <c r="F406" s="43">
        <v>0</v>
      </c>
      <c r="G406" s="43">
        <v>0</v>
      </c>
    </row>
    <row r="407" spans="1:7" ht="13.9" customHeight="1">
      <c r="A407" s="34" t="s">
        <v>5</v>
      </c>
      <c r="B407" s="37">
        <v>69</v>
      </c>
      <c r="C407" s="34" t="s">
        <v>99</v>
      </c>
      <c r="D407" s="50">
        <f t="shared" ref="D407:F407" si="34">SUM(D405:D406)</f>
        <v>9700</v>
      </c>
      <c r="E407" s="50">
        <f t="shared" si="34"/>
        <v>9700</v>
      </c>
      <c r="F407" s="50">
        <f t="shared" si="34"/>
        <v>9700</v>
      </c>
      <c r="G407" s="50">
        <v>10000</v>
      </c>
    </row>
    <row r="408" spans="1:7" ht="13.9" customHeight="1">
      <c r="A408" s="34" t="s">
        <v>5</v>
      </c>
      <c r="B408" s="35">
        <v>0.113</v>
      </c>
      <c r="C408" s="51" t="s">
        <v>98</v>
      </c>
      <c r="D408" s="50">
        <f t="shared" ref="D408:F408" si="35">D407</f>
        <v>9700</v>
      </c>
      <c r="E408" s="50">
        <f t="shared" si="35"/>
        <v>9700</v>
      </c>
      <c r="F408" s="50">
        <f t="shared" si="35"/>
        <v>9700</v>
      </c>
      <c r="G408" s="50">
        <v>10000</v>
      </c>
    </row>
    <row r="409" spans="1:7" ht="11.1" customHeight="1">
      <c r="A409" s="34"/>
      <c r="B409" s="74"/>
      <c r="C409" s="34"/>
      <c r="D409" s="53"/>
      <c r="E409" s="53"/>
      <c r="F409" s="56"/>
      <c r="G409" s="56"/>
    </row>
    <row r="410" spans="1:7" ht="13.9" customHeight="1">
      <c r="A410" s="34"/>
      <c r="B410" s="35">
        <v>0.114</v>
      </c>
      <c r="C410" s="51" t="s">
        <v>101</v>
      </c>
      <c r="D410" s="58"/>
      <c r="E410" s="58"/>
      <c r="F410" s="59"/>
      <c r="G410" s="59"/>
    </row>
    <row r="411" spans="1:7" ht="13.9" customHeight="1">
      <c r="A411" s="34"/>
      <c r="B411" s="37">
        <v>70</v>
      </c>
      <c r="C411" s="38" t="s">
        <v>152</v>
      </c>
      <c r="D411" s="58"/>
      <c r="E411" s="58"/>
      <c r="F411" s="59"/>
      <c r="G411" s="59"/>
    </row>
    <row r="412" spans="1:7" ht="13.9" customHeight="1">
      <c r="A412" s="34"/>
      <c r="B412" s="74" t="s">
        <v>102</v>
      </c>
      <c r="C412" s="38" t="s">
        <v>12</v>
      </c>
      <c r="D412" s="54">
        <f>105037</f>
        <v>105037</v>
      </c>
      <c r="E412" s="54">
        <v>107583</v>
      </c>
      <c r="F412" s="54">
        <f>107583-6602</f>
        <v>100981</v>
      </c>
      <c r="G412" s="53">
        <v>60516</v>
      </c>
    </row>
    <row r="413" spans="1:7" ht="13.9" customHeight="1">
      <c r="A413" s="34"/>
      <c r="B413" s="74" t="s">
        <v>185</v>
      </c>
      <c r="C413" s="38" t="s">
        <v>179</v>
      </c>
      <c r="D413" s="135">
        <v>3530</v>
      </c>
      <c r="E413" s="54">
        <v>3278</v>
      </c>
      <c r="F413" s="54">
        <v>3278</v>
      </c>
      <c r="G413" s="53">
        <v>3508</v>
      </c>
    </row>
    <row r="414" spans="1:7" s="151" customFormat="1" ht="14.45" customHeight="1">
      <c r="A414" s="141"/>
      <c r="B414" s="167" t="s">
        <v>350</v>
      </c>
      <c r="C414" s="141" t="s">
        <v>266</v>
      </c>
      <c r="D414" s="43">
        <v>0</v>
      </c>
      <c r="E414" s="54">
        <v>1</v>
      </c>
      <c r="F414" s="54">
        <v>1</v>
      </c>
      <c r="G414" s="54">
        <v>3026</v>
      </c>
    </row>
    <row r="415" spans="1:7" s="151" customFormat="1" ht="14.65" customHeight="1">
      <c r="A415" s="141"/>
      <c r="B415" s="167" t="s">
        <v>351</v>
      </c>
      <c r="C415" s="141" t="s">
        <v>268</v>
      </c>
      <c r="D415" s="43">
        <v>0</v>
      </c>
      <c r="E415" s="54">
        <v>1</v>
      </c>
      <c r="F415" s="54">
        <v>1</v>
      </c>
      <c r="G415" s="54">
        <v>52106</v>
      </c>
    </row>
    <row r="416" spans="1:7" s="151" customFormat="1" ht="14.65" customHeight="1">
      <c r="A416" s="141"/>
      <c r="B416" s="167" t="s">
        <v>352</v>
      </c>
      <c r="C416" s="141" t="s">
        <v>270</v>
      </c>
      <c r="D416" s="43">
        <v>0</v>
      </c>
      <c r="E416" s="54">
        <v>1</v>
      </c>
      <c r="F416" s="54">
        <v>1</v>
      </c>
      <c r="G416" s="54">
        <v>1</v>
      </c>
    </row>
    <row r="417" spans="1:7" s="151" customFormat="1" ht="14.65" customHeight="1">
      <c r="A417" s="141"/>
      <c r="B417" s="167" t="s">
        <v>353</v>
      </c>
      <c r="C417" s="141" t="s">
        <v>272</v>
      </c>
      <c r="D417" s="43">
        <v>0</v>
      </c>
      <c r="E417" s="54">
        <v>1</v>
      </c>
      <c r="F417" s="54">
        <v>1</v>
      </c>
      <c r="G417" s="54">
        <v>1</v>
      </c>
    </row>
    <row r="418" spans="1:7" ht="13.9" customHeight="1">
      <c r="A418" s="34"/>
      <c r="B418" s="74" t="s">
        <v>103</v>
      </c>
      <c r="C418" s="38" t="s">
        <v>273</v>
      </c>
      <c r="D418" s="54">
        <v>1651</v>
      </c>
      <c r="E418" s="54">
        <v>1650</v>
      </c>
      <c r="F418" s="54">
        <v>1650</v>
      </c>
      <c r="G418" s="53">
        <v>1650</v>
      </c>
    </row>
    <row r="419" spans="1:7" ht="13.9" customHeight="1">
      <c r="A419" s="34"/>
      <c r="B419" s="74" t="s">
        <v>104</v>
      </c>
      <c r="C419" s="38" t="s">
        <v>15</v>
      </c>
      <c r="D419" s="135">
        <v>1375</v>
      </c>
      <c r="E419" s="135">
        <v>1374</v>
      </c>
      <c r="F419" s="135">
        <v>1374</v>
      </c>
      <c r="G419" s="7">
        <v>1374</v>
      </c>
    </row>
    <row r="420" spans="1:7" ht="13.9" customHeight="1">
      <c r="A420" s="34"/>
      <c r="B420" s="74" t="s">
        <v>105</v>
      </c>
      <c r="C420" s="38" t="s">
        <v>287</v>
      </c>
      <c r="D420" s="54">
        <v>204</v>
      </c>
      <c r="E420" s="54">
        <v>248</v>
      </c>
      <c r="F420" s="54">
        <v>248</v>
      </c>
      <c r="G420" s="53">
        <v>248</v>
      </c>
    </row>
    <row r="421" spans="1:7" s="151" customFormat="1" ht="14.65" customHeight="1">
      <c r="A421" s="141"/>
      <c r="B421" s="167" t="s">
        <v>354</v>
      </c>
      <c r="C421" s="141" t="s">
        <v>277</v>
      </c>
      <c r="D421" s="43">
        <v>0</v>
      </c>
      <c r="E421" s="54">
        <v>2000</v>
      </c>
      <c r="F421" s="54">
        <v>2000</v>
      </c>
      <c r="G421" s="54">
        <v>1750</v>
      </c>
    </row>
    <row r="422" spans="1:7" s="151" customFormat="1" ht="14.65" customHeight="1">
      <c r="A422" s="141"/>
      <c r="B422" s="167" t="s">
        <v>419</v>
      </c>
      <c r="C422" s="141" t="s">
        <v>379</v>
      </c>
      <c r="D422" s="43">
        <v>0</v>
      </c>
      <c r="E422" s="54">
        <v>2000</v>
      </c>
      <c r="F422" s="54">
        <v>2000</v>
      </c>
      <c r="G422" s="54">
        <v>2000</v>
      </c>
    </row>
    <row r="423" spans="1:7" ht="13.9" customHeight="1">
      <c r="A423" s="34"/>
      <c r="B423" s="74" t="s">
        <v>106</v>
      </c>
      <c r="C423" s="38" t="s">
        <v>25</v>
      </c>
      <c r="D423" s="54">
        <v>2000</v>
      </c>
      <c r="E423" s="43">
        <v>0</v>
      </c>
      <c r="F423" s="43">
        <v>0</v>
      </c>
      <c r="G423" s="43">
        <v>0</v>
      </c>
    </row>
    <row r="424" spans="1:7" ht="13.9" customHeight="1">
      <c r="A424" s="34"/>
      <c r="B424" s="74" t="s">
        <v>107</v>
      </c>
      <c r="C424" s="38" t="s">
        <v>34</v>
      </c>
      <c r="D424" s="64">
        <v>1999</v>
      </c>
      <c r="E424" s="47">
        <v>0</v>
      </c>
      <c r="F424" s="47">
        <v>0</v>
      </c>
      <c r="G424" s="47">
        <v>0</v>
      </c>
    </row>
    <row r="425" spans="1:7" ht="13.9" customHeight="1">
      <c r="A425" s="34" t="s">
        <v>5</v>
      </c>
      <c r="B425" s="37">
        <v>70</v>
      </c>
      <c r="C425" s="38" t="s">
        <v>152</v>
      </c>
      <c r="D425" s="64">
        <f t="shared" ref="D425:F425" si="36">SUM(D412:D424)</f>
        <v>115796</v>
      </c>
      <c r="E425" s="64">
        <f t="shared" si="36"/>
        <v>118137</v>
      </c>
      <c r="F425" s="64">
        <f t="shared" si="36"/>
        <v>111535</v>
      </c>
      <c r="G425" s="64">
        <v>126180</v>
      </c>
    </row>
    <row r="426" spans="1:7" ht="13.9" customHeight="1">
      <c r="A426" s="46" t="s">
        <v>5</v>
      </c>
      <c r="B426" s="152">
        <v>0.114</v>
      </c>
      <c r="C426" s="76" t="s">
        <v>101</v>
      </c>
      <c r="D426" s="50">
        <f t="shared" ref="D426:F426" si="37">D425</f>
        <v>115796</v>
      </c>
      <c r="E426" s="50">
        <f t="shared" si="37"/>
        <v>118137</v>
      </c>
      <c r="F426" s="50">
        <f t="shared" si="37"/>
        <v>111535</v>
      </c>
      <c r="G426" s="67">
        <v>126180</v>
      </c>
    </row>
    <row r="427" spans="1:7">
      <c r="A427" s="34"/>
      <c r="B427" s="32"/>
      <c r="C427" s="51"/>
      <c r="D427" s="53"/>
      <c r="E427" s="53"/>
      <c r="F427" s="56"/>
      <c r="G427" s="56"/>
    </row>
    <row r="428" spans="1:7">
      <c r="A428" s="34"/>
      <c r="B428" s="35">
        <v>0.115</v>
      </c>
      <c r="C428" s="51" t="s">
        <v>138</v>
      </c>
      <c r="D428" s="58"/>
      <c r="E428" s="58"/>
      <c r="F428" s="59"/>
      <c r="G428" s="59"/>
    </row>
    <row r="429" spans="1:7" ht="27" customHeight="1">
      <c r="A429" s="34"/>
      <c r="B429" s="37">
        <v>19</v>
      </c>
      <c r="C429" s="38" t="s">
        <v>167</v>
      </c>
      <c r="D429" s="43"/>
      <c r="E429" s="54"/>
      <c r="F429" s="55"/>
      <c r="G429" s="55"/>
    </row>
    <row r="430" spans="1:7" ht="15.6" customHeight="1">
      <c r="A430" s="34"/>
      <c r="B430" s="37" t="s">
        <v>162</v>
      </c>
      <c r="C430" s="38" t="s">
        <v>168</v>
      </c>
      <c r="D430" s="54">
        <v>15541</v>
      </c>
      <c r="E430" s="54">
        <v>46856</v>
      </c>
      <c r="F430" s="54">
        <f>46856-26916</f>
        <v>19940</v>
      </c>
      <c r="G430" s="54">
        <v>40000</v>
      </c>
    </row>
    <row r="431" spans="1:7" ht="15" customHeight="1">
      <c r="A431" s="34"/>
      <c r="B431" s="37" t="s">
        <v>163</v>
      </c>
      <c r="C431" s="38" t="s">
        <v>212</v>
      </c>
      <c r="D431" s="54">
        <v>10000</v>
      </c>
      <c r="E431" s="43">
        <v>0</v>
      </c>
      <c r="F431" s="43">
        <v>0</v>
      </c>
      <c r="G431" s="54">
        <v>5000</v>
      </c>
    </row>
    <row r="432" spans="1:7" ht="27" customHeight="1">
      <c r="A432" s="34"/>
      <c r="B432" s="37" t="s">
        <v>165</v>
      </c>
      <c r="C432" s="75" t="s">
        <v>195</v>
      </c>
      <c r="D432" s="43">
        <v>0</v>
      </c>
      <c r="E432" s="54">
        <v>20000</v>
      </c>
      <c r="F432" s="43">
        <v>0</v>
      </c>
      <c r="G432" s="54">
        <v>1</v>
      </c>
    </row>
    <row r="433" spans="1:7" ht="13.5" customHeight="1">
      <c r="A433" s="34"/>
      <c r="B433" s="37" t="s">
        <v>188</v>
      </c>
      <c r="C433" s="38" t="s">
        <v>189</v>
      </c>
      <c r="D433" s="43">
        <v>0</v>
      </c>
      <c r="E433" s="54">
        <v>2380</v>
      </c>
      <c r="F433" s="54">
        <v>2380</v>
      </c>
      <c r="G433" s="54">
        <v>2000</v>
      </c>
    </row>
    <row r="434" spans="1:7" ht="14.45" customHeight="1">
      <c r="A434" s="34"/>
      <c r="B434" s="161" t="s">
        <v>217</v>
      </c>
      <c r="C434" s="137" t="s">
        <v>218</v>
      </c>
      <c r="D434" s="43">
        <v>0</v>
      </c>
      <c r="E434" s="43">
        <v>0</v>
      </c>
      <c r="F434" s="43">
        <v>0</v>
      </c>
      <c r="G434" s="54">
        <v>1</v>
      </c>
    </row>
    <row r="435" spans="1:7" ht="14.45" customHeight="1">
      <c r="A435" s="34"/>
      <c r="B435" s="161" t="s">
        <v>219</v>
      </c>
      <c r="C435" s="137" t="s">
        <v>220</v>
      </c>
      <c r="D435" s="43">
        <v>0</v>
      </c>
      <c r="E435" s="54">
        <v>81</v>
      </c>
      <c r="F435" s="54">
        <v>81</v>
      </c>
      <c r="G435" s="54">
        <v>1</v>
      </c>
    </row>
    <row r="436" spans="1:7" ht="14.45" customHeight="1">
      <c r="A436" s="34"/>
      <c r="B436" s="161" t="s">
        <v>430</v>
      </c>
      <c r="C436" s="137" t="s">
        <v>431</v>
      </c>
      <c r="D436" s="54">
        <v>81</v>
      </c>
      <c r="E436" s="43">
        <v>0</v>
      </c>
      <c r="F436" s="43">
        <v>0</v>
      </c>
      <c r="G436" s="43">
        <v>0</v>
      </c>
    </row>
    <row r="437" spans="1:7" ht="25.5">
      <c r="A437" s="34"/>
      <c r="B437" s="161" t="s">
        <v>475</v>
      </c>
      <c r="C437" s="137" t="s">
        <v>476</v>
      </c>
      <c r="D437" s="43">
        <v>0</v>
      </c>
      <c r="E437" s="43">
        <v>0</v>
      </c>
      <c r="F437" s="43">
        <v>0</v>
      </c>
      <c r="G437" s="54">
        <v>20000</v>
      </c>
    </row>
    <row r="438" spans="1:7" ht="27" customHeight="1">
      <c r="A438" s="34" t="s">
        <v>5</v>
      </c>
      <c r="B438" s="37">
        <v>19</v>
      </c>
      <c r="C438" s="38" t="s">
        <v>167</v>
      </c>
      <c r="D438" s="50">
        <f>SUM(D430:D437)</f>
        <v>25622</v>
      </c>
      <c r="E438" s="50">
        <f t="shared" ref="E438:F438" si="38">SUM(E430:E437)</f>
        <v>69317</v>
      </c>
      <c r="F438" s="50">
        <f t="shared" si="38"/>
        <v>22401</v>
      </c>
      <c r="G438" s="50">
        <v>67003</v>
      </c>
    </row>
    <row r="439" spans="1:7" ht="14.45" customHeight="1">
      <c r="A439" s="34" t="s">
        <v>5</v>
      </c>
      <c r="B439" s="35">
        <v>0.115</v>
      </c>
      <c r="C439" s="51" t="s">
        <v>138</v>
      </c>
      <c r="D439" s="50">
        <f t="shared" ref="D439:F439" si="39">D438</f>
        <v>25622</v>
      </c>
      <c r="E439" s="50">
        <f t="shared" si="39"/>
        <v>69317</v>
      </c>
      <c r="F439" s="50">
        <f t="shared" si="39"/>
        <v>22401</v>
      </c>
      <c r="G439" s="50">
        <v>67003</v>
      </c>
    </row>
    <row r="440" spans="1:7">
      <c r="A440" s="34"/>
      <c r="B440" s="32"/>
      <c r="C440" s="51"/>
      <c r="D440" s="53"/>
      <c r="E440" s="53"/>
      <c r="F440" s="56"/>
      <c r="G440" s="56"/>
    </row>
    <row r="441" spans="1:7" ht="14.45" customHeight="1">
      <c r="A441" s="34"/>
      <c r="B441" s="35">
        <v>0.11600000000000001</v>
      </c>
      <c r="C441" s="51" t="s">
        <v>108</v>
      </c>
      <c r="D441" s="39"/>
      <c r="E441" s="39"/>
      <c r="F441" s="62"/>
      <c r="G441" s="62"/>
    </row>
    <row r="442" spans="1:7" ht="14.45" customHeight="1">
      <c r="A442" s="34"/>
      <c r="B442" s="74" t="s">
        <v>109</v>
      </c>
      <c r="C442" s="38" t="s">
        <v>12</v>
      </c>
      <c r="D442" s="135">
        <f>7285-1</f>
        <v>7284</v>
      </c>
      <c r="E442" s="135">
        <v>9165</v>
      </c>
      <c r="F442" s="135">
        <f>9165-336</f>
        <v>8829</v>
      </c>
      <c r="G442" s="41">
        <v>0</v>
      </c>
    </row>
    <row r="443" spans="1:7" ht="14.45" customHeight="1">
      <c r="A443" s="34"/>
      <c r="B443" s="74" t="s">
        <v>227</v>
      </c>
      <c r="C443" s="38" t="s">
        <v>179</v>
      </c>
      <c r="D443" s="135">
        <v>706</v>
      </c>
      <c r="E443" s="135">
        <v>2400</v>
      </c>
      <c r="F443" s="135">
        <v>2400</v>
      </c>
      <c r="G443" s="41">
        <v>0</v>
      </c>
    </row>
    <row r="444" spans="1:7" s="151" customFormat="1" ht="14.45" customHeight="1">
      <c r="A444" s="141"/>
      <c r="B444" s="167" t="s">
        <v>355</v>
      </c>
      <c r="C444" s="141" t="s">
        <v>266</v>
      </c>
      <c r="D444" s="43">
        <v>0</v>
      </c>
      <c r="E444" s="54">
        <v>1</v>
      </c>
      <c r="F444" s="54">
        <v>1</v>
      </c>
      <c r="G444" s="43">
        <v>0</v>
      </c>
    </row>
    <row r="445" spans="1:7" s="151" customFormat="1" ht="14.65" customHeight="1">
      <c r="A445" s="141"/>
      <c r="B445" s="167" t="s">
        <v>356</v>
      </c>
      <c r="C445" s="141" t="s">
        <v>268</v>
      </c>
      <c r="D445" s="43">
        <v>0</v>
      </c>
      <c r="E445" s="54">
        <v>1</v>
      </c>
      <c r="F445" s="54">
        <v>1</v>
      </c>
      <c r="G445" s="43">
        <v>0</v>
      </c>
    </row>
    <row r="446" spans="1:7" s="151" customFormat="1" ht="14.65" customHeight="1">
      <c r="A446" s="141"/>
      <c r="B446" s="167" t="s">
        <v>357</v>
      </c>
      <c r="C446" s="141" t="s">
        <v>270</v>
      </c>
      <c r="D446" s="43">
        <v>0</v>
      </c>
      <c r="E446" s="54">
        <v>1</v>
      </c>
      <c r="F446" s="54">
        <v>1</v>
      </c>
      <c r="G446" s="43">
        <v>0</v>
      </c>
    </row>
    <row r="447" spans="1:7" s="151" customFormat="1" ht="14.65" customHeight="1">
      <c r="A447" s="141"/>
      <c r="B447" s="167" t="s">
        <v>358</v>
      </c>
      <c r="C447" s="141" t="s">
        <v>272</v>
      </c>
      <c r="D447" s="43">
        <v>0</v>
      </c>
      <c r="E447" s="54">
        <v>1</v>
      </c>
      <c r="F447" s="54">
        <v>1</v>
      </c>
      <c r="G447" s="43">
        <v>0</v>
      </c>
    </row>
    <row r="448" spans="1:7" ht="14.45" customHeight="1">
      <c r="A448" s="34"/>
      <c r="B448" s="74" t="s">
        <v>110</v>
      </c>
      <c r="C448" s="38" t="s">
        <v>273</v>
      </c>
      <c r="D448" s="54">
        <v>83</v>
      </c>
      <c r="E448" s="54">
        <v>83</v>
      </c>
      <c r="F448" s="54">
        <v>83</v>
      </c>
      <c r="G448" s="41">
        <v>0</v>
      </c>
    </row>
    <row r="449" spans="1:7" ht="14.45" customHeight="1">
      <c r="A449" s="34"/>
      <c r="B449" s="74" t="s">
        <v>111</v>
      </c>
      <c r="C449" s="38" t="s">
        <v>15</v>
      </c>
      <c r="D449" s="135">
        <v>413</v>
      </c>
      <c r="E449" s="135">
        <v>413</v>
      </c>
      <c r="F449" s="135">
        <v>413</v>
      </c>
      <c r="G449" s="41">
        <v>0</v>
      </c>
    </row>
    <row r="450" spans="1:7" s="151" customFormat="1" ht="14.65" customHeight="1">
      <c r="A450" s="141"/>
      <c r="B450" s="167" t="s">
        <v>359</v>
      </c>
      <c r="C450" s="141" t="s">
        <v>277</v>
      </c>
      <c r="D450" s="43">
        <v>0</v>
      </c>
      <c r="E450" s="54">
        <v>200</v>
      </c>
      <c r="F450" s="54">
        <v>200</v>
      </c>
      <c r="G450" s="43">
        <v>0</v>
      </c>
    </row>
    <row r="451" spans="1:7" s="151" customFormat="1" ht="14.65" customHeight="1">
      <c r="A451" s="141"/>
      <c r="B451" s="167" t="s">
        <v>420</v>
      </c>
      <c r="C451" s="141" t="s">
        <v>379</v>
      </c>
      <c r="D451" s="43">
        <v>0</v>
      </c>
      <c r="E451" s="54">
        <v>413</v>
      </c>
      <c r="F451" s="54">
        <v>413</v>
      </c>
      <c r="G451" s="43">
        <v>0</v>
      </c>
    </row>
    <row r="452" spans="1:7" s="151" customFormat="1" ht="14.65" customHeight="1">
      <c r="A452" s="141"/>
      <c r="B452" s="167" t="s">
        <v>421</v>
      </c>
      <c r="C452" s="141" t="s">
        <v>373</v>
      </c>
      <c r="D452" s="43">
        <v>0</v>
      </c>
      <c r="E452" s="54">
        <v>165</v>
      </c>
      <c r="F452" s="54">
        <v>165</v>
      </c>
      <c r="G452" s="43">
        <v>0</v>
      </c>
    </row>
    <row r="453" spans="1:7" ht="14.45" customHeight="1">
      <c r="A453" s="34"/>
      <c r="B453" s="74" t="s">
        <v>161</v>
      </c>
      <c r="C453" s="65" t="s">
        <v>23</v>
      </c>
      <c r="D453" s="54">
        <v>164</v>
      </c>
      <c r="E453" s="43">
        <v>0</v>
      </c>
      <c r="F453" s="43">
        <v>0</v>
      </c>
      <c r="G453" s="43">
        <v>0</v>
      </c>
    </row>
    <row r="454" spans="1:7" ht="14.45" customHeight="1">
      <c r="A454" s="34"/>
      <c r="B454" s="74" t="s">
        <v>159</v>
      </c>
      <c r="C454" s="38" t="s">
        <v>25</v>
      </c>
      <c r="D454" s="54">
        <v>200</v>
      </c>
      <c r="E454" s="43">
        <v>0</v>
      </c>
      <c r="F454" s="43">
        <v>0</v>
      </c>
      <c r="G454" s="43">
        <v>0</v>
      </c>
    </row>
    <row r="455" spans="1:7" ht="14.45" customHeight="1">
      <c r="A455" s="34"/>
      <c r="B455" s="74" t="s">
        <v>160</v>
      </c>
      <c r="C455" s="38" t="s">
        <v>34</v>
      </c>
      <c r="D455" s="135">
        <v>409</v>
      </c>
      <c r="E455" s="41">
        <v>0</v>
      </c>
      <c r="F455" s="41">
        <v>0</v>
      </c>
      <c r="G455" s="41">
        <v>0</v>
      </c>
    </row>
    <row r="456" spans="1:7" ht="14.45" customHeight="1">
      <c r="A456" s="34" t="s">
        <v>5</v>
      </c>
      <c r="B456" s="35">
        <v>0.11600000000000001</v>
      </c>
      <c r="C456" s="51" t="s">
        <v>108</v>
      </c>
      <c r="D456" s="50">
        <f t="shared" ref="D456:F456" si="40">SUM(D442:D455)</f>
        <v>9259</v>
      </c>
      <c r="E456" s="50">
        <f t="shared" si="40"/>
        <v>12843</v>
      </c>
      <c r="F456" s="50">
        <f t="shared" si="40"/>
        <v>12507</v>
      </c>
      <c r="G456" s="49">
        <v>0</v>
      </c>
    </row>
    <row r="457" spans="1:7" ht="13.9" customHeight="1">
      <c r="A457" s="34"/>
      <c r="B457" s="32"/>
      <c r="C457" s="51"/>
      <c r="D457" s="53"/>
      <c r="E457" s="53"/>
      <c r="F457" s="56"/>
      <c r="G457" s="56"/>
    </row>
    <row r="458" spans="1:7" ht="13.9" customHeight="1">
      <c r="A458" s="34"/>
      <c r="B458" s="35">
        <v>0.11700000000000001</v>
      </c>
      <c r="C458" s="51" t="s">
        <v>264</v>
      </c>
      <c r="D458" s="53"/>
      <c r="E458" s="53"/>
      <c r="F458" s="56"/>
      <c r="G458" s="56"/>
    </row>
    <row r="459" spans="1:7" ht="15" customHeight="1">
      <c r="A459" s="34"/>
      <c r="B459" s="37">
        <v>74</v>
      </c>
      <c r="C459" s="38" t="s">
        <v>254</v>
      </c>
      <c r="D459" s="58"/>
      <c r="E459" s="58"/>
      <c r="F459" s="59"/>
      <c r="G459" s="59"/>
    </row>
    <row r="460" spans="1:7" ht="14.45" customHeight="1">
      <c r="A460" s="34"/>
      <c r="B460" s="74" t="s">
        <v>113</v>
      </c>
      <c r="C460" s="38" t="s">
        <v>12</v>
      </c>
      <c r="D460" s="43">
        <v>0</v>
      </c>
      <c r="E460" s="54">
        <v>6954</v>
      </c>
      <c r="F460" s="54">
        <v>6954</v>
      </c>
      <c r="G460" s="53">
        <v>6082</v>
      </c>
    </row>
    <row r="461" spans="1:7" ht="14.45" customHeight="1">
      <c r="A461" s="34"/>
      <c r="B461" s="74" t="s">
        <v>228</v>
      </c>
      <c r="C461" s="38" t="s">
        <v>179</v>
      </c>
      <c r="D461" s="43">
        <v>0</v>
      </c>
      <c r="E461" s="54">
        <v>1493</v>
      </c>
      <c r="F461" s="54">
        <v>1493</v>
      </c>
      <c r="G461" s="53">
        <v>1608</v>
      </c>
    </row>
    <row r="462" spans="1:7" s="151" customFormat="1" ht="14.45" customHeight="1">
      <c r="A462" s="141"/>
      <c r="B462" s="167" t="s">
        <v>360</v>
      </c>
      <c r="C462" s="141" t="s">
        <v>266</v>
      </c>
      <c r="D462" s="43">
        <v>0</v>
      </c>
      <c r="E462" s="54">
        <v>1</v>
      </c>
      <c r="F462" s="54">
        <v>1</v>
      </c>
      <c r="G462" s="54">
        <v>304</v>
      </c>
    </row>
    <row r="463" spans="1:7" s="151" customFormat="1" ht="14.65" customHeight="1">
      <c r="A463" s="141"/>
      <c r="B463" s="167" t="s">
        <v>361</v>
      </c>
      <c r="C463" s="141" t="s">
        <v>268</v>
      </c>
      <c r="D463" s="43">
        <v>0</v>
      </c>
      <c r="E463" s="54">
        <v>1</v>
      </c>
      <c r="F463" s="54">
        <v>1</v>
      </c>
      <c r="G463" s="54">
        <v>5541</v>
      </c>
    </row>
    <row r="464" spans="1:7" s="151" customFormat="1" ht="14.65" customHeight="1">
      <c r="A464" s="141"/>
      <c r="B464" s="167" t="s">
        <v>362</v>
      </c>
      <c r="C464" s="141" t="s">
        <v>270</v>
      </c>
      <c r="D464" s="43">
        <v>0</v>
      </c>
      <c r="E464" s="54">
        <v>1</v>
      </c>
      <c r="F464" s="54">
        <v>1</v>
      </c>
      <c r="G464" s="54">
        <v>1</v>
      </c>
    </row>
    <row r="465" spans="1:7" s="151" customFormat="1" ht="14.65" customHeight="1">
      <c r="A465" s="141"/>
      <c r="B465" s="167" t="s">
        <v>363</v>
      </c>
      <c r="C465" s="141" t="s">
        <v>272</v>
      </c>
      <c r="D465" s="43">
        <v>0</v>
      </c>
      <c r="E465" s="54">
        <v>1</v>
      </c>
      <c r="F465" s="54">
        <v>1</v>
      </c>
      <c r="G465" s="54">
        <v>1</v>
      </c>
    </row>
    <row r="466" spans="1:7" ht="14.45" customHeight="1">
      <c r="A466" s="34"/>
      <c r="B466" s="74" t="s">
        <v>114</v>
      </c>
      <c r="C466" s="38" t="s">
        <v>273</v>
      </c>
      <c r="D466" s="43">
        <v>0</v>
      </c>
      <c r="E466" s="54">
        <v>248</v>
      </c>
      <c r="F466" s="54">
        <v>248</v>
      </c>
      <c r="G466" s="53">
        <v>248</v>
      </c>
    </row>
    <row r="467" spans="1:7" s="151" customFormat="1" ht="14.65" customHeight="1">
      <c r="A467" s="141"/>
      <c r="B467" s="167" t="s">
        <v>364</v>
      </c>
      <c r="C467" s="141" t="s">
        <v>275</v>
      </c>
      <c r="D467" s="43">
        <v>0</v>
      </c>
      <c r="E467" s="54">
        <v>1</v>
      </c>
      <c r="F467" s="54">
        <v>1</v>
      </c>
      <c r="G467" s="54">
        <v>1</v>
      </c>
    </row>
    <row r="468" spans="1:7" ht="14.45" customHeight="1">
      <c r="A468" s="34"/>
      <c r="B468" s="74" t="s">
        <v>115</v>
      </c>
      <c r="C468" s="38" t="s">
        <v>15</v>
      </c>
      <c r="D468" s="43">
        <v>0</v>
      </c>
      <c r="E468" s="54">
        <v>331</v>
      </c>
      <c r="F468" s="54">
        <v>331</v>
      </c>
      <c r="G468" s="53">
        <v>331</v>
      </c>
    </row>
    <row r="469" spans="1:7" s="151" customFormat="1" ht="14.65" customHeight="1">
      <c r="A469" s="141"/>
      <c r="B469" s="167" t="s">
        <v>365</v>
      </c>
      <c r="C469" s="141" t="s">
        <v>277</v>
      </c>
      <c r="D469" s="43">
        <v>0</v>
      </c>
      <c r="E469" s="54">
        <v>1</v>
      </c>
      <c r="F469" s="54">
        <v>1</v>
      </c>
      <c r="G469" s="54">
        <v>100</v>
      </c>
    </row>
    <row r="470" spans="1:7" s="151" customFormat="1" ht="14.65" customHeight="1">
      <c r="A470" s="148"/>
      <c r="B470" s="169" t="s">
        <v>483</v>
      </c>
      <c r="C470" s="148" t="s">
        <v>379</v>
      </c>
      <c r="D470" s="47">
        <v>0</v>
      </c>
      <c r="E470" s="47">
        <v>0</v>
      </c>
      <c r="F470" s="47">
        <v>0</v>
      </c>
      <c r="G470" s="64">
        <v>1</v>
      </c>
    </row>
    <row r="471" spans="1:7" s="151" customFormat="1" ht="14.65" customHeight="1">
      <c r="A471" s="141"/>
      <c r="B471" s="167" t="s">
        <v>422</v>
      </c>
      <c r="C471" s="141" t="s">
        <v>373</v>
      </c>
      <c r="D471" s="47">
        <v>0</v>
      </c>
      <c r="E471" s="64">
        <v>170</v>
      </c>
      <c r="F471" s="64">
        <v>170</v>
      </c>
      <c r="G471" s="64">
        <v>170</v>
      </c>
    </row>
    <row r="472" spans="1:7">
      <c r="A472" s="34" t="s">
        <v>5</v>
      </c>
      <c r="B472" s="37">
        <v>74</v>
      </c>
      <c r="C472" s="38" t="s">
        <v>254</v>
      </c>
      <c r="D472" s="47">
        <f>SUM(D460:D471)</f>
        <v>0</v>
      </c>
      <c r="E472" s="64">
        <f t="shared" ref="E472:F472" si="41">SUM(E460:E471)</f>
        <v>9202</v>
      </c>
      <c r="F472" s="64">
        <f t="shared" si="41"/>
        <v>9202</v>
      </c>
      <c r="G472" s="64">
        <v>14388</v>
      </c>
    </row>
    <row r="473" spans="1:7">
      <c r="A473" s="34"/>
      <c r="B473" s="37"/>
      <c r="C473" s="38"/>
      <c r="D473" s="43"/>
      <c r="E473" s="54"/>
      <c r="F473" s="55"/>
      <c r="G473" s="56"/>
    </row>
    <row r="474" spans="1:7" ht="27.75" customHeight="1">
      <c r="A474" s="34"/>
      <c r="B474" s="37">
        <v>75</v>
      </c>
      <c r="C474" s="38" t="s">
        <v>116</v>
      </c>
      <c r="D474" s="58"/>
      <c r="E474" s="58"/>
      <c r="F474" s="58"/>
      <c r="G474" s="58"/>
    </row>
    <row r="475" spans="1:7" ht="13.9" customHeight="1">
      <c r="A475" s="34"/>
      <c r="B475" s="74" t="s">
        <v>117</v>
      </c>
      <c r="C475" s="38" t="s">
        <v>12</v>
      </c>
      <c r="D475" s="43">
        <v>0</v>
      </c>
      <c r="E475" s="54">
        <v>286181</v>
      </c>
      <c r="F475" s="54">
        <f>286181-18116</f>
        <v>268065</v>
      </c>
      <c r="G475" s="53">
        <v>124925</v>
      </c>
    </row>
    <row r="476" spans="1:7" s="151" customFormat="1" ht="14.45" customHeight="1">
      <c r="A476" s="141"/>
      <c r="B476" s="167" t="s">
        <v>367</v>
      </c>
      <c r="C476" s="141" t="s">
        <v>266</v>
      </c>
      <c r="D476" s="43">
        <v>0</v>
      </c>
      <c r="E476" s="54">
        <v>1</v>
      </c>
      <c r="F476" s="54">
        <v>1</v>
      </c>
      <c r="G476" s="54">
        <v>6246</v>
      </c>
    </row>
    <row r="477" spans="1:7" s="151" customFormat="1" ht="14.65" customHeight="1">
      <c r="A477" s="141"/>
      <c r="B477" s="167" t="s">
        <v>368</v>
      </c>
      <c r="C477" s="141" t="s">
        <v>268</v>
      </c>
      <c r="D477" s="43">
        <v>0</v>
      </c>
      <c r="E477" s="54">
        <v>1</v>
      </c>
      <c r="F477" s="54">
        <v>1</v>
      </c>
      <c r="G477" s="54">
        <v>172992</v>
      </c>
    </row>
    <row r="478" spans="1:7" s="151" customFormat="1" ht="14.65" customHeight="1">
      <c r="A478" s="141"/>
      <c r="B478" s="167" t="s">
        <v>369</v>
      </c>
      <c r="C478" s="141" t="s">
        <v>270</v>
      </c>
      <c r="D478" s="43">
        <v>0</v>
      </c>
      <c r="E478" s="54">
        <v>1</v>
      </c>
      <c r="F478" s="54">
        <v>1</v>
      </c>
      <c r="G478" s="54">
        <v>1</v>
      </c>
    </row>
    <row r="479" spans="1:7" s="151" customFormat="1" ht="14.65" customHeight="1">
      <c r="A479" s="141"/>
      <c r="B479" s="167" t="s">
        <v>370</v>
      </c>
      <c r="C479" s="141" t="s">
        <v>272</v>
      </c>
      <c r="D479" s="43">
        <v>0</v>
      </c>
      <c r="E479" s="54">
        <v>1</v>
      </c>
      <c r="F479" s="54">
        <v>1</v>
      </c>
      <c r="G479" s="54">
        <v>1</v>
      </c>
    </row>
    <row r="480" spans="1:7" ht="13.9" customHeight="1">
      <c r="A480" s="34"/>
      <c r="B480" s="74" t="s">
        <v>118</v>
      </c>
      <c r="C480" s="38" t="s">
        <v>273</v>
      </c>
      <c r="D480" s="43">
        <v>0</v>
      </c>
      <c r="E480" s="54">
        <v>1015</v>
      </c>
      <c r="F480" s="54">
        <v>1015</v>
      </c>
      <c r="G480" s="53">
        <v>1015</v>
      </c>
    </row>
    <row r="481" spans="1:7" ht="13.9" customHeight="1">
      <c r="A481" s="34"/>
      <c r="B481" s="74" t="s">
        <v>119</v>
      </c>
      <c r="C481" s="38" t="s">
        <v>15</v>
      </c>
      <c r="D481" s="43">
        <v>0</v>
      </c>
      <c r="E481" s="54">
        <v>3711</v>
      </c>
      <c r="F481" s="54">
        <v>3711</v>
      </c>
      <c r="G481" s="53">
        <v>2000</v>
      </c>
    </row>
    <row r="482" spans="1:7" ht="13.9" customHeight="1">
      <c r="A482" s="34"/>
      <c r="B482" s="74" t="s">
        <v>120</v>
      </c>
      <c r="C482" s="38" t="s">
        <v>287</v>
      </c>
      <c r="D482" s="43">
        <v>0</v>
      </c>
      <c r="E482" s="54">
        <v>383</v>
      </c>
      <c r="F482" s="54">
        <v>383</v>
      </c>
      <c r="G482" s="53">
        <v>383</v>
      </c>
    </row>
    <row r="483" spans="1:7" s="151" customFormat="1" ht="14.65" customHeight="1">
      <c r="A483" s="141"/>
      <c r="B483" s="167" t="s">
        <v>371</v>
      </c>
      <c r="C483" s="141" t="s">
        <v>277</v>
      </c>
      <c r="D483" s="43">
        <v>0</v>
      </c>
      <c r="E483" s="54">
        <v>1</v>
      </c>
      <c r="F483" s="54">
        <v>1</v>
      </c>
      <c r="G483" s="54">
        <v>1712</v>
      </c>
    </row>
    <row r="484" spans="1:7" s="151" customFormat="1" ht="14.65" customHeight="1">
      <c r="A484" s="141"/>
      <c r="B484" s="167" t="s">
        <v>484</v>
      </c>
      <c r="C484" s="141" t="s">
        <v>379</v>
      </c>
      <c r="D484" s="43">
        <v>0</v>
      </c>
      <c r="E484" s="43">
        <v>0</v>
      </c>
      <c r="F484" s="43">
        <v>0</v>
      </c>
      <c r="G484" s="54">
        <v>500</v>
      </c>
    </row>
    <row r="485" spans="1:7" ht="13.9" customHeight="1">
      <c r="A485" s="34"/>
      <c r="B485" s="74" t="s">
        <v>121</v>
      </c>
      <c r="C485" s="38" t="s">
        <v>470</v>
      </c>
      <c r="D485" s="43">
        <v>0</v>
      </c>
      <c r="E485" s="54">
        <v>1500</v>
      </c>
      <c r="F485" s="54">
        <v>1500</v>
      </c>
      <c r="G485" s="53">
        <v>1500</v>
      </c>
    </row>
    <row r="486" spans="1:7" ht="13.9" customHeight="1">
      <c r="A486" s="34"/>
      <c r="B486" s="74" t="s">
        <v>122</v>
      </c>
      <c r="C486" s="38" t="s">
        <v>21</v>
      </c>
      <c r="D486" s="47">
        <v>0</v>
      </c>
      <c r="E486" s="64">
        <v>300</v>
      </c>
      <c r="F486" s="64">
        <v>300</v>
      </c>
      <c r="G486" s="52">
        <v>300</v>
      </c>
    </row>
    <row r="487" spans="1:7" ht="25.5">
      <c r="A487" s="34" t="s">
        <v>5</v>
      </c>
      <c r="B487" s="37">
        <v>75</v>
      </c>
      <c r="C487" s="38" t="s">
        <v>116</v>
      </c>
      <c r="D487" s="47">
        <f t="shared" ref="D487:F487" si="42">SUM(D475:D486)</f>
        <v>0</v>
      </c>
      <c r="E487" s="64">
        <f t="shared" si="42"/>
        <v>293095</v>
      </c>
      <c r="F487" s="64">
        <f t="shared" si="42"/>
        <v>274979</v>
      </c>
      <c r="G487" s="64">
        <v>311575</v>
      </c>
    </row>
    <row r="488" spans="1:7">
      <c r="A488" s="34"/>
      <c r="B488" s="37"/>
      <c r="C488" s="38"/>
      <c r="D488" s="142"/>
      <c r="E488" s="142"/>
      <c r="F488" s="142"/>
      <c r="G488" s="69"/>
    </row>
    <row r="489" spans="1:7" ht="25.5">
      <c r="A489" s="34"/>
      <c r="B489" s="37">
        <v>76</v>
      </c>
      <c r="C489" s="38" t="s">
        <v>153</v>
      </c>
      <c r="D489" s="39"/>
      <c r="E489" s="39"/>
      <c r="F489" s="39"/>
      <c r="G489" s="39"/>
    </row>
    <row r="490" spans="1:7" ht="13.5" customHeight="1">
      <c r="A490" s="34"/>
      <c r="B490" s="74" t="s">
        <v>467</v>
      </c>
      <c r="C490" s="34" t="s">
        <v>373</v>
      </c>
      <c r="D490" s="47">
        <v>0</v>
      </c>
      <c r="E490" s="64">
        <v>1</v>
      </c>
      <c r="F490" s="64">
        <v>1</v>
      </c>
      <c r="G490" s="52">
        <v>1</v>
      </c>
    </row>
    <row r="491" spans="1:7" ht="27" customHeight="1">
      <c r="A491" s="34" t="s">
        <v>5</v>
      </c>
      <c r="B491" s="37">
        <v>76</v>
      </c>
      <c r="C491" s="38" t="s">
        <v>153</v>
      </c>
      <c r="D491" s="49">
        <f t="shared" ref="D491:F491" si="43">D490</f>
        <v>0</v>
      </c>
      <c r="E491" s="50">
        <f t="shared" si="43"/>
        <v>1</v>
      </c>
      <c r="F491" s="50">
        <f t="shared" si="43"/>
        <v>1</v>
      </c>
      <c r="G491" s="67">
        <v>1</v>
      </c>
    </row>
    <row r="492" spans="1:7" ht="13.9" customHeight="1">
      <c r="A492" s="34" t="s">
        <v>5</v>
      </c>
      <c r="B492" s="35">
        <v>0.11700000000000001</v>
      </c>
      <c r="C492" s="51" t="s">
        <v>264</v>
      </c>
      <c r="D492" s="47">
        <f t="shared" ref="D492:F492" si="44">D472+D487+D491</f>
        <v>0</v>
      </c>
      <c r="E492" s="64">
        <f t="shared" si="44"/>
        <v>302298</v>
      </c>
      <c r="F492" s="64">
        <f t="shared" si="44"/>
        <v>284182</v>
      </c>
      <c r="G492" s="52">
        <v>325964</v>
      </c>
    </row>
    <row r="493" spans="1:7" ht="13.9" customHeight="1">
      <c r="A493" s="34"/>
      <c r="B493" s="32"/>
      <c r="C493" s="51"/>
      <c r="D493" s="53"/>
      <c r="E493" s="53"/>
      <c r="F493" s="53"/>
      <c r="G493" s="53"/>
    </row>
    <row r="494" spans="1:7" ht="14.45" customHeight="1">
      <c r="A494" s="34"/>
      <c r="B494" s="143">
        <v>0.8</v>
      </c>
      <c r="C494" s="51" t="s">
        <v>112</v>
      </c>
      <c r="D494" s="58"/>
      <c r="E494" s="58"/>
      <c r="F494" s="58"/>
      <c r="G494" s="58"/>
    </row>
    <row r="495" spans="1:7" ht="15" customHeight="1">
      <c r="A495" s="34"/>
      <c r="B495" s="37">
        <v>74</v>
      </c>
      <c r="C495" s="38" t="s">
        <v>254</v>
      </c>
      <c r="D495" s="58"/>
      <c r="E495" s="58"/>
      <c r="F495" s="58"/>
      <c r="G495" s="58"/>
    </row>
    <row r="496" spans="1:7" ht="14.45" customHeight="1">
      <c r="A496" s="34"/>
      <c r="B496" s="74" t="s">
        <v>113</v>
      </c>
      <c r="C496" s="38" t="s">
        <v>12</v>
      </c>
      <c r="D496" s="54">
        <v>7632</v>
      </c>
      <c r="E496" s="43">
        <v>0</v>
      </c>
      <c r="F496" s="43">
        <v>0</v>
      </c>
      <c r="G496" s="43">
        <v>0</v>
      </c>
    </row>
    <row r="497" spans="1:7" ht="14.45" customHeight="1">
      <c r="A497" s="34"/>
      <c r="B497" s="74" t="s">
        <v>228</v>
      </c>
      <c r="C497" s="38" t="s">
        <v>179</v>
      </c>
      <c r="D497" s="54">
        <v>1649</v>
      </c>
      <c r="E497" s="43">
        <v>0</v>
      </c>
      <c r="F497" s="43">
        <v>0</v>
      </c>
      <c r="G497" s="43">
        <v>0</v>
      </c>
    </row>
    <row r="498" spans="1:7" ht="14.45" customHeight="1">
      <c r="A498" s="34"/>
      <c r="B498" s="74" t="s">
        <v>114</v>
      </c>
      <c r="C498" s="38" t="s">
        <v>273</v>
      </c>
      <c r="D498" s="54">
        <v>203</v>
      </c>
      <c r="E498" s="43">
        <v>0</v>
      </c>
      <c r="F498" s="43">
        <v>0</v>
      </c>
      <c r="G498" s="43">
        <v>0</v>
      </c>
    </row>
    <row r="499" spans="1:7" ht="14.45" customHeight="1">
      <c r="A499" s="34"/>
      <c r="B499" s="74" t="s">
        <v>115</v>
      </c>
      <c r="C499" s="38" t="s">
        <v>15</v>
      </c>
      <c r="D499" s="54">
        <v>332</v>
      </c>
      <c r="E499" s="43">
        <v>0</v>
      </c>
      <c r="F499" s="43">
        <v>0</v>
      </c>
      <c r="G499" s="43">
        <v>0</v>
      </c>
    </row>
    <row r="500" spans="1:7" ht="15" customHeight="1">
      <c r="A500" s="34" t="s">
        <v>5</v>
      </c>
      <c r="B500" s="37">
        <v>74</v>
      </c>
      <c r="C500" s="38" t="s">
        <v>254</v>
      </c>
      <c r="D500" s="50">
        <f t="shared" ref="D500:F500" si="45">SUM(D496:D499)</f>
        <v>9816</v>
      </c>
      <c r="E500" s="49">
        <f t="shared" si="45"/>
        <v>0</v>
      </c>
      <c r="F500" s="49">
        <f t="shared" si="45"/>
        <v>0</v>
      </c>
      <c r="G500" s="49">
        <v>0</v>
      </c>
    </row>
    <row r="501" spans="1:7">
      <c r="A501" s="34"/>
      <c r="B501" s="37"/>
      <c r="C501" s="38"/>
      <c r="D501" s="43"/>
      <c r="E501" s="54"/>
      <c r="F501" s="55"/>
      <c r="G501" s="56"/>
    </row>
    <row r="502" spans="1:7" ht="27.75" customHeight="1">
      <c r="A502" s="34"/>
      <c r="B502" s="37">
        <v>75</v>
      </c>
      <c r="C502" s="38" t="s">
        <v>116</v>
      </c>
      <c r="D502" s="58"/>
      <c r="E502" s="58"/>
      <c r="F502" s="59"/>
      <c r="G502" s="59"/>
    </row>
    <row r="503" spans="1:7" ht="13.9" customHeight="1">
      <c r="A503" s="34"/>
      <c r="B503" s="74" t="s">
        <v>117</v>
      </c>
      <c r="C503" s="38" t="s">
        <v>12</v>
      </c>
      <c r="D503" s="54">
        <f>268325+1</f>
        <v>268326</v>
      </c>
      <c r="E503" s="43">
        <v>0</v>
      </c>
      <c r="F503" s="43">
        <v>0</v>
      </c>
      <c r="G503" s="43">
        <v>0</v>
      </c>
    </row>
    <row r="504" spans="1:7" ht="13.9" customHeight="1">
      <c r="A504" s="34"/>
      <c r="B504" s="74" t="s">
        <v>118</v>
      </c>
      <c r="C504" s="38" t="s">
        <v>273</v>
      </c>
      <c r="D504" s="54">
        <v>1015</v>
      </c>
      <c r="E504" s="43">
        <v>0</v>
      </c>
      <c r="F504" s="43">
        <v>0</v>
      </c>
      <c r="G504" s="43">
        <v>0</v>
      </c>
    </row>
    <row r="505" spans="1:7" ht="13.9" customHeight="1">
      <c r="A505" s="34"/>
      <c r="B505" s="74" t="s">
        <v>119</v>
      </c>
      <c r="C505" s="38" t="s">
        <v>15</v>
      </c>
      <c r="D505" s="54">
        <v>4758</v>
      </c>
      <c r="E505" s="43">
        <v>0</v>
      </c>
      <c r="F505" s="43">
        <v>0</v>
      </c>
      <c r="G505" s="43">
        <v>0</v>
      </c>
    </row>
    <row r="506" spans="1:7" ht="13.9" customHeight="1">
      <c r="A506" s="34"/>
      <c r="B506" s="74" t="s">
        <v>120</v>
      </c>
      <c r="C506" s="38" t="s">
        <v>287</v>
      </c>
      <c r="D506" s="54">
        <v>383</v>
      </c>
      <c r="E506" s="43">
        <v>0</v>
      </c>
      <c r="F506" s="43">
        <v>0</v>
      </c>
      <c r="G506" s="43">
        <v>0</v>
      </c>
    </row>
    <row r="507" spans="1:7" ht="13.9" customHeight="1">
      <c r="A507" s="34"/>
      <c r="B507" s="74" t="s">
        <v>261</v>
      </c>
      <c r="C507" s="38" t="s">
        <v>19</v>
      </c>
      <c r="D507" s="54">
        <v>1370</v>
      </c>
      <c r="E507" s="43">
        <v>0</v>
      </c>
      <c r="F507" s="43">
        <v>0</v>
      </c>
      <c r="G507" s="43">
        <v>0</v>
      </c>
    </row>
    <row r="508" spans="1:7" ht="13.9" customHeight="1">
      <c r="A508" s="34"/>
      <c r="B508" s="74" t="s">
        <v>121</v>
      </c>
      <c r="C508" s="38" t="s">
        <v>366</v>
      </c>
      <c r="D508" s="54">
        <v>1499</v>
      </c>
      <c r="E508" s="43">
        <v>0</v>
      </c>
      <c r="F508" s="43">
        <v>0</v>
      </c>
      <c r="G508" s="43">
        <v>0</v>
      </c>
    </row>
    <row r="509" spans="1:7" ht="13.9" customHeight="1">
      <c r="A509" s="34"/>
      <c r="B509" s="74" t="s">
        <v>122</v>
      </c>
      <c r="C509" s="38" t="s">
        <v>21</v>
      </c>
      <c r="D509" s="64">
        <v>120</v>
      </c>
      <c r="E509" s="47">
        <v>0</v>
      </c>
      <c r="F509" s="47">
        <v>0</v>
      </c>
      <c r="G509" s="47">
        <v>0</v>
      </c>
    </row>
    <row r="510" spans="1:7" ht="27" customHeight="1">
      <c r="A510" s="34" t="s">
        <v>5</v>
      </c>
      <c r="B510" s="37">
        <v>75</v>
      </c>
      <c r="C510" s="38" t="s">
        <v>116</v>
      </c>
      <c r="D510" s="64">
        <f t="shared" ref="D510:F510" si="46">SUM(D503:D509)</f>
        <v>277471</v>
      </c>
      <c r="E510" s="47">
        <f t="shared" si="46"/>
        <v>0</v>
      </c>
      <c r="F510" s="47">
        <f t="shared" si="46"/>
        <v>0</v>
      </c>
      <c r="G510" s="47">
        <v>0</v>
      </c>
    </row>
    <row r="511" spans="1:7" ht="13.9" customHeight="1">
      <c r="A511" s="34" t="s">
        <v>5</v>
      </c>
      <c r="B511" s="143">
        <v>0.8</v>
      </c>
      <c r="C511" s="51" t="s">
        <v>112</v>
      </c>
      <c r="D511" s="64">
        <f t="shared" ref="D511:F511" si="47">D510+D500</f>
        <v>287287</v>
      </c>
      <c r="E511" s="47">
        <f t="shared" si="47"/>
        <v>0</v>
      </c>
      <c r="F511" s="47">
        <f t="shared" si="47"/>
        <v>0</v>
      </c>
      <c r="G511" s="47">
        <v>0</v>
      </c>
    </row>
    <row r="512" spans="1:7" ht="13.9" customHeight="1">
      <c r="A512" s="46" t="s">
        <v>5</v>
      </c>
      <c r="B512" s="98">
        <v>2055</v>
      </c>
      <c r="C512" s="183" t="s">
        <v>0</v>
      </c>
      <c r="D512" s="50">
        <f t="shared" ref="D512:F512" si="48">D511+D456+D439+D426+D408+D401+D265+D232+D159+D99+D68+D492</f>
        <v>5264801</v>
      </c>
      <c r="E512" s="50">
        <f t="shared" si="48"/>
        <v>5673461</v>
      </c>
      <c r="F512" s="50">
        <f t="shared" si="48"/>
        <v>5330334</v>
      </c>
      <c r="G512" s="50">
        <v>6088491</v>
      </c>
    </row>
    <row r="513" spans="1:7" ht="13.9" customHeight="1">
      <c r="A513" s="34"/>
      <c r="B513" s="32"/>
      <c r="C513" s="77"/>
      <c r="D513" s="53"/>
      <c r="E513" s="53"/>
      <c r="F513" s="56"/>
      <c r="G513" s="56"/>
    </row>
    <row r="514" spans="1:7" ht="13.9" customHeight="1">
      <c r="A514" s="34" t="s">
        <v>9</v>
      </c>
      <c r="B514" s="78">
        <v>2059</v>
      </c>
      <c r="C514" s="79" t="s">
        <v>1</v>
      </c>
      <c r="D514" s="53"/>
      <c r="E514" s="53"/>
      <c r="F514" s="56"/>
      <c r="G514" s="56"/>
    </row>
    <row r="515" spans="1:7" ht="13.9" customHeight="1">
      <c r="A515" s="16"/>
      <c r="B515" s="80">
        <v>1</v>
      </c>
      <c r="C515" s="81" t="s">
        <v>123</v>
      </c>
      <c r="D515" s="53"/>
      <c r="E515" s="53"/>
      <c r="F515" s="56"/>
      <c r="G515" s="56"/>
    </row>
    <row r="516" spans="1:7" ht="13.9" customHeight="1">
      <c r="A516" s="34"/>
      <c r="B516" s="82">
        <v>1.0529999999999999</v>
      </c>
      <c r="C516" s="79" t="s">
        <v>124</v>
      </c>
      <c r="D516" s="53"/>
      <c r="E516" s="53"/>
      <c r="F516" s="56"/>
      <c r="G516" s="56"/>
    </row>
    <row r="517" spans="1:7" ht="13.9" customHeight="1">
      <c r="A517" s="34"/>
      <c r="B517" s="83">
        <v>61</v>
      </c>
      <c r="C517" s="81" t="s">
        <v>135</v>
      </c>
      <c r="D517" s="53"/>
      <c r="E517" s="53"/>
      <c r="F517" s="56"/>
      <c r="G517" s="56"/>
    </row>
    <row r="518" spans="1:7" ht="13.9" customHeight="1">
      <c r="A518" s="34"/>
      <c r="B518" s="83">
        <v>82</v>
      </c>
      <c r="C518" s="81" t="s">
        <v>211</v>
      </c>
      <c r="D518" s="53"/>
      <c r="E518" s="53"/>
      <c r="F518" s="56"/>
      <c r="G518" s="56"/>
    </row>
    <row r="519" spans="1:7" ht="13.9" customHeight="1">
      <c r="A519" s="34"/>
      <c r="B519" s="83" t="s">
        <v>136</v>
      </c>
      <c r="C519" s="38" t="s">
        <v>366</v>
      </c>
      <c r="D519" s="64">
        <v>6499</v>
      </c>
      <c r="E519" s="64">
        <v>1500</v>
      </c>
      <c r="F519" s="64">
        <v>1500</v>
      </c>
      <c r="G519" s="52">
        <v>3000</v>
      </c>
    </row>
    <row r="520" spans="1:7" ht="13.9" customHeight="1">
      <c r="A520" s="34" t="s">
        <v>5</v>
      </c>
      <c r="B520" s="83">
        <v>82</v>
      </c>
      <c r="C520" s="81" t="s">
        <v>211</v>
      </c>
      <c r="D520" s="64">
        <f t="shared" ref="D520:F520" si="49">SUM(D519:D519)</f>
        <v>6499</v>
      </c>
      <c r="E520" s="64">
        <f t="shared" si="49"/>
        <v>1500</v>
      </c>
      <c r="F520" s="64">
        <f t="shared" si="49"/>
        <v>1500</v>
      </c>
      <c r="G520" s="64">
        <v>3000</v>
      </c>
    </row>
    <row r="521" spans="1:7" s="139" customFormat="1" ht="13.9" customHeight="1">
      <c r="A521" s="34" t="s">
        <v>5</v>
      </c>
      <c r="B521" s="82">
        <v>1.0529999999999999</v>
      </c>
      <c r="C521" s="79" t="s">
        <v>124</v>
      </c>
      <c r="D521" s="64">
        <f t="shared" ref="D521:F523" si="50">D520</f>
        <v>6499</v>
      </c>
      <c r="E521" s="64">
        <f t="shared" si="50"/>
        <v>1500</v>
      </c>
      <c r="F521" s="64">
        <f t="shared" si="50"/>
        <v>1500</v>
      </c>
      <c r="G521" s="64">
        <v>3000</v>
      </c>
    </row>
    <row r="522" spans="1:7" s="139" customFormat="1" ht="13.9" customHeight="1">
      <c r="A522" s="34" t="s">
        <v>5</v>
      </c>
      <c r="B522" s="80">
        <v>1</v>
      </c>
      <c r="C522" s="81" t="s">
        <v>123</v>
      </c>
      <c r="D522" s="64">
        <f t="shared" si="50"/>
        <v>6499</v>
      </c>
      <c r="E522" s="64">
        <f t="shared" si="50"/>
        <v>1500</v>
      </c>
      <c r="F522" s="64">
        <f t="shared" si="50"/>
        <v>1500</v>
      </c>
      <c r="G522" s="85">
        <v>3000</v>
      </c>
    </row>
    <row r="523" spans="1:7" s="139" customFormat="1" ht="13.9" customHeight="1">
      <c r="A523" s="34" t="s">
        <v>5</v>
      </c>
      <c r="B523" s="78">
        <v>2059</v>
      </c>
      <c r="C523" s="79" t="s">
        <v>1</v>
      </c>
      <c r="D523" s="50">
        <f t="shared" si="50"/>
        <v>6499</v>
      </c>
      <c r="E523" s="50">
        <f t="shared" si="50"/>
        <v>1500</v>
      </c>
      <c r="F523" s="50">
        <f t="shared" si="50"/>
        <v>1500</v>
      </c>
      <c r="G523" s="67">
        <v>3000</v>
      </c>
    </row>
    <row r="524" spans="1:7" s="139" customFormat="1" ht="13.9" customHeight="1">
      <c r="A524" s="34"/>
      <c r="B524" s="32"/>
      <c r="C524" s="77"/>
      <c r="D524" s="53"/>
      <c r="E524" s="53"/>
      <c r="F524" s="56"/>
      <c r="G524" s="56"/>
    </row>
    <row r="525" spans="1:7" ht="13.9" customHeight="1">
      <c r="A525" s="34" t="s">
        <v>9</v>
      </c>
      <c r="B525" s="32">
        <v>2070</v>
      </c>
      <c r="C525" s="51" t="s">
        <v>2</v>
      </c>
      <c r="D525" s="53"/>
      <c r="E525" s="53"/>
      <c r="F525" s="56"/>
      <c r="G525" s="56"/>
    </row>
    <row r="526" spans="1:7" ht="27" customHeight="1">
      <c r="A526" s="34"/>
      <c r="B526" s="86">
        <v>0.106</v>
      </c>
      <c r="C526" s="51" t="s">
        <v>196</v>
      </c>
      <c r="D526" s="58"/>
      <c r="E526" s="58"/>
      <c r="F526" s="59"/>
      <c r="G526" s="59"/>
    </row>
    <row r="527" spans="1:7" ht="13.9" customHeight="1">
      <c r="A527" s="34"/>
      <c r="B527" s="87">
        <v>60</v>
      </c>
      <c r="C527" s="38" t="s">
        <v>125</v>
      </c>
      <c r="D527" s="58"/>
      <c r="E527" s="58"/>
      <c r="F527" s="59"/>
      <c r="G527" s="59"/>
    </row>
    <row r="528" spans="1:7" ht="13.9" customHeight="1">
      <c r="A528" s="34"/>
      <c r="B528" s="74" t="s">
        <v>11</v>
      </c>
      <c r="C528" s="38" t="s">
        <v>12</v>
      </c>
      <c r="D528" s="54">
        <v>4525</v>
      </c>
      <c r="E528" s="54">
        <v>4874</v>
      </c>
      <c r="F528" s="54">
        <f>4874-258</f>
        <v>4616</v>
      </c>
      <c r="G528" s="53">
        <v>2889</v>
      </c>
    </row>
    <row r="529" spans="1:7" ht="13.9" customHeight="1">
      <c r="A529" s="34"/>
      <c r="B529" s="74" t="s">
        <v>178</v>
      </c>
      <c r="C529" s="38" t="s">
        <v>179</v>
      </c>
      <c r="D529" s="54">
        <v>3904</v>
      </c>
      <c r="E529" s="54">
        <v>4823</v>
      </c>
      <c r="F529" s="54">
        <v>4823</v>
      </c>
      <c r="G529" s="53">
        <v>5053</v>
      </c>
    </row>
    <row r="530" spans="1:7" s="151" customFormat="1" ht="14.45" customHeight="1">
      <c r="A530" s="141"/>
      <c r="B530" s="167" t="s">
        <v>265</v>
      </c>
      <c r="C530" s="141" t="s">
        <v>266</v>
      </c>
      <c r="D530" s="43">
        <v>0</v>
      </c>
      <c r="E530" s="54">
        <v>1</v>
      </c>
      <c r="F530" s="54">
        <v>1</v>
      </c>
      <c r="G530" s="54">
        <v>144</v>
      </c>
    </row>
    <row r="531" spans="1:7" s="151" customFormat="1" ht="14.65" customHeight="1">
      <c r="A531" s="141"/>
      <c r="B531" s="167" t="s">
        <v>267</v>
      </c>
      <c r="C531" s="141" t="s">
        <v>268</v>
      </c>
      <c r="D531" s="43">
        <v>0</v>
      </c>
      <c r="E531" s="54">
        <v>1</v>
      </c>
      <c r="F531" s="54">
        <v>1</v>
      </c>
      <c r="G531" s="54">
        <v>2382</v>
      </c>
    </row>
    <row r="532" spans="1:7" s="151" customFormat="1" ht="14.65" customHeight="1">
      <c r="A532" s="141"/>
      <c r="B532" s="167" t="s">
        <v>269</v>
      </c>
      <c r="C532" s="141" t="s">
        <v>270</v>
      </c>
      <c r="D532" s="43">
        <v>0</v>
      </c>
      <c r="E532" s="54">
        <v>1</v>
      </c>
      <c r="F532" s="54">
        <v>1</v>
      </c>
      <c r="G532" s="54">
        <v>1</v>
      </c>
    </row>
    <row r="533" spans="1:7" s="151" customFormat="1" ht="14.65" customHeight="1">
      <c r="A533" s="141"/>
      <c r="B533" s="167" t="s">
        <v>271</v>
      </c>
      <c r="C533" s="141" t="s">
        <v>272</v>
      </c>
      <c r="D533" s="43">
        <v>0</v>
      </c>
      <c r="E533" s="54">
        <v>1</v>
      </c>
      <c r="F533" s="54">
        <v>1</v>
      </c>
      <c r="G533" s="54">
        <v>1</v>
      </c>
    </row>
    <row r="534" spans="1:7" ht="13.9" customHeight="1">
      <c r="A534" s="34"/>
      <c r="B534" s="74" t="s">
        <v>13</v>
      </c>
      <c r="C534" s="38" t="s">
        <v>273</v>
      </c>
      <c r="D534" s="54">
        <v>250</v>
      </c>
      <c r="E534" s="54">
        <v>250</v>
      </c>
      <c r="F534" s="54">
        <v>250</v>
      </c>
      <c r="G534" s="53">
        <v>250</v>
      </c>
    </row>
    <row r="535" spans="1:7" ht="13.9" customHeight="1">
      <c r="A535" s="34"/>
      <c r="B535" s="74" t="s">
        <v>14</v>
      </c>
      <c r="C535" s="38" t="s">
        <v>15</v>
      </c>
      <c r="D535" s="54">
        <v>600</v>
      </c>
      <c r="E535" s="54">
        <v>598</v>
      </c>
      <c r="F535" s="54">
        <v>598</v>
      </c>
      <c r="G535" s="53">
        <v>399</v>
      </c>
    </row>
    <row r="536" spans="1:7" s="151" customFormat="1" ht="14.65" customHeight="1">
      <c r="A536" s="141"/>
      <c r="B536" s="167" t="s">
        <v>276</v>
      </c>
      <c r="C536" s="141" t="s">
        <v>277</v>
      </c>
      <c r="D536" s="43">
        <v>0</v>
      </c>
      <c r="E536" s="54">
        <v>1</v>
      </c>
      <c r="F536" s="54">
        <v>1</v>
      </c>
      <c r="G536" s="54">
        <v>400</v>
      </c>
    </row>
    <row r="537" spans="1:7" s="151" customFormat="1" ht="14.65" customHeight="1">
      <c r="A537" s="141"/>
      <c r="B537" s="167" t="s">
        <v>378</v>
      </c>
      <c r="C537" s="141" t="s">
        <v>379</v>
      </c>
      <c r="D537" s="43">
        <v>0</v>
      </c>
      <c r="E537" s="54">
        <v>400</v>
      </c>
      <c r="F537" s="54">
        <v>400</v>
      </c>
      <c r="G537" s="54">
        <v>200</v>
      </c>
    </row>
    <row r="538" spans="1:7" ht="13.9" customHeight="1">
      <c r="A538" s="34"/>
      <c r="B538" s="74" t="s">
        <v>126</v>
      </c>
      <c r="C538" s="38" t="s">
        <v>34</v>
      </c>
      <c r="D538" s="54">
        <v>399</v>
      </c>
      <c r="E538" s="43">
        <v>0</v>
      </c>
      <c r="F538" s="43">
        <v>0</v>
      </c>
      <c r="G538" s="43">
        <v>0</v>
      </c>
    </row>
    <row r="539" spans="1:7" ht="13.9" customHeight="1">
      <c r="A539" s="34" t="s">
        <v>5</v>
      </c>
      <c r="B539" s="87">
        <v>60</v>
      </c>
      <c r="C539" s="38" t="s">
        <v>125</v>
      </c>
      <c r="D539" s="50">
        <f t="shared" ref="D539:F539" si="51">SUM(D528:D538)</f>
        <v>9678</v>
      </c>
      <c r="E539" s="50">
        <f t="shared" si="51"/>
        <v>10950</v>
      </c>
      <c r="F539" s="50">
        <f t="shared" si="51"/>
        <v>10692</v>
      </c>
      <c r="G539" s="67">
        <v>11719</v>
      </c>
    </row>
    <row r="540" spans="1:7" ht="27" customHeight="1">
      <c r="A540" s="34" t="s">
        <v>5</v>
      </c>
      <c r="B540" s="86">
        <v>0.106</v>
      </c>
      <c r="C540" s="51" t="s">
        <v>196</v>
      </c>
      <c r="D540" s="50">
        <f t="shared" ref="D540:F540" si="52">D539</f>
        <v>9678</v>
      </c>
      <c r="E540" s="50">
        <f t="shared" si="52"/>
        <v>10950</v>
      </c>
      <c r="F540" s="50">
        <f t="shared" si="52"/>
        <v>10692</v>
      </c>
      <c r="G540" s="67">
        <v>11719</v>
      </c>
    </row>
    <row r="541" spans="1:7">
      <c r="A541" s="34"/>
      <c r="B541" s="37"/>
      <c r="C541" s="51"/>
      <c r="D541" s="53"/>
      <c r="E541" s="53"/>
      <c r="F541" s="56"/>
      <c r="G541" s="56"/>
    </row>
    <row r="542" spans="1:7" ht="25.5">
      <c r="A542" s="34"/>
      <c r="B542" s="86">
        <v>0.107</v>
      </c>
      <c r="C542" s="51" t="s">
        <v>141</v>
      </c>
      <c r="D542" s="58"/>
      <c r="E542" s="58"/>
      <c r="F542" s="59"/>
      <c r="G542" s="59"/>
    </row>
    <row r="543" spans="1:7" ht="13.9" customHeight="1">
      <c r="A543" s="34"/>
      <c r="B543" s="87">
        <v>60</v>
      </c>
      <c r="C543" s="38" t="s">
        <v>125</v>
      </c>
      <c r="D543" s="39"/>
      <c r="E543" s="39"/>
      <c r="F543" s="62"/>
      <c r="G543" s="62"/>
    </row>
    <row r="544" spans="1:7" ht="13.9" customHeight="1">
      <c r="A544" s="34"/>
      <c r="B544" s="74" t="s">
        <v>11</v>
      </c>
      <c r="C544" s="38" t="s">
        <v>12</v>
      </c>
      <c r="D544" s="135">
        <f>21644-1</f>
        <v>21643</v>
      </c>
      <c r="E544" s="135">
        <v>24303</v>
      </c>
      <c r="F544" s="135">
        <v>24303</v>
      </c>
      <c r="G544" s="7">
        <v>14433</v>
      </c>
    </row>
    <row r="545" spans="1:7" ht="13.9" customHeight="1">
      <c r="A545" s="34"/>
      <c r="B545" s="74" t="s">
        <v>178</v>
      </c>
      <c r="C545" s="38" t="s">
        <v>179</v>
      </c>
      <c r="D545" s="135">
        <v>1489</v>
      </c>
      <c r="E545" s="135">
        <v>1837</v>
      </c>
      <c r="F545" s="135">
        <v>1837</v>
      </c>
      <c r="G545" s="7">
        <v>1734</v>
      </c>
    </row>
    <row r="546" spans="1:7" s="151" customFormat="1" ht="14.45" customHeight="1">
      <c r="A546" s="141"/>
      <c r="B546" s="167" t="s">
        <v>265</v>
      </c>
      <c r="C546" s="141" t="s">
        <v>266</v>
      </c>
      <c r="D546" s="43">
        <v>0</v>
      </c>
      <c r="E546" s="54">
        <v>1</v>
      </c>
      <c r="F546" s="54">
        <v>1</v>
      </c>
      <c r="G546" s="54">
        <v>722</v>
      </c>
    </row>
    <row r="547" spans="1:7" s="151" customFormat="1" ht="14.65" customHeight="1">
      <c r="A547" s="141"/>
      <c r="B547" s="167" t="s">
        <v>267</v>
      </c>
      <c r="C547" s="141" t="s">
        <v>268</v>
      </c>
      <c r="D547" s="43">
        <v>0</v>
      </c>
      <c r="E547" s="54">
        <v>1</v>
      </c>
      <c r="F547" s="54">
        <v>1</v>
      </c>
      <c r="G547" s="54">
        <v>11867</v>
      </c>
    </row>
    <row r="548" spans="1:7" s="151" customFormat="1" ht="14.65" customHeight="1">
      <c r="A548" s="141"/>
      <c r="B548" s="167" t="s">
        <v>269</v>
      </c>
      <c r="C548" s="141" t="s">
        <v>270</v>
      </c>
      <c r="D548" s="43">
        <v>0</v>
      </c>
      <c r="E548" s="54">
        <v>1</v>
      </c>
      <c r="F548" s="54">
        <v>1</v>
      </c>
      <c r="G548" s="54">
        <v>1</v>
      </c>
    </row>
    <row r="549" spans="1:7" s="151" customFormat="1" ht="14.65" customHeight="1">
      <c r="A549" s="141"/>
      <c r="B549" s="167" t="s">
        <v>271</v>
      </c>
      <c r="C549" s="141" t="s">
        <v>272</v>
      </c>
      <c r="D549" s="43">
        <v>0</v>
      </c>
      <c r="E549" s="54">
        <v>1</v>
      </c>
      <c r="F549" s="54">
        <v>1</v>
      </c>
      <c r="G549" s="54">
        <v>1</v>
      </c>
    </row>
    <row r="550" spans="1:7" ht="13.9" customHeight="1">
      <c r="A550" s="34"/>
      <c r="B550" s="74" t="s">
        <v>13</v>
      </c>
      <c r="C550" s="38" t="s">
        <v>273</v>
      </c>
      <c r="D550" s="54">
        <v>250</v>
      </c>
      <c r="E550" s="54">
        <v>250</v>
      </c>
      <c r="F550" s="54">
        <v>250</v>
      </c>
      <c r="G550" s="53">
        <v>250</v>
      </c>
    </row>
    <row r="551" spans="1:7" ht="13.9" customHeight="1">
      <c r="A551" s="34"/>
      <c r="B551" s="74" t="s">
        <v>14</v>
      </c>
      <c r="C551" s="38" t="s">
        <v>15</v>
      </c>
      <c r="D551" s="54">
        <v>798</v>
      </c>
      <c r="E551" s="54">
        <v>800</v>
      </c>
      <c r="F551" s="54">
        <v>800</v>
      </c>
      <c r="G551" s="53">
        <v>800</v>
      </c>
    </row>
    <row r="552" spans="1:7" s="151" customFormat="1" ht="14.65" customHeight="1">
      <c r="A552" s="141"/>
      <c r="B552" s="167" t="s">
        <v>276</v>
      </c>
      <c r="C552" s="141" t="s">
        <v>277</v>
      </c>
      <c r="D552" s="43">
        <v>0</v>
      </c>
      <c r="E552" s="54">
        <v>1800</v>
      </c>
      <c r="F552" s="54">
        <v>1800</v>
      </c>
      <c r="G552" s="54">
        <v>800</v>
      </c>
    </row>
    <row r="553" spans="1:7" s="151" customFormat="1" ht="14.65" customHeight="1">
      <c r="A553" s="141"/>
      <c r="B553" s="167" t="s">
        <v>378</v>
      </c>
      <c r="C553" s="141" t="s">
        <v>379</v>
      </c>
      <c r="D553" s="43">
        <v>0</v>
      </c>
      <c r="E553" s="43">
        <v>0</v>
      </c>
      <c r="F553" s="43">
        <v>0</v>
      </c>
      <c r="G553" s="54">
        <v>250</v>
      </c>
    </row>
    <row r="554" spans="1:7" ht="13.9" customHeight="1">
      <c r="A554" s="34"/>
      <c r="B554" s="74" t="s">
        <v>18</v>
      </c>
      <c r="C554" s="38" t="s">
        <v>19</v>
      </c>
      <c r="D554" s="54">
        <v>2197</v>
      </c>
      <c r="E554" s="43">
        <v>0</v>
      </c>
      <c r="F554" s="43">
        <v>0</v>
      </c>
      <c r="G554" s="43">
        <v>0</v>
      </c>
    </row>
    <row r="555" spans="1:7" ht="13.9" customHeight="1">
      <c r="A555" s="34"/>
      <c r="B555" s="74" t="s">
        <v>22</v>
      </c>
      <c r="C555" s="38" t="s">
        <v>23</v>
      </c>
      <c r="D555" s="54">
        <v>987</v>
      </c>
      <c r="E555" s="43">
        <v>0</v>
      </c>
      <c r="F555" s="43">
        <v>0</v>
      </c>
      <c r="G555" s="43">
        <v>0</v>
      </c>
    </row>
    <row r="556" spans="1:7" ht="13.9" customHeight="1">
      <c r="A556" s="34"/>
      <c r="B556" s="74" t="s">
        <v>24</v>
      </c>
      <c r="C556" s="38" t="s">
        <v>25</v>
      </c>
      <c r="D556" s="54">
        <v>1786</v>
      </c>
      <c r="E556" s="43">
        <v>0</v>
      </c>
      <c r="F556" s="43">
        <v>0</v>
      </c>
      <c r="G556" s="43">
        <v>0</v>
      </c>
    </row>
    <row r="557" spans="1:7" ht="13.9" customHeight="1">
      <c r="A557" s="46" t="s">
        <v>5</v>
      </c>
      <c r="B557" s="184">
        <v>60</v>
      </c>
      <c r="C557" s="66" t="s">
        <v>125</v>
      </c>
      <c r="D557" s="50">
        <f t="shared" ref="D557:F557" si="53">SUM(D544:D556)</f>
        <v>29150</v>
      </c>
      <c r="E557" s="50">
        <f t="shared" si="53"/>
        <v>28994</v>
      </c>
      <c r="F557" s="50">
        <f t="shared" si="53"/>
        <v>28994</v>
      </c>
      <c r="G557" s="67">
        <v>30858</v>
      </c>
    </row>
    <row r="558" spans="1:7" ht="26.45" customHeight="1">
      <c r="A558" s="34" t="s">
        <v>5</v>
      </c>
      <c r="B558" s="86">
        <v>0.107</v>
      </c>
      <c r="C558" s="51" t="s">
        <v>141</v>
      </c>
      <c r="D558" s="64">
        <f t="shared" ref="D558:F558" si="54">D557</f>
        <v>29150</v>
      </c>
      <c r="E558" s="64">
        <f t="shared" si="54"/>
        <v>28994</v>
      </c>
      <c r="F558" s="64">
        <f t="shared" si="54"/>
        <v>28994</v>
      </c>
      <c r="G558" s="52">
        <v>30858</v>
      </c>
    </row>
    <row r="559" spans="1:7">
      <c r="A559" s="34"/>
      <c r="B559" s="86"/>
      <c r="C559" s="51"/>
      <c r="D559" s="53"/>
      <c r="E559" s="53"/>
      <c r="F559" s="56"/>
      <c r="G559" s="56"/>
    </row>
    <row r="560" spans="1:7" ht="14.45" customHeight="1">
      <c r="A560" s="34"/>
      <c r="B560" s="86">
        <v>0.108</v>
      </c>
      <c r="C560" s="51" t="s">
        <v>171</v>
      </c>
      <c r="D560" s="39"/>
      <c r="E560" s="39"/>
      <c r="F560" s="62"/>
      <c r="G560" s="62"/>
    </row>
    <row r="561" spans="1:7" ht="14.45" customHeight="1">
      <c r="A561" s="34"/>
      <c r="B561" s="87">
        <v>60</v>
      </c>
      <c r="C561" s="38" t="s">
        <v>125</v>
      </c>
      <c r="D561" s="58"/>
      <c r="E561" s="58"/>
      <c r="F561" s="59"/>
      <c r="G561" s="59"/>
    </row>
    <row r="562" spans="1:7" ht="14.45" customHeight="1">
      <c r="A562" s="34"/>
      <c r="B562" s="74" t="s">
        <v>11</v>
      </c>
      <c r="C562" s="38" t="s">
        <v>12</v>
      </c>
      <c r="D562" s="54">
        <f>128303-1</f>
        <v>128302</v>
      </c>
      <c r="E562" s="54">
        <v>145465</v>
      </c>
      <c r="F562" s="54">
        <f>145465-19486</f>
        <v>125979</v>
      </c>
      <c r="G562" s="53">
        <v>79986</v>
      </c>
    </row>
    <row r="563" spans="1:7" ht="14.45" customHeight="1">
      <c r="A563" s="34"/>
      <c r="B563" s="74" t="s">
        <v>178</v>
      </c>
      <c r="C563" s="38" t="s">
        <v>179</v>
      </c>
      <c r="D563" s="135">
        <v>3647</v>
      </c>
      <c r="E563" s="135">
        <v>3794</v>
      </c>
      <c r="F563" s="135">
        <v>3794</v>
      </c>
      <c r="G563" s="7">
        <v>5980</v>
      </c>
    </row>
    <row r="564" spans="1:7" s="151" customFormat="1" ht="14.45" customHeight="1">
      <c r="A564" s="141"/>
      <c r="B564" s="167" t="s">
        <v>265</v>
      </c>
      <c r="C564" s="141" t="s">
        <v>266</v>
      </c>
      <c r="D564" s="43">
        <v>0</v>
      </c>
      <c r="E564" s="54">
        <v>1</v>
      </c>
      <c r="F564" s="54">
        <v>1</v>
      </c>
      <c r="G564" s="54">
        <v>3999</v>
      </c>
    </row>
    <row r="565" spans="1:7" s="151" customFormat="1" ht="14.45" customHeight="1">
      <c r="A565" s="141"/>
      <c r="B565" s="167" t="s">
        <v>267</v>
      </c>
      <c r="C565" s="141" t="s">
        <v>268</v>
      </c>
      <c r="D565" s="43">
        <v>0</v>
      </c>
      <c r="E565" s="54">
        <v>1</v>
      </c>
      <c r="F565" s="54">
        <v>1</v>
      </c>
      <c r="G565" s="54">
        <v>64327</v>
      </c>
    </row>
    <row r="566" spans="1:7" s="151" customFormat="1" ht="14.45" customHeight="1">
      <c r="A566" s="141"/>
      <c r="B566" s="167" t="s">
        <v>269</v>
      </c>
      <c r="C566" s="141" t="s">
        <v>270</v>
      </c>
      <c r="D566" s="43">
        <v>0</v>
      </c>
      <c r="E566" s="54">
        <v>1</v>
      </c>
      <c r="F566" s="54">
        <v>1</v>
      </c>
      <c r="G566" s="54">
        <v>1</v>
      </c>
    </row>
    <row r="567" spans="1:7" s="151" customFormat="1" ht="14.45" customHeight="1">
      <c r="A567" s="141"/>
      <c r="B567" s="167" t="s">
        <v>271</v>
      </c>
      <c r="C567" s="141" t="s">
        <v>272</v>
      </c>
      <c r="D567" s="43">
        <v>0</v>
      </c>
      <c r="E567" s="54">
        <v>1</v>
      </c>
      <c r="F567" s="54">
        <v>1</v>
      </c>
      <c r="G567" s="54">
        <v>1</v>
      </c>
    </row>
    <row r="568" spans="1:7" ht="14.45" customHeight="1">
      <c r="A568" s="34"/>
      <c r="B568" s="74" t="s">
        <v>13</v>
      </c>
      <c r="C568" s="38" t="s">
        <v>273</v>
      </c>
      <c r="D568" s="54">
        <v>750</v>
      </c>
      <c r="E568" s="54">
        <v>1000</v>
      </c>
      <c r="F568" s="54">
        <v>1000</v>
      </c>
      <c r="G568" s="53">
        <v>1000</v>
      </c>
    </row>
    <row r="569" spans="1:7" ht="14.45" customHeight="1">
      <c r="A569" s="34"/>
      <c r="B569" s="74" t="s">
        <v>14</v>
      </c>
      <c r="C569" s="38" t="s">
        <v>15</v>
      </c>
      <c r="D569" s="54">
        <v>1200</v>
      </c>
      <c r="E569" s="54">
        <v>1200</v>
      </c>
      <c r="F569" s="54">
        <v>1200</v>
      </c>
      <c r="G569" s="53">
        <v>1200</v>
      </c>
    </row>
    <row r="570" spans="1:7" s="151" customFormat="1" ht="14.45" customHeight="1">
      <c r="A570" s="141"/>
      <c r="B570" s="167" t="s">
        <v>276</v>
      </c>
      <c r="C570" s="141" t="s">
        <v>277</v>
      </c>
      <c r="D570" s="43">
        <v>0</v>
      </c>
      <c r="E570" s="54">
        <v>5000</v>
      </c>
      <c r="F570" s="54">
        <v>5000</v>
      </c>
      <c r="G570" s="54">
        <v>5000</v>
      </c>
    </row>
    <row r="571" spans="1:7" ht="14.45" customHeight="1">
      <c r="A571" s="34"/>
      <c r="B571" s="74" t="s">
        <v>469</v>
      </c>
      <c r="C571" s="38" t="s">
        <v>487</v>
      </c>
      <c r="D571" s="43">
        <v>0</v>
      </c>
      <c r="E571" s="43">
        <v>0</v>
      </c>
      <c r="F571" s="43">
        <v>0</v>
      </c>
      <c r="G571" s="53">
        <v>2000</v>
      </c>
    </row>
    <row r="572" spans="1:7" s="151" customFormat="1" ht="14.45" customHeight="1">
      <c r="A572" s="141"/>
      <c r="B572" s="167" t="s">
        <v>378</v>
      </c>
      <c r="C572" s="141" t="s">
        <v>379</v>
      </c>
      <c r="D572" s="43">
        <v>0</v>
      </c>
      <c r="E572" s="54">
        <v>1500</v>
      </c>
      <c r="F572" s="54">
        <v>1500</v>
      </c>
      <c r="G572" s="54">
        <v>1500</v>
      </c>
    </row>
    <row r="573" spans="1:7" ht="14.45" customHeight="1">
      <c r="A573" s="34"/>
      <c r="B573" s="74" t="s">
        <v>24</v>
      </c>
      <c r="C573" s="38" t="s">
        <v>25</v>
      </c>
      <c r="D573" s="54">
        <v>19350</v>
      </c>
      <c r="E573" s="43">
        <v>0</v>
      </c>
      <c r="F573" s="43">
        <v>0</v>
      </c>
      <c r="G573" s="43">
        <v>0</v>
      </c>
    </row>
    <row r="574" spans="1:7" ht="14.45" customHeight="1">
      <c r="A574" s="34"/>
      <c r="B574" s="74" t="s">
        <v>126</v>
      </c>
      <c r="C574" s="38" t="s">
        <v>34</v>
      </c>
      <c r="D574" s="54">
        <v>1500</v>
      </c>
      <c r="E574" s="43">
        <v>0</v>
      </c>
      <c r="F574" s="43">
        <v>0</v>
      </c>
      <c r="G574" s="43">
        <v>0</v>
      </c>
    </row>
    <row r="575" spans="1:7" ht="14.45" customHeight="1">
      <c r="A575" s="34" t="s">
        <v>5</v>
      </c>
      <c r="B575" s="87">
        <v>60</v>
      </c>
      <c r="C575" s="38" t="s">
        <v>125</v>
      </c>
      <c r="D575" s="50">
        <f t="shared" ref="D575:F575" si="55">SUM(D562:D574)</f>
        <v>154749</v>
      </c>
      <c r="E575" s="50">
        <f t="shared" si="55"/>
        <v>157963</v>
      </c>
      <c r="F575" s="50">
        <f t="shared" si="55"/>
        <v>138477</v>
      </c>
      <c r="G575" s="50">
        <v>164994</v>
      </c>
    </row>
    <row r="576" spans="1:7" ht="14.45" customHeight="1">
      <c r="A576" s="34" t="s">
        <v>5</v>
      </c>
      <c r="B576" s="86">
        <v>0.108</v>
      </c>
      <c r="C576" s="51" t="s">
        <v>171</v>
      </c>
      <c r="D576" s="64">
        <f t="shared" ref="D576:F576" si="56">D575</f>
        <v>154749</v>
      </c>
      <c r="E576" s="64">
        <f t="shared" si="56"/>
        <v>157963</v>
      </c>
      <c r="F576" s="64">
        <f t="shared" si="56"/>
        <v>138477</v>
      </c>
      <c r="G576" s="64">
        <v>164994</v>
      </c>
    </row>
    <row r="577" spans="1:7" ht="14.45" customHeight="1">
      <c r="A577" s="34" t="s">
        <v>5</v>
      </c>
      <c r="B577" s="32">
        <v>2070</v>
      </c>
      <c r="C577" s="51" t="s">
        <v>2</v>
      </c>
      <c r="D577" s="122">
        <f t="shared" ref="D577:F577" si="57">D576+D558+D540</f>
        <v>193577</v>
      </c>
      <c r="E577" s="122">
        <f t="shared" si="57"/>
        <v>197907</v>
      </c>
      <c r="F577" s="122">
        <f t="shared" si="57"/>
        <v>178163</v>
      </c>
      <c r="G577" s="122">
        <v>207571</v>
      </c>
    </row>
    <row r="578" spans="1:7">
      <c r="A578" s="34"/>
      <c r="B578" s="32"/>
      <c r="C578" s="51"/>
      <c r="D578" s="58"/>
      <c r="E578" s="89"/>
      <c r="F578" s="60"/>
      <c r="G578" s="59"/>
    </row>
    <row r="579" spans="1:7" ht="14.45" customHeight="1">
      <c r="A579" s="119" t="s">
        <v>9</v>
      </c>
      <c r="B579" s="90">
        <v>2216</v>
      </c>
      <c r="C579" s="79" t="s">
        <v>134</v>
      </c>
      <c r="D579" s="58"/>
      <c r="E579" s="89"/>
      <c r="F579" s="60"/>
      <c r="G579" s="59"/>
    </row>
    <row r="580" spans="1:7" ht="14.45" customHeight="1">
      <c r="A580" s="120"/>
      <c r="B580" s="91">
        <v>6</v>
      </c>
      <c r="C580" s="81" t="s">
        <v>129</v>
      </c>
      <c r="D580" s="58"/>
      <c r="E580" s="89"/>
      <c r="F580" s="60"/>
      <c r="G580" s="59"/>
    </row>
    <row r="581" spans="1:7" ht="14.45" customHeight="1">
      <c r="A581" s="34"/>
      <c r="B581" s="92">
        <v>6.0529999999999999</v>
      </c>
      <c r="C581" s="38" t="s">
        <v>124</v>
      </c>
      <c r="D581" s="58"/>
      <c r="E581" s="89"/>
      <c r="F581" s="60"/>
      <c r="G581" s="59"/>
    </row>
    <row r="582" spans="1:7" ht="14.45" customHeight="1">
      <c r="A582" s="34"/>
      <c r="B582" s="83">
        <v>61</v>
      </c>
      <c r="C582" s="81" t="s">
        <v>135</v>
      </c>
      <c r="D582" s="58"/>
      <c r="E582" s="89"/>
      <c r="F582" s="60"/>
      <c r="G582" s="59"/>
    </row>
    <row r="583" spans="1:7" ht="14.45" customHeight="1">
      <c r="A583" s="34"/>
      <c r="B583" s="83">
        <v>89</v>
      </c>
      <c r="C583" s="81" t="s">
        <v>147</v>
      </c>
      <c r="D583" s="58"/>
      <c r="E583" s="89"/>
      <c r="F583" s="60"/>
      <c r="G583" s="59"/>
    </row>
    <row r="584" spans="1:7" ht="14.45" customHeight="1">
      <c r="A584" s="34"/>
      <c r="B584" s="144" t="s">
        <v>137</v>
      </c>
      <c r="C584" s="38" t="s">
        <v>470</v>
      </c>
      <c r="D584" s="64">
        <v>8983</v>
      </c>
      <c r="E584" s="122">
        <v>4000</v>
      </c>
      <c r="F584" s="122">
        <v>4000</v>
      </c>
      <c r="G584" s="88">
        <v>6000</v>
      </c>
    </row>
    <row r="585" spans="1:7" ht="14.45" customHeight="1">
      <c r="A585" s="34" t="s">
        <v>5</v>
      </c>
      <c r="B585" s="92">
        <v>6.0529999999999999</v>
      </c>
      <c r="C585" s="38" t="s">
        <v>124</v>
      </c>
      <c r="D585" s="122">
        <f t="shared" ref="D585:F586" si="58">D584</f>
        <v>8983</v>
      </c>
      <c r="E585" s="122">
        <f t="shared" si="58"/>
        <v>4000</v>
      </c>
      <c r="F585" s="122">
        <f t="shared" si="58"/>
        <v>4000</v>
      </c>
      <c r="G585" s="93">
        <v>6000</v>
      </c>
    </row>
    <row r="586" spans="1:7" ht="14.45" customHeight="1">
      <c r="A586" s="34" t="s">
        <v>5</v>
      </c>
      <c r="B586" s="91">
        <v>6</v>
      </c>
      <c r="C586" s="81" t="s">
        <v>129</v>
      </c>
      <c r="D586" s="122">
        <f t="shared" si="58"/>
        <v>8983</v>
      </c>
      <c r="E586" s="122">
        <f t="shared" si="58"/>
        <v>4000</v>
      </c>
      <c r="F586" s="122">
        <f t="shared" si="58"/>
        <v>4000</v>
      </c>
      <c r="G586" s="88">
        <v>6000</v>
      </c>
    </row>
    <row r="587" spans="1:7" ht="14.45" customHeight="1">
      <c r="A587" s="46" t="s">
        <v>5</v>
      </c>
      <c r="B587" s="94">
        <v>2216</v>
      </c>
      <c r="C587" s="95" t="s">
        <v>134</v>
      </c>
      <c r="D587" s="156">
        <f t="shared" ref="D587:F587" si="59">D585</f>
        <v>8983</v>
      </c>
      <c r="E587" s="156">
        <f t="shared" si="59"/>
        <v>4000</v>
      </c>
      <c r="F587" s="156">
        <f t="shared" si="59"/>
        <v>4000</v>
      </c>
      <c r="G587" s="97">
        <v>6000</v>
      </c>
    </row>
    <row r="588" spans="1:7" ht="13.9" customHeight="1">
      <c r="A588" s="46" t="s">
        <v>5</v>
      </c>
      <c r="B588" s="98"/>
      <c r="C588" s="76" t="s">
        <v>8</v>
      </c>
      <c r="D588" s="88">
        <f t="shared" ref="D588:F588" si="60">D577+D512+D523+D587</f>
        <v>5473860</v>
      </c>
      <c r="E588" s="88">
        <f t="shared" si="60"/>
        <v>5876868</v>
      </c>
      <c r="F588" s="88">
        <f t="shared" si="60"/>
        <v>5513997</v>
      </c>
      <c r="G588" s="88">
        <v>6305062</v>
      </c>
    </row>
    <row r="589" spans="1:7">
      <c r="A589" s="34"/>
      <c r="B589" s="32"/>
      <c r="C589" s="51"/>
      <c r="D589" s="58"/>
      <c r="E589" s="58"/>
      <c r="F589" s="59"/>
      <c r="G589" s="59"/>
    </row>
    <row r="590" spans="1:7" ht="14.85" customHeight="1">
      <c r="A590" s="34"/>
      <c r="B590" s="32"/>
      <c r="C590" s="51" t="s">
        <v>127</v>
      </c>
      <c r="D590" s="58"/>
      <c r="E590" s="58"/>
      <c r="F590" s="59"/>
      <c r="G590" s="59"/>
    </row>
    <row r="591" spans="1:7" ht="14.85" customHeight="1">
      <c r="A591" s="34" t="s">
        <v>9</v>
      </c>
      <c r="B591" s="78">
        <v>4055</v>
      </c>
      <c r="C591" s="79" t="s">
        <v>3</v>
      </c>
      <c r="D591" s="99"/>
      <c r="E591" s="99"/>
      <c r="F591" s="100"/>
      <c r="G591" s="100"/>
    </row>
    <row r="592" spans="1:7" ht="14.85" customHeight="1">
      <c r="A592" s="34"/>
      <c r="B592" s="123">
        <v>0.20699999999999999</v>
      </c>
      <c r="C592" s="124" t="s">
        <v>427</v>
      </c>
      <c r="D592" s="99"/>
      <c r="E592" s="99"/>
      <c r="F592" s="100"/>
      <c r="G592" s="100"/>
    </row>
    <row r="593" spans="1:7" ht="14.85" customHeight="1">
      <c r="A593" s="34"/>
      <c r="B593" s="125">
        <v>44</v>
      </c>
      <c r="C593" s="126" t="s">
        <v>435</v>
      </c>
      <c r="D593" s="99"/>
      <c r="E593" s="99"/>
      <c r="F593" s="100"/>
      <c r="G593" s="100"/>
    </row>
    <row r="594" spans="1:7" ht="14.85" customHeight="1">
      <c r="A594" s="34"/>
      <c r="B594" s="125">
        <v>60</v>
      </c>
      <c r="C594" s="126" t="s">
        <v>434</v>
      </c>
      <c r="D594" s="99"/>
      <c r="E594" s="99"/>
      <c r="F594" s="100"/>
      <c r="G594" s="100"/>
    </row>
    <row r="595" spans="1:7">
      <c r="A595" s="34"/>
      <c r="B595" s="125" t="s">
        <v>436</v>
      </c>
      <c r="C595" s="127" t="s">
        <v>437</v>
      </c>
      <c r="D595" s="43">
        <v>0</v>
      </c>
      <c r="E595" s="54">
        <v>7154</v>
      </c>
      <c r="F595" s="54">
        <f>7154+8500</f>
        <v>15654</v>
      </c>
      <c r="G595" s="54">
        <v>18273</v>
      </c>
    </row>
    <row r="596" spans="1:7" ht="14.85" customHeight="1">
      <c r="A596" s="34" t="s">
        <v>5</v>
      </c>
      <c r="B596" s="125">
        <v>60</v>
      </c>
      <c r="C596" s="126" t="s">
        <v>434</v>
      </c>
      <c r="D596" s="96">
        <f t="shared" ref="D596:F596" si="61">D595</f>
        <v>0</v>
      </c>
      <c r="E596" s="156">
        <f t="shared" si="61"/>
        <v>7154</v>
      </c>
      <c r="F596" s="156">
        <f t="shared" si="61"/>
        <v>15654</v>
      </c>
      <c r="G596" s="156">
        <v>18273</v>
      </c>
    </row>
    <row r="597" spans="1:7">
      <c r="A597" s="34"/>
      <c r="B597" s="125"/>
      <c r="C597" s="126"/>
      <c r="D597" s="145"/>
      <c r="E597" s="145"/>
      <c r="F597" s="146"/>
      <c r="G597" s="157"/>
    </row>
    <row r="598" spans="1:7" ht="15" customHeight="1">
      <c r="A598" s="34"/>
      <c r="B598" s="125">
        <v>61</v>
      </c>
      <c r="C598" s="126" t="s">
        <v>439</v>
      </c>
      <c r="D598" s="99"/>
      <c r="E598" s="99"/>
      <c r="F598" s="100"/>
      <c r="G598" s="99"/>
    </row>
    <row r="599" spans="1:7" ht="29.45" customHeight="1">
      <c r="A599" s="34"/>
      <c r="B599" s="125" t="s">
        <v>440</v>
      </c>
      <c r="C599" s="127" t="s">
        <v>441</v>
      </c>
      <c r="D599" s="43">
        <v>0</v>
      </c>
      <c r="E599" s="54">
        <v>1500</v>
      </c>
      <c r="F599" s="54">
        <v>1500</v>
      </c>
      <c r="G599" s="54">
        <v>1000</v>
      </c>
    </row>
    <row r="600" spans="1:7" ht="15" customHeight="1">
      <c r="A600" s="46" t="s">
        <v>5</v>
      </c>
      <c r="B600" s="149">
        <v>61</v>
      </c>
      <c r="C600" s="155" t="s">
        <v>439</v>
      </c>
      <c r="D600" s="96">
        <f t="shared" ref="D600:F600" si="62">D599</f>
        <v>0</v>
      </c>
      <c r="E600" s="156">
        <f t="shared" si="62"/>
        <v>1500</v>
      </c>
      <c r="F600" s="156">
        <f t="shared" si="62"/>
        <v>1500</v>
      </c>
      <c r="G600" s="156">
        <v>1000</v>
      </c>
    </row>
    <row r="601" spans="1:7">
      <c r="A601" s="34"/>
      <c r="B601" s="125"/>
      <c r="C601" s="126"/>
      <c r="D601" s="44"/>
      <c r="E601" s="44"/>
      <c r="F601" s="89"/>
      <c r="G601" s="158"/>
    </row>
    <row r="602" spans="1:7" ht="15" customHeight="1">
      <c r="A602" s="34"/>
      <c r="B602" s="125">
        <v>62</v>
      </c>
      <c r="C602" s="126" t="s">
        <v>443</v>
      </c>
      <c r="D602" s="44"/>
      <c r="E602" s="44"/>
      <c r="F602" s="89"/>
      <c r="G602" s="158"/>
    </row>
    <row r="603" spans="1:7" ht="15" customHeight="1">
      <c r="A603" s="34"/>
      <c r="B603" s="125" t="s">
        <v>442</v>
      </c>
      <c r="C603" s="127" t="s">
        <v>437</v>
      </c>
      <c r="D603" s="44">
        <v>0</v>
      </c>
      <c r="E603" s="158">
        <v>5450</v>
      </c>
      <c r="F603" s="158">
        <f>5450+2200</f>
        <v>7650</v>
      </c>
      <c r="G603" s="54">
        <v>7900</v>
      </c>
    </row>
    <row r="604" spans="1:7" ht="15" customHeight="1">
      <c r="A604" s="34"/>
      <c r="B604" s="125" t="s">
        <v>448</v>
      </c>
      <c r="C604" s="127" t="s">
        <v>449</v>
      </c>
      <c r="D604" s="44">
        <v>0</v>
      </c>
      <c r="E604" s="158">
        <v>30000</v>
      </c>
      <c r="F604" s="158">
        <v>30000</v>
      </c>
      <c r="G604" s="54">
        <v>37100</v>
      </c>
    </row>
    <row r="605" spans="1:7" ht="15" customHeight="1">
      <c r="A605" s="34" t="s">
        <v>5</v>
      </c>
      <c r="B605" s="125">
        <v>62</v>
      </c>
      <c r="C605" s="126" t="s">
        <v>443</v>
      </c>
      <c r="D605" s="96">
        <f t="shared" ref="D605:F605" si="63">SUM(D603:D604)</f>
        <v>0</v>
      </c>
      <c r="E605" s="156">
        <f t="shared" si="63"/>
        <v>35450</v>
      </c>
      <c r="F605" s="156">
        <f t="shared" si="63"/>
        <v>37650</v>
      </c>
      <c r="G605" s="156">
        <v>45000</v>
      </c>
    </row>
    <row r="606" spans="1:7" ht="15" customHeight="1">
      <c r="A606" s="34" t="s">
        <v>5</v>
      </c>
      <c r="B606" s="125">
        <v>44</v>
      </c>
      <c r="C606" s="126" t="s">
        <v>435</v>
      </c>
      <c r="D606" s="96">
        <f t="shared" ref="D606:F606" si="64">D596+D600+D605</f>
        <v>0</v>
      </c>
      <c r="E606" s="156">
        <f t="shared" si="64"/>
        <v>44104</v>
      </c>
      <c r="F606" s="156">
        <f t="shared" si="64"/>
        <v>54804</v>
      </c>
      <c r="G606" s="156">
        <v>64273</v>
      </c>
    </row>
    <row r="607" spans="1:7" ht="14.45" customHeight="1">
      <c r="A607" s="34"/>
      <c r="B607" s="125"/>
      <c r="C607" s="126"/>
      <c r="D607" s="140"/>
      <c r="E607" s="140"/>
      <c r="F607" s="140"/>
      <c r="G607" s="101"/>
    </row>
    <row r="608" spans="1:7" ht="15" customHeight="1">
      <c r="A608" s="34"/>
      <c r="B608" s="125">
        <v>45</v>
      </c>
      <c r="C608" s="126" t="s">
        <v>232</v>
      </c>
      <c r="D608" s="99"/>
      <c r="E608" s="99"/>
      <c r="F608" s="100"/>
      <c r="G608" s="100"/>
    </row>
    <row r="609" spans="1:7" ht="15" customHeight="1">
      <c r="A609" s="34"/>
      <c r="B609" s="125">
        <v>60</v>
      </c>
      <c r="C609" s="126" t="s">
        <v>450</v>
      </c>
      <c r="D609" s="99"/>
      <c r="E609" s="99"/>
      <c r="F609" s="100"/>
      <c r="G609" s="100"/>
    </row>
    <row r="610" spans="1:7" ht="15" customHeight="1">
      <c r="A610" s="34"/>
      <c r="B610" s="125" t="s">
        <v>452</v>
      </c>
      <c r="C610" s="127" t="s">
        <v>451</v>
      </c>
      <c r="D610" s="43">
        <v>0</v>
      </c>
      <c r="E610" s="54">
        <v>3800</v>
      </c>
      <c r="F610" s="54">
        <v>3800</v>
      </c>
      <c r="G610" s="43">
        <v>0</v>
      </c>
    </row>
    <row r="611" spans="1:7" ht="15" customHeight="1">
      <c r="A611" s="34" t="s">
        <v>5</v>
      </c>
      <c r="B611" s="125">
        <v>63</v>
      </c>
      <c r="C611" s="126" t="s">
        <v>450</v>
      </c>
      <c r="D611" s="96">
        <f t="shared" ref="D611:F611" si="65">D610</f>
        <v>0</v>
      </c>
      <c r="E611" s="156">
        <f t="shared" si="65"/>
        <v>3800</v>
      </c>
      <c r="F611" s="156">
        <f t="shared" si="65"/>
        <v>3800</v>
      </c>
      <c r="G611" s="96">
        <v>0</v>
      </c>
    </row>
    <row r="612" spans="1:7" ht="15" customHeight="1">
      <c r="A612" s="34" t="s">
        <v>5</v>
      </c>
      <c r="B612" s="125">
        <v>45</v>
      </c>
      <c r="C612" s="126" t="s">
        <v>232</v>
      </c>
      <c r="D612" s="96">
        <f t="shared" ref="D612:F612" si="66">D611</f>
        <v>0</v>
      </c>
      <c r="E612" s="156">
        <f t="shared" si="66"/>
        <v>3800</v>
      </c>
      <c r="F612" s="156">
        <f t="shared" si="66"/>
        <v>3800</v>
      </c>
      <c r="G612" s="96">
        <v>0</v>
      </c>
    </row>
    <row r="613" spans="1:7" ht="14.45" customHeight="1">
      <c r="A613" s="34"/>
      <c r="B613" s="125"/>
      <c r="C613" s="126"/>
      <c r="D613" s="140"/>
      <c r="E613" s="140"/>
      <c r="F613" s="140"/>
      <c r="G613" s="140"/>
    </row>
    <row r="614" spans="1:7" ht="15" customHeight="1">
      <c r="A614" s="34"/>
      <c r="B614" s="125">
        <v>46</v>
      </c>
      <c r="C614" s="126" t="s">
        <v>233</v>
      </c>
      <c r="D614" s="99"/>
      <c r="E614" s="99"/>
      <c r="F614" s="100"/>
      <c r="G614" s="100"/>
    </row>
    <row r="615" spans="1:7" ht="27.95" customHeight="1">
      <c r="A615" s="34"/>
      <c r="B615" s="125">
        <v>60</v>
      </c>
      <c r="C615" s="126" t="s">
        <v>463</v>
      </c>
      <c r="D615" s="101"/>
      <c r="E615" s="101"/>
      <c r="F615" s="102"/>
      <c r="G615" s="102"/>
    </row>
    <row r="616" spans="1:7" ht="15" customHeight="1">
      <c r="A616" s="34"/>
      <c r="B616" s="125" t="s">
        <v>461</v>
      </c>
      <c r="C616" s="127" t="s">
        <v>451</v>
      </c>
      <c r="D616" s="47">
        <v>0</v>
      </c>
      <c r="E616" s="64">
        <v>6000</v>
      </c>
      <c r="F616" s="64">
        <v>6000</v>
      </c>
      <c r="G616" s="64">
        <v>13742</v>
      </c>
    </row>
    <row r="617" spans="1:7" ht="27.95" customHeight="1">
      <c r="A617" s="34" t="s">
        <v>5</v>
      </c>
      <c r="B617" s="125">
        <v>60</v>
      </c>
      <c r="C617" s="126" t="s">
        <v>463</v>
      </c>
      <c r="D617" s="48">
        <f t="shared" ref="D617:F618" si="67">D616</f>
        <v>0</v>
      </c>
      <c r="E617" s="122">
        <f t="shared" si="67"/>
        <v>6000</v>
      </c>
      <c r="F617" s="122">
        <f t="shared" si="67"/>
        <v>6000</v>
      </c>
      <c r="G617" s="122">
        <v>13742</v>
      </c>
    </row>
    <row r="618" spans="1:7" ht="15" customHeight="1">
      <c r="A618" s="34" t="s">
        <v>5</v>
      </c>
      <c r="B618" s="125">
        <v>46</v>
      </c>
      <c r="C618" s="126" t="s">
        <v>233</v>
      </c>
      <c r="D618" s="96">
        <f t="shared" si="67"/>
        <v>0</v>
      </c>
      <c r="E618" s="156">
        <f t="shared" si="67"/>
        <v>6000</v>
      </c>
      <c r="F618" s="156">
        <f t="shared" si="67"/>
        <v>6000</v>
      </c>
      <c r="G618" s="156">
        <v>13742</v>
      </c>
    </row>
    <row r="619" spans="1:7" ht="14.85" customHeight="1">
      <c r="A619" s="34"/>
      <c r="B619" s="125"/>
      <c r="C619" s="126"/>
      <c r="D619" s="140"/>
      <c r="E619" s="140"/>
      <c r="F619" s="140"/>
      <c r="G619" s="140"/>
    </row>
    <row r="620" spans="1:7" ht="15" customHeight="1">
      <c r="A620" s="34"/>
      <c r="B620" s="125">
        <v>50</v>
      </c>
      <c r="C620" s="126" t="s">
        <v>238</v>
      </c>
      <c r="D620" s="99"/>
      <c r="E620" s="99"/>
      <c r="F620" s="100"/>
      <c r="G620" s="100"/>
    </row>
    <row r="621" spans="1:7" ht="27.95" customHeight="1">
      <c r="A621" s="34"/>
      <c r="B621" s="125">
        <v>60</v>
      </c>
      <c r="C621" s="126" t="s">
        <v>464</v>
      </c>
      <c r="D621" s="99"/>
      <c r="E621" s="99"/>
      <c r="F621" s="100"/>
      <c r="G621" s="100"/>
    </row>
    <row r="622" spans="1:7" ht="15" customHeight="1">
      <c r="A622" s="34"/>
      <c r="B622" s="125" t="s">
        <v>462</v>
      </c>
      <c r="C622" s="127" t="s">
        <v>451</v>
      </c>
      <c r="D622" s="43">
        <v>0</v>
      </c>
      <c r="E622" s="54">
        <v>4000</v>
      </c>
      <c r="F622" s="54">
        <v>4000</v>
      </c>
      <c r="G622" s="54">
        <v>3500</v>
      </c>
    </row>
    <row r="623" spans="1:7" ht="27.95" customHeight="1">
      <c r="A623" s="34" t="s">
        <v>5</v>
      </c>
      <c r="B623" s="125">
        <v>60</v>
      </c>
      <c r="C623" s="126" t="s">
        <v>464</v>
      </c>
      <c r="D623" s="96">
        <f t="shared" ref="D623:F623" si="68">D622</f>
        <v>0</v>
      </c>
      <c r="E623" s="156">
        <f t="shared" si="68"/>
        <v>4000</v>
      </c>
      <c r="F623" s="156">
        <f t="shared" si="68"/>
        <v>4000</v>
      </c>
      <c r="G623" s="156">
        <v>3500</v>
      </c>
    </row>
    <row r="624" spans="1:7" ht="15" customHeight="1">
      <c r="A624" s="34" t="s">
        <v>5</v>
      </c>
      <c r="B624" s="125">
        <v>50</v>
      </c>
      <c r="C624" s="126" t="s">
        <v>238</v>
      </c>
      <c r="D624" s="96">
        <f t="shared" ref="D624:F624" si="69">D623</f>
        <v>0</v>
      </c>
      <c r="E624" s="156">
        <f t="shared" si="69"/>
        <v>4000</v>
      </c>
      <c r="F624" s="156">
        <f t="shared" si="69"/>
        <v>4000</v>
      </c>
      <c r="G624" s="156">
        <v>3500</v>
      </c>
    </row>
    <row r="625" spans="1:7" ht="14.85" customHeight="1">
      <c r="A625" s="34"/>
      <c r="B625" s="125"/>
      <c r="C625" s="126"/>
      <c r="D625" s="140"/>
      <c r="E625" s="140"/>
      <c r="F625" s="140"/>
      <c r="G625" s="140"/>
    </row>
    <row r="626" spans="1:7" ht="15" customHeight="1">
      <c r="A626" s="34"/>
      <c r="B626" s="125">
        <v>47</v>
      </c>
      <c r="C626" s="126" t="s">
        <v>234</v>
      </c>
      <c r="D626" s="99"/>
      <c r="E626" s="99"/>
      <c r="F626" s="100"/>
      <c r="G626" s="100"/>
    </row>
    <row r="627" spans="1:7" ht="15" customHeight="1">
      <c r="A627" s="34"/>
      <c r="B627" s="125">
        <v>60</v>
      </c>
      <c r="C627" s="126" t="s">
        <v>453</v>
      </c>
      <c r="D627" s="99"/>
      <c r="E627" s="99"/>
      <c r="F627" s="100"/>
      <c r="G627" s="100"/>
    </row>
    <row r="628" spans="1:7" ht="14.45" customHeight="1">
      <c r="A628" s="34"/>
      <c r="B628" s="125" t="s">
        <v>454</v>
      </c>
      <c r="C628" s="127" t="s">
        <v>451</v>
      </c>
      <c r="D628" s="43">
        <v>0</v>
      </c>
      <c r="E628" s="54">
        <v>3300</v>
      </c>
      <c r="F628" s="54">
        <v>3300</v>
      </c>
      <c r="G628" s="43">
        <v>0</v>
      </c>
    </row>
    <row r="629" spans="1:7" ht="15" customHeight="1">
      <c r="A629" s="34" t="s">
        <v>5</v>
      </c>
      <c r="B629" s="125">
        <v>60</v>
      </c>
      <c r="C629" s="126" t="s">
        <v>453</v>
      </c>
      <c r="D629" s="96">
        <f t="shared" ref="D629:F630" si="70">D628</f>
        <v>0</v>
      </c>
      <c r="E629" s="156">
        <f t="shared" si="70"/>
        <v>3300</v>
      </c>
      <c r="F629" s="156">
        <f t="shared" si="70"/>
        <v>3300</v>
      </c>
      <c r="G629" s="96">
        <v>0</v>
      </c>
    </row>
    <row r="630" spans="1:7" ht="15" customHeight="1">
      <c r="A630" s="34" t="s">
        <v>5</v>
      </c>
      <c r="B630" s="125">
        <v>47</v>
      </c>
      <c r="C630" s="126" t="s">
        <v>234</v>
      </c>
      <c r="D630" s="96">
        <f t="shared" si="70"/>
        <v>0</v>
      </c>
      <c r="E630" s="156">
        <f t="shared" si="70"/>
        <v>3300</v>
      </c>
      <c r="F630" s="156">
        <f t="shared" si="70"/>
        <v>3300</v>
      </c>
      <c r="G630" s="96">
        <v>0</v>
      </c>
    </row>
    <row r="631" spans="1:7" ht="14.45" customHeight="1">
      <c r="A631" s="34"/>
      <c r="B631" s="125"/>
      <c r="C631" s="126"/>
      <c r="D631" s="44"/>
      <c r="E631" s="158"/>
      <c r="F631" s="158"/>
      <c r="G631" s="44"/>
    </row>
    <row r="632" spans="1:7" ht="15" customHeight="1">
      <c r="A632" s="160"/>
      <c r="B632" s="125">
        <v>76</v>
      </c>
      <c r="C632" s="126" t="s">
        <v>472</v>
      </c>
      <c r="D632" s="44"/>
      <c r="E632" s="44"/>
      <c r="F632" s="89"/>
      <c r="G632" s="44"/>
    </row>
    <row r="633" spans="1:7" ht="15" customHeight="1">
      <c r="A633" s="160"/>
      <c r="B633" s="125" t="s">
        <v>473</v>
      </c>
      <c r="C633" s="127" t="s">
        <v>474</v>
      </c>
      <c r="D633" s="44">
        <v>0</v>
      </c>
      <c r="E633" s="44">
        <v>0</v>
      </c>
      <c r="F633" s="89">
        <v>193</v>
      </c>
      <c r="G633" s="43">
        <v>0</v>
      </c>
    </row>
    <row r="634" spans="1:7" ht="15" customHeight="1">
      <c r="A634" s="160" t="s">
        <v>5</v>
      </c>
      <c r="B634" s="125">
        <v>76</v>
      </c>
      <c r="C634" s="126" t="s">
        <v>472</v>
      </c>
      <c r="D634" s="96">
        <f>D633</f>
        <v>0</v>
      </c>
      <c r="E634" s="96">
        <f t="shared" ref="E634:F634" si="71">E633</f>
        <v>0</v>
      </c>
      <c r="F634" s="156">
        <f t="shared" si="71"/>
        <v>193</v>
      </c>
      <c r="G634" s="96">
        <v>0</v>
      </c>
    </row>
    <row r="635" spans="1:7" ht="15" customHeight="1">
      <c r="A635" s="34" t="s">
        <v>5</v>
      </c>
      <c r="B635" s="123">
        <v>0.20699999999999999</v>
      </c>
      <c r="C635" s="124" t="s">
        <v>427</v>
      </c>
      <c r="D635" s="48">
        <f>D606+D612+D630+D618+D624+D634</f>
        <v>0</v>
      </c>
      <c r="E635" s="122">
        <f t="shared" ref="E635:F635" si="72">E606+E612+E630+E618+E624+E634</f>
        <v>61204</v>
      </c>
      <c r="F635" s="122">
        <f t="shared" si="72"/>
        <v>72097</v>
      </c>
      <c r="G635" s="122">
        <v>81515</v>
      </c>
    </row>
    <row r="636" spans="1:7" ht="14.45" customHeight="1">
      <c r="A636" s="34"/>
      <c r="B636" s="78"/>
      <c r="C636" s="79"/>
      <c r="D636" s="99"/>
      <c r="E636" s="99"/>
      <c r="F636" s="100"/>
      <c r="G636" s="100"/>
    </row>
    <row r="637" spans="1:7" ht="15" customHeight="1">
      <c r="A637" s="34"/>
      <c r="B637" s="123">
        <v>0.20799999999999999</v>
      </c>
      <c r="C637" s="124" t="s">
        <v>49</v>
      </c>
      <c r="D637" s="99"/>
      <c r="E637" s="99"/>
      <c r="F637" s="100"/>
      <c r="G637" s="100"/>
    </row>
    <row r="638" spans="1:7" ht="15" customHeight="1">
      <c r="A638" s="34"/>
      <c r="B638" s="125">
        <v>60</v>
      </c>
      <c r="C638" s="126" t="s">
        <v>444</v>
      </c>
      <c r="D638" s="99"/>
      <c r="E638" s="99"/>
      <c r="F638" s="100"/>
      <c r="G638" s="100"/>
    </row>
    <row r="639" spans="1:7" ht="15" customHeight="1">
      <c r="A639" s="34"/>
      <c r="B639" s="125">
        <v>61</v>
      </c>
      <c r="C639" s="126" t="s">
        <v>438</v>
      </c>
      <c r="D639" s="99"/>
      <c r="E639" s="99"/>
      <c r="F639" s="100"/>
      <c r="G639" s="100"/>
    </row>
    <row r="640" spans="1:7" ht="15" customHeight="1">
      <c r="A640" s="34"/>
      <c r="B640" s="125" t="s">
        <v>445</v>
      </c>
      <c r="C640" s="127" t="s">
        <v>437</v>
      </c>
      <c r="D640" s="43">
        <v>0</v>
      </c>
      <c r="E640" s="54">
        <v>1551</v>
      </c>
      <c r="F640" s="54">
        <v>1551</v>
      </c>
      <c r="G640" s="54">
        <v>1200</v>
      </c>
    </row>
    <row r="641" spans="1:7" ht="15" customHeight="1">
      <c r="A641" s="34" t="s">
        <v>5</v>
      </c>
      <c r="B641" s="125">
        <v>61</v>
      </c>
      <c r="C641" s="126" t="s">
        <v>438</v>
      </c>
      <c r="D641" s="49">
        <f t="shared" ref="D641:F642" si="73">D640</f>
        <v>0</v>
      </c>
      <c r="E641" s="50">
        <f t="shared" si="73"/>
        <v>1551</v>
      </c>
      <c r="F641" s="50">
        <f t="shared" si="73"/>
        <v>1551</v>
      </c>
      <c r="G641" s="50">
        <v>1200</v>
      </c>
    </row>
    <row r="642" spans="1:7" ht="15" customHeight="1">
      <c r="A642" s="46" t="s">
        <v>5</v>
      </c>
      <c r="B642" s="149">
        <v>60</v>
      </c>
      <c r="C642" s="155" t="s">
        <v>444</v>
      </c>
      <c r="D642" s="96">
        <f t="shared" si="73"/>
        <v>0</v>
      </c>
      <c r="E642" s="156">
        <f t="shared" si="73"/>
        <v>1551</v>
      </c>
      <c r="F642" s="156">
        <f t="shared" si="73"/>
        <v>1551</v>
      </c>
      <c r="G642" s="156">
        <v>1200</v>
      </c>
    </row>
    <row r="643" spans="1:7" ht="15" customHeight="1">
      <c r="A643" s="34" t="s">
        <v>5</v>
      </c>
      <c r="B643" s="123">
        <v>0.20799999999999999</v>
      </c>
      <c r="C643" s="124" t="s">
        <v>49</v>
      </c>
      <c r="D643" s="48">
        <f t="shared" ref="D643:F643" si="74">D642</f>
        <v>0</v>
      </c>
      <c r="E643" s="122">
        <f t="shared" si="74"/>
        <v>1551</v>
      </c>
      <c r="F643" s="122">
        <f t="shared" si="74"/>
        <v>1551</v>
      </c>
      <c r="G643" s="122">
        <v>1200</v>
      </c>
    </row>
    <row r="644" spans="1:7" ht="14.85" customHeight="1">
      <c r="A644" s="34"/>
      <c r="B644" s="78"/>
      <c r="C644" s="79"/>
      <c r="D644" s="99"/>
      <c r="E644" s="99"/>
      <c r="F644" s="100"/>
      <c r="G644" s="100"/>
    </row>
    <row r="645" spans="1:7" ht="15" customHeight="1">
      <c r="A645" s="16"/>
      <c r="B645" s="86">
        <v>0.21099999999999999</v>
      </c>
      <c r="C645" s="79" t="s">
        <v>129</v>
      </c>
      <c r="D645" s="101"/>
      <c r="E645" s="101"/>
      <c r="F645" s="102"/>
      <c r="G645" s="102"/>
    </row>
    <row r="646" spans="1:7" ht="15" customHeight="1">
      <c r="A646" s="16"/>
      <c r="B646" s="17">
        <v>60</v>
      </c>
      <c r="C646" s="81" t="s">
        <v>128</v>
      </c>
      <c r="D646" s="101"/>
      <c r="E646" s="101"/>
      <c r="F646" s="102"/>
      <c r="G646" s="102"/>
    </row>
    <row r="647" spans="1:7" ht="15" customHeight="1">
      <c r="A647" s="16"/>
      <c r="B647" s="17">
        <v>61</v>
      </c>
      <c r="C647" s="81" t="s">
        <v>138</v>
      </c>
      <c r="D647" s="103"/>
      <c r="E647" s="103"/>
      <c r="F647" s="104"/>
      <c r="G647" s="104"/>
    </row>
    <row r="648" spans="1:7" s="139" customFormat="1" ht="15" customHeight="1">
      <c r="A648" s="16"/>
      <c r="B648" s="17" t="s">
        <v>169</v>
      </c>
      <c r="C648" s="105" t="s">
        <v>194</v>
      </c>
      <c r="D648" s="135">
        <v>12300</v>
      </c>
      <c r="E648" s="43">
        <v>0</v>
      </c>
      <c r="F648" s="43">
        <v>0</v>
      </c>
      <c r="G648" s="43">
        <v>0</v>
      </c>
    </row>
    <row r="649" spans="1:7" s="139" customFormat="1" ht="25.5">
      <c r="A649" s="16"/>
      <c r="B649" s="125" t="s">
        <v>221</v>
      </c>
      <c r="C649" s="127" t="s">
        <v>222</v>
      </c>
      <c r="D649" s="43">
        <v>0</v>
      </c>
      <c r="E649" s="54">
        <v>6650</v>
      </c>
      <c r="F649" s="43">
        <v>0</v>
      </c>
      <c r="G649" s="43">
        <v>0</v>
      </c>
    </row>
    <row r="650" spans="1:7" s="139" customFormat="1" ht="25.5">
      <c r="A650" s="16"/>
      <c r="B650" s="125" t="s">
        <v>223</v>
      </c>
      <c r="C650" s="127" t="s">
        <v>224</v>
      </c>
      <c r="D650" s="43">
        <v>0</v>
      </c>
      <c r="E650" s="54">
        <v>7750</v>
      </c>
      <c r="F650" s="43">
        <v>0</v>
      </c>
      <c r="G650" s="43">
        <v>0</v>
      </c>
    </row>
    <row r="651" spans="1:7" s="139" customFormat="1" ht="15" customHeight="1">
      <c r="A651" s="16" t="s">
        <v>5</v>
      </c>
      <c r="B651" s="17">
        <v>61</v>
      </c>
      <c r="C651" s="81" t="s">
        <v>138</v>
      </c>
      <c r="D651" s="50">
        <f t="shared" ref="D651:F651" si="75">SUM(D648:D650)</f>
        <v>12300</v>
      </c>
      <c r="E651" s="50">
        <f t="shared" si="75"/>
        <v>14400</v>
      </c>
      <c r="F651" s="49">
        <f t="shared" si="75"/>
        <v>0</v>
      </c>
      <c r="G651" s="49">
        <v>0</v>
      </c>
    </row>
    <row r="652" spans="1:7" s="139" customFormat="1" ht="15" customHeight="1">
      <c r="A652" s="16" t="s">
        <v>5</v>
      </c>
      <c r="B652" s="17">
        <v>60</v>
      </c>
      <c r="C652" s="81" t="s">
        <v>128</v>
      </c>
      <c r="D652" s="64">
        <f t="shared" ref="D652:F653" si="76">D651</f>
        <v>12300</v>
      </c>
      <c r="E652" s="64">
        <f t="shared" si="76"/>
        <v>14400</v>
      </c>
      <c r="F652" s="47">
        <f t="shared" si="76"/>
        <v>0</v>
      </c>
      <c r="G652" s="47">
        <v>0</v>
      </c>
    </row>
    <row r="653" spans="1:7" s="139" customFormat="1" ht="15" customHeight="1">
      <c r="A653" s="16" t="s">
        <v>5</v>
      </c>
      <c r="B653" s="86">
        <v>0.21099999999999999</v>
      </c>
      <c r="C653" s="79" t="s">
        <v>129</v>
      </c>
      <c r="D653" s="64">
        <f t="shared" si="76"/>
        <v>12300</v>
      </c>
      <c r="E653" s="64">
        <f t="shared" si="76"/>
        <v>14400</v>
      </c>
      <c r="F653" s="47">
        <f t="shared" si="76"/>
        <v>0</v>
      </c>
      <c r="G653" s="47">
        <v>0</v>
      </c>
    </row>
    <row r="654" spans="1:7" s="139" customFormat="1" ht="15" customHeight="1">
      <c r="A654" s="16" t="s">
        <v>5</v>
      </c>
      <c r="B654" s="78">
        <v>4055</v>
      </c>
      <c r="C654" s="79" t="s">
        <v>3</v>
      </c>
      <c r="D654" s="64">
        <f t="shared" ref="D654:F654" si="77">D653+D643+D635</f>
        <v>12300</v>
      </c>
      <c r="E654" s="64">
        <f t="shared" si="77"/>
        <v>77155</v>
      </c>
      <c r="F654" s="64">
        <f t="shared" si="77"/>
        <v>73648</v>
      </c>
      <c r="G654" s="47">
        <v>82715</v>
      </c>
    </row>
    <row r="655" spans="1:7" s="139" customFormat="1" ht="15" customHeight="1">
      <c r="A655" s="16"/>
      <c r="B655" s="84"/>
      <c r="C655" s="84"/>
      <c r="D655" s="54"/>
      <c r="E655" s="54"/>
      <c r="F655" s="55"/>
      <c r="G655" s="55"/>
    </row>
    <row r="656" spans="1:7" s="139" customFormat="1" ht="15" customHeight="1">
      <c r="A656" s="119" t="s">
        <v>9</v>
      </c>
      <c r="B656" s="90">
        <v>4059</v>
      </c>
      <c r="C656" s="79" t="s">
        <v>130</v>
      </c>
      <c r="D656" s="103"/>
      <c r="E656" s="103"/>
      <c r="F656" s="104"/>
      <c r="G656" s="57"/>
    </row>
    <row r="657" spans="1:7" s="139" customFormat="1" ht="15" customHeight="1">
      <c r="A657" s="16"/>
      <c r="B657" s="106">
        <v>60</v>
      </c>
      <c r="C657" s="81" t="s">
        <v>131</v>
      </c>
      <c r="D657" s="103"/>
      <c r="E657" s="103"/>
      <c r="F657" s="104"/>
      <c r="G657" s="57"/>
    </row>
    <row r="658" spans="1:7" s="139" customFormat="1" ht="15" customHeight="1">
      <c r="A658" s="16"/>
      <c r="B658" s="107">
        <v>60.051000000000002</v>
      </c>
      <c r="C658" s="79" t="s">
        <v>128</v>
      </c>
      <c r="D658" s="103"/>
      <c r="E658" s="103"/>
      <c r="F658" s="104"/>
      <c r="G658" s="57"/>
    </row>
    <row r="659" spans="1:7" s="139" customFormat="1" ht="15" customHeight="1">
      <c r="A659" s="16"/>
      <c r="B659" s="17">
        <v>44</v>
      </c>
      <c r="C659" s="81" t="s">
        <v>132</v>
      </c>
      <c r="D659" s="103"/>
      <c r="E659" s="103"/>
      <c r="F659" s="104"/>
      <c r="G659" s="57"/>
    </row>
    <row r="660" spans="1:7" s="139" customFormat="1" ht="15" customHeight="1">
      <c r="A660" s="16"/>
      <c r="B660" s="17" t="s">
        <v>133</v>
      </c>
      <c r="C660" s="105" t="s">
        <v>148</v>
      </c>
      <c r="D660" s="135">
        <v>10000</v>
      </c>
      <c r="E660" s="43">
        <v>0</v>
      </c>
      <c r="F660" s="43">
        <v>0</v>
      </c>
      <c r="G660" s="43">
        <v>0</v>
      </c>
    </row>
    <row r="661" spans="1:7" s="139" customFormat="1" ht="12.75" customHeight="1">
      <c r="A661" s="16"/>
      <c r="B661" s="17"/>
      <c r="C661" s="105"/>
      <c r="D661" s="41"/>
      <c r="E661" s="54"/>
      <c r="F661" s="54"/>
      <c r="G661" s="43"/>
    </row>
    <row r="662" spans="1:7" s="139" customFormat="1" ht="15" customHeight="1">
      <c r="A662" s="16"/>
      <c r="B662" s="17">
        <v>80</v>
      </c>
      <c r="C662" s="105" t="s">
        <v>262</v>
      </c>
      <c r="D662" s="41"/>
      <c r="E662" s="54"/>
      <c r="F662" s="54"/>
      <c r="G662" s="43"/>
    </row>
    <row r="663" spans="1:7" s="139" customFormat="1" ht="15" customHeight="1">
      <c r="A663" s="16"/>
      <c r="B663" s="17" t="s">
        <v>460</v>
      </c>
      <c r="C663" s="105" t="s">
        <v>451</v>
      </c>
      <c r="D663" s="41">
        <v>0</v>
      </c>
      <c r="E663" s="54">
        <v>6041</v>
      </c>
      <c r="F663" s="54">
        <f>6041+11890</f>
        <v>17931</v>
      </c>
      <c r="G663" s="54">
        <v>4500</v>
      </c>
    </row>
    <row r="664" spans="1:7" s="139" customFormat="1" ht="15" customHeight="1">
      <c r="A664" s="16" t="s">
        <v>5</v>
      </c>
      <c r="B664" s="17">
        <v>80</v>
      </c>
      <c r="C664" s="105" t="s">
        <v>262</v>
      </c>
      <c r="D664" s="49">
        <f t="shared" ref="D664:F664" si="78">D663</f>
        <v>0</v>
      </c>
      <c r="E664" s="50">
        <f t="shared" si="78"/>
        <v>6041</v>
      </c>
      <c r="F664" s="50">
        <f t="shared" si="78"/>
        <v>17931</v>
      </c>
      <c r="G664" s="50">
        <v>4500</v>
      </c>
    </row>
    <row r="665" spans="1:7" s="139" customFormat="1" ht="15" customHeight="1">
      <c r="A665" s="16" t="s">
        <v>5</v>
      </c>
      <c r="B665" s="17">
        <v>44</v>
      </c>
      <c r="C665" s="81" t="s">
        <v>132</v>
      </c>
      <c r="D665" s="135">
        <f t="shared" ref="D665:F665" si="79">D664+D660</f>
        <v>10000</v>
      </c>
      <c r="E665" s="135">
        <f t="shared" si="79"/>
        <v>6041</v>
      </c>
      <c r="F665" s="135">
        <f t="shared" si="79"/>
        <v>17931</v>
      </c>
      <c r="G665" s="135">
        <v>4500</v>
      </c>
    </row>
    <row r="666" spans="1:7" s="139" customFormat="1" ht="15" customHeight="1">
      <c r="A666" s="16" t="s">
        <v>5</v>
      </c>
      <c r="B666" s="107">
        <v>60.051000000000002</v>
      </c>
      <c r="C666" s="79" t="s">
        <v>128</v>
      </c>
      <c r="D666" s="50">
        <f t="shared" ref="D666:F666" si="80">D665</f>
        <v>10000</v>
      </c>
      <c r="E666" s="50">
        <f t="shared" si="80"/>
        <v>6041</v>
      </c>
      <c r="F666" s="50">
        <f t="shared" si="80"/>
        <v>17931</v>
      </c>
      <c r="G666" s="50">
        <v>4500</v>
      </c>
    </row>
    <row r="667" spans="1:7" s="139" customFormat="1" ht="15" customHeight="1">
      <c r="A667" s="16" t="s">
        <v>5</v>
      </c>
      <c r="B667" s="106">
        <v>60</v>
      </c>
      <c r="C667" s="81" t="s">
        <v>131</v>
      </c>
      <c r="D667" s="135">
        <f t="shared" ref="D667:F668" si="81">D666</f>
        <v>10000</v>
      </c>
      <c r="E667" s="135">
        <f t="shared" si="81"/>
        <v>6041</v>
      </c>
      <c r="F667" s="135">
        <f t="shared" si="81"/>
        <v>17931</v>
      </c>
      <c r="G667" s="135">
        <v>4500</v>
      </c>
    </row>
    <row r="668" spans="1:7" s="139" customFormat="1" ht="15" customHeight="1">
      <c r="A668" s="16" t="s">
        <v>5</v>
      </c>
      <c r="B668" s="90">
        <v>4059</v>
      </c>
      <c r="C668" s="79" t="s">
        <v>130</v>
      </c>
      <c r="D668" s="50">
        <f t="shared" si="81"/>
        <v>10000</v>
      </c>
      <c r="E668" s="50">
        <f t="shared" si="81"/>
        <v>6041</v>
      </c>
      <c r="F668" s="50">
        <f t="shared" si="81"/>
        <v>17931</v>
      </c>
      <c r="G668" s="50">
        <v>4500</v>
      </c>
    </row>
    <row r="669" spans="1:7" s="139" customFormat="1" ht="14.85" customHeight="1">
      <c r="A669" s="16"/>
      <c r="B669" s="90"/>
      <c r="C669" s="79"/>
      <c r="D669" s="43"/>
      <c r="E669" s="54"/>
      <c r="F669" s="54"/>
      <c r="G669" s="54"/>
    </row>
    <row r="670" spans="1:7" s="139" customFormat="1" ht="25.5">
      <c r="A670" s="119" t="s">
        <v>9</v>
      </c>
      <c r="B670" s="90">
        <v>4070</v>
      </c>
      <c r="C670" s="79" t="s">
        <v>455</v>
      </c>
      <c r="D670" s="103"/>
      <c r="E670" s="103"/>
      <c r="F670" s="104"/>
      <c r="G670" s="57"/>
    </row>
    <row r="671" spans="1:7" s="139" customFormat="1" ht="14.85" customHeight="1">
      <c r="A671" s="16"/>
      <c r="B671" s="147" t="s">
        <v>177</v>
      </c>
      <c r="C671" s="79" t="s">
        <v>112</v>
      </c>
      <c r="D671" s="103"/>
      <c r="E671" s="103"/>
      <c r="F671" s="104"/>
      <c r="G671" s="57"/>
    </row>
    <row r="672" spans="1:7" s="139" customFormat="1" ht="15" customHeight="1">
      <c r="A672" s="16"/>
      <c r="B672" s="17">
        <v>70</v>
      </c>
      <c r="C672" s="81" t="s">
        <v>132</v>
      </c>
      <c r="D672" s="103"/>
      <c r="E672" s="103"/>
      <c r="F672" s="104"/>
      <c r="G672" s="57"/>
    </row>
    <row r="673" spans="1:7" s="139" customFormat="1" ht="15" customHeight="1">
      <c r="A673" s="16"/>
      <c r="B673" s="17">
        <v>60</v>
      </c>
      <c r="C673" s="81" t="s">
        <v>456</v>
      </c>
      <c r="D673" s="103"/>
      <c r="E673" s="103"/>
      <c r="F673" s="104"/>
      <c r="G673" s="57"/>
    </row>
    <row r="674" spans="1:7" s="139" customFormat="1" ht="15" customHeight="1">
      <c r="A674" s="16"/>
      <c r="B674" s="17" t="s">
        <v>457</v>
      </c>
      <c r="C674" s="105" t="s">
        <v>25</v>
      </c>
      <c r="D674" s="41">
        <v>0</v>
      </c>
      <c r="E674" s="54">
        <v>11000</v>
      </c>
      <c r="F674" s="54">
        <v>11000</v>
      </c>
      <c r="G674" s="43">
        <v>0</v>
      </c>
    </row>
    <row r="675" spans="1:7" s="139" customFormat="1" ht="15" customHeight="1">
      <c r="A675" s="16" t="s">
        <v>5</v>
      </c>
      <c r="B675" s="17">
        <v>60</v>
      </c>
      <c r="C675" s="81" t="s">
        <v>456</v>
      </c>
      <c r="D675" s="49">
        <f t="shared" ref="D675:F675" si="82">D674</f>
        <v>0</v>
      </c>
      <c r="E675" s="50">
        <f t="shared" si="82"/>
        <v>11000</v>
      </c>
      <c r="F675" s="50">
        <f t="shared" si="82"/>
        <v>11000</v>
      </c>
      <c r="G675" s="49">
        <v>0</v>
      </c>
    </row>
    <row r="676" spans="1:7" s="139" customFormat="1" ht="14.85" customHeight="1">
      <c r="A676" s="16"/>
      <c r="B676" s="17"/>
      <c r="C676" s="81"/>
      <c r="D676" s="43"/>
      <c r="E676" s="43"/>
      <c r="F676" s="43"/>
      <c r="G676" s="43"/>
    </row>
    <row r="677" spans="1:7" s="139" customFormat="1" ht="15" customHeight="1">
      <c r="A677" s="16"/>
      <c r="B677" s="17">
        <v>61</v>
      </c>
      <c r="C677" s="81" t="s">
        <v>458</v>
      </c>
      <c r="D677" s="103"/>
      <c r="E677" s="103"/>
      <c r="F677" s="104"/>
      <c r="G677" s="57"/>
    </row>
    <row r="678" spans="1:7" s="139" customFormat="1" ht="15" customHeight="1">
      <c r="A678" s="16"/>
      <c r="B678" s="17" t="s">
        <v>459</v>
      </c>
      <c r="C678" s="105" t="s">
        <v>449</v>
      </c>
      <c r="D678" s="41">
        <v>0</v>
      </c>
      <c r="E678" s="54">
        <v>3000</v>
      </c>
      <c r="F678" s="54">
        <v>3000</v>
      </c>
      <c r="G678" s="43">
        <v>0</v>
      </c>
    </row>
    <row r="679" spans="1:7" s="139" customFormat="1" ht="15" customHeight="1">
      <c r="A679" s="16" t="s">
        <v>5</v>
      </c>
      <c r="B679" s="17">
        <v>60</v>
      </c>
      <c r="C679" s="81" t="s">
        <v>458</v>
      </c>
      <c r="D679" s="49">
        <f t="shared" ref="D679:F679" si="83">D678</f>
        <v>0</v>
      </c>
      <c r="E679" s="50">
        <f t="shared" si="83"/>
        <v>3000</v>
      </c>
      <c r="F679" s="50">
        <f t="shared" si="83"/>
        <v>3000</v>
      </c>
      <c r="G679" s="49">
        <v>0</v>
      </c>
    </row>
    <row r="680" spans="1:7" s="139" customFormat="1" ht="14.85" customHeight="1">
      <c r="A680" s="16"/>
      <c r="B680" s="17"/>
      <c r="C680" s="81"/>
      <c r="D680" s="43"/>
      <c r="E680" s="43"/>
      <c r="F680" s="43"/>
      <c r="G680" s="43"/>
    </row>
    <row r="681" spans="1:7" s="139" customFormat="1" ht="15" customHeight="1">
      <c r="A681" s="16"/>
      <c r="B681" s="17">
        <v>62</v>
      </c>
      <c r="C681" s="81" t="s">
        <v>486</v>
      </c>
      <c r="D681" s="103"/>
      <c r="E681" s="103"/>
      <c r="F681" s="104"/>
      <c r="G681" s="57"/>
    </row>
    <row r="682" spans="1:7" s="139" customFormat="1" ht="15" customHeight="1">
      <c r="A682" s="16"/>
      <c r="B682" s="17" t="s">
        <v>485</v>
      </c>
      <c r="C682" s="105" t="s">
        <v>449</v>
      </c>
      <c r="D682" s="41">
        <v>0</v>
      </c>
      <c r="E682" s="43">
        <v>0</v>
      </c>
      <c r="F682" s="43">
        <v>0</v>
      </c>
      <c r="G682" s="54">
        <v>3000</v>
      </c>
    </row>
    <row r="683" spans="1:7" s="139" customFormat="1" ht="15" customHeight="1">
      <c r="A683" s="16" t="s">
        <v>5</v>
      </c>
      <c r="B683" s="17">
        <v>62</v>
      </c>
      <c r="C683" s="81" t="s">
        <v>486</v>
      </c>
      <c r="D683" s="49">
        <f t="shared" ref="D683:F683" si="84">D682</f>
        <v>0</v>
      </c>
      <c r="E683" s="49">
        <f t="shared" si="84"/>
        <v>0</v>
      </c>
      <c r="F683" s="49">
        <f t="shared" si="84"/>
        <v>0</v>
      </c>
      <c r="G683" s="50">
        <v>3000</v>
      </c>
    </row>
    <row r="684" spans="1:7" s="139" customFormat="1" ht="15" customHeight="1">
      <c r="A684" s="16" t="s">
        <v>5</v>
      </c>
      <c r="B684" s="17">
        <v>70</v>
      </c>
      <c r="C684" s="81" t="s">
        <v>132</v>
      </c>
      <c r="D684" s="41">
        <f>D675+D679+D683</f>
        <v>0</v>
      </c>
      <c r="E684" s="135">
        <f t="shared" ref="E684:F684" si="85">E675+E679+E683</f>
        <v>14000</v>
      </c>
      <c r="F684" s="135">
        <f t="shared" si="85"/>
        <v>14000</v>
      </c>
      <c r="G684" s="135">
        <v>3000</v>
      </c>
    </row>
    <row r="685" spans="1:7" s="139" customFormat="1" ht="15" customHeight="1">
      <c r="A685" s="150" t="s">
        <v>5</v>
      </c>
      <c r="B685" s="185" t="s">
        <v>177</v>
      </c>
      <c r="C685" s="95" t="s">
        <v>112</v>
      </c>
      <c r="D685" s="49">
        <f t="shared" ref="D685:F685" si="86">D684</f>
        <v>0</v>
      </c>
      <c r="E685" s="50">
        <f t="shared" si="86"/>
        <v>14000</v>
      </c>
      <c r="F685" s="50">
        <f t="shared" si="86"/>
        <v>14000</v>
      </c>
      <c r="G685" s="50">
        <v>3000</v>
      </c>
    </row>
    <row r="686" spans="1:7" s="139" customFormat="1" ht="15" customHeight="1">
      <c r="A686" s="16" t="s">
        <v>5</v>
      </c>
      <c r="B686" s="94">
        <v>4070</v>
      </c>
      <c r="C686" s="79" t="s">
        <v>455</v>
      </c>
      <c r="D686" s="49">
        <f t="shared" ref="D686:F686" si="87">D685</f>
        <v>0</v>
      </c>
      <c r="E686" s="50">
        <f t="shared" si="87"/>
        <v>14000</v>
      </c>
      <c r="F686" s="50">
        <f t="shared" si="87"/>
        <v>14000</v>
      </c>
      <c r="G686" s="50">
        <v>3000</v>
      </c>
    </row>
    <row r="687" spans="1:7" s="139" customFormat="1" ht="15" customHeight="1">
      <c r="A687" s="108" t="s">
        <v>5</v>
      </c>
      <c r="B687" s="84"/>
      <c r="C687" s="110" t="s">
        <v>127</v>
      </c>
      <c r="D687" s="156">
        <f t="shared" ref="D687:F687" si="88">D654+D668+D686</f>
        <v>22300</v>
      </c>
      <c r="E687" s="156">
        <f t="shared" si="88"/>
        <v>97196</v>
      </c>
      <c r="F687" s="156">
        <f t="shared" si="88"/>
        <v>105579</v>
      </c>
      <c r="G687" s="156">
        <v>90215</v>
      </c>
    </row>
    <row r="688" spans="1:7" s="139" customFormat="1" ht="15" customHeight="1">
      <c r="A688" s="108" t="s">
        <v>5</v>
      </c>
      <c r="B688" s="109"/>
      <c r="C688" s="110" t="s">
        <v>6</v>
      </c>
      <c r="D688" s="88">
        <f t="shared" ref="D688:F688" si="89">D687+D588</f>
        <v>5496160</v>
      </c>
      <c r="E688" s="88">
        <f t="shared" si="89"/>
        <v>5974064</v>
      </c>
      <c r="F688" s="88">
        <f t="shared" si="89"/>
        <v>5619576</v>
      </c>
      <c r="G688" s="88">
        <v>6395277</v>
      </c>
    </row>
    <row r="689" spans="1:7" s="139" customFormat="1">
      <c r="A689" s="34"/>
      <c r="B689" s="32"/>
      <c r="C689" s="138"/>
      <c r="D689" s="58"/>
      <c r="E689" s="131"/>
      <c r="F689" s="59"/>
      <c r="G689" s="104"/>
    </row>
    <row r="690" spans="1:7" s="139" customFormat="1" ht="15" customHeight="1">
      <c r="A690" s="34" t="s">
        <v>156</v>
      </c>
      <c r="B690" s="37">
        <v>2055</v>
      </c>
      <c r="C690" s="77" t="s">
        <v>176</v>
      </c>
      <c r="D690" s="54">
        <v>1782</v>
      </c>
      <c r="E690" s="113">
        <v>0</v>
      </c>
      <c r="F690" s="113">
        <v>0</v>
      </c>
      <c r="G690" s="113">
        <v>0</v>
      </c>
    </row>
    <row r="691" spans="1:7" s="139" customFormat="1">
      <c r="A691" s="34"/>
      <c r="B691" s="37"/>
      <c r="C691" s="77"/>
      <c r="D691" s="158"/>
      <c r="E691" s="113"/>
      <c r="F691" s="113"/>
      <c r="G691" s="113"/>
    </row>
    <row r="692" spans="1:7">
      <c r="A692" s="119"/>
      <c r="B692" s="37"/>
      <c r="C692" s="65"/>
      <c r="D692" s="128"/>
      <c r="E692" s="132"/>
      <c r="F692" s="111"/>
      <c r="G692" s="111"/>
    </row>
    <row r="693" spans="1:7">
      <c r="A693" s="34"/>
      <c r="B693" s="121"/>
      <c r="C693" s="65"/>
      <c r="D693" s="112"/>
      <c r="E693" s="58"/>
      <c r="F693" s="112"/>
      <c r="G693" s="112"/>
    </row>
    <row r="694" spans="1:7">
      <c r="A694" s="34"/>
      <c r="B694" s="121"/>
      <c r="C694" s="65"/>
      <c r="D694" s="112"/>
      <c r="E694" s="58"/>
      <c r="F694" s="112"/>
      <c r="G694" s="112"/>
    </row>
    <row r="695" spans="1:7" s="187" customFormat="1">
      <c r="A695" s="171"/>
      <c r="B695" s="32"/>
      <c r="C695" s="172"/>
      <c r="D695" s="173"/>
      <c r="E695" s="173"/>
      <c r="F695" s="173"/>
      <c r="G695" s="14"/>
    </row>
    <row r="696" spans="1:7" s="187" customFormat="1">
      <c r="A696" s="171"/>
      <c r="B696" s="174"/>
      <c r="C696" s="175"/>
      <c r="D696" s="176"/>
      <c r="E696" s="177"/>
      <c r="F696" s="176"/>
      <c r="G696" s="14"/>
    </row>
    <row r="697" spans="1:7">
      <c r="E697" s="39"/>
      <c r="F697" s="39"/>
    </row>
    <row r="698" spans="1:7" s="187" customFormat="1">
      <c r="A698" s="171"/>
      <c r="B698" s="174"/>
      <c r="C698" s="175"/>
      <c r="D698" s="14"/>
      <c r="E698" s="178"/>
      <c r="F698" s="179"/>
      <c r="G698" s="14"/>
    </row>
    <row r="699" spans="1:7">
      <c r="E699" s="39"/>
      <c r="F699" s="39"/>
    </row>
    <row r="700" spans="1:7">
      <c r="E700" s="62"/>
      <c r="F700" s="39"/>
    </row>
    <row r="701" spans="1:7">
      <c r="E701" s="39"/>
      <c r="F701" s="39"/>
    </row>
    <row r="702" spans="1:7">
      <c r="C702" s="72"/>
    </row>
    <row r="703" spans="1:7" s="187" customFormat="1">
      <c r="A703" s="171"/>
      <c r="B703" s="174"/>
      <c r="C703" s="175"/>
      <c r="D703" s="14"/>
      <c r="E703" s="14"/>
      <c r="F703" s="14"/>
      <c r="G703" s="14"/>
    </row>
    <row r="704" spans="1:7" s="187" customFormat="1">
      <c r="A704" s="171"/>
      <c r="B704" s="174"/>
      <c r="C704" s="175"/>
      <c r="D704" s="14"/>
      <c r="E704" s="14"/>
      <c r="F704" s="14"/>
      <c r="G704" s="14"/>
    </row>
    <row r="705" spans="1:7" s="187" customFormat="1">
      <c r="A705" s="171"/>
      <c r="B705" s="174"/>
      <c r="C705" s="175"/>
      <c r="D705" s="14"/>
      <c r="E705" s="14"/>
      <c r="F705" s="14"/>
      <c r="G705" s="14"/>
    </row>
    <row r="706" spans="1:7" s="187" customFormat="1">
      <c r="A706" s="171"/>
      <c r="B706" s="174"/>
      <c r="C706" s="175"/>
      <c r="D706" s="14"/>
      <c r="E706" s="14"/>
      <c r="F706" s="14"/>
      <c r="G706" s="14"/>
    </row>
    <row r="707" spans="1:7" s="187" customFormat="1">
      <c r="A707" s="171"/>
      <c r="B707" s="174"/>
      <c r="C707" s="175"/>
      <c r="D707" s="14"/>
      <c r="E707" s="14"/>
      <c r="F707" s="14"/>
      <c r="G707" s="14"/>
    </row>
    <row r="708" spans="1:7" s="187" customFormat="1">
      <c r="A708" s="171"/>
      <c r="B708" s="174"/>
      <c r="C708" s="175"/>
      <c r="D708" s="14"/>
      <c r="E708" s="14"/>
      <c r="F708" s="14"/>
      <c r="G708" s="14"/>
    </row>
  </sheetData>
  <autoFilter ref="A22:G691"/>
  <mergeCells count="1">
    <mergeCell ref="E11:G11"/>
  </mergeCells>
  <phoneticPr fontId="2" type="noConversion"/>
  <printOptions horizontalCentered="1"/>
  <pageMargins left="0.55118110236220474" right="0.55118110236220474" top="0.74803149606299213" bottom="1.5748031496062993" header="0.51181102362204722" footer="1.1811023622047245"/>
  <pageSetup paperSize="9" scale="94" firstPageNumber="263" orientation="portrait" blackAndWhite="1" useFirstPageNumber="1" r:id="rId1"/>
  <headerFooter alignWithMargins="0">
    <oddHeader xml:space="preserve">&amp;C   </oddHeader>
    <oddFooter>&amp;C&amp;"Times New Roman,Bold"   &amp;P</oddFooter>
  </headerFooter>
  <rowBreaks count="1" manualBreakCount="1">
    <brk id="601" max="16" man="1"/>
  </rowBreaks>
  <ignoredErrors>
    <ignoredError sqref="B3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dem30</vt:lpstr>
      <vt:lpstr>'dem30'!fire</vt:lpstr>
      <vt:lpstr>'dem30'!oas</vt:lpstr>
      <vt:lpstr>'dem30'!Police</vt:lpstr>
      <vt:lpstr>'dem30'!policecap</vt:lpstr>
      <vt:lpstr>'dem30'!Print_Area</vt:lpstr>
      <vt:lpstr>'dem30'!Print_Titles</vt:lpstr>
      <vt:lpstr>'dem30'!pw</vt:lpstr>
      <vt:lpstr>'dem30'!revise</vt:lpstr>
      <vt:lpstr>'dem30'!summary</vt:lpstr>
      <vt:lpstr>'dem30'!voted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Budget JA1</cp:lastModifiedBy>
  <cp:lastPrinted>2024-08-03T10:56:40Z</cp:lastPrinted>
  <dcterms:created xsi:type="dcterms:W3CDTF">2004-06-02T16:23:33Z</dcterms:created>
  <dcterms:modified xsi:type="dcterms:W3CDTF">2024-08-12T06:27:41Z</dcterms:modified>
</cp:coreProperties>
</file>