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 activeTab="2"/>
  </bookViews>
  <sheets>
    <sheet name="Chart1" sheetId="6" r:id="rId1"/>
    <sheet name="Chart2" sheetId="5" r:id="rId2"/>
    <sheet name="dem10" sheetId="4" r:id="rId3"/>
  </sheets>
  <externalReferences>
    <externalReference r:id="rId4"/>
  </externalReferences>
  <definedNames>
    <definedName name="__123Graph_D" localSheetId="2" hidden="1">[1]DEMAND18!#REF!</definedName>
    <definedName name="_xlnm._FilterDatabase" localSheetId="2" hidden="1">'dem10'!$A$31:$G$670</definedName>
    <definedName name="_rec1" localSheetId="2">'dem10'!#REF!</definedName>
    <definedName name="_rec2" localSheetId="2">'dem10'!#REF!</definedName>
    <definedName name="_Regression_Int" localSheetId="2" hidden="1">1</definedName>
    <definedName name="cess" localSheetId="2">'dem10'!$D$107:$G$107</definedName>
    <definedName name="debt" localSheetId="2">'dem10'!$D$592:$G$592</definedName>
    <definedName name="debt1" localSheetId="2">'dem10'!$D$646:$G$646</definedName>
    <definedName name="financecharged" localSheetId="2">'dem10'!$C$24:$F$24</definedName>
    <definedName name="financevoted" localSheetId="2">'dem10'!$C$25:$F$25</definedName>
    <definedName name="interest" localSheetId="2">'dem10'!$D$221:$G$221</definedName>
    <definedName name="it" localSheetId="2">'dem10'!$D$58:$G$58</definedName>
    <definedName name="loans" localSheetId="2">'dem10'!$D$660:$G$660</definedName>
    <definedName name="lotteries" localSheetId="2">'dem10'!$G$483</definedName>
    <definedName name="lottery" localSheetId="2">'dem10'!A1</definedName>
    <definedName name="lottery1" localSheetId="2">'dem10'!A1</definedName>
    <definedName name="lottery2" localSheetId="2">'dem10'!#REF!</definedName>
    <definedName name="mgs" localSheetId="2">'dem10'!$D$502:$G$502</definedName>
    <definedName name="np" localSheetId="2">'dem10'!#REF!</definedName>
    <definedName name="oas" localSheetId="2">'dem10'!#REF!</definedName>
    <definedName name="pao" localSheetId="2">'dem10'!$D$434:$G$434</definedName>
    <definedName name="penrec" localSheetId="2">'dem10'!$D$670:$G$670</definedName>
    <definedName name="pension" localSheetId="2">'dem10'!$D$463:$G$463</definedName>
    <definedName name="_xlnm.Print_Area" localSheetId="2">'dem10'!$A$1:$G$670</definedName>
    <definedName name="_xlnm.Print_Titles" localSheetId="2">'dem10'!$28:$31</definedName>
    <definedName name="recPAO" localSheetId="2">'dem10'!#REF!</definedName>
    <definedName name="recST" localSheetId="2">'dem10'!#REF!</definedName>
    <definedName name="revise" localSheetId="2">'dem10'!#REF!</definedName>
    <definedName name="sgs" localSheetId="2">'dem10'!$D$267:$G$267</definedName>
    <definedName name="sgsrec" localSheetId="2">'dem10'!#REF!</definedName>
    <definedName name="sinking" localSheetId="2">'dem10'!$D$123:$G$123</definedName>
    <definedName name="social" localSheetId="2">'dem10'!$D$520:$G$520</definedName>
    <definedName name="SocialSecurity" localSheetId="2">'dem10'!$D$520:$G$520</definedName>
    <definedName name="st" localSheetId="2">'dem10'!#REF!</definedName>
    <definedName name="stamps" localSheetId="2">'dem10'!$D$72:$G$72</definedName>
    <definedName name="strec" localSheetId="2">'dem10'!#REF!</definedName>
    <definedName name="summary" localSheetId="2">'dem10'!#REF!</definedName>
    <definedName name="taarec" localSheetId="2">'dem10'!#REF!</definedName>
    <definedName name="Treasuryrec" localSheetId="2">'dem10'!#REF!</definedName>
    <definedName name="Z_239EE218_578E_4317_BEED_14D5D7089E27_.wvu.FilterData" localSheetId="2" hidden="1">'dem10'!$A$1:$G$670</definedName>
    <definedName name="Z_239EE218_578E_4317_BEED_14D5D7089E27_.wvu.PrintArea" localSheetId="2" hidden="1">'dem10'!$A$1:$G$670</definedName>
    <definedName name="Z_239EE218_578E_4317_BEED_14D5D7089E27_.wvu.PrintTitles" localSheetId="2" hidden="1">'dem10'!$28:$31</definedName>
    <definedName name="Z_302A3EA3_AE96_11D5_A646_0050BA3D7AFD_.wvu.FilterData" localSheetId="2" hidden="1">'dem10'!$A$1:$G$670</definedName>
    <definedName name="Z_302A3EA3_AE96_11D5_A646_0050BA3D7AFD_.wvu.PrintArea" localSheetId="2" hidden="1">'dem10'!$A$1:$G$670</definedName>
    <definedName name="Z_302A3EA3_AE96_11D5_A646_0050BA3D7AFD_.wvu.PrintTitles" localSheetId="2" hidden="1">'dem10'!$28:$31</definedName>
    <definedName name="Z_36DBA021_0ECB_11D4_8064_004005726899_.wvu.PrintTitles" localSheetId="2" hidden="1">'dem10'!$28:$31</definedName>
    <definedName name="Z_93EBE921_AE91_11D5_8685_004005726899_.wvu.PrintArea" localSheetId="2" hidden="1">'dem10'!$A$1:$G$666</definedName>
    <definedName name="Z_93EBE921_AE91_11D5_8685_004005726899_.wvu.PrintTitles" localSheetId="2" hidden="1">'dem10'!$28:$31</definedName>
    <definedName name="Z_94DA79C1_0FDE_11D5_9579_000021DAEEA2_.wvu.PrintArea" localSheetId="2" hidden="1">'dem10'!$A$1:$G$666</definedName>
    <definedName name="Z_94DA79C1_0FDE_11D5_9579_000021DAEEA2_.wvu.PrintTitles" localSheetId="2" hidden="1">'dem10'!$28:$31</definedName>
    <definedName name="Z_C868F8C3_16D7_11D5_A68D_81D6213F5331_.wvu.PrintTitles" localSheetId="2" hidden="1">'dem10'!$28:$31</definedName>
    <definedName name="Z_E5DF37BD_125C_11D5_8DC4_D0F5D88B3549_.wvu.PrintArea" localSheetId="2" hidden="1">'dem10'!$A$1:$G$666</definedName>
    <definedName name="Z_E5DF37BD_125C_11D5_8DC4_D0F5D88B3549_.wvu.PrintTitles" localSheetId="2" hidden="1">'dem10'!$28:$31</definedName>
    <definedName name="Z_F8ADACC1_164E_11D6_B603_000021DAEEA2_.wvu.PrintArea" localSheetId="2" hidden="1">'dem10'!$A$1:$G$666</definedName>
    <definedName name="Z_F8ADACC1_164E_11D6_B603_000021DAEEA2_.wvu.PrintTitles" localSheetId="2" hidden="1">'dem10'!$28:$31</definedName>
  </definedNames>
  <calcPr calcId="124519"/>
</workbook>
</file>

<file path=xl/calcChain.xml><?xml version="1.0" encoding="utf-8"?>
<calcChain xmlns="http://schemas.openxmlformats.org/spreadsheetml/2006/main">
  <c r="G305" i="4"/>
  <c r="G460"/>
  <c r="E478" l="1"/>
  <c r="F478"/>
  <c r="D478"/>
  <c r="G482"/>
  <c r="D482"/>
  <c r="E482"/>
  <c r="F482"/>
  <c r="D549" l="1"/>
  <c r="F549"/>
  <c r="E549"/>
  <c r="G549"/>
  <c r="F545"/>
  <c r="E545"/>
  <c r="D545"/>
  <c r="G545"/>
  <c r="D613" l="1"/>
  <c r="D277"/>
  <c r="D229"/>
  <c r="F439"/>
  <c r="F500"/>
  <c r="F651"/>
  <c r="F493"/>
  <c r="F157"/>
  <c r="F128"/>
  <c r="F456"/>
  <c r="F448"/>
  <c r="F449" s="1"/>
  <c r="F443"/>
  <c r="F659" l="1"/>
  <c r="F658"/>
  <c r="F652"/>
  <c r="F653" s="1"/>
  <c r="F644"/>
  <c r="F645" s="1"/>
  <c r="F637"/>
  <c r="F638" s="1"/>
  <c r="F639" s="1"/>
  <c r="F630"/>
  <c r="F631" s="1"/>
  <c r="F622"/>
  <c r="F623" s="1"/>
  <c r="F624" s="1"/>
  <c r="F625" s="1"/>
  <c r="F614"/>
  <c r="F609"/>
  <c r="F610" s="1"/>
  <c r="F599"/>
  <c r="F600" s="1"/>
  <c r="F601" s="1"/>
  <c r="F591"/>
  <c r="F585"/>
  <c r="F581"/>
  <c r="F575"/>
  <c r="F576" s="1"/>
  <c r="F569"/>
  <c r="F570" s="1"/>
  <c r="F563"/>
  <c r="F564" s="1"/>
  <c r="F557"/>
  <c r="F558" s="1"/>
  <c r="F541"/>
  <c r="F535"/>
  <c r="F516"/>
  <c r="F517" s="1"/>
  <c r="F518" s="1"/>
  <c r="F509"/>
  <c r="F510" s="1"/>
  <c r="F501"/>
  <c r="F497"/>
  <c r="F488"/>
  <c r="F489" s="1"/>
  <c r="F483"/>
  <c r="F461"/>
  <c r="F457"/>
  <c r="F453"/>
  <c r="F444"/>
  <c r="F440"/>
  <c r="F432"/>
  <c r="F424"/>
  <c r="F418"/>
  <c r="F419" s="1"/>
  <c r="F404"/>
  <c r="F392"/>
  <c r="F379"/>
  <c r="F367"/>
  <c r="F355"/>
  <c r="F343"/>
  <c r="F325"/>
  <c r="F305"/>
  <c r="F292"/>
  <c r="F281"/>
  <c r="F265"/>
  <c r="F261"/>
  <c r="F257"/>
  <c r="F253"/>
  <c r="F249"/>
  <c r="F218"/>
  <c r="F219" s="1"/>
  <c r="F220" s="1"/>
  <c r="F211"/>
  <c r="F205"/>
  <c r="F206" s="1"/>
  <c r="F199"/>
  <c r="F200" s="1"/>
  <c r="F191"/>
  <c r="F187"/>
  <c r="F176"/>
  <c r="F177" s="1"/>
  <c r="F170"/>
  <c r="F171" s="1"/>
  <c r="F162"/>
  <c r="F158"/>
  <c r="F154"/>
  <c r="F150"/>
  <c r="F146"/>
  <c r="F142"/>
  <c r="F138"/>
  <c r="F133"/>
  <c r="F129"/>
  <c r="F122"/>
  <c r="F123" s="1"/>
  <c r="F121"/>
  <c r="F113"/>
  <c r="F114" s="1"/>
  <c r="F115" s="1"/>
  <c r="F107"/>
  <c r="F106"/>
  <c r="F99"/>
  <c r="F90"/>
  <c r="F70"/>
  <c r="F71" s="1"/>
  <c r="F64"/>
  <c r="F65" s="1"/>
  <c r="F56"/>
  <c r="F46"/>
  <c r="F550" l="1"/>
  <c r="F551" s="1"/>
  <c r="F660"/>
  <c r="F615"/>
  <c r="F646" s="1"/>
  <c r="F192"/>
  <c r="F193" s="1"/>
  <c r="F100"/>
  <c r="F101" s="1"/>
  <c r="F266"/>
  <c r="F267" s="1"/>
  <c r="F433"/>
  <c r="F57"/>
  <c r="F58" s="1"/>
  <c r="F163"/>
  <c r="F164" s="1"/>
  <c r="F462"/>
  <c r="F463" s="1"/>
  <c r="F207"/>
  <c r="F306"/>
  <c r="F307" s="1"/>
  <c r="F586"/>
  <c r="F592" s="1"/>
  <c r="F502"/>
  <c r="F72"/>
  <c r="F405"/>
  <c r="F519"/>
  <c r="F520" s="1"/>
  <c r="F178"/>
  <c r="E659"/>
  <c r="D659"/>
  <c r="E658"/>
  <c r="D658"/>
  <c r="E652"/>
  <c r="E653" s="1"/>
  <c r="D652"/>
  <c r="D653" s="1"/>
  <c r="E644"/>
  <c r="E645" s="1"/>
  <c r="D644"/>
  <c r="D645" s="1"/>
  <c r="E637"/>
  <c r="E638" s="1"/>
  <c r="E639" s="1"/>
  <c r="D637"/>
  <c r="D638" s="1"/>
  <c r="D639" s="1"/>
  <c r="E630"/>
  <c r="E631" s="1"/>
  <c r="D630"/>
  <c r="D631" s="1"/>
  <c r="E622"/>
  <c r="E623" s="1"/>
  <c r="E624" s="1"/>
  <c r="E625" s="1"/>
  <c r="D622"/>
  <c r="D623" s="1"/>
  <c r="D624" s="1"/>
  <c r="D625" s="1"/>
  <c r="E614"/>
  <c r="D614"/>
  <c r="E609"/>
  <c r="E610" s="1"/>
  <c r="D609"/>
  <c r="D610" s="1"/>
  <c r="E599"/>
  <c r="E600" s="1"/>
  <c r="E601" s="1"/>
  <c r="D599"/>
  <c r="D600" s="1"/>
  <c r="D601" s="1"/>
  <c r="E591"/>
  <c r="D591"/>
  <c r="E585"/>
  <c r="D585"/>
  <c r="E581"/>
  <c r="D581"/>
  <c r="E575"/>
  <c r="E576" s="1"/>
  <c r="D575"/>
  <c r="D576" s="1"/>
  <c r="E569"/>
  <c r="E570" s="1"/>
  <c r="D569"/>
  <c r="D570" s="1"/>
  <c r="E563"/>
  <c r="E564" s="1"/>
  <c r="D563"/>
  <c r="D564" s="1"/>
  <c r="E557"/>
  <c r="E558" s="1"/>
  <c r="D557"/>
  <c r="D558" s="1"/>
  <c r="E541"/>
  <c r="D541"/>
  <c r="E535"/>
  <c r="D535"/>
  <c r="E516"/>
  <c r="E517" s="1"/>
  <c r="E518" s="1"/>
  <c r="D516"/>
  <c r="D517" s="1"/>
  <c r="D518" s="1"/>
  <c r="E509"/>
  <c r="E510" s="1"/>
  <c r="D509"/>
  <c r="D510" s="1"/>
  <c r="E501"/>
  <c r="D501"/>
  <c r="E497"/>
  <c r="D497"/>
  <c r="E488"/>
  <c r="E489" s="1"/>
  <c r="D488"/>
  <c r="D489" s="1"/>
  <c r="E483"/>
  <c r="D483"/>
  <c r="E461"/>
  <c r="D461"/>
  <c r="E457"/>
  <c r="D457"/>
  <c r="E453"/>
  <c r="D453"/>
  <c r="E449"/>
  <c r="D449"/>
  <c r="E444"/>
  <c r="D444"/>
  <c r="E440"/>
  <c r="D440"/>
  <c r="E432"/>
  <c r="D432"/>
  <c r="E424"/>
  <c r="D424"/>
  <c r="E418"/>
  <c r="E419" s="1"/>
  <c r="D418"/>
  <c r="D419" s="1"/>
  <c r="E404"/>
  <c r="D404"/>
  <c r="E392"/>
  <c r="D392"/>
  <c r="E379"/>
  <c r="D379"/>
  <c r="E367"/>
  <c r="D367"/>
  <c r="E355"/>
  <c r="D355"/>
  <c r="E343"/>
  <c r="D343"/>
  <c r="E325"/>
  <c r="D325"/>
  <c r="E305"/>
  <c r="D305"/>
  <c r="E292"/>
  <c r="D292"/>
  <c r="E281"/>
  <c r="D281"/>
  <c r="E265"/>
  <c r="D265"/>
  <c r="E261"/>
  <c r="D261"/>
  <c r="E257"/>
  <c r="D257"/>
  <c r="E253"/>
  <c r="D253"/>
  <c r="E249"/>
  <c r="D249"/>
  <c r="E218"/>
  <c r="E219" s="1"/>
  <c r="E220" s="1"/>
  <c r="D218"/>
  <c r="D219" s="1"/>
  <c r="D220" s="1"/>
  <c r="E211"/>
  <c r="D211"/>
  <c r="E205"/>
  <c r="E206" s="1"/>
  <c r="D205"/>
  <c r="D206" s="1"/>
  <c r="E199"/>
  <c r="E200" s="1"/>
  <c r="D199"/>
  <c r="D200" s="1"/>
  <c r="E191"/>
  <c r="D191"/>
  <c r="E187"/>
  <c r="D187"/>
  <c r="E176"/>
  <c r="E177" s="1"/>
  <c r="D176"/>
  <c r="D177" s="1"/>
  <c r="E170"/>
  <c r="E171" s="1"/>
  <c r="D170"/>
  <c r="D171" s="1"/>
  <c r="E162"/>
  <c r="D162"/>
  <c r="E158"/>
  <c r="D158"/>
  <c r="E154"/>
  <c r="D154"/>
  <c r="E150"/>
  <c r="D150"/>
  <c r="E146"/>
  <c r="D146"/>
  <c r="E142"/>
  <c r="D142"/>
  <c r="E138"/>
  <c r="D138"/>
  <c r="E133"/>
  <c r="D133"/>
  <c r="E129"/>
  <c r="D129"/>
  <c r="E122"/>
  <c r="E123" s="1"/>
  <c r="D122"/>
  <c r="D123" s="1"/>
  <c r="E121"/>
  <c r="D121"/>
  <c r="E113"/>
  <c r="E114" s="1"/>
  <c r="E115" s="1"/>
  <c r="D113"/>
  <c r="D114" s="1"/>
  <c r="D115" s="1"/>
  <c r="E107"/>
  <c r="D107"/>
  <c r="E106"/>
  <c r="D106"/>
  <c r="E99"/>
  <c r="D99"/>
  <c r="E90"/>
  <c r="D90"/>
  <c r="E70"/>
  <c r="E71" s="1"/>
  <c r="D70"/>
  <c r="D71" s="1"/>
  <c r="E64"/>
  <c r="E65" s="1"/>
  <c r="D64"/>
  <c r="D65" s="1"/>
  <c r="E56"/>
  <c r="D56"/>
  <c r="E46"/>
  <c r="D46"/>
  <c r="D550" l="1"/>
  <c r="D551" s="1"/>
  <c r="E550"/>
  <c r="E551" s="1"/>
  <c r="F212"/>
  <c r="F221" s="1"/>
  <c r="F522" s="1"/>
  <c r="D660"/>
  <c r="F434"/>
  <c r="D192"/>
  <c r="D193" s="1"/>
  <c r="E266"/>
  <c r="E267" s="1"/>
  <c r="E433"/>
  <c r="E57"/>
  <c r="E58" s="1"/>
  <c r="E405"/>
  <c r="E462"/>
  <c r="E463" s="1"/>
  <c r="E502"/>
  <c r="E586"/>
  <c r="E592" s="1"/>
  <c r="E615"/>
  <c r="E646" s="1"/>
  <c r="E178"/>
  <c r="E660"/>
  <c r="E100"/>
  <c r="E101" s="1"/>
  <c r="E163"/>
  <c r="E164" s="1"/>
  <c r="E192"/>
  <c r="E193" s="1"/>
  <c r="E306"/>
  <c r="E307" s="1"/>
  <c r="D586"/>
  <c r="D592" s="1"/>
  <c r="E207"/>
  <c r="E72"/>
  <c r="D502"/>
  <c r="E519"/>
  <c r="E520" s="1"/>
  <c r="D163"/>
  <c r="D164" s="1"/>
  <c r="D519"/>
  <c r="D520" s="1"/>
  <c r="D433"/>
  <c r="F662"/>
  <c r="D615"/>
  <c r="D646" s="1"/>
  <c r="D462"/>
  <c r="D463" s="1"/>
  <c r="D405"/>
  <c r="D306"/>
  <c r="D307" s="1"/>
  <c r="D266"/>
  <c r="D267" s="1"/>
  <c r="D207"/>
  <c r="D178"/>
  <c r="D100"/>
  <c r="D101" s="1"/>
  <c r="D72"/>
  <c r="D57"/>
  <c r="D58" s="1"/>
  <c r="F661"/>
  <c r="D212" l="1"/>
  <c r="D221" s="1"/>
  <c r="D522" s="1"/>
  <c r="E212"/>
  <c r="E221" s="1"/>
  <c r="E522" s="1"/>
  <c r="F521"/>
  <c r="F523" s="1"/>
  <c r="E662"/>
  <c r="E434"/>
  <c r="E661"/>
  <c r="F665"/>
  <c r="D662"/>
  <c r="D661"/>
  <c r="D434"/>
  <c r="F663"/>
  <c r="G265"/>
  <c r="E665" l="1"/>
  <c r="E521"/>
  <c r="E523" s="1"/>
  <c r="F664"/>
  <c r="F666" s="1"/>
  <c r="E663"/>
  <c r="D663"/>
  <c r="D665"/>
  <c r="D521"/>
  <c r="D523" s="1"/>
  <c r="E664" l="1"/>
  <c r="D664"/>
  <c r="E666" l="1"/>
  <c r="D666"/>
  <c r="G478" l="1"/>
  <c r="G46"/>
  <c r="G659"/>
  <c r="G652"/>
  <c r="G653" s="1"/>
  <c r="G644"/>
  <c r="G645" s="1"/>
  <c r="G637"/>
  <c r="G638" s="1"/>
  <c r="G639" s="1"/>
  <c r="G630"/>
  <c r="G631" s="1"/>
  <c r="G622"/>
  <c r="G623" s="1"/>
  <c r="G624" s="1"/>
  <c r="G625" s="1"/>
  <c r="G614"/>
  <c r="G609"/>
  <c r="G610" s="1"/>
  <c r="G599"/>
  <c r="G600" s="1"/>
  <c r="G601" s="1"/>
  <c r="G591"/>
  <c r="G585"/>
  <c r="G581"/>
  <c r="G575"/>
  <c r="G576" s="1"/>
  <c r="G569"/>
  <c r="G570" s="1"/>
  <c r="G563"/>
  <c r="G564" s="1"/>
  <c r="G557"/>
  <c r="G558" s="1"/>
  <c r="G516"/>
  <c r="G517" s="1"/>
  <c r="G518" s="1"/>
  <c r="G488"/>
  <c r="G489" s="1"/>
  <c r="G453"/>
  <c r="G449"/>
  <c r="G444"/>
  <c r="G261"/>
  <c r="G257"/>
  <c r="G253"/>
  <c r="G218"/>
  <c r="G219" s="1"/>
  <c r="G220" s="1"/>
  <c r="G211"/>
  <c r="G205"/>
  <c r="G206" s="1"/>
  <c r="G199"/>
  <c r="G200" s="1"/>
  <c r="G191"/>
  <c r="G187"/>
  <c r="G176"/>
  <c r="G177" s="1"/>
  <c r="G170"/>
  <c r="G171" s="1"/>
  <c r="G162"/>
  <c r="G158"/>
  <c r="G154"/>
  <c r="G150"/>
  <c r="G146"/>
  <c r="G142"/>
  <c r="G138"/>
  <c r="G133"/>
  <c r="G129"/>
  <c r="G121"/>
  <c r="G113"/>
  <c r="G114" s="1"/>
  <c r="G106"/>
  <c r="G70"/>
  <c r="G71" s="1"/>
  <c r="G343" l="1"/>
  <c r="G163"/>
  <c r="G164" s="1"/>
  <c r="G64"/>
  <c r="G65" s="1"/>
  <c r="G72" s="1"/>
  <c r="G292"/>
  <c r="G306" s="1"/>
  <c r="G307" s="1"/>
  <c r="G418"/>
  <c r="G419" s="1"/>
  <c r="G535"/>
  <c r="G56"/>
  <c r="G90"/>
  <c r="G440"/>
  <c r="G281"/>
  <c r="G424"/>
  <c r="G461"/>
  <c r="G497"/>
  <c r="G501"/>
  <c r="G509"/>
  <c r="G510" s="1"/>
  <c r="G519" s="1"/>
  <c r="G520" s="1"/>
  <c r="G99"/>
  <c r="G483"/>
  <c r="G586"/>
  <c r="G592" s="1"/>
  <c r="G379"/>
  <c r="G457"/>
  <c r="G115"/>
  <c r="G107"/>
  <c r="G355"/>
  <c r="G615"/>
  <c r="G646" s="1"/>
  <c r="G367"/>
  <c r="G432"/>
  <c r="G660"/>
  <c r="G658"/>
  <c r="G392"/>
  <c r="G404"/>
  <c r="G207"/>
  <c r="G192"/>
  <c r="G193" s="1"/>
  <c r="G325"/>
  <c r="G178"/>
  <c r="G541"/>
  <c r="G249"/>
  <c r="G122"/>
  <c r="G123" s="1"/>
  <c r="G550" l="1"/>
  <c r="G551" s="1"/>
  <c r="G661" s="1"/>
  <c r="G266"/>
  <c r="G267" s="1"/>
  <c r="G100"/>
  <c r="G101" s="1"/>
  <c r="G57"/>
  <c r="G58" s="1"/>
  <c r="G502"/>
  <c r="G462"/>
  <c r="G463" s="1"/>
  <c r="G433"/>
  <c r="G405"/>
  <c r="G212"/>
  <c r="G221" s="1"/>
  <c r="G522" s="1"/>
  <c r="G662"/>
  <c r="G434" l="1"/>
  <c r="G521" s="1"/>
  <c r="G523" s="1"/>
  <c r="G663"/>
  <c r="G665"/>
  <c r="G664" l="1"/>
  <c r="G666" l="1"/>
  <c r="D25" l="1"/>
  <c r="D24"/>
  <c r="E24" l="1"/>
  <c r="F24" l="1"/>
  <c r="E25"/>
  <c r="F25" l="1"/>
</calcChain>
</file>

<file path=xl/sharedStrings.xml><?xml version="1.0" encoding="utf-8"?>
<sst xmlns="http://schemas.openxmlformats.org/spreadsheetml/2006/main" count="1035" uniqueCount="411">
  <si>
    <t>Collection of Taxes on Income and Expenditure</t>
  </si>
  <si>
    <t>Stamps and Registration</t>
  </si>
  <si>
    <t>(iii) Collection of Taxes on Commodities &amp; Services</t>
  </si>
  <si>
    <t>Interest Payments (Charged)</t>
  </si>
  <si>
    <t>(d)  Administrative Services</t>
  </si>
  <si>
    <t>Secretariat - General Services</t>
  </si>
  <si>
    <t>Treasury &amp; Accounts Administration</t>
  </si>
  <si>
    <t>(e) Pensions and Miscs. General Services</t>
  </si>
  <si>
    <t>Pensions and Other Retirement Benefits</t>
  </si>
  <si>
    <t>Miscellaneous General Services</t>
  </si>
  <si>
    <t>Social Security &amp; Welfare</t>
  </si>
  <si>
    <t>Loans &amp; Advances from the Central Government</t>
  </si>
  <si>
    <t>Loans to Government Servants etc.</t>
  </si>
  <si>
    <t>Revenue</t>
  </si>
  <si>
    <t>Capital</t>
  </si>
  <si>
    <t>Charged</t>
  </si>
  <si>
    <t>Voted</t>
  </si>
  <si>
    <t>Major /Sub-Major/Minor/Sub/Detailed Heads</t>
  </si>
  <si>
    <t>Total</t>
  </si>
  <si>
    <t>REVENUE SECTION</t>
  </si>
  <si>
    <t>M.H.</t>
  </si>
  <si>
    <t>Head Office Establishment</t>
  </si>
  <si>
    <t>00.44.01</t>
  </si>
  <si>
    <t>Salaries</t>
  </si>
  <si>
    <t>00.44.11</t>
  </si>
  <si>
    <t>00.44.13</t>
  </si>
  <si>
    <t>Office Expenses</t>
  </si>
  <si>
    <t>Jorethang Sub-Division</t>
  </si>
  <si>
    <t>00.66.01</t>
  </si>
  <si>
    <t>00.66.11</t>
  </si>
  <si>
    <t>Collection Charges</t>
  </si>
  <si>
    <t>00.44.14</t>
  </si>
  <si>
    <t>00.66.13</t>
  </si>
  <si>
    <t>00.66.14</t>
  </si>
  <si>
    <t>Stamps- Judicial</t>
  </si>
  <si>
    <t>Cost of Stamps</t>
  </si>
  <si>
    <t>00.00.71</t>
  </si>
  <si>
    <t>Stamps -Non-Judicial</t>
  </si>
  <si>
    <t>Stamps- Non-Judicial</t>
  </si>
  <si>
    <t>Sinking Funds</t>
  </si>
  <si>
    <t>60.00.71</t>
  </si>
  <si>
    <t>Sinking Fund</t>
  </si>
  <si>
    <t>Interest on Internal Debt</t>
  </si>
  <si>
    <t>Interest on Market Loans</t>
  </si>
  <si>
    <t>00.00.45</t>
  </si>
  <si>
    <t>Interest on Other Internal Debts</t>
  </si>
  <si>
    <t>60.00.45</t>
  </si>
  <si>
    <t>General Insurance Corporation</t>
  </si>
  <si>
    <t>61.00.45</t>
  </si>
  <si>
    <t>Rural Electrification Corporation</t>
  </si>
  <si>
    <t>62.00.45</t>
  </si>
  <si>
    <t>National Insurance Company</t>
  </si>
  <si>
    <t>63.00.45</t>
  </si>
  <si>
    <t>65.00.45</t>
  </si>
  <si>
    <t>NABARD</t>
  </si>
  <si>
    <t>66.00.45</t>
  </si>
  <si>
    <t>Interest on State Provident Funds</t>
  </si>
  <si>
    <t>67.00.45</t>
  </si>
  <si>
    <t>68.00.45</t>
  </si>
  <si>
    <t>Block Loans</t>
  </si>
  <si>
    <t>69.00.45</t>
  </si>
  <si>
    <t>Interest on Loans for Centrally Sponsored Plan Schemes</t>
  </si>
  <si>
    <t>Police Department</t>
  </si>
  <si>
    <t>Modernisation of Police</t>
  </si>
  <si>
    <t>31.60.45</t>
  </si>
  <si>
    <t>Others</t>
  </si>
  <si>
    <t>44.73.45</t>
  </si>
  <si>
    <t>Secretariat</t>
  </si>
  <si>
    <t>Finance Department</t>
  </si>
  <si>
    <t>10.00.01</t>
  </si>
  <si>
    <t>10.00.11</t>
  </si>
  <si>
    <t>10.00.13</t>
  </si>
  <si>
    <t>Directorate of Accounts</t>
  </si>
  <si>
    <t>10.58.01</t>
  </si>
  <si>
    <t>10.58.11</t>
  </si>
  <si>
    <t>10.58.13</t>
  </si>
  <si>
    <t>Internal Audit</t>
  </si>
  <si>
    <t>10.59.01</t>
  </si>
  <si>
    <t>10.59.11</t>
  </si>
  <si>
    <t>10.59.13</t>
  </si>
  <si>
    <t>10.60.01</t>
  </si>
  <si>
    <t>10.60.11</t>
  </si>
  <si>
    <t>10.60.13</t>
  </si>
  <si>
    <t>Pay &amp; Accounts Offices</t>
  </si>
  <si>
    <t>00.45.01</t>
  </si>
  <si>
    <t>00.45.11</t>
  </si>
  <si>
    <t>00.45.13</t>
  </si>
  <si>
    <t>00.46.01</t>
  </si>
  <si>
    <t>00.46.11</t>
  </si>
  <si>
    <t>00.46.13</t>
  </si>
  <si>
    <t>00.47.01</t>
  </si>
  <si>
    <t>00.47.11</t>
  </si>
  <si>
    <t>00.47.13</t>
  </si>
  <si>
    <t>00.48.01</t>
  </si>
  <si>
    <t>00.48.11</t>
  </si>
  <si>
    <t>00.48.13</t>
  </si>
  <si>
    <t>00.00.04</t>
  </si>
  <si>
    <t>Pensionary Charges</t>
  </si>
  <si>
    <t>Gratuities</t>
  </si>
  <si>
    <t>Payment of Gratuities</t>
  </si>
  <si>
    <t>60.00.04</t>
  </si>
  <si>
    <t>Family Pensions</t>
  </si>
  <si>
    <t>Leave Encashment Benefits</t>
  </si>
  <si>
    <t>Civil</t>
  </si>
  <si>
    <t>State Lotteries</t>
  </si>
  <si>
    <t>Pension and Awards in consideration of Distinguished Services</t>
  </si>
  <si>
    <t>Other Expenditure</t>
  </si>
  <si>
    <t>Ex-gratia Compensation to Families of Government  Servants</t>
  </si>
  <si>
    <t>CAPITAL SECTION</t>
  </si>
  <si>
    <t>Market  Loans</t>
  </si>
  <si>
    <t>Market Loans bearing Interest</t>
  </si>
  <si>
    <t>60.00.56</t>
  </si>
  <si>
    <t>Repayment of Borrowings</t>
  </si>
  <si>
    <t>Loans from NABARD</t>
  </si>
  <si>
    <t>61.00.56</t>
  </si>
  <si>
    <t>Loans from Other Institutions</t>
  </si>
  <si>
    <t>63.00.56</t>
  </si>
  <si>
    <t>64.00.56</t>
  </si>
  <si>
    <t>Loans &amp; Advances from the Central Govt. (Charged)</t>
  </si>
  <si>
    <t>Non-Plan Loans</t>
  </si>
  <si>
    <t>00.00.56</t>
  </si>
  <si>
    <t>House Building Advances</t>
  </si>
  <si>
    <t>HBA to All India Service Officers</t>
  </si>
  <si>
    <t>Other Loans</t>
  </si>
  <si>
    <t>Loans for State/Union Territory Plan Schemes</t>
  </si>
  <si>
    <t>31.65.56</t>
  </si>
  <si>
    <t>Loans for Special Plan Schemes</t>
  </si>
  <si>
    <t>Loans from North Eastern Council</t>
  </si>
  <si>
    <t>Loans and Advances</t>
  </si>
  <si>
    <t>61.00.55</t>
  </si>
  <si>
    <t>Advances for purchase of Motor Conveyances</t>
  </si>
  <si>
    <t>62.00.55</t>
  </si>
  <si>
    <t>TOTAL</t>
  </si>
  <si>
    <t>Transfer to Reserve Funds/Deposit Accounts</t>
  </si>
  <si>
    <t>Guarantee Redemption Fund</t>
  </si>
  <si>
    <t>Transfer to Guarantee Redemption Fund</t>
  </si>
  <si>
    <t>Other Taxes and Duties on Commodities &amp;  Services</t>
  </si>
  <si>
    <t>Transfer to the Sikkim Transport Infrastructure Development Fund</t>
  </si>
  <si>
    <t>Government Contribution for Defined Contribution Pension Scheme</t>
  </si>
  <si>
    <t>II. Details of the estimates and the heads under which this grant will be accounted for:</t>
  </si>
  <si>
    <t>A - General Services (b) Fiscal Services</t>
  </si>
  <si>
    <t>F - Loans and Advances</t>
  </si>
  <si>
    <t>E - Public Debt</t>
  </si>
  <si>
    <t>Sikkim State Government Employees Group Insurance Scheme.</t>
  </si>
  <si>
    <t>Loan for Housing</t>
  </si>
  <si>
    <t>B - Social Services  (g) Social Welfare &amp; Nutrition</t>
  </si>
  <si>
    <t>(i)  Collection of Taxes on Income and Expenditure</t>
  </si>
  <si>
    <t>(c) Interest payment and Servicing of Debt</t>
  </si>
  <si>
    <t>General Provident Fund</t>
  </si>
  <si>
    <t>Loans from Centrally Sponsored Plan Schemes</t>
  </si>
  <si>
    <t>(In Thousands of Rupees)</t>
  </si>
  <si>
    <t>Bank Over Draft</t>
  </si>
  <si>
    <t xml:space="preserve">Office Expenses </t>
  </si>
  <si>
    <t>Interest on State Plan Loans Consolidated in terms of recommendations of the 12th Finance Commission</t>
  </si>
  <si>
    <t>Loans from NSSF</t>
  </si>
  <si>
    <t>Repayment of borrowings</t>
  </si>
  <si>
    <t>65.00.56</t>
  </si>
  <si>
    <t>Directorate of Accounts &amp; Treasuries</t>
  </si>
  <si>
    <t>Interest on Insurance and Pension Fund</t>
  </si>
  <si>
    <t>Rec</t>
  </si>
  <si>
    <t>Central Record Keeping Agency Charges</t>
  </si>
  <si>
    <t>Pensions and Other Retirement Benefits, 01.911-Recoveries of overpayment</t>
  </si>
  <si>
    <t>PGIPF</t>
  </si>
  <si>
    <t>Life Insurance Corporation of India</t>
  </si>
  <si>
    <t>Market Loan</t>
  </si>
  <si>
    <t>Other Fiscal Services</t>
  </si>
  <si>
    <t>Share of Pre-Operative Expenses, Corpus Fund and Advance User Charges</t>
  </si>
  <si>
    <t>Appropriation for Reduction or Avoidance of Debt (Charged)</t>
  </si>
  <si>
    <t>Interest on Small Savings, Provident Funds, etc.</t>
  </si>
  <si>
    <t>Superannuation and Retirement Allowances</t>
  </si>
  <si>
    <t>Loans from Life Insurance Corporation of India</t>
  </si>
  <si>
    <t>Loans for Centrally Sponsored Plan Schemes</t>
  </si>
  <si>
    <t>House Building Advances to A.I.S. Officer</t>
  </si>
  <si>
    <t>Motor Conveyance to State Govt. Employees</t>
  </si>
  <si>
    <t>Local Fund Audit</t>
  </si>
  <si>
    <t>Goods and Services Tax Network (GSTN): Special Purpose Vehicle (SPV)</t>
  </si>
  <si>
    <t>Collection Charges under State Goods and Services Tax</t>
  </si>
  <si>
    <t>61.00.72</t>
  </si>
  <si>
    <t>Internal Debt of the State Government (Charged)</t>
  </si>
  <si>
    <t>Other Social Security &amp; Welfare Programme</t>
  </si>
  <si>
    <t>Transfer to Special Development Fund (Lottery)</t>
  </si>
  <si>
    <t>Sikkim Integrated Financial Management System</t>
  </si>
  <si>
    <t>Secretariat - General Services, 00.911-Recoveries of overpayment</t>
  </si>
  <si>
    <t>00.44.02</t>
  </si>
  <si>
    <t>Wages</t>
  </si>
  <si>
    <t>10.00.02</t>
  </si>
  <si>
    <t>10.59.02</t>
  </si>
  <si>
    <t>10.60.02</t>
  </si>
  <si>
    <t>00.66.02</t>
  </si>
  <si>
    <t>00.45.02</t>
  </si>
  <si>
    <t>00.47.02</t>
  </si>
  <si>
    <t>00.48.02</t>
  </si>
  <si>
    <t>Internal Debt of the State Government</t>
  </si>
  <si>
    <t>Special Development Fund ( Lottery)</t>
  </si>
  <si>
    <t>DEMAND NO. 10</t>
  </si>
  <si>
    <t>FINANCE</t>
  </si>
  <si>
    <t>Actuals</t>
  </si>
  <si>
    <t>Interest on House Building Advance</t>
  </si>
  <si>
    <t>Loans from General Insurance Corporation of India</t>
  </si>
  <si>
    <t>Loans from National Insurance Corporation of India</t>
  </si>
  <si>
    <t>Loans from Rural Electrification Corporation of India</t>
  </si>
  <si>
    <t>State Plan Loans consolidated in terms of recommendations of the 12th Finance Commission</t>
  </si>
  <si>
    <t>Commuted Value of Pensions</t>
  </si>
  <si>
    <t>Loan for Rural Infrastructural 
Development</t>
  </si>
  <si>
    <t>Collection Charges under State Goods and Services Tax
Tax</t>
  </si>
  <si>
    <t>Other Programmes</t>
  </si>
  <si>
    <t>05</t>
  </si>
  <si>
    <t>Interest on Reserve Funds</t>
  </si>
  <si>
    <t>05.105</t>
  </si>
  <si>
    <t>Interest on General and Other Reserve Funds</t>
  </si>
  <si>
    <t>State Compensatory Afforestation (SCA)</t>
  </si>
  <si>
    <t>Pension, Group Insurance &amp; Provident Fund</t>
  </si>
  <si>
    <t xml:space="preserve"> Other Loans for States/Union  Territory with Legislature Schemes </t>
  </si>
  <si>
    <t>Pakyong District</t>
  </si>
  <si>
    <t>00.49.01</t>
  </si>
  <si>
    <t>00.49.02</t>
  </si>
  <si>
    <t>00.49.11</t>
  </si>
  <si>
    <t>00.49.13</t>
  </si>
  <si>
    <t>00.50</t>
  </si>
  <si>
    <t>Soreng District</t>
  </si>
  <si>
    <t>00.50.01</t>
  </si>
  <si>
    <t>00.50.02</t>
  </si>
  <si>
    <t>00.50.11</t>
  </si>
  <si>
    <t>00.50.13</t>
  </si>
  <si>
    <t>00.49.27</t>
  </si>
  <si>
    <t>Collection Charges - Taxes on Professions, Trades, Callings and Employment</t>
  </si>
  <si>
    <t>Special Securities issued to National Small Savings Fund of the Central Government</t>
  </si>
  <si>
    <t>00.46.02</t>
  </si>
  <si>
    <t>Medical Treatment</t>
  </si>
  <si>
    <t>Allowances</t>
  </si>
  <si>
    <t>Leave Travel Concession</t>
  </si>
  <si>
    <t>Training Expenses</t>
  </si>
  <si>
    <t>Domestic Travel Expenses</t>
  </si>
  <si>
    <t>00.44.49</t>
  </si>
  <si>
    <t>Other Revenue Expenditure</t>
  </si>
  <si>
    <t>00.66.06</t>
  </si>
  <si>
    <t>00.66.07</t>
  </si>
  <si>
    <t>00.44.12</t>
  </si>
  <si>
    <t>Foreign Travel Expenses</t>
  </si>
  <si>
    <t>00.00.49</t>
  </si>
  <si>
    <t>Rents, Rates &amp; Taxes for Land and Building</t>
  </si>
  <si>
    <t>00.44.18</t>
  </si>
  <si>
    <t>Rent for others</t>
  </si>
  <si>
    <t>60.00.49</t>
  </si>
  <si>
    <t>Interest Payments</t>
  </si>
  <si>
    <t>NLCPR Loans</t>
  </si>
  <si>
    <t>69.60.45</t>
  </si>
  <si>
    <t>NEC Loans</t>
  </si>
  <si>
    <t>69.61.45</t>
  </si>
  <si>
    <t>Interest on Special Central Government Securities issued to NSSF against reinvestment of sums received on redemption of Special Central/ State Government Securities</t>
  </si>
  <si>
    <t>Interest on Loans and Advances from Central Government</t>
  </si>
  <si>
    <t>Interest on Loans for State/ Union Territory Plan Schemes</t>
  </si>
  <si>
    <t>10.00.06</t>
  </si>
  <si>
    <t>10.00.07</t>
  </si>
  <si>
    <t>10.00.08</t>
  </si>
  <si>
    <t>10.00.09</t>
  </si>
  <si>
    <t>10.00.49</t>
  </si>
  <si>
    <t>00.44.24</t>
  </si>
  <si>
    <t>Fuel and Lubricants</t>
  </si>
  <si>
    <t>00.66.24</t>
  </si>
  <si>
    <t>10.00.24</t>
  </si>
  <si>
    <t>10.00.12</t>
  </si>
  <si>
    <t>10.58.06</t>
  </si>
  <si>
    <t>10.58.07</t>
  </si>
  <si>
    <t>10.58.24</t>
  </si>
  <si>
    <t>10.60.06</t>
  </si>
  <si>
    <t>10.60.07</t>
  </si>
  <si>
    <t>10.59.06</t>
  </si>
  <si>
    <t>10.59.07</t>
  </si>
  <si>
    <t>10.59.24</t>
  </si>
  <si>
    <t>00.44.06</t>
  </si>
  <si>
    <t>00.44.07</t>
  </si>
  <si>
    <t>00.45.06</t>
  </si>
  <si>
    <t>00.45.07</t>
  </si>
  <si>
    <t>00.45.24</t>
  </si>
  <si>
    <t>00.46.06</t>
  </si>
  <si>
    <t>Gangtok District</t>
  </si>
  <si>
    <t>Gyalshing District</t>
  </si>
  <si>
    <t>Mangan District</t>
  </si>
  <si>
    <t>00.46.07</t>
  </si>
  <si>
    <t>00.46.24</t>
  </si>
  <si>
    <t>00.47.06</t>
  </si>
  <si>
    <t>00.47.07</t>
  </si>
  <si>
    <t>00.47.24</t>
  </si>
  <si>
    <t>Namchi District</t>
  </si>
  <si>
    <t>00.48.06</t>
  </si>
  <si>
    <t>00.48.07</t>
  </si>
  <si>
    <t>00.48.24</t>
  </si>
  <si>
    <t>00.49.06</t>
  </si>
  <si>
    <t>00.49.07</t>
  </si>
  <si>
    <t>00.49.24</t>
  </si>
  <si>
    <t>Minor Civil and Electric works</t>
  </si>
  <si>
    <t>00.50.06</t>
  </si>
  <si>
    <t>00.50.07</t>
  </si>
  <si>
    <t>00.50.24</t>
  </si>
  <si>
    <t>42.00.49</t>
  </si>
  <si>
    <t>00.44.29</t>
  </si>
  <si>
    <t>Repair and Maintenance</t>
  </si>
  <si>
    <t>00.66.29</t>
  </si>
  <si>
    <t>10.00.05</t>
  </si>
  <si>
    <t>Rewards</t>
  </si>
  <si>
    <t>10.00.14</t>
  </si>
  <si>
    <t>Rent, Rates and Taxes for Land and Buildings</t>
  </si>
  <si>
    <t>10.00.15</t>
  </si>
  <si>
    <t>Royalty</t>
  </si>
  <si>
    <t>10.00.16</t>
  </si>
  <si>
    <t>10.00.18</t>
  </si>
  <si>
    <t>Printing and Publications</t>
  </si>
  <si>
    <t>10.00.19</t>
  </si>
  <si>
    <t>Digital Equipments</t>
  </si>
  <si>
    <t>10.00.21</t>
  </si>
  <si>
    <t>Materials and Supplies</t>
  </si>
  <si>
    <t>10.00.26</t>
  </si>
  <si>
    <t>Advertising and Publicity</t>
  </si>
  <si>
    <t>10.00.28</t>
  </si>
  <si>
    <t>Professional Services</t>
  </si>
  <si>
    <t>10.00.29</t>
  </si>
  <si>
    <t>10.00.39</t>
  </si>
  <si>
    <t>Bank and Agency Charges</t>
  </si>
  <si>
    <t>10.58.08</t>
  </si>
  <si>
    <t>10.59.29</t>
  </si>
  <si>
    <t>10.58.29</t>
  </si>
  <si>
    <t>10.60.16</t>
  </si>
  <si>
    <t>10.60.26</t>
  </si>
  <si>
    <t>10.60.24</t>
  </si>
  <si>
    <t>10.60.29</t>
  </si>
  <si>
    <t>00.44.16</t>
  </si>
  <si>
    <t>00.44.19</t>
  </si>
  <si>
    <t>Digital Equipment</t>
  </si>
  <si>
    <t>00.44.21</t>
  </si>
  <si>
    <t>00.44.26</t>
  </si>
  <si>
    <t>00.44.28</t>
  </si>
  <si>
    <t>00.45.16</t>
  </si>
  <si>
    <t>00.45.19</t>
  </si>
  <si>
    <t>00.45.21</t>
  </si>
  <si>
    <t>00.45.26</t>
  </si>
  <si>
    <t>00.45.28</t>
  </si>
  <si>
    <t>00.45.29</t>
  </si>
  <si>
    <t>00.45.49</t>
  </si>
  <si>
    <t>00.46.29</t>
  </si>
  <si>
    <t>00.46.49</t>
  </si>
  <si>
    <t>00.47.29</t>
  </si>
  <si>
    <t>00.47.49</t>
  </si>
  <si>
    <t>00.48.29</t>
  </si>
  <si>
    <t>00.48.49</t>
  </si>
  <si>
    <t>00.49.29</t>
  </si>
  <si>
    <t>00.49.49</t>
  </si>
  <si>
    <t>00.50.29</t>
  </si>
  <si>
    <t>00.50.49</t>
  </si>
  <si>
    <t>43.00.49</t>
  </si>
  <si>
    <t>Awards and Prizes</t>
  </si>
  <si>
    <t>10.60.49</t>
  </si>
  <si>
    <t>Transfer to Reserve Funds/Deposits Accounts</t>
  </si>
  <si>
    <t xml:space="preserve">Sixth State Finance Commission </t>
  </si>
  <si>
    <t>11.00.31</t>
  </si>
  <si>
    <t>Grant in Aid General</t>
  </si>
  <si>
    <t>00.44.09</t>
  </si>
  <si>
    <t>Rent Rates and Taxes for land and Buildings</t>
  </si>
  <si>
    <t>Capital Outlay on Other Administrative Services</t>
  </si>
  <si>
    <t>50.00.51</t>
  </si>
  <si>
    <t>Motor Vehicles</t>
  </si>
  <si>
    <t>50.00.52</t>
  </si>
  <si>
    <t>Machinery and Equipment</t>
  </si>
  <si>
    <t>50.00.71</t>
  </si>
  <si>
    <t>50.00.74</t>
  </si>
  <si>
    <t>Furniture and Fixture</t>
  </si>
  <si>
    <t>50.00.77</t>
  </si>
  <si>
    <t>Other Fixed Assets</t>
  </si>
  <si>
    <t>Other Capital Expenditure</t>
  </si>
  <si>
    <t>50.00.60</t>
  </si>
  <si>
    <t>A. Capital Account of General Services</t>
  </si>
  <si>
    <t>Capital Outlay on other Administrative Services</t>
  </si>
  <si>
    <t>00.44.27</t>
  </si>
  <si>
    <t>Minor Civil and Electric Works</t>
  </si>
  <si>
    <t>Centrally Sponsored Schemes</t>
  </si>
  <si>
    <t>00.45.27</t>
  </si>
  <si>
    <t>43.00.18</t>
  </si>
  <si>
    <t>Rent for Others</t>
  </si>
  <si>
    <t>43.00.19</t>
  </si>
  <si>
    <t>43.00.21</t>
  </si>
  <si>
    <t>43.00.29</t>
  </si>
  <si>
    <t>UIDF</t>
  </si>
  <si>
    <t>10.00.40</t>
  </si>
  <si>
    <t>XVI th Finance Commission Visit</t>
  </si>
  <si>
    <t>12.00.49</t>
  </si>
  <si>
    <t>Commercial Taxes Division</t>
  </si>
  <si>
    <t>51.00.51</t>
  </si>
  <si>
    <t>51.00.74</t>
  </si>
  <si>
    <t>51.00.71</t>
  </si>
  <si>
    <t>MTFP Report</t>
  </si>
  <si>
    <t>13.00.49</t>
  </si>
  <si>
    <t>Budget 
Estimate</t>
  </si>
  <si>
    <t>Other Taxes and Duties on Commodities &amp; 
Services</t>
  </si>
  <si>
    <t>Information, Computer, Telecommunication (ICT) Equipments</t>
  </si>
  <si>
    <t>Deposit Linked Insurance Scheme Government PF</t>
  </si>
  <si>
    <t>2025-26</t>
  </si>
  <si>
    <t xml:space="preserve"> Revised 
Estimate</t>
  </si>
  <si>
    <t>Budget Estimate</t>
  </si>
  <si>
    <t>2024-25</t>
  </si>
  <si>
    <t>State Finance Commission Division</t>
  </si>
  <si>
    <t>14.00.49</t>
  </si>
  <si>
    <t>2026-27</t>
  </si>
  <si>
    <t>I.  Estimate of the amount required in the year ending 31st March, 2027 to defray the charges in respect of Finance</t>
  </si>
  <si>
    <t>Pensions and Other Retirement Benefits, 01.901-Recoveries of overpayment</t>
  </si>
  <si>
    <t>52.00.71</t>
  </si>
  <si>
    <t>Strengthening of Public Finance IT Infrastructure</t>
  </si>
  <si>
    <t>53.00.71</t>
  </si>
  <si>
    <t>Emoluments of Chairpersons, Advisors &amp; OSDs</t>
  </si>
  <si>
    <t>11</t>
  </si>
  <si>
    <t>11.00.49</t>
  </si>
  <si>
    <t>10.00.27</t>
  </si>
</sst>
</file>

<file path=xl/styles.xml><?xml version="1.0" encoding="utf-8"?>
<styleSheet xmlns="http://schemas.openxmlformats.org/spreadsheetml/2006/main">
  <numFmts count="15">
    <numFmt numFmtId="43" formatCode="_ * #,##0.00_ ;_ * \-#,##0.00_ ;_ * &quot;-&quot;??_ ;_ @_ "/>
    <numFmt numFmtId="164" formatCode="0_)"/>
    <numFmt numFmtId="165" formatCode="0#"/>
    <numFmt numFmtId="166" formatCode="0##"/>
    <numFmt numFmtId="167" formatCode="##"/>
    <numFmt numFmtId="168" formatCode="00000#"/>
    <numFmt numFmtId="169" formatCode="00.00.##"/>
    <numFmt numFmtId="170" formatCode="00.###"/>
    <numFmt numFmtId="171" formatCode="00.#00"/>
    <numFmt numFmtId="172" formatCode="0#.###"/>
    <numFmt numFmtId="173" formatCode="00.##"/>
    <numFmt numFmtId="174" formatCode="0#.#00"/>
    <numFmt numFmtId="175" formatCode="0#.000"/>
    <numFmt numFmtId="176" formatCode="00.0#0"/>
    <numFmt numFmtId="177" formatCode="00.##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0" fontId="2" fillId="0" borderId="0"/>
  </cellStyleXfs>
  <cellXfs count="319">
    <xf numFmtId="0" fontId="0" fillId="0" borderId="0" xfId="0"/>
    <xf numFmtId="0" fontId="3" fillId="0" borderId="0" xfId="1" applyNumberFormat="1" applyFont="1" applyFill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1" fontId="6" fillId="0" borderId="0" xfId="1" applyNumberFormat="1" applyFont="1" applyFill="1" applyBorder="1" applyAlignment="1" applyProtection="1">
      <alignment horizontal="right"/>
    </xf>
    <xf numFmtId="1" fontId="6" fillId="0" borderId="0" xfId="1" applyNumberFormat="1" applyFont="1" applyFill="1" applyBorder="1" applyAlignment="1">
      <alignment horizontal="right"/>
    </xf>
    <xf numFmtId="1" fontId="6" fillId="0" borderId="0" xfId="1" applyNumberFormat="1" applyFont="1" applyFill="1" applyAlignment="1">
      <alignment horizontal="right"/>
    </xf>
    <xf numFmtId="43" fontId="6" fillId="0" borderId="1" xfId="1" applyFont="1" applyFill="1" applyBorder="1" applyAlignment="1" applyProtection="1">
      <alignment horizontal="right" wrapText="1"/>
    </xf>
    <xf numFmtId="0" fontId="6" fillId="0" borderId="1" xfId="1" applyNumberFormat="1" applyFont="1" applyFill="1" applyBorder="1" applyAlignment="1" applyProtection="1">
      <alignment horizontal="right" wrapText="1"/>
    </xf>
    <xf numFmtId="43" fontId="6" fillId="0" borderId="0" xfId="1" applyFont="1" applyFill="1" applyBorder="1" applyAlignment="1" applyProtection="1">
      <alignment horizontal="right" wrapText="1"/>
    </xf>
    <xf numFmtId="0" fontId="6" fillId="0" borderId="0" xfId="1" applyNumberFormat="1" applyFont="1" applyFill="1" applyBorder="1" applyAlignment="1" applyProtection="1">
      <alignment horizontal="right" wrapText="1"/>
    </xf>
    <xf numFmtId="43" fontId="6" fillId="0" borderId="2" xfId="1" applyFont="1" applyFill="1" applyBorder="1" applyAlignment="1" applyProtection="1">
      <alignment horizontal="right" wrapText="1"/>
    </xf>
    <xf numFmtId="0" fontId="6" fillId="0" borderId="2" xfId="1" applyNumberFormat="1" applyFont="1" applyFill="1" applyBorder="1" applyAlignment="1" applyProtection="1">
      <alignment horizontal="right" wrapText="1"/>
    </xf>
    <xf numFmtId="1" fontId="6" fillId="0" borderId="0" xfId="1" applyNumberFormat="1" applyFont="1" applyFill="1" applyAlignment="1" applyProtection="1">
      <alignment horizontal="right"/>
    </xf>
    <xf numFmtId="1" fontId="6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6" fillId="0" borderId="1" xfId="1" applyNumberFormat="1" applyFont="1" applyFill="1" applyBorder="1" applyAlignment="1" applyProtection="1">
      <alignment horizontal="right"/>
    </xf>
    <xf numFmtId="0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3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NumberFormat="1" applyFont="1" applyFill="1" applyBorder="1" applyAlignment="1">
      <alignment horizontal="right" wrapText="1"/>
    </xf>
    <xf numFmtId="0" fontId="6" fillId="0" borderId="0" xfId="5" applyFont="1" applyFill="1" applyAlignment="1">
      <alignment vertical="top" wrapText="1"/>
    </xf>
    <xf numFmtId="0" fontId="3" fillId="0" borderId="0" xfId="5" applyFont="1" applyFill="1"/>
    <xf numFmtId="0" fontId="6" fillId="0" borderId="0" xfId="5" applyFont="1" applyFill="1" applyAlignment="1">
      <alignment horizontal="left"/>
    </xf>
    <xf numFmtId="0" fontId="3" fillId="0" borderId="0" xfId="5" applyFont="1" applyFill="1" applyAlignment="1">
      <alignment horizontal="right" vertical="top" wrapText="1"/>
    </xf>
    <xf numFmtId="0" fontId="4" fillId="0" borderId="0" xfId="5" applyFont="1" applyFill="1" applyAlignment="1">
      <alignment horizontal="right"/>
    </xf>
    <xf numFmtId="0" fontId="3" fillId="0" borderId="0" xfId="5" applyFont="1" applyFill="1" applyAlignment="1">
      <alignment horizontal="right" vertical="top"/>
    </xf>
    <xf numFmtId="0" fontId="4" fillId="0" borderId="0" xfId="5" applyFont="1" applyFill="1" applyAlignment="1">
      <alignment horizontal="center" vertical="top"/>
    </xf>
    <xf numFmtId="0" fontId="3" fillId="0" borderId="0" xfId="5" applyFont="1" applyFill="1" applyAlignment="1">
      <alignment vertical="top"/>
    </xf>
    <xf numFmtId="0" fontId="3" fillId="0" borderId="0" xfId="5" applyFont="1" applyFill="1" applyAlignment="1">
      <alignment horizontal="left"/>
    </xf>
    <xf numFmtId="0" fontId="3" fillId="0" borderId="0" xfId="5" applyFont="1" applyFill="1" applyAlignment="1">
      <alignment horizontal="right"/>
    </xf>
    <xf numFmtId="0" fontId="4" fillId="0" borderId="0" xfId="5" applyFont="1" applyFill="1" applyAlignment="1">
      <alignment horizontal="center" vertical="top" wrapText="1"/>
    </xf>
    <xf numFmtId="0" fontId="3" fillId="0" borderId="0" xfId="3" applyFont="1" applyFill="1" applyAlignment="1">
      <alignment horizontal="left" vertical="top"/>
    </xf>
    <xf numFmtId="0" fontId="5" fillId="0" borderId="0" xfId="5" applyFont="1" applyFill="1" applyAlignment="1">
      <alignment horizontal="center" vertical="top"/>
    </xf>
    <xf numFmtId="0" fontId="3" fillId="0" borderId="0" xfId="5" applyFont="1" applyFill="1" applyAlignment="1">
      <alignment horizontal="left" vertical="top"/>
    </xf>
    <xf numFmtId="0" fontId="5" fillId="0" borderId="0" xfId="5" applyFont="1" applyFill="1" applyAlignment="1">
      <alignment horizontal="center"/>
    </xf>
    <xf numFmtId="0" fontId="4" fillId="0" borderId="0" xfId="5" applyFont="1" applyFill="1" applyAlignment="1">
      <alignment horizontal="left"/>
    </xf>
    <xf numFmtId="0" fontId="5" fillId="0" borderId="0" xfId="6" applyFont="1" applyFill="1" applyAlignment="1">
      <alignment horizontal="center"/>
    </xf>
    <xf numFmtId="0" fontId="6" fillId="0" borderId="0" xfId="6" applyFont="1" applyFill="1" applyAlignment="1">
      <alignment horizontal="left"/>
    </xf>
    <xf numFmtId="0" fontId="6" fillId="0" borderId="0" xfId="5" applyFont="1" applyFill="1" applyAlignment="1">
      <alignment horizontal="right" vertical="top"/>
    </xf>
    <xf numFmtId="0" fontId="5" fillId="0" borderId="0" xfId="6" applyFont="1" applyFill="1" applyAlignment="1">
      <alignment horizontal="center" vertical="top"/>
    </xf>
    <xf numFmtId="0" fontId="4" fillId="0" borderId="0" xfId="7" applyFont="1" applyFill="1" applyAlignment="1">
      <alignment horizontal="center"/>
    </xf>
    <xf numFmtId="0" fontId="3" fillId="0" borderId="0" xfId="7" applyFont="1" applyFill="1" applyAlignment="1">
      <alignment horizontal="left"/>
    </xf>
    <xf numFmtId="0" fontId="3" fillId="0" borderId="0" xfId="8" applyFont="1" applyFill="1" applyAlignment="1">
      <alignment horizontal="left" vertical="top" wrapText="1"/>
    </xf>
    <xf numFmtId="2" fontId="5" fillId="0" borderId="0" xfId="5" applyNumberFormat="1" applyFont="1" applyFill="1" applyAlignment="1">
      <alignment horizontal="right"/>
    </xf>
    <xf numFmtId="0" fontId="3" fillId="0" borderId="0" xfId="8" applyFont="1" applyFill="1" applyAlignment="1">
      <alignment horizontal="left" vertical="top"/>
    </xf>
    <xf numFmtId="0" fontId="3" fillId="0" borderId="0" xfId="8" applyFont="1" applyFill="1" applyAlignment="1">
      <alignment horizontal="right" vertical="top" wrapText="1"/>
    </xf>
    <xf numFmtId="0" fontId="3" fillId="0" borderId="1" xfId="7" applyFont="1" applyFill="1" applyBorder="1" applyAlignment="1">
      <alignment horizontal="left"/>
    </xf>
    <xf numFmtId="0" fontId="3" fillId="0" borderId="1" xfId="7" applyFont="1" applyFill="1" applyBorder="1"/>
    <xf numFmtId="0" fontId="6" fillId="0" borderId="1" xfId="7" applyFont="1" applyFill="1" applyBorder="1" applyAlignment="1">
      <alignment horizontal="right"/>
    </xf>
    <xf numFmtId="0" fontId="3" fillId="0" borderId="0" xfId="8" applyFont="1" applyFill="1"/>
    <xf numFmtId="0" fontId="3" fillId="0" borderId="1" xfId="8" applyFont="1" applyFill="1" applyBorder="1" applyAlignment="1">
      <alignment horizontal="left" vertical="top" wrapText="1"/>
    </xf>
    <xf numFmtId="1" fontId="3" fillId="0" borderId="0" xfId="5" applyNumberFormat="1" applyFont="1" applyFill="1" applyAlignment="1">
      <alignment horizontal="right"/>
    </xf>
    <xf numFmtId="1" fontId="3" fillId="0" borderId="0" xfId="5" applyNumberFormat="1" applyFont="1" applyFill="1" applyAlignment="1">
      <alignment horizontal="center"/>
    </xf>
    <xf numFmtId="0" fontId="4" fillId="0" borderId="0" xfId="5" applyFont="1" applyFill="1" applyAlignment="1">
      <alignment horizontal="right" vertical="top" wrapText="1"/>
    </xf>
    <xf numFmtId="0" fontId="4" fillId="0" borderId="0" xfId="5" applyFont="1" applyFill="1" applyAlignment="1">
      <alignment horizontal="left" vertical="top" wrapText="1"/>
    </xf>
    <xf numFmtId="170" fontId="4" fillId="0" borderId="0" xfId="5" applyNumberFormat="1" applyFont="1" applyFill="1" applyAlignment="1">
      <alignment horizontal="right" vertical="top" wrapText="1"/>
    </xf>
    <xf numFmtId="0" fontId="3" fillId="0" borderId="0" xfId="5" applyFont="1" applyFill="1" applyAlignment="1">
      <alignment horizontal="left" vertical="center" wrapText="1"/>
    </xf>
    <xf numFmtId="0" fontId="3" fillId="0" borderId="0" xfId="5" applyFont="1" applyFill="1" applyAlignment="1">
      <alignment vertical="center"/>
    </xf>
    <xf numFmtId="0" fontId="3" fillId="0" borderId="1" xfId="5" applyFont="1" applyFill="1" applyBorder="1" applyAlignment="1">
      <alignment horizontal="left" vertical="top" wrapText="1"/>
    </xf>
    <xf numFmtId="0" fontId="3" fillId="0" borderId="1" xfId="5" applyFont="1" applyFill="1" applyBorder="1"/>
    <xf numFmtId="165" fontId="3" fillId="0" borderId="0" xfId="5" applyNumberFormat="1" applyFont="1" applyFill="1" applyAlignment="1">
      <alignment horizontal="right" vertical="top" wrapText="1"/>
    </xf>
    <xf numFmtId="168" fontId="3" fillId="0" borderId="0" xfId="5" applyNumberFormat="1" applyFont="1" applyFill="1" applyAlignment="1">
      <alignment horizontal="right" vertical="top" wrapText="1"/>
    </xf>
    <xf numFmtId="0" fontId="4" fillId="0" borderId="0" xfId="3" applyFont="1" applyFill="1" applyAlignment="1">
      <alignment horizontal="left" vertical="top" wrapText="1"/>
    </xf>
    <xf numFmtId="49" fontId="3" fillId="0" borderId="0" xfId="5" applyNumberFormat="1" applyFont="1" applyFill="1" applyAlignment="1">
      <alignment horizontal="right" vertical="top" wrapText="1"/>
    </xf>
    <xf numFmtId="177" fontId="4" fillId="0" borderId="0" xfId="4" applyNumberFormat="1" applyFont="1" applyFill="1" applyAlignment="1">
      <alignment horizontal="right" vertical="top" wrapText="1"/>
    </xf>
    <xf numFmtId="0" fontId="3" fillId="0" borderId="0" xfId="3" applyFont="1" applyFill="1" applyAlignment="1">
      <alignment horizontal="left" vertical="center" wrapText="1"/>
    </xf>
    <xf numFmtId="0" fontId="5" fillId="0" borderId="0" xfId="5" applyFont="1" applyFill="1" applyAlignment="1">
      <alignment horizontal="right" vertical="top" wrapText="1"/>
    </xf>
    <xf numFmtId="0" fontId="5" fillId="0" borderId="0" xfId="5" applyFont="1" applyFill="1" applyAlignment="1">
      <alignment horizontal="left" vertical="top" wrapText="1"/>
    </xf>
    <xf numFmtId="1" fontId="6" fillId="0" borderId="0" xfId="5" applyNumberFormat="1" applyFont="1" applyFill="1" applyAlignment="1">
      <alignment horizontal="right"/>
    </xf>
    <xf numFmtId="170" fontId="5" fillId="0" borderId="0" xfId="5" applyNumberFormat="1" applyFont="1" applyFill="1" applyAlignment="1">
      <alignment horizontal="right" vertical="top" wrapText="1"/>
    </xf>
    <xf numFmtId="167" fontId="6" fillId="0" borderId="0" xfId="5" applyNumberFormat="1" applyFont="1" applyFill="1" applyAlignment="1">
      <alignment horizontal="right" vertical="top" wrapText="1"/>
    </xf>
    <xf numFmtId="0" fontId="6" fillId="0" borderId="0" xfId="5" applyFont="1" applyFill="1" applyAlignment="1">
      <alignment horizontal="right" vertical="top" wrapText="1"/>
    </xf>
    <xf numFmtId="165" fontId="6" fillId="0" borderId="0" xfId="5" applyNumberFormat="1" applyFont="1" applyFill="1" applyAlignment="1">
      <alignment horizontal="right" vertical="top" wrapText="1"/>
    </xf>
    <xf numFmtId="172" fontId="5" fillId="0" borderId="0" xfId="5" applyNumberFormat="1" applyFont="1" applyFill="1" applyAlignment="1">
      <alignment horizontal="right" vertical="top" wrapText="1"/>
    </xf>
    <xf numFmtId="1" fontId="6" fillId="0" borderId="0" xfId="5" applyNumberFormat="1" applyFont="1" applyFill="1"/>
    <xf numFmtId="0" fontId="5" fillId="0" borderId="0" xfId="5" applyFont="1" applyFill="1" applyAlignment="1">
      <alignment vertical="top" wrapText="1"/>
    </xf>
    <xf numFmtId="168" fontId="6" fillId="0" borderId="0" xfId="5" applyNumberFormat="1" applyFont="1" applyFill="1" applyAlignment="1">
      <alignment horizontal="right" vertical="top" wrapText="1"/>
    </xf>
    <xf numFmtId="174" fontId="5" fillId="0" borderId="0" xfId="5" applyNumberFormat="1" applyFont="1" applyFill="1" applyAlignment="1">
      <alignment horizontal="right" vertical="top" wrapText="1"/>
    </xf>
    <xf numFmtId="167" fontId="6" fillId="0" borderId="0" xfId="5" applyNumberFormat="1" applyFont="1" applyFill="1" applyAlignment="1">
      <alignment horizontal="left" vertical="top" wrapText="1"/>
    </xf>
    <xf numFmtId="0" fontId="3" fillId="0" borderId="0" xfId="6" applyFont="1" applyFill="1" applyAlignment="1">
      <alignment horizontal="left" vertical="top" wrapText="1"/>
    </xf>
    <xf numFmtId="0" fontId="6" fillId="0" borderId="0" xfId="6" applyFont="1" applyFill="1" applyAlignment="1">
      <alignment horizontal="right" vertical="top" wrapText="1"/>
    </xf>
    <xf numFmtId="0" fontId="6" fillId="0" borderId="0" xfId="10" applyFont="1" applyFill="1" applyAlignment="1">
      <alignment horizontal="center" vertical="top" wrapText="1"/>
    </xf>
    <xf numFmtId="49" fontId="6" fillId="0" borderId="0" xfId="10" applyNumberFormat="1" applyFont="1" applyFill="1" applyAlignment="1">
      <alignment horizontal="right" vertical="top" wrapText="1"/>
    </xf>
    <xf numFmtId="0" fontId="6" fillId="0" borderId="0" xfId="10" applyFont="1" applyFill="1" applyAlignment="1">
      <alignment horizontal="left" vertical="top" wrapText="1"/>
    </xf>
    <xf numFmtId="49" fontId="5" fillId="0" borderId="0" xfId="10" applyNumberFormat="1" applyFont="1" applyFill="1" applyAlignment="1">
      <alignment horizontal="right" vertical="top" wrapText="1"/>
    </xf>
    <xf numFmtId="0" fontId="5" fillId="0" borderId="0" xfId="10" applyFont="1" applyFill="1" applyAlignment="1">
      <alignment horizontal="left" vertical="top" wrapText="1"/>
    </xf>
    <xf numFmtId="0" fontId="3" fillId="0" borderId="0" xfId="10" applyFont="1" applyFill="1" applyAlignment="1">
      <alignment horizontal="left" vertical="top" wrapText="1"/>
    </xf>
    <xf numFmtId="176" fontId="4" fillId="0" borderId="0" xfId="5" applyNumberFormat="1" applyFont="1" applyFill="1" applyAlignment="1">
      <alignment horizontal="right" vertical="top" wrapText="1"/>
    </xf>
    <xf numFmtId="0" fontId="3" fillId="0" borderId="1" xfId="5" applyFont="1" applyFill="1" applyBorder="1" applyAlignment="1">
      <alignment horizontal="right" vertical="top" wrapText="1"/>
    </xf>
    <xf numFmtId="1" fontId="3" fillId="0" borderId="3" xfId="5" applyNumberFormat="1" applyFont="1" applyFill="1" applyBorder="1" applyAlignment="1">
      <alignment horizontal="right"/>
    </xf>
    <xf numFmtId="0" fontId="3" fillId="0" borderId="0" xfId="5" applyFont="1" applyFill="1" applyAlignment="1">
      <alignment horizontal="center" vertical="top" wrapText="1"/>
    </xf>
    <xf numFmtId="0" fontId="3" fillId="0" borderId="0" xfId="5" applyFont="1" applyFill="1" applyAlignment="1">
      <alignment horizontal="center"/>
    </xf>
    <xf numFmtId="166" fontId="4" fillId="0" borderId="0" xfId="5" applyNumberFormat="1" applyFont="1" applyFill="1" applyAlignment="1">
      <alignment horizontal="right" vertical="top" wrapText="1"/>
    </xf>
    <xf numFmtId="173" fontId="3" fillId="0" borderId="0" xfId="5" applyNumberFormat="1" applyFont="1" applyFill="1" applyAlignment="1">
      <alignment horizontal="right" vertical="top" wrapText="1"/>
    </xf>
    <xf numFmtId="1" fontId="3" fillId="0" borderId="0" xfId="5" applyNumberFormat="1" applyFont="1" applyFill="1"/>
    <xf numFmtId="171" fontId="4" fillId="0" borderId="0" xfId="5" applyNumberFormat="1" applyFont="1" applyFill="1" applyAlignment="1">
      <alignment horizontal="right" vertical="top" wrapText="1"/>
    </xf>
    <xf numFmtId="0" fontId="3" fillId="0" borderId="0" xfId="10" applyFont="1" applyFill="1" applyAlignment="1">
      <alignment horizontal="right" vertical="top" wrapText="1"/>
    </xf>
    <xf numFmtId="49" fontId="3" fillId="0" borderId="0" xfId="10" applyNumberFormat="1" applyFont="1" applyFill="1" applyAlignment="1">
      <alignment horizontal="right" vertical="top" wrapText="1"/>
    </xf>
    <xf numFmtId="172" fontId="4" fillId="0" borderId="0" xfId="5" applyNumberFormat="1" applyFont="1" applyFill="1" applyAlignment="1">
      <alignment horizontal="right" vertical="top" wrapText="1"/>
    </xf>
    <xf numFmtId="0" fontId="3" fillId="0" borderId="0" xfId="5" applyFont="1" applyFill="1" applyAlignment="1">
      <alignment vertical="top" wrapText="1"/>
    </xf>
    <xf numFmtId="0" fontId="6" fillId="0" borderId="0" xfId="5" applyFont="1" applyFill="1"/>
    <xf numFmtId="0" fontId="3" fillId="0" borderId="0" xfId="2" applyFont="1" applyFill="1" applyAlignment="1">
      <alignment horizontal="left" vertical="top" wrapText="1"/>
    </xf>
    <xf numFmtId="0" fontId="4" fillId="0" borderId="1" xfId="5" applyFont="1" applyFill="1" applyBorder="1" applyAlignment="1">
      <alignment horizontal="right" vertical="top" wrapText="1"/>
    </xf>
    <xf numFmtId="0" fontId="4" fillId="0" borderId="1" xfId="5" applyFont="1" applyFill="1" applyBorder="1" applyAlignment="1">
      <alignment horizontal="left" vertical="top" wrapText="1"/>
    </xf>
    <xf numFmtId="0" fontId="3" fillId="0" borderId="2" xfId="5" applyFont="1" applyFill="1" applyBorder="1" applyAlignment="1">
      <alignment horizontal="left" vertical="top" wrapText="1"/>
    </xf>
    <xf numFmtId="0" fontId="4" fillId="0" borderId="2" xfId="5" applyFont="1" applyFill="1" applyBorder="1" applyAlignment="1">
      <alignment horizontal="right" vertical="top" wrapText="1"/>
    </xf>
    <xf numFmtId="0" fontId="4" fillId="0" borderId="2" xfId="5" applyFont="1" applyFill="1" applyBorder="1" applyAlignment="1">
      <alignment horizontal="left" vertical="top" wrapText="1"/>
    </xf>
    <xf numFmtId="0" fontId="5" fillId="0" borderId="2" xfId="5" applyFont="1" applyFill="1" applyBorder="1" applyAlignment="1">
      <alignment horizontal="right" vertical="top" wrapText="1"/>
    </xf>
    <xf numFmtId="0" fontId="5" fillId="0" borderId="2" xfId="5" applyFont="1" applyFill="1" applyBorder="1" applyAlignment="1">
      <alignment horizontal="left" vertical="top" wrapText="1"/>
    </xf>
    <xf numFmtId="1" fontId="3" fillId="0" borderId="0" xfId="5" applyNumberFormat="1" applyFont="1" applyFill="1" applyAlignment="1">
      <alignment horizontal="right" wrapText="1"/>
    </xf>
    <xf numFmtId="0" fontId="3" fillId="0" borderId="0" xfId="6" applyFont="1" applyFill="1" applyAlignment="1">
      <alignment horizontal="right" vertical="top" wrapText="1"/>
    </xf>
    <xf numFmtId="0" fontId="4" fillId="0" borderId="0" xfId="6" applyFont="1" applyFill="1" applyAlignment="1">
      <alignment horizontal="left" vertical="top" wrapText="1"/>
    </xf>
    <xf numFmtId="1" fontId="3" fillId="0" borderId="0" xfId="6" applyNumberFormat="1" applyFont="1" applyFill="1" applyAlignment="1">
      <alignment horizontal="right"/>
    </xf>
    <xf numFmtId="0" fontId="4" fillId="0" borderId="0" xfId="6" applyFont="1" applyFill="1" applyAlignment="1">
      <alignment horizontal="right" vertical="top" wrapText="1"/>
    </xf>
    <xf numFmtId="0" fontId="3" fillId="0" borderId="0" xfId="6" applyFont="1" applyFill="1" applyAlignment="1">
      <alignment horizontal="left" vertical="top"/>
    </xf>
    <xf numFmtId="0" fontId="3" fillId="0" borderId="0" xfId="6" applyFont="1" applyFill="1" applyAlignment="1">
      <alignment horizontal="left"/>
    </xf>
    <xf numFmtId="0" fontId="5" fillId="0" borderId="0" xfId="6" applyFont="1" applyFill="1" applyAlignment="1">
      <alignment horizontal="right" vertical="top" wrapText="1"/>
    </xf>
    <xf numFmtId="0" fontId="5" fillId="0" borderId="0" xfId="6" applyFont="1" applyFill="1" applyAlignment="1">
      <alignment horizontal="left" vertical="top" wrapText="1"/>
    </xf>
    <xf numFmtId="1" fontId="6" fillId="0" borderId="0" xfId="6" applyNumberFormat="1" applyFont="1" applyFill="1" applyAlignment="1">
      <alignment horizontal="right"/>
    </xf>
    <xf numFmtId="171" fontId="5" fillId="0" borderId="0" xfId="5" applyNumberFormat="1" applyFont="1" applyFill="1" applyAlignment="1">
      <alignment horizontal="right" vertical="top" wrapText="1"/>
    </xf>
    <xf numFmtId="0" fontId="6" fillId="0" borderId="0" xfId="5" applyFont="1" applyFill="1" applyAlignment="1">
      <alignment vertical="top"/>
    </xf>
    <xf numFmtId="1" fontId="6" fillId="0" borderId="0" xfId="5" applyNumberFormat="1" applyFont="1" applyFill="1" applyAlignment="1">
      <alignment horizontal="right" vertical="top" wrapText="1"/>
    </xf>
    <xf numFmtId="0" fontId="3" fillId="0" borderId="1" xfId="6" applyFont="1" applyFill="1" applyBorder="1" applyAlignment="1">
      <alignment horizontal="left" vertical="top" wrapText="1"/>
    </xf>
    <xf numFmtId="1" fontId="6" fillId="0" borderId="0" xfId="6" applyNumberFormat="1" applyFont="1" applyFill="1" applyAlignment="1">
      <alignment horizontal="right" vertical="top" wrapText="1"/>
    </xf>
    <xf numFmtId="1" fontId="6" fillId="0" borderId="0" xfId="6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165" fontId="6" fillId="0" borderId="0" xfId="6" applyNumberFormat="1" applyFont="1" applyFill="1" applyAlignment="1">
      <alignment horizontal="right" vertical="top" wrapText="1"/>
    </xf>
    <xf numFmtId="174" fontId="5" fillId="0" borderId="0" xfId="6" applyNumberFormat="1" applyFont="1" applyFill="1" applyAlignment="1">
      <alignment horizontal="right" vertical="top" wrapText="1"/>
    </xf>
    <xf numFmtId="167" fontId="6" fillId="0" borderId="0" xfId="6" applyNumberFormat="1" applyFont="1" applyFill="1" applyAlignment="1">
      <alignment horizontal="right" vertical="top" wrapText="1"/>
    </xf>
    <xf numFmtId="165" fontId="6" fillId="0" borderId="0" xfId="6" applyNumberFormat="1" applyFont="1" applyFill="1" applyAlignment="1">
      <alignment horizontal="right" vertical="top"/>
    </xf>
    <xf numFmtId="165" fontId="6" fillId="0" borderId="0" xfId="9" applyNumberFormat="1" applyFont="1" applyFill="1" applyAlignment="1">
      <alignment horizontal="right" vertical="top"/>
    </xf>
    <xf numFmtId="164" fontId="6" fillId="0" borderId="0" xfId="9" applyFont="1" applyFill="1" applyAlignment="1">
      <alignment horizontal="left"/>
    </xf>
    <xf numFmtId="164" fontId="3" fillId="0" borderId="0" xfId="9" applyFont="1" applyFill="1" applyAlignment="1">
      <alignment horizontal="left" vertical="top"/>
    </xf>
    <xf numFmtId="165" fontId="6" fillId="0" borderId="0" xfId="9" applyNumberFormat="1" applyFont="1" applyFill="1" applyAlignment="1">
      <alignment horizontal="right"/>
    </xf>
    <xf numFmtId="175" fontId="5" fillId="0" borderId="0" xfId="9" applyNumberFormat="1" applyFont="1" applyFill="1" applyAlignment="1">
      <alignment horizontal="right" vertical="top"/>
    </xf>
    <xf numFmtId="164" fontId="5" fillId="0" borderId="0" xfId="9" applyFont="1" applyFill="1" applyAlignment="1">
      <alignment horizontal="left"/>
    </xf>
    <xf numFmtId="0" fontId="6" fillId="0" borderId="0" xfId="10" applyFont="1" applyFill="1" applyAlignment="1">
      <alignment vertical="top" wrapText="1"/>
    </xf>
    <xf numFmtId="164" fontId="6" fillId="0" borderId="0" xfId="9" applyFont="1" applyFill="1" applyAlignment="1">
      <alignment vertical="top" wrapText="1"/>
    </xf>
    <xf numFmtId="164" fontId="6" fillId="0" borderId="0" xfId="9" applyFont="1" applyFill="1" applyAlignment="1">
      <alignment horizontal="left" vertical="top"/>
    </xf>
    <xf numFmtId="0" fontId="3" fillId="0" borderId="0" xfId="7" applyFont="1" applyFill="1" applyAlignment="1">
      <alignment horizontal="left" vertical="top" wrapText="1"/>
    </xf>
    <xf numFmtId="0" fontId="4" fillId="0" borderId="0" xfId="7" applyFont="1" applyFill="1" applyAlignment="1">
      <alignment horizontal="right" vertical="top" wrapText="1"/>
    </xf>
    <xf numFmtId="0" fontId="4" fillId="0" borderId="0" xfId="7" applyFont="1" applyFill="1" applyAlignment="1">
      <alignment horizontal="left" vertical="top" wrapText="1"/>
    </xf>
    <xf numFmtId="1" fontId="3" fillId="0" borderId="0" xfId="7" applyNumberFormat="1" applyFont="1" applyFill="1" applyAlignment="1">
      <alignment horizontal="right"/>
    </xf>
    <xf numFmtId="171" fontId="4" fillId="0" borderId="0" xfId="6" applyNumberFormat="1" applyFont="1" applyFill="1" applyAlignment="1">
      <alignment horizontal="right" vertical="top" wrapText="1"/>
    </xf>
    <xf numFmtId="167" fontId="3" fillId="0" borderId="0" xfId="6" applyNumberFormat="1" applyFont="1" applyFill="1" applyAlignment="1">
      <alignment horizontal="right" vertical="top" wrapText="1"/>
    </xf>
    <xf numFmtId="0" fontId="3" fillId="0" borderId="1" xfId="7" applyFont="1" applyFill="1" applyBorder="1" applyAlignment="1">
      <alignment horizontal="left" vertical="top" wrapText="1"/>
    </xf>
    <xf numFmtId="0" fontId="4" fillId="0" borderId="1" xfId="7" applyFont="1" applyFill="1" applyBorder="1" applyAlignment="1">
      <alignment horizontal="right" vertical="top" wrapText="1"/>
    </xf>
    <xf numFmtId="0" fontId="4" fillId="0" borderId="1" xfId="7" applyFont="1" applyFill="1" applyBorder="1" applyAlignment="1">
      <alignment horizontal="left" vertical="top" wrapText="1"/>
    </xf>
    <xf numFmtId="0" fontId="4" fillId="0" borderId="0" xfId="7" applyFont="1" applyFill="1" applyAlignment="1">
      <alignment horizontal="left"/>
    </xf>
    <xf numFmtId="0" fontId="3" fillId="0" borderId="0" xfId="7" applyFont="1" applyFill="1" applyAlignment="1">
      <alignment horizontal="right" vertical="top" wrapText="1"/>
    </xf>
    <xf numFmtId="0" fontId="5" fillId="0" borderId="0" xfId="5" applyFont="1" applyFill="1" applyAlignment="1">
      <alignment horizontal="right"/>
    </xf>
    <xf numFmtId="1" fontId="5" fillId="0" borderId="0" xfId="5" applyNumberFormat="1" applyFont="1" applyFill="1" applyAlignment="1">
      <alignment horizontal="center"/>
    </xf>
    <xf numFmtId="1" fontId="4" fillId="0" borderId="0" xfId="5" applyNumberFormat="1" applyFont="1" applyFill="1" applyAlignment="1">
      <alignment horizontal="center"/>
    </xf>
    <xf numFmtId="0" fontId="6" fillId="0" borderId="0" xfId="1" applyNumberFormat="1" applyFont="1" applyFill="1" applyAlignment="1" applyProtection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6" fillId="0" borderId="1" xfId="1" applyNumberFormat="1" applyFont="1" applyFill="1" applyBorder="1" applyAlignment="1">
      <alignment horizontal="right" wrapText="1"/>
    </xf>
    <xf numFmtId="0" fontId="6" fillId="0" borderId="2" xfId="1" applyNumberFormat="1" applyFont="1" applyFill="1" applyBorder="1" applyAlignment="1">
      <alignment horizontal="right" wrapText="1"/>
    </xf>
    <xf numFmtId="0" fontId="3" fillId="0" borderId="0" xfId="5" applyFont="1" applyFill="1" applyBorder="1" applyAlignment="1">
      <alignment horizontal="left" vertical="top" wrapText="1"/>
    </xf>
    <xf numFmtId="0" fontId="3" fillId="0" borderId="0" xfId="5" applyFont="1" applyFill="1" applyBorder="1" applyAlignment="1">
      <alignment horizontal="left" vertical="center" wrapText="1"/>
    </xf>
    <xf numFmtId="0" fontId="3" fillId="0" borderId="0" xfId="5" applyFont="1" applyFill="1" applyBorder="1" applyAlignment="1">
      <alignment vertical="center"/>
    </xf>
    <xf numFmtId="0" fontId="3" fillId="0" borderId="0" xfId="5" applyFont="1" applyFill="1" applyBorder="1"/>
    <xf numFmtId="0" fontId="5" fillId="0" borderId="0" xfId="5" applyFont="1" applyFill="1" applyBorder="1" applyAlignment="1">
      <alignment horizontal="left"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5" applyFont="1" applyFill="1" applyBorder="1" applyAlignment="1">
      <alignment horizontal="right" vertical="top" wrapText="1"/>
    </xf>
    <xf numFmtId="1" fontId="6" fillId="0" borderId="0" xfId="5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horizontal="right"/>
    </xf>
    <xf numFmtId="173" fontId="3" fillId="0" borderId="0" xfId="5" applyNumberFormat="1" applyFont="1" applyFill="1" applyBorder="1" applyAlignment="1">
      <alignment horizontal="right" vertical="top" wrapText="1"/>
    </xf>
    <xf numFmtId="1" fontId="3" fillId="0" borderId="0" xfId="5" applyNumberFormat="1" applyFont="1" applyFill="1" applyBorder="1" applyAlignment="1">
      <alignment horizontal="right"/>
    </xf>
    <xf numFmtId="0" fontId="3" fillId="0" borderId="0" xfId="8" applyFont="1" applyFill="1" applyBorder="1" applyAlignment="1">
      <alignment horizontal="left" vertical="top" wrapText="1"/>
    </xf>
    <xf numFmtId="0" fontId="3" fillId="0" borderId="0" xfId="6" applyFont="1" applyFill="1" applyBorder="1" applyAlignment="1">
      <alignment horizontal="left" vertical="top" wrapText="1"/>
    </xf>
    <xf numFmtId="174" fontId="5" fillId="0" borderId="0" xfId="6" applyNumberFormat="1" applyFont="1" applyFill="1" applyBorder="1" applyAlignment="1">
      <alignment horizontal="right" vertical="top" wrapText="1"/>
    </xf>
    <xf numFmtId="0" fontId="5" fillId="0" borderId="0" xfId="6" applyFont="1" applyFill="1" applyBorder="1" applyAlignment="1">
      <alignment horizontal="left" vertical="top" wrapText="1"/>
    </xf>
    <xf numFmtId="167" fontId="6" fillId="0" borderId="0" xfId="5" applyNumberFormat="1" applyFont="1" applyFill="1" applyBorder="1" applyAlignment="1">
      <alignment horizontal="right" vertical="top" wrapText="1"/>
    </xf>
    <xf numFmtId="0" fontId="6" fillId="0" borderId="0" xfId="5" applyFont="1" applyFill="1" applyBorder="1" applyAlignment="1">
      <alignment horizontal="left" vertical="top" wrapText="1"/>
    </xf>
    <xf numFmtId="0" fontId="5" fillId="0" borderId="1" xfId="5" applyFont="1" applyFill="1" applyBorder="1" applyAlignment="1">
      <alignment horizontal="left" vertical="top" wrapText="1"/>
    </xf>
    <xf numFmtId="174" fontId="5" fillId="0" borderId="1" xfId="5" applyNumberFormat="1" applyFont="1" applyFill="1" applyBorder="1" applyAlignment="1">
      <alignment horizontal="right" vertical="top" wrapText="1"/>
    </xf>
    <xf numFmtId="0" fontId="3" fillId="0" borderId="0" xfId="8" applyFont="1" applyFill="1" applyBorder="1"/>
    <xf numFmtId="176" fontId="4" fillId="0" borderId="0" xfId="5" applyNumberFormat="1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horizontal="left" vertical="top" wrapText="1"/>
    </xf>
    <xf numFmtId="165" fontId="3" fillId="0" borderId="0" xfId="5" applyNumberFormat="1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horizontal="right" vertical="top" wrapText="1"/>
    </xf>
    <xf numFmtId="171" fontId="4" fillId="0" borderId="0" xfId="5" applyNumberFormat="1" applyFont="1" applyFill="1" applyBorder="1" applyAlignment="1">
      <alignment horizontal="right" vertical="top" wrapText="1"/>
    </xf>
    <xf numFmtId="0" fontId="4" fillId="0" borderId="0" xfId="6" applyFont="1" applyFill="1" applyBorder="1" applyAlignment="1">
      <alignment horizontal="left" vertical="top" wrapText="1"/>
    </xf>
    <xf numFmtId="0" fontId="4" fillId="0" borderId="0" xfId="6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right" vertical="top" wrapText="1"/>
    </xf>
    <xf numFmtId="1" fontId="6" fillId="0" borderId="0" xfId="6" applyNumberFormat="1" applyFont="1" applyFill="1" applyBorder="1" applyAlignment="1">
      <alignment horizontal="right" vertical="top" wrapText="1"/>
    </xf>
    <xf numFmtId="0" fontId="6" fillId="0" borderId="0" xfId="6" applyFont="1" applyFill="1" applyBorder="1" applyAlignment="1">
      <alignment horizontal="left" vertical="top" wrapText="1"/>
    </xf>
    <xf numFmtId="171" fontId="5" fillId="0" borderId="1" xfId="5" applyNumberFormat="1" applyFont="1" applyFill="1" applyBorder="1" applyAlignment="1">
      <alignment horizontal="right" vertical="top" wrapText="1"/>
    </xf>
    <xf numFmtId="0" fontId="5" fillId="0" borderId="1" xfId="6" applyFont="1" applyFill="1" applyBorder="1" applyAlignment="1">
      <alignment horizontal="left" vertical="top" wrapText="1"/>
    </xf>
    <xf numFmtId="165" fontId="6" fillId="0" borderId="0" xfId="6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top" wrapText="1"/>
    </xf>
    <xf numFmtId="167" fontId="3" fillId="0" borderId="0" xfId="6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vertical="top" wrapText="1"/>
    </xf>
    <xf numFmtId="0" fontId="3" fillId="0" borderId="1" xfId="7" applyFont="1" applyFill="1" applyBorder="1" applyAlignment="1">
      <alignment horizontal="left" vertical="center" wrapText="1"/>
    </xf>
    <xf numFmtId="0" fontId="3" fillId="0" borderId="1" xfId="7" applyFont="1" applyFill="1" applyBorder="1" applyAlignment="1">
      <alignment horizontal="right" vertical="center" wrapText="1"/>
    </xf>
    <xf numFmtId="0" fontId="4" fillId="0" borderId="1" xfId="7" applyFont="1" applyFill="1" applyBorder="1" applyAlignment="1">
      <alignment horizontal="left" vertical="center"/>
    </xf>
    <xf numFmtId="0" fontId="3" fillId="0" borderId="2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right" vertical="center" wrapText="1"/>
    </xf>
    <xf numFmtId="0" fontId="5" fillId="0" borderId="1" xfId="7" applyFont="1" applyFill="1" applyBorder="1" applyAlignment="1">
      <alignment horizontal="left" vertical="center"/>
    </xf>
    <xf numFmtId="0" fontId="6" fillId="0" borderId="2" xfId="1" applyNumberFormat="1" applyFont="1" applyFill="1" applyBorder="1" applyAlignment="1" applyProtection="1">
      <alignment horizontal="right" vertical="center" wrapText="1"/>
    </xf>
    <xf numFmtId="0" fontId="3" fillId="0" borderId="2" xfId="1" applyNumberFormat="1" applyFont="1" applyFill="1" applyBorder="1" applyAlignment="1" applyProtection="1">
      <alignment horizontal="right" vertical="center" wrapText="1"/>
    </xf>
    <xf numFmtId="0" fontId="3" fillId="0" borderId="2" xfId="7" applyFont="1" applyFill="1" applyBorder="1" applyAlignment="1">
      <alignment horizontal="right" vertical="center" wrapText="1"/>
    </xf>
    <xf numFmtId="0" fontId="4" fillId="0" borderId="2" xfId="7" applyFont="1" applyFill="1" applyBorder="1" applyAlignment="1">
      <alignment horizontal="left" vertical="center"/>
    </xf>
    <xf numFmtId="0" fontId="3" fillId="0" borderId="0" xfId="1" applyNumberFormat="1" applyFont="1" applyFill="1" applyAlignment="1" applyProtection="1">
      <alignment horizontal="right" vertical="center" wrapText="1"/>
    </xf>
    <xf numFmtId="0" fontId="6" fillId="0" borderId="0" xfId="6" applyFont="1" applyFill="1" applyBorder="1" applyAlignment="1">
      <alignment horizontal="right" vertical="top" wrapText="1"/>
    </xf>
    <xf numFmtId="0" fontId="3" fillId="0" borderId="0" xfId="5" applyNumberFormat="1" applyFont="1" applyFill="1"/>
    <xf numFmtId="0" fontId="3" fillId="0" borderId="0" xfId="5" applyNumberFormat="1" applyFont="1" applyFill="1" applyAlignment="1">
      <alignment horizontal="right"/>
    </xf>
    <xf numFmtId="0" fontId="6" fillId="0" borderId="0" xfId="1" applyNumberFormat="1" applyFont="1" applyFill="1" applyAlignment="1">
      <alignment horizontal="right" wrapText="1"/>
    </xf>
    <xf numFmtId="171" fontId="5" fillId="0" borderId="0" xfId="5" applyNumberFormat="1" applyFont="1" applyFill="1" applyBorder="1" applyAlignment="1">
      <alignment horizontal="right" vertical="top" wrapText="1"/>
    </xf>
    <xf numFmtId="0" fontId="6" fillId="0" borderId="0" xfId="5" applyFont="1" applyFill="1" applyBorder="1" applyAlignment="1">
      <alignment vertical="center" wrapText="1"/>
    </xf>
    <xf numFmtId="170" fontId="5" fillId="0" borderId="0" xfId="5" applyNumberFormat="1" applyFont="1" applyFill="1" applyBorder="1" applyAlignment="1">
      <alignment horizontal="right" vertical="top" wrapText="1"/>
    </xf>
    <xf numFmtId="0" fontId="5" fillId="0" borderId="0" xfId="5" applyFont="1" applyFill="1" applyBorder="1" applyAlignment="1">
      <alignment horizontal="right" vertical="top" wrapText="1"/>
    </xf>
    <xf numFmtId="172" fontId="4" fillId="0" borderId="0" xfId="5" applyNumberFormat="1" applyFont="1" applyFill="1" applyBorder="1" applyAlignment="1">
      <alignment horizontal="right" vertical="top" wrapText="1"/>
    </xf>
    <xf numFmtId="170" fontId="4" fillId="0" borderId="0" xfId="5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left" vertical="top"/>
    </xf>
    <xf numFmtId="0" fontId="6" fillId="0" borderId="0" xfId="6" applyFont="1" applyFill="1" applyBorder="1" applyAlignment="1">
      <alignment horizontal="left" vertical="top"/>
    </xf>
    <xf numFmtId="0" fontId="5" fillId="0" borderId="0" xfId="6" applyFont="1" applyFill="1" applyBorder="1" applyAlignment="1">
      <alignment horizontal="right" vertical="top" wrapText="1"/>
    </xf>
    <xf numFmtId="0" fontId="6" fillId="0" borderId="0" xfId="5" applyFont="1" applyFill="1" applyBorder="1" applyAlignment="1">
      <alignment vertical="top"/>
    </xf>
    <xf numFmtId="0" fontId="3" fillId="0" borderId="2" xfId="5" applyNumberFormat="1" applyFont="1" applyFill="1" applyBorder="1" applyAlignment="1">
      <alignment horizontal="right" wrapText="1"/>
    </xf>
    <xf numFmtId="0" fontId="3" fillId="0" borderId="0" xfId="6" applyNumberFormat="1" applyFont="1" applyFill="1" applyAlignment="1">
      <alignment horizontal="right"/>
    </xf>
    <xf numFmtId="0" fontId="3" fillId="0" borderId="1" xfId="6" applyNumberFormat="1" applyFont="1" applyFill="1" applyBorder="1" applyAlignment="1">
      <alignment horizontal="right"/>
    </xf>
    <xf numFmtId="0" fontId="3" fillId="0" borderId="2" xfId="6" applyNumberFormat="1" applyFont="1" applyFill="1" applyBorder="1" applyAlignment="1">
      <alignment horizontal="right"/>
    </xf>
    <xf numFmtId="0" fontId="6" fillId="0" borderId="1" xfId="6" applyNumberFormat="1" applyFont="1" applyFill="1" applyBorder="1" applyAlignment="1">
      <alignment horizontal="right"/>
    </xf>
    <xf numFmtId="0" fontId="6" fillId="0" borderId="1" xfId="6" applyNumberFormat="1" applyFont="1" applyFill="1" applyBorder="1" applyAlignment="1">
      <alignment horizontal="right" wrapText="1"/>
    </xf>
    <xf numFmtId="0" fontId="6" fillId="0" borderId="2" xfId="6" applyNumberFormat="1" applyFont="1" applyFill="1" applyBorder="1" applyAlignment="1">
      <alignment horizontal="right" wrapText="1"/>
    </xf>
    <xf numFmtId="0" fontId="6" fillId="0" borderId="1" xfId="6" applyNumberFormat="1" applyFont="1" applyFill="1" applyBorder="1" applyAlignment="1">
      <alignment horizontal="right" vertical="top"/>
    </xf>
    <xf numFmtId="0" fontId="3" fillId="0" borderId="1" xfId="7" applyNumberFormat="1" applyFont="1" applyFill="1" applyBorder="1" applyAlignment="1">
      <alignment horizontal="right"/>
    </xf>
    <xf numFmtId="0" fontId="3" fillId="0" borderId="2" xfId="7" applyNumberFormat="1" applyFont="1" applyFill="1" applyBorder="1" applyAlignment="1">
      <alignment horizontal="right" wrapText="1"/>
    </xf>
    <xf numFmtId="0" fontId="3" fillId="0" borderId="1" xfId="7" applyNumberFormat="1" applyFont="1" applyFill="1" applyBorder="1" applyAlignment="1">
      <alignment horizontal="right" wrapText="1"/>
    </xf>
    <xf numFmtId="174" fontId="5" fillId="0" borderId="0" xfId="5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horizontal="center" vertical="top" wrapText="1"/>
    </xf>
    <xf numFmtId="0" fontId="3" fillId="0" borderId="0" xfId="5" applyFont="1" applyFill="1" applyBorder="1" applyAlignment="1">
      <alignment horizontal="center"/>
    </xf>
    <xf numFmtId="172" fontId="4" fillId="0" borderId="1" xfId="5" applyNumberFormat="1" applyFont="1" applyFill="1" applyBorder="1" applyAlignment="1">
      <alignment horizontal="right" vertical="top" wrapText="1"/>
    </xf>
    <xf numFmtId="0" fontId="6" fillId="0" borderId="1" xfId="5" applyFont="1" applyFill="1" applyBorder="1" applyAlignment="1">
      <alignment vertical="top" wrapText="1"/>
    </xf>
    <xf numFmtId="0" fontId="3" fillId="0" borderId="0" xfId="8" applyFont="1" applyFill="1" applyProtection="1"/>
    <xf numFmtId="0" fontId="3" fillId="0" borderId="1" xfId="8" applyFont="1" applyFill="1" applyBorder="1" applyAlignment="1" applyProtection="1">
      <alignment horizontal="left" vertical="top" wrapText="1"/>
    </xf>
    <xf numFmtId="0" fontId="3" fillId="0" borderId="1" xfId="8" applyFont="1" applyFill="1" applyBorder="1" applyAlignment="1" applyProtection="1">
      <alignment horizontal="right" vertical="top" wrapText="1"/>
    </xf>
    <xf numFmtId="0" fontId="3" fillId="0" borderId="1" xfId="7" applyFont="1" applyFill="1" applyBorder="1" applyAlignment="1" applyProtection="1">
      <alignment horizontal="left"/>
    </xf>
    <xf numFmtId="0" fontId="3" fillId="0" borderId="1" xfId="7" applyNumberFormat="1" applyFont="1" applyFill="1" applyBorder="1" applyAlignment="1" applyProtection="1">
      <alignment horizontal="right"/>
    </xf>
    <xf numFmtId="0" fontId="3" fillId="0" borderId="1" xfId="7" applyNumberFormat="1" applyFont="1" applyFill="1" applyBorder="1" applyAlignment="1" applyProtection="1">
      <alignment horizontal="right" vertical="center" wrapText="1"/>
    </xf>
    <xf numFmtId="168" fontId="6" fillId="0" borderId="0" xfId="6" applyNumberFormat="1" applyFont="1" applyFill="1" applyAlignment="1">
      <alignment horizontal="right" vertical="top"/>
    </xf>
    <xf numFmtId="169" fontId="6" fillId="0" borderId="0" xfId="9" applyNumberFormat="1" applyFont="1" applyFill="1" applyAlignment="1">
      <alignment horizontal="right" vertical="top"/>
    </xf>
    <xf numFmtId="168" fontId="6" fillId="0" borderId="0" xfId="10" applyNumberFormat="1" applyFont="1" applyFill="1" applyAlignment="1">
      <alignment horizontal="right" vertical="top" wrapText="1"/>
    </xf>
    <xf numFmtId="168" fontId="3" fillId="0" borderId="0" xfId="7" applyNumberFormat="1" applyFont="1" applyFill="1" applyAlignment="1">
      <alignment horizontal="right" vertical="top" wrapText="1"/>
    </xf>
    <xf numFmtId="0" fontId="6" fillId="0" borderId="0" xfId="5" applyFont="1" applyFill="1" applyBorder="1"/>
    <xf numFmtId="0" fontId="3" fillId="0" borderId="0" xfId="5" applyFont="1" applyFill="1" applyBorder="1" applyAlignment="1">
      <alignment vertical="top"/>
    </xf>
    <xf numFmtId="0" fontId="3" fillId="0" borderId="0" xfId="8" applyFont="1" applyFill="1" applyBorder="1" applyProtection="1"/>
    <xf numFmtId="0" fontId="3" fillId="0" borderId="0" xfId="8" applyNumberFormat="1" applyFont="1" applyFill="1" applyBorder="1" applyAlignment="1" applyProtection="1">
      <alignment horizontal="left" vertical="top" wrapText="1"/>
    </xf>
    <xf numFmtId="49" fontId="3" fillId="0" borderId="0" xfId="8" applyNumberFormat="1" applyFont="1" applyFill="1" applyBorder="1" applyAlignment="1" applyProtection="1">
      <alignment horizontal="right" vertical="top" wrapText="1"/>
    </xf>
    <xf numFmtId="0" fontId="3" fillId="0" borderId="0" xfId="8" applyNumberFormat="1" applyFont="1" applyFill="1" applyBorder="1" applyAlignment="1" applyProtection="1">
      <alignment horizontal="right" vertical="top" wrapText="1"/>
    </xf>
    <xf numFmtId="0" fontId="4" fillId="0" borderId="0" xfId="5" applyFont="1" applyFill="1" applyAlignment="1">
      <alignment horizontal="center"/>
    </xf>
    <xf numFmtId="0" fontId="6" fillId="0" borderId="0" xfId="5" applyFont="1" applyFill="1" applyAlignment="1">
      <alignment horizontal="left" vertical="top" wrapText="1"/>
    </xf>
    <xf numFmtId="0" fontId="6" fillId="0" borderId="0" xfId="6" applyFont="1" applyFill="1" applyAlignment="1">
      <alignment horizontal="left" vertical="top" wrapText="1"/>
    </xf>
    <xf numFmtId="0" fontId="3" fillId="0" borderId="0" xfId="5" applyFont="1" applyFill="1" applyAlignment="1">
      <alignment horizontal="left" vertical="top" wrapText="1"/>
    </xf>
    <xf numFmtId="0" fontId="3" fillId="0" borderId="0" xfId="3" applyFont="1" applyFill="1" applyAlignment="1">
      <alignment horizontal="left" vertical="top" wrapText="1"/>
    </xf>
    <xf numFmtId="0" fontId="3" fillId="0" borderId="0" xfId="1" applyNumberFormat="1" applyFont="1" applyFill="1" applyAlignment="1">
      <alignment horizontal="right" wrapText="1"/>
    </xf>
    <xf numFmtId="43" fontId="3" fillId="0" borderId="0" xfId="1" applyFont="1" applyFill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left" vertical="center"/>
    </xf>
    <xf numFmtId="0" fontId="3" fillId="0" borderId="0" xfId="5" applyFont="1" applyFill="1" applyAlignment="1">
      <alignment horizontal="left" vertical="center"/>
    </xf>
    <xf numFmtId="0" fontId="3" fillId="0" borderId="3" xfId="8" applyFont="1" applyFill="1" applyBorder="1" applyAlignment="1" applyProtection="1">
      <alignment horizontal="left" vertical="top" wrapText="1"/>
    </xf>
    <xf numFmtId="0" fontId="3" fillId="0" borderId="3" xfId="8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horizontal="left" vertical="top"/>
    </xf>
    <xf numFmtId="0" fontId="3" fillId="0" borderId="3" xfId="7" applyNumberFormat="1" applyFont="1" applyFill="1" applyBorder="1" applyAlignment="1" applyProtection="1">
      <alignment horizontal="right"/>
    </xf>
    <xf numFmtId="0" fontId="3" fillId="0" borderId="3" xfId="7" applyNumberFormat="1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/>
    <xf numFmtId="0" fontId="1" fillId="0" borderId="0" xfId="0" applyFont="1" applyFill="1" applyAlignment="1"/>
    <xf numFmtId="0" fontId="3" fillId="0" borderId="0" xfId="7" applyNumberFormat="1" applyFont="1" applyFill="1" applyBorder="1" applyAlignment="1" applyProtection="1">
      <alignment horizontal="right" vertical="center"/>
    </xf>
    <xf numFmtId="0" fontId="3" fillId="0" borderId="0" xfId="8" applyFont="1" applyFill="1" applyAlignment="1" applyProtection="1">
      <alignment horizontal="right" vertical="top"/>
    </xf>
    <xf numFmtId="168" fontId="3" fillId="0" borderId="0" xfId="5" applyNumberFormat="1" applyFont="1" applyFill="1" applyBorder="1" applyAlignment="1">
      <alignment horizontal="right" vertical="top" wrapText="1"/>
    </xf>
    <xf numFmtId="168" fontId="6" fillId="0" borderId="1" xfId="5" applyNumberFormat="1" applyFont="1" applyFill="1" applyBorder="1" applyAlignment="1">
      <alignment horizontal="right" vertical="top" wrapText="1"/>
    </xf>
    <xf numFmtId="168" fontId="6" fillId="0" borderId="0" xfId="5" applyNumberFormat="1" applyFont="1" applyFill="1" applyBorder="1" applyAlignment="1">
      <alignment horizontal="right" vertical="top" wrapText="1"/>
    </xf>
    <xf numFmtId="0" fontId="6" fillId="0" borderId="0" xfId="10" applyFont="1" applyFill="1" applyAlignment="1">
      <alignment horizontal="right" vertical="top" wrapText="1"/>
    </xf>
    <xf numFmtId="0" fontId="3" fillId="0" borderId="0" xfId="8" applyFont="1" applyFill="1" applyBorder="1" applyAlignment="1">
      <alignment horizontal="right" vertical="top" wrapText="1"/>
    </xf>
    <xf numFmtId="168" fontId="3" fillId="0" borderId="1" xfId="5" applyNumberFormat="1" applyFont="1" applyFill="1" applyBorder="1" applyAlignment="1">
      <alignment horizontal="right" vertical="top" wrapText="1"/>
    </xf>
    <xf numFmtId="0" fontId="3" fillId="0" borderId="1" xfId="8" applyFont="1" applyFill="1" applyBorder="1" applyAlignment="1">
      <alignment horizontal="right" vertical="top" wrapText="1"/>
    </xf>
    <xf numFmtId="176" fontId="3" fillId="0" borderId="0" xfId="5" applyNumberFormat="1" applyFont="1" applyFill="1" applyBorder="1" applyAlignment="1">
      <alignment horizontal="right" vertical="top" wrapText="1"/>
    </xf>
    <xf numFmtId="0" fontId="3" fillId="0" borderId="0" xfId="5" applyNumberFormat="1" applyFont="1" applyFill="1" applyBorder="1" applyAlignment="1">
      <alignment horizontal="right"/>
    </xf>
    <xf numFmtId="170" fontId="3" fillId="0" borderId="0" xfId="5" applyNumberFormat="1" applyFont="1" applyFill="1" applyAlignment="1">
      <alignment horizontal="right" vertical="top" wrapText="1"/>
    </xf>
    <xf numFmtId="0" fontId="3" fillId="0" borderId="0" xfId="6" applyFont="1" applyFill="1" applyAlignment="1">
      <alignment horizontal="right" vertical="top"/>
    </xf>
    <xf numFmtId="0" fontId="3" fillId="0" borderId="0" xfId="6" applyFont="1" applyFill="1" applyBorder="1" applyAlignment="1">
      <alignment horizontal="right" vertical="top"/>
    </xf>
    <xf numFmtId="0" fontId="6" fillId="0" borderId="0" xfId="6" applyFont="1" applyFill="1" applyBorder="1" applyAlignment="1">
      <alignment horizontal="right" vertical="top"/>
    </xf>
    <xf numFmtId="168" fontId="6" fillId="0" borderId="0" xfId="5" applyNumberFormat="1" applyFont="1" applyFill="1" applyBorder="1" applyAlignment="1">
      <alignment horizontal="right" vertical="top"/>
    </xf>
    <xf numFmtId="168" fontId="6" fillId="0" borderId="0" xfId="5" applyNumberFormat="1" applyFont="1" applyFill="1" applyAlignment="1">
      <alignment horizontal="right" vertical="top"/>
    </xf>
    <xf numFmtId="172" fontId="5" fillId="0" borderId="1" xfId="5" applyNumberFormat="1" applyFont="1" applyFill="1" applyBorder="1" applyAlignment="1">
      <alignment horizontal="right" vertical="top" wrapText="1"/>
    </xf>
    <xf numFmtId="170" fontId="4" fillId="0" borderId="1" xfId="5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164" fontId="3" fillId="0" borderId="0" xfId="9" applyFont="1" applyFill="1" applyBorder="1" applyAlignment="1">
      <alignment horizontal="left" vertical="top"/>
    </xf>
    <xf numFmtId="175" fontId="5" fillId="0" borderId="0" xfId="9" applyNumberFormat="1" applyFont="1" applyFill="1" applyBorder="1" applyAlignment="1">
      <alignment horizontal="right" vertical="top"/>
    </xf>
    <xf numFmtId="164" fontId="5" fillId="0" borderId="0" xfId="9" applyFont="1" applyFill="1" applyBorder="1" applyAlignment="1">
      <alignment horizontal="left"/>
    </xf>
    <xf numFmtId="165" fontId="6" fillId="0" borderId="0" xfId="9" applyNumberFormat="1" applyFont="1" applyFill="1" applyBorder="1" applyAlignment="1">
      <alignment horizontal="right"/>
    </xf>
    <xf numFmtId="164" fontId="6" fillId="0" borderId="0" xfId="9" applyFont="1" applyFill="1" applyBorder="1" applyAlignment="1">
      <alignment horizontal="left"/>
    </xf>
    <xf numFmtId="165" fontId="6" fillId="0" borderId="0" xfId="9" applyNumberFormat="1" applyFont="1" applyFill="1" applyBorder="1" applyAlignment="1">
      <alignment horizontal="right" vertical="top"/>
    </xf>
    <xf numFmtId="0" fontId="3" fillId="0" borderId="0" xfId="6" applyFont="1" applyFill="1" applyBorder="1" applyAlignment="1">
      <alignment horizontal="center" vertical="top" wrapText="1"/>
    </xf>
    <xf numFmtId="164" fontId="6" fillId="0" borderId="0" xfId="9" applyFont="1" applyFill="1" applyBorder="1" applyAlignment="1">
      <alignment vertical="top" wrapText="1"/>
    </xf>
    <xf numFmtId="0" fontId="5" fillId="0" borderId="1" xfId="6" applyFont="1" applyFill="1" applyBorder="1" applyAlignment="1">
      <alignment horizontal="right" vertical="top" wrapText="1"/>
    </xf>
    <xf numFmtId="0" fontId="4" fillId="0" borderId="0" xfId="5" applyFont="1" applyFill="1" applyAlignment="1">
      <alignment horizontal="center"/>
    </xf>
    <xf numFmtId="0" fontId="4" fillId="0" borderId="0" xfId="5" applyFont="1" applyFill="1" applyAlignment="1">
      <alignment horizontal="center" vertical="center"/>
    </xf>
    <xf numFmtId="0" fontId="6" fillId="0" borderId="0" xfId="5" applyFont="1" applyFill="1" applyAlignment="1">
      <alignment horizontal="left" vertical="top" wrapText="1"/>
    </xf>
    <xf numFmtId="0" fontId="6" fillId="0" borderId="0" xfId="6" applyFont="1" applyFill="1" applyAlignment="1">
      <alignment horizontal="left" vertical="top" wrapText="1"/>
    </xf>
    <xf numFmtId="0" fontId="3" fillId="0" borderId="0" xfId="5" applyFont="1" applyFill="1" applyAlignment="1">
      <alignment horizontal="left" vertical="top" wrapText="1"/>
    </xf>
    <xf numFmtId="0" fontId="3" fillId="0" borderId="0" xfId="3" applyFont="1" applyFill="1" applyAlignment="1">
      <alignment horizontal="left" vertical="top" wrapText="1"/>
    </xf>
  </cellXfs>
  <cellStyles count="11">
    <cellStyle name="Comma" xfId="1" builtinId="3"/>
    <cellStyle name="Normal" xfId="0" builtinId="0"/>
    <cellStyle name="Normal_budget 2004-05_2.6.04" xfId="2"/>
    <cellStyle name="Normal_BUDGET FOR  03-04 10-02-03" xfId="3"/>
    <cellStyle name="Normal_BUDGET FOR  03-04..." xfId="4"/>
    <cellStyle name="Normal_budget for 03-04" xfId="5"/>
    <cellStyle name="Normal_budget for 03-04 2" xfId="10"/>
    <cellStyle name="Normal_BUDGET2000" xfId="6"/>
    <cellStyle name="Normal_BUDGET-2000" xfId="7"/>
    <cellStyle name="Normal_budgetDocNIC02-03" xfId="8"/>
    <cellStyle name="Normal_RECEIPT" xfId="9"/>
  </cellStyles>
  <dxfs count="0"/>
  <tableStyles count="0" defaultTableStyle="TableStyleMedium9" defaultPivotStyle="PivotStyleLight16"/>
  <colors>
    <mruColors>
      <color rgb="FFFFCCFF"/>
      <color rgb="FFFF99FF"/>
      <color rgb="FFFF0066"/>
      <color rgb="FFFF33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3240843507214266E-2"/>
          <c:y val="3.4257748776511852E-2"/>
          <c:w val="0.84683684794672587"/>
          <c:h val="0.46003262642740622"/>
        </c:manualLayout>
      </c:layout>
      <c:barChart>
        <c:barDir val="col"/>
        <c:grouping val="clustered"/>
        <c:ser>
          <c:idx val="0"/>
          <c:order val="0"/>
          <c:tx>
            <c:strRef>
              <c:f>'dem10'!$A$461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'dem10'!$B$461:$G$461</c:f>
              <c:numCache>
                <c:formatCode>General</c:formatCode>
                <c:ptCount val="6"/>
                <c:pt idx="0" formatCode="0#.###">
                  <c:v>1.117</c:v>
                </c:pt>
                <c:pt idx="1">
                  <c:v>0</c:v>
                </c:pt>
                <c:pt idx="2">
                  <c:v>1438002</c:v>
                </c:pt>
                <c:pt idx="3">
                  <c:v>1600000</c:v>
                </c:pt>
                <c:pt idx="4">
                  <c:v>1600000</c:v>
                </c:pt>
                <c:pt idx="5">
                  <c:v>2920182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44-4894-95D4-C286EEA62BF6}"/>
            </c:ext>
          </c:extLst>
        </c:ser>
        <c:ser>
          <c:idx val="1"/>
          <c:order val="1"/>
          <c:tx>
            <c:strRef>
              <c:f>'dem10'!$A$462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'dem10'!$B$462:$G$462</c:f>
              <c:numCache>
                <c:formatCode>General</c:formatCode>
                <c:ptCount val="6"/>
                <c:pt idx="0" formatCode="0#">
                  <c:v>1</c:v>
                </c:pt>
                <c:pt idx="1">
                  <c:v>0</c:v>
                </c:pt>
                <c:pt idx="2">
                  <c:v>13728034</c:v>
                </c:pt>
                <c:pt idx="3">
                  <c:v>17560000</c:v>
                </c:pt>
                <c:pt idx="4">
                  <c:v>13904978</c:v>
                </c:pt>
                <c:pt idx="5">
                  <c:v>16409100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44-4894-95D4-C286EEA62BF6}"/>
            </c:ext>
          </c:extLst>
        </c:ser>
        <c:ser>
          <c:idx val="2"/>
          <c:order val="2"/>
          <c:tx>
            <c:strRef>
              <c:f>'dem10'!$A$463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'dem10'!$B$463:$G$463</c:f>
              <c:numCache>
                <c:formatCode>General</c:formatCode>
                <c:ptCount val="6"/>
                <c:pt idx="0">
                  <c:v>2071</c:v>
                </c:pt>
                <c:pt idx="1">
                  <c:v>0</c:v>
                </c:pt>
                <c:pt idx="2">
                  <c:v>13728034</c:v>
                </c:pt>
                <c:pt idx="3">
                  <c:v>17560000</c:v>
                </c:pt>
                <c:pt idx="4">
                  <c:v>13904978</c:v>
                </c:pt>
                <c:pt idx="5">
                  <c:v>16409100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44-4894-95D4-C286EEA62BF6}"/>
            </c:ext>
          </c:extLst>
        </c:ser>
        <c:axId val="143989760"/>
        <c:axId val="143999744"/>
      </c:barChart>
      <c:catAx>
        <c:axId val="143989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999744"/>
        <c:crosses val="autoZero"/>
        <c:auto val="1"/>
        <c:lblAlgn val="ctr"/>
        <c:lblOffset val="100"/>
        <c:tickLblSkip val="1"/>
        <c:tickMarkSkip val="1"/>
      </c:catAx>
      <c:valAx>
        <c:axId val="1439997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#.###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9897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4104560622926514"/>
          <c:y val="0.46837606837611567"/>
          <c:w val="5.3392658509454953E-2"/>
          <c:h val="0.1042735042735227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2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3240843507214266E-2"/>
          <c:y val="3.4257748776511852E-2"/>
          <c:w val="0.84683684794672587"/>
          <c:h val="0.46003262642740622"/>
        </c:manualLayout>
      </c:layout>
      <c:barChart>
        <c:barDir val="col"/>
        <c:grouping val="clustered"/>
        <c:ser>
          <c:idx val="0"/>
          <c:order val="0"/>
          <c:tx>
            <c:strRef>
              <c:f>'dem10'!$A$461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'dem10'!$B$461:$G$461</c:f>
              <c:numCache>
                <c:formatCode>General</c:formatCode>
                <c:ptCount val="6"/>
                <c:pt idx="0" formatCode="0#.###">
                  <c:v>1.117</c:v>
                </c:pt>
                <c:pt idx="1">
                  <c:v>0</c:v>
                </c:pt>
                <c:pt idx="2">
                  <c:v>1438002</c:v>
                </c:pt>
                <c:pt idx="3">
                  <c:v>1600000</c:v>
                </c:pt>
                <c:pt idx="4">
                  <c:v>1600000</c:v>
                </c:pt>
                <c:pt idx="5">
                  <c:v>2920182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21-4D95-ADC4-4594FFE708D8}"/>
            </c:ext>
          </c:extLst>
        </c:ser>
        <c:ser>
          <c:idx val="1"/>
          <c:order val="1"/>
          <c:tx>
            <c:strRef>
              <c:f>'dem10'!$A$462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'dem10'!$B$462:$G$462</c:f>
              <c:numCache>
                <c:formatCode>General</c:formatCode>
                <c:ptCount val="6"/>
                <c:pt idx="0" formatCode="0#">
                  <c:v>1</c:v>
                </c:pt>
                <c:pt idx="1">
                  <c:v>0</c:v>
                </c:pt>
                <c:pt idx="2">
                  <c:v>13728034</c:v>
                </c:pt>
                <c:pt idx="3">
                  <c:v>17560000</c:v>
                </c:pt>
                <c:pt idx="4">
                  <c:v>13904978</c:v>
                </c:pt>
                <c:pt idx="5">
                  <c:v>16409100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21-4D95-ADC4-4594FFE708D8}"/>
            </c:ext>
          </c:extLst>
        </c:ser>
        <c:ser>
          <c:idx val="2"/>
          <c:order val="2"/>
          <c:tx>
            <c:strRef>
              <c:f>'dem10'!$A$463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'dem10'!$B$459:$G$460</c:f>
              <c:multiLvlStrCache>
                <c:ptCount val="6"/>
                <c:lvl>
                  <c:pt idx="0">
                    <c:v>00.00.04</c:v>
                  </c:pt>
                  <c:pt idx="1">
                    <c:v>Pensionary Charges</c:v>
                  </c:pt>
                  <c:pt idx="2">
                    <c:v>1438002</c:v>
                  </c:pt>
                  <c:pt idx="3">
                    <c:v>1600000</c:v>
                  </c:pt>
                  <c:pt idx="4">
                    <c:v>1600000</c:v>
                  </c:pt>
                  <c:pt idx="5">
                    <c:v>2920182</c:v>
                  </c:pt>
                </c:lvl>
                <c:lvl>
                  <c:pt idx="0">
                    <c:v>01.117</c:v>
                  </c:pt>
                  <c:pt idx="1">
                    <c:v>Government Contribution for Defined Contribution Pension Scheme</c:v>
                  </c:pt>
                </c:lvl>
              </c:multiLvlStrCache>
            </c:multiLvlStrRef>
          </c:cat>
          <c:val>
            <c:numRef>
              <c:f>'dem10'!$B$463:$G$463</c:f>
              <c:numCache>
                <c:formatCode>General</c:formatCode>
                <c:ptCount val="6"/>
                <c:pt idx="0">
                  <c:v>2071</c:v>
                </c:pt>
                <c:pt idx="1">
                  <c:v>0</c:v>
                </c:pt>
                <c:pt idx="2">
                  <c:v>13728034</c:v>
                </c:pt>
                <c:pt idx="3">
                  <c:v>17560000</c:v>
                </c:pt>
                <c:pt idx="4">
                  <c:v>13904978</c:v>
                </c:pt>
                <c:pt idx="5">
                  <c:v>16409100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721-4D95-ADC4-4594FFE708D8}"/>
            </c:ext>
          </c:extLst>
        </c:ser>
        <c:axId val="144037760"/>
        <c:axId val="144039296"/>
      </c:barChart>
      <c:catAx>
        <c:axId val="144037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4039296"/>
        <c:crosses val="autoZero"/>
        <c:auto val="1"/>
        <c:lblAlgn val="ctr"/>
        <c:lblOffset val="100"/>
        <c:tickLblSkip val="1"/>
        <c:tickMarkSkip val="1"/>
      </c:catAx>
      <c:valAx>
        <c:axId val="1440392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#.###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40377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4104560622926514"/>
          <c:y val="0.46837606837611567"/>
          <c:w val="5.3392658509454953E-2"/>
          <c:h val="0.1042735042735227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2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38" workbookViewId="0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38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572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572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153277</xdr:colOff>
      <xdr:row>38</xdr:row>
      <xdr:rowOff>40095</xdr:rowOff>
    </xdr:from>
    <xdr:to>
      <xdr:col>10</xdr:col>
      <xdr:colOff>218941</xdr:colOff>
      <xdr:row>78</xdr:row>
      <xdr:rowOff>171111</xdr:rowOff>
    </xdr:to>
    <xdr:sp macro="" textlink="">
      <xdr:nvSpPr>
        <xdr:cNvPr id="1382" name="Text Box 11" hidden="1">
          <a:extLst>
            <a:ext uri="{FF2B5EF4-FFF2-40B4-BE49-F238E27FC236}">
              <a16:creationId xmlns:a16="http://schemas.microsoft.com/office/drawing/2014/main" xmlns="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7991475" y="7781925"/>
          <a:ext cx="676275" cy="69913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28</xdr:row>
      <xdr:rowOff>261158</xdr:rowOff>
    </xdr:from>
    <xdr:to>
      <xdr:col>10</xdr:col>
      <xdr:colOff>218941</xdr:colOff>
      <xdr:row>30</xdr:row>
      <xdr:rowOff>29961</xdr:rowOff>
    </xdr:to>
    <xdr:sp macro="" textlink="">
      <xdr:nvSpPr>
        <xdr:cNvPr id="1383" name="Text Box 12" hidden="1">
          <a:extLst>
            <a:ext uri="{FF2B5EF4-FFF2-40B4-BE49-F238E27FC236}">
              <a16:creationId xmlns:a16="http://schemas.microsoft.com/office/drawing/2014/main" xmlns="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7991475" y="5676900"/>
          <a:ext cx="676275" cy="2667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298</xdr:row>
      <xdr:rowOff>159817</xdr:rowOff>
    </xdr:from>
    <xdr:to>
      <xdr:col>10</xdr:col>
      <xdr:colOff>218941</xdr:colOff>
      <xdr:row>298</xdr:row>
      <xdr:rowOff>159817</xdr:rowOff>
    </xdr:to>
    <xdr:sp macro="" textlink="">
      <xdr:nvSpPr>
        <xdr:cNvPr id="1384" name="Text Box 45" hidden="1">
          <a:extLst>
            <a:ext uri="{FF2B5EF4-FFF2-40B4-BE49-F238E27FC236}">
              <a16:creationId xmlns:a16="http://schemas.microsoft.com/office/drawing/2014/main" xmlns="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7991475" y="56949975"/>
          <a:ext cx="67627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299</xdr:row>
      <xdr:rowOff>177134</xdr:rowOff>
    </xdr:from>
    <xdr:to>
      <xdr:col>10</xdr:col>
      <xdr:colOff>218941</xdr:colOff>
      <xdr:row>305</xdr:row>
      <xdr:rowOff>99204</xdr:rowOff>
    </xdr:to>
    <xdr:sp macro="" textlink="">
      <xdr:nvSpPr>
        <xdr:cNvPr id="1385" name="Text Box 46" hidden="1">
          <a:extLst>
            <a:ext uri="{FF2B5EF4-FFF2-40B4-BE49-F238E27FC236}">
              <a16:creationId xmlns:a16="http://schemas.microsoft.com/office/drawing/2014/main" xmlns="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7991475" y="57111900"/>
          <a:ext cx="676275" cy="10763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293</xdr:row>
      <xdr:rowOff>149597</xdr:rowOff>
    </xdr:from>
    <xdr:to>
      <xdr:col>10</xdr:col>
      <xdr:colOff>561818</xdr:colOff>
      <xdr:row>294</xdr:row>
      <xdr:rowOff>26466</xdr:rowOff>
    </xdr:to>
    <xdr:sp macro="" textlink="">
      <xdr:nvSpPr>
        <xdr:cNvPr id="1386" name="Text Box 60" hidden="1">
          <a:extLst>
            <a:ext uri="{FF2B5EF4-FFF2-40B4-BE49-F238E27FC236}">
              <a16:creationId xmlns:a16="http://schemas.microsoft.com/office/drawing/2014/main" xmlns="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7991475" y="55987950"/>
          <a:ext cx="1009650" cy="57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6</xdr:col>
      <xdr:colOff>213886</xdr:colOff>
      <xdr:row>27</xdr:row>
      <xdr:rowOff>99967</xdr:rowOff>
    </xdr:from>
    <xdr:to>
      <xdr:col>8</xdr:col>
      <xdr:colOff>168978</xdr:colOff>
      <xdr:row>30</xdr:row>
      <xdr:rowOff>29961</xdr:rowOff>
    </xdr:to>
    <xdr:sp macro="" textlink="">
      <xdr:nvSpPr>
        <xdr:cNvPr id="1387" name="Text Box 61" hidden="1">
          <a:extLst>
            <a:ext uri="{FF2B5EF4-FFF2-40B4-BE49-F238E27FC236}">
              <a16:creationId xmlns:a16="http://schemas.microsoft.com/office/drawing/2014/main" xmlns="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6115050" y="5305425"/>
          <a:ext cx="1304925" cy="638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6</xdr:col>
      <xdr:colOff>213886</xdr:colOff>
      <xdr:row>28</xdr:row>
      <xdr:rowOff>220257</xdr:rowOff>
    </xdr:from>
    <xdr:to>
      <xdr:col>8</xdr:col>
      <xdr:colOff>168978</xdr:colOff>
      <xdr:row>31</xdr:row>
      <xdr:rowOff>164224</xdr:rowOff>
    </xdr:to>
    <xdr:sp macro="" textlink="">
      <xdr:nvSpPr>
        <xdr:cNvPr id="1388" name="Text Box 62" hidden="1">
          <a:extLst>
            <a:ext uri="{FF2B5EF4-FFF2-40B4-BE49-F238E27FC236}">
              <a16:creationId xmlns:a16="http://schemas.microsoft.com/office/drawing/2014/main" xmlns="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6115050" y="5591175"/>
          <a:ext cx="1304925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6</xdr:col>
      <xdr:colOff>213886</xdr:colOff>
      <xdr:row>77</xdr:row>
      <xdr:rowOff>91109</xdr:rowOff>
    </xdr:from>
    <xdr:to>
      <xdr:col>8</xdr:col>
      <xdr:colOff>168978</xdr:colOff>
      <xdr:row>84</xdr:row>
      <xdr:rowOff>24848</xdr:rowOff>
    </xdr:to>
    <xdr:sp macro="" textlink="">
      <xdr:nvSpPr>
        <xdr:cNvPr id="1389" name="Text Box 63" hidden="1">
          <a:extLst>
            <a:ext uri="{FF2B5EF4-FFF2-40B4-BE49-F238E27FC236}">
              <a16:creationId xmlns:a16="http://schemas.microsoft.com/office/drawing/2014/main" xmlns="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6115050" y="14563725"/>
          <a:ext cx="1304925" cy="1181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6</xdr:col>
      <xdr:colOff>213886</xdr:colOff>
      <xdr:row>77</xdr:row>
      <xdr:rowOff>114815</xdr:rowOff>
    </xdr:from>
    <xdr:to>
      <xdr:col>8</xdr:col>
      <xdr:colOff>168978</xdr:colOff>
      <xdr:row>81</xdr:row>
      <xdr:rowOff>165652</xdr:rowOff>
    </xdr:to>
    <xdr:sp macro="" textlink="">
      <xdr:nvSpPr>
        <xdr:cNvPr id="1390" name="Text Box 64" hidden="1">
          <a:extLst>
            <a:ext uri="{FF2B5EF4-FFF2-40B4-BE49-F238E27FC236}">
              <a16:creationId xmlns:a16="http://schemas.microsoft.com/office/drawing/2014/main" xmlns="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6115050" y="14582775"/>
          <a:ext cx="130492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6</xdr:col>
      <xdr:colOff>213886</xdr:colOff>
      <xdr:row>302</xdr:row>
      <xdr:rowOff>116521</xdr:rowOff>
    </xdr:from>
    <xdr:to>
      <xdr:col>8</xdr:col>
      <xdr:colOff>168978</xdr:colOff>
      <xdr:row>332</xdr:row>
      <xdr:rowOff>6174</xdr:rowOff>
    </xdr:to>
    <xdr:sp macro="" textlink="">
      <xdr:nvSpPr>
        <xdr:cNvPr id="1391" name="Text Box 71" hidden="1">
          <a:extLst>
            <a:ext uri="{FF2B5EF4-FFF2-40B4-BE49-F238E27FC236}">
              <a16:creationId xmlns:a16="http://schemas.microsoft.com/office/drawing/2014/main" xmlns="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6115050" y="57645300"/>
          <a:ext cx="1304925" cy="5743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27</xdr:row>
      <xdr:rowOff>99967</xdr:rowOff>
    </xdr:from>
    <xdr:to>
      <xdr:col>9</xdr:col>
      <xdr:colOff>371823</xdr:colOff>
      <xdr:row>31</xdr:row>
      <xdr:rowOff>8659</xdr:rowOff>
    </xdr:to>
    <xdr:sp macro="" textlink="">
      <xdr:nvSpPr>
        <xdr:cNvPr id="1392" name="Text Box 72" hidden="1">
          <a:extLst>
            <a:ext uri="{FF2B5EF4-FFF2-40B4-BE49-F238E27FC236}">
              <a16:creationId xmlns:a16="http://schemas.microsoft.com/office/drawing/2014/main" xmlns="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7191375" y="5305425"/>
          <a:ext cx="106680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77</xdr:row>
      <xdr:rowOff>91109</xdr:rowOff>
    </xdr:from>
    <xdr:to>
      <xdr:col>9</xdr:col>
      <xdr:colOff>153277</xdr:colOff>
      <xdr:row>84</xdr:row>
      <xdr:rowOff>24848</xdr:rowOff>
    </xdr:to>
    <xdr:sp macro="" textlink="">
      <xdr:nvSpPr>
        <xdr:cNvPr id="1393" name="Text Box 73" hidden="1">
          <a:extLst>
            <a:ext uri="{FF2B5EF4-FFF2-40B4-BE49-F238E27FC236}">
              <a16:creationId xmlns:a16="http://schemas.microsoft.com/office/drawing/2014/main" xmlns="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7191375" y="14563725"/>
          <a:ext cx="800100" cy="1181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27</xdr:row>
      <xdr:rowOff>99967</xdr:rowOff>
    </xdr:from>
    <xdr:to>
      <xdr:col>11</xdr:col>
      <xdr:colOff>78766</xdr:colOff>
      <xdr:row>31</xdr:row>
      <xdr:rowOff>8659</xdr:rowOff>
    </xdr:to>
    <xdr:sp macro="" textlink="">
      <xdr:nvSpPr>
        <xdr:cNvPr id="1394" name="Text Box 74" hidden="1">
          <a:extLst>
            <a:ext uri="{FF2B5EF4-FFF2-40B4-BE49-F238E27FC236}">
              <a16:creationId xmlns:a16="http://schemas.microsoft.com/office/drawing/2014/main" xmlns="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7991475" y="5305425"/>
          <a:ext cx="112395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9</xdr:col>
      <xdr:colOff>153277</xdr:colOff>
      <xdr:row>77</xdr:row>
      <xdr:rowOff>91109</xdr:rowOff>
    </xdr:from>
    <xdr:to>
      <xdr:col>10</xdr:col>
      <xdr:colOff>493571</xdr:colOff>
      <xdr:row>84</xdr:row>
      <xdr:rowOff>24848</xdr:rowOff>
    </xdr:to>
    <xdr:sp macro="" textlink="">
      <xdr:nvSpPr>
        <xdr:cNvPr id="1395" name="Text Box 75" hidden="1">
          <a:extLst>
            <a:ext uri="{FF2B5EF4-FFF2-40B4-BE49-F238E27FC236}">
              <a16:creationId xmlns:a16="http://schemas.microsoft.com/office/drawing/2014/main" xmlns="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7991475" y="14563725"/>
          <a:ext cx="971550" cy="1181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27</xdr:row>
      <xdr:rowOff>99967</xdr:rowOff>
    </xdr:from>
    <xdr:to>
      <xdr:col>9</xdr:col>
      <xdr:colOff>371823</xdr:colOff>
      <xdr:row>31</xdr:row>
      <xdr:rowOff>8659</xdr:rowOff>
    </xdr:to>
    <xdr:sp macro="" textlink="">
      <xdr:nvSpPr>
        <xdr:cNvPr id="1396" name="Text Box 76" hidden="1">
          <a:extLst>
            <a:ext uri="{FF2B5EF4-FFF2-40B4-BE49-F238E27FC236}">
              <a16:creationId xmlns:a16="http://schemas.microsoft.com/office/drawing/2014/main" xmlns="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7191375" y="5305425"/>
          <a:ext cx="106680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77</xdr:row>
      <xdr:rowOff>91109</xdr:rowOff>
    </xdr:from>
    <xdr:to>
      <xdr:col>9</xdr:col>
      <xdr:colOff>153277</xdr:colOff>
      <xdr:row>80</xdr:row>
      <xdr:rowOff>82827</xdr:rowOff>
    </xdr:to>
    <xdr:sp macro="" textlink="">
      <xdr:nvSpPr>
        <xdr:cNvPr id="1397" name="Text Box 77" hidden="1">
          <a:extLst>
            <a:ext uri="{FF2B5EF4-FFF2-40B4-BE49-F238E27FC236}">
              <a16:creationId xmlns:a16="http://schemas.microsoft.com/office/drawing/2014/main" xmlns="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7191375" y="14563725"/>
          <a:ext cx="800100" cy="5143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275</xdr:row>
      <xdr:rowOff>99229</xdr:rowOff>
    </xdr:from>
    <xdr:to>
      <xdr:col>9</xdr:col>
      <xdr:colOff>153277</xdr:colOff>
      <xdr:row>288</xdr:row>
      <xdr:rowOff>43786</xdr:rowOff>
    </xdr:to>
    <xdr:sp macro="" textlink="">
      <xdr:nvSpPr>
        <xdr:cNvPr id="1398" name="Text Box 78" hidden="1">
          <a:extLst>
            <a:ext uri="{FF2B5EF4-FFF2-40B4-BE49-F238E27FC236}">
              <a16:creationId xmlns:a16="http://schemas.microsoft.com/office/drawing/2014/main" xmlns="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7191375" y="52501800"/>
          <a:ext cx="800100" cy="24003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293</xdr:row>
      <xdr:rowOff>149597</xdr:rowOff>
    </xdr:from>
    <xdr:to>
      <xdr:col>9</xdr:col>
      <xdr:colOff>153277</xdr:colOff>
      <xdr:row>298</xdr:row>
      <xdr:rowOff>159817</xdr:rowOff>
    </xdr:to>
    <xdr:sp macro="" textlink="">
      <xdr:nvSpPr>
        <xdr:cNvPr id="1399" name="Text Box 79" hidden="1">
          <a:extLst>
            <a:ext uri="{FF2B5EF4-FFF2-40B4-BE49-F238E27FC236}">
              <a16:creationId xmlns:a16="http://schemas.microsoft.com/office/drawing/2014/main" xmlns="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7191375" y="55987950"/>
          <a:ext cx="800100" cy="962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295</xdr:row>
      <xdr:rowOff>19943</xdr:rowOff>
    </xdr:from>
    <xdr:to>
      <xdr:col>9</xdr:col>
      <xdr:colOff>153277</xdr:colOff>
      <xdr:row>298</xdr:row>
      <xdr:rowOff>159817</xdr:rowOff>
    </xdr:to>
    <xdr:sp macro="" textlink="">
      <xdr:nvSpPr>
        <xdr:cNvPr id="1400" name="Text Box 80" hidden="1">
          <a:extLst>
            <a:ext uri="{FF2B5EF4-FFF2-40B4-BE49-F238E27FC236}">
              <a16:creationId xmlns:a16="http://schemas.microsoft.com/office/drawing/2014/main" xmlns="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7191375" y="56254650"/>
          <a:ext cx="800100" cy="6953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  <xdr:twoCellAnchor editAs="absolute">
    <xdr:from>
      <xdr:col>7</xdr:col>
      <xdr:colOff>564999</xdr:colOff>
      <xdr:row>298</xdr:row>
      <xdr:rowOff>159817</xdr:rowOff>
    </xdr:from>
    <xdr:to>
      <xdr:col>9</xdr:col>
      <xdr:colOff>153277</xdr:colOff>
      <xdr:row>298</xdr:row>
      <xdr:rowOff>159817</xdr:rowOff>
    </xdr:to>
    <xdr:sp macro="" textlink="">
      <xdr:nvSpPr>
        <xdr:cNvPr id="1401" name="Text Box 81" hidden="1">
          <a:extLst>
            <a:ext uri="{FF2B5EF4-FFF2-40B4-BE49-F238E27FC236}">
              <a16:creationId xmlns:a16="http://schemas.microsoft.com/office/drawing/2014/main" xmlns="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7191375" y="56949975"/>
          <a:ext cx="800100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IN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\Bud-Docu\Budget%202003-04$\budget%20for%2003-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CEIPT (2)"/>
      <sheetName val="SUMMARY (2)"/>
      <sheetName val="EXP-MEMO"/>
      <sheetName val="DEMAND1"/>
      <sheetName val="Contents"/>
      <sheetName val="SUMMARY"/>
      <sheetName val="AFS-DIS"/>
      <sheetName val="Sheet1"/>
      <sheetName val="AFS-RCT"/>
      <sheetName val="RECEIPT"/>
      <sheetName val="DEMAND2"/>
      <sheetName val="DEMAND8"/>
      <sheetName val="DEMAND11"/>
      <sheetName val="DEMAND12"/>
      <sheetName val="GOVERNOR"/>
      <sheetName val="DEMAND13"/>
      <sheetName val="DEMAND14"/>
      <sheetName val="DEMAND15"/>
      <sheetName val="DEMAND17"/>
      <sheetName val="DEMAND18"/>
      <sheetName val="DEMAND19"/>
      <sheetName val="DEMAND20"/>
      <sheetName val="DEMAND16"/>
      <sheetName val="DEMAND21"/>
      <sheetName val="DEMAND22"/>
      <sheetName val="DEMAND23"/>
      <sheetName val="DEMAND24"/>
      <sheetName val="DEMAND25"/>
      <sheetName val="DEMAND26"/>
      <sheetName val="DEMAND27"/>
      <sheetName val="DEMAND28"/>
      <sheetName val="DEMAND29"/>
      <sheetName val="DEMAND30"/>
      <sheetName val="DEMAND31"/>
      <sheetName val="DEMAND32"/>
      <sheetName val="DEMAND33"/>
      <sheetName val="DEMAND34"/>
      <sheetName val="PSCOMM"/>
      <sheetName val="DEMAND35"/>
      <sheetName val="DEMAND36"/>
      <sheetName val="DEMAND37"/>
      <sheetName val="DEMAND38"/>
      <sheetName val="DEMAND39"/>
      <sheetName val="DEMAND40"/>
      <sheetName val="DEMAND41"/>
      <sheetName val="DEMAND42"/>
      <sheetName val="DEMAND43"/>
      <sheetName val="Sheet2"/>
      <sheetName val="DEMAND3"/>
      <sheetName val="DEMAND4"/>
      <sheetName val="DEMAND5"/>
      <sheetName val="DEMAND6"/>
      <sheetName val="DEMAND7"/>
      <sheetName val="DEMAND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3" transitionEvaluation="1" codeName="Sheet3">
    <tabColor rgb="FFC00000"/>
  </sheetPr>
  <dimension ref="A1:G670"/>
  <sheetViews>
    <sheetView tabSelected="1" view="pageBreakPreview" topLeftCell="A13" zoomScale="115" zoomScaleNormal="130" zoomScaleSheetLayoutView="115" workbookViewId="0">
      <selection activeCell="J31" sqref="J31"/>
    </sheetView>
  </sheetViews>
  <sheetFormatPr defaultColWidth="8.85546875" defaultRowHeight="12.75"/>
  <cols>
    <col min="1" max="1" width="5.7109375" style="268" customWidth="1"/>
    <col min="2" max="2" width="8.140625" style="34" customWidth="1"/>
    <col min="3" max="3" width="40.7109375" style="32" customWidth="1"/>
    <col min="4" max="5" width="10.7109375" style="32" customWidth="1"/>
    <col min="6" max="6" width="10.7109375" style="40" customWidth="1"/>
    <col min="7" max="7" width="10.7109375" style="32" customWidth="1"/>
    <col min="8" max="16384" width="8.85546875" style="32"/>
  </cols>
  <sheetData>
    <row r="1" spans="1:7" ht="13.35" customHeight="1">
      <c r="A1" s="313" t="s">
        <v>194</v>
      </c>
      <c r="B1" s="313"/>
      <c r="C1" s="313"/>
      <c r="D1" s="313"/>
      <c r="E1" s="313"/>
      <c r="F1" s="313"/>
      <c r="G1" s="313"/>
    </row>
    <row r="2" spans="1:7" ht="13.35" customHeight="1">
      <c r="A2" s="314" t="s">
        <v>195</v>
      </c>
      <c r="B2" s="314"/>
      <c r="C2" s="314"/>
      <c r="D2" s="314"/>
      <c r="E2" s="314"/>
      <c r="F2" s="314"/>
      <c r="G2" s="314"/>
    </row>
    <row r="3" spans="1:7">
      <c r="E3" s="35"/>
      <c r="F3" s="265"/>
      <c r="G3" s="265"/>
    </row>
    <row r="4" spans="1:7" s="38" customFormat="1" ht="26.45" customHeight="1">
      <c r="A4" s="268"/>
      <c r="B4" s="34"/>
      <c r="C4" s="36" t="s">
        <v>140</v>
      </c>
      <c r="D4" s="37">
        <v>2020</v>
      </c>
      <c r="E4" s="317" t="s">
        <v>0</v>
      </c>
      <c r="F4" s="317"/>
      <c r="G4" s="317"/>
    </row>
    <row r="5" spans="1:7" ht="13.15" customHeight="1">
      <c r="C5" s="36" t="s">
        <v>146</v>
      </c>
      <c r="D5" s="265">
        <v>2030</v>
      </c>
      <c r="E5" s="39" t="s">
        <v>1</v>
      </c>
      <c r="F5" s="265"/>
      <c r="G5" s="265"/>
    </row>
    <row r="6" spans="1:7" s="39" customFormat="1" ht="27" customHeight="1">
      <c r="A6" s="268"/>
      <c r="B6" s="34"/>
      <c r="C6" s="36" t="s">
        <v>2</v>
      </c>
      <c r="D6" s="37">
        <v>2043</v>
      </c>
      <c r="E6" s="317" t="s">
        <v>176</v>
      </c>
      <c r="F6" s="317"/>
      <c r="G6" s="317"/>
    </row>
    <row r="7" spans="1:7" s="39" customFormat="1" ht="27" customHeight="1">
      <c r="A7" s="268"/>
      <c r="B7" s="34"/>
      <c r="C7" s="40"/>
      <c r="D7" s="41">
        <v>2045</v>
      </c>
      <c r="E7" s="318" t="s">
        <v>136</v>
      </c>
      <c r="F7" s="318"/>
      <c r="G7" s="318"/>
    </row>
    <row r="8" spans="1:7" s="39" customFormat="1" ht="13.15" customHeight="1">
      <c r="A8" s="268"/>
      <c r="B8" s="34"/>
      <c r="C8" s="40"/>
      <c r="D8" s="41">
        <v>2047</v>
      </c>
      <c r="E8" s="42" t="s">
        <v>165</v>
      </c>
      <c r="F8" s="269"/>
      <c r="G8" s="265"/>
    </row>
    <row r="9" spans="1:7" s="44" customFormat="1" ht="28.15" customHeight="1">
      <c r="A9" s="268"/>
      <c r="B9" s="34"/>
      <c r="C9" s="36" t="s">
        <v>147</v>
      </c>
      <c r="D9" s="43">
        <v>2048</v>
      </c>
      <c r="E9" s="315" t="s">
        <v>167</v>
      </c>
      <c r="F9" s="315"/>
      <c r="G9" s="315"/>
    </row>
    <row r="10" spans="1:7" s="39" customFormat="1" ht="13.15" customHeight="1">
      <c r="A10" s="268"/>
      <c r="B10" s="34"/>
      <c r="D10" s="45">
        <v>2049</v>
      </c>
      <c r="E10" s="33" t="s">
        <v>3</v>
      </c>
      <c r="F10" s="46"/>
      <c r="G10" s="46"/>
    </row>
    <row r="11" spans="1:7" s="39" customFormat="1" ht="13.15" customHeight="1">
      <c r="A11" s="268"/>
      <c r="B11" s="34"/>
      <c r="C11" s="40" t="s">
        <v>4</v>
      </c>
      <c r="D11" s="265">
        <v>2052</v>
      </c>
      <c r="E11" s="39" t="s">
        <v>5</v>
      </c>
      <c r="F11" s="46"/>
      <c r="G11" s="46"/>
    </row>
    <row r="12" spans="1:7" s="39" customFormat="1" ht="13.15" customHeight="1">
      <c r="A12" s="268"/>
      <c r="B12" s="34"/>
      <c r="C12" s="40"/>
      <c r="D12" s="265">
        <v>2054</v>
      </c>
      <c r="E12" s="39" t="s">
        <v>6</v>
      </c>
      <c r="F12" s="46"/>
      <c r="G12" s="46"/>
    </row>
    <row r="13" spans="1:7" s="39" customFormat="1" ht="13.15" customHeight="1">
      <c r="A13" s="268"/>
      <c r="B13" s="34"/>
      <c r="C13" s="40" t="s">
        <v>7</v>
      </c>
      <c r="D13" s="265">
        <v>2071</v>
      </c>
      <c r="E13" s="39" t="s">
        <v>8</v>
      </c>
      <c r="F13" s="46"/>
      <c r="G13" s="46"/>
    </row>
    <row r="14" spans="1:7" s="39" customFormat="1" ht="13.15" customHeight="1">
      <c r="A14" s="268"/>
      <c r="B14" s="34"/>
      <c r="C14" s="40"/>
      <c r="D14" s="265">
        <v>2075</v>
      </c>
      <c r="E14" s="39" t="s">
        <v>9</v>
      </c>
      <c r="F14" s="46"/>
      <c r="G14" s="46"/>
    </row>
    <row r="15" spans="1:7" s="39" customFormat="1" ht="13.15" customHeight="1">
      <c r="A15" s="268"/>
      <c r="B15" s="34"/>
      <c r="C15" s="40" t="s">
        <v>145</v>
      </c>
      <c r="D15" s="265">
        <v>2235</v>
      </c>
      <c r="E15" s="39" t="s">
        <v>10</v>
      </c>
      <c r="F15" s="46"/>
      <c r="G15" s="46"/>
    </row>
    <row r="16" spans="1:7" s="39" customFormat="1" ht="26.1" customHeight="1">
      <c r="A16" s="268"/>
      <c r="B16" s="34"/>
      <c r="C16" s="36" t="s">
        <v>370</v>
      </c>
      <c r="D16" s="37">
        <v>4070</v>
      </c>
      <c r="E16" s="317" t="s">
        <v>371</v>
      </c>
      <c r="F16" s="317"/>
      <c r="G16" s="317"/>
    </row>
    <row r="17" spans="1:7" s="39" customFormat="1" ht="13.15" customHeight="1">
      <c r="A17" s="268"/>
      <c r="B17" s="34"/>
      <c r="C17" s="40" t="s">
        <v>142</v>
      </c>
      <c r="D17" s="47">
        <v>6003</v>
      </c>
      <c r="E17" s="48" t="s">
        <v>192</v>
      </c>
      <c r="F17" s="46"/>
      <c r="G17" s="46"/>
    </row>
    <row r="18" spans="1:7" s="44" customFormat="1" ht="26.45" customHeight="1">
      <c r="A18" s="268"/>
      <c r="B18" s="34"/>
      <c r="C18" s="49"/>
      <c r="D18" s="50">
        <v>6004</v>
      </c>
      <c r="E18" s="316" t="s">
        <v>11</v>
      </c>
      <c r="F18" s="316"/>
      <c r="G18" s="316"/>
    </row>
    <row r="19" spans="1:7" s="39" customFormat="1" ht="13.15" customHeight="1">
      <c r="A19" s="268"/>
      <c r="B19" s="34"/>
      <c r="C19" s="40" t="s">
        <v>141</v>
      </c>
      <c r="D19" s="51">
        <v>7610</v>
      </c>
      <c r="E19" s="52" t="s">
        <v>12</v>
      </c>
      <c r="F19" s="32"/>
      <c r="G19" s="46"/>
    </row>
    <row r="20" spans="1:7" s="39" customFormat="1" ht="8.25" customHeight="1">
      <c r="A20" s="268"/>
      <c r="B20" s="34"/>
      <c r="C20" s="51"/>
      <c r="E20" s="52"/>
      <c r="F20" s="32"/>
      <c r="G20" s="46"/>
    </row>
    <row r="21" spans="1:7" s="274" customFormat="1" ht="16.5" customHeight="1">
      <c r="A21" s="273" t="s">
        <v>402</v>
      </c>
      <c r="B21" s="68"/>
      <c r="C21" s="68"/>
      <c r="D21" s="68"/>
      <c r="E21" s="68"/>
      <c r="F21" s="68"/>
      <c r="G21" s="68"/>
    </row>
    <row r="22" spans="1:7" s="39" customFormat="1">
      <c r="A22" s="44"/>
      <c r="B22" s="34"/>
      <c r="F22" s="46"/>
      <c r="G22" s="46"/>
    </row>
    <row r="23" spans="1:7">
      <c r="A23" s="53"/>
      <c r="D23" s="265" t="s">
        <v>13</v>
      </c>
      <c r="E23" s="265" t="s">
        <v>14</v>
      </c>
      <c r="F23" s="265" t="s">
        <v>18</v>
      </c>
    </row>
    <row r="24" spans="1:7" ht="13.5">
      <c r="A24" s="53"/>
      <c r="C24" s="164" t="s">
        <v>15</v>
      </c>
      <c r="D24" s="165">
        <f>G522</f>
        <v>12842605</v>
      </c>
      <c r="E24" s="165">
        <f>G665-G522</f>
        <v>8245146</v>
      </c>
      <c r="F24" s="165">
        <f>SUM(D24:E24)</f>
        <v>21087751</v>
      </c>
    </row>
    <row r="25" spans="1:7">
      <c r="C25" s="35" t="s">
        <v>16</v>
      </c>
      <c r="D25" s="166">
        <f>G523</f>
        <v>18616857</v>
      </c>
      <c r="E25" s="166">
        <f>G666-G523</f>
        <v>259531</v>
      </c>
      <c r="F25" s="166">
        <f>SUM(D25:E25)</f>
        <v>18876388</v>
      </c>
    </row>
    <row r="26" spans="1:7" ht="9" customHeight="1">
      <c r="C26" s="265"/>
      <c r="D26" s="54"/>
      <c r="E26" s="54"/>
      <c r="F26" s="54"/>
    </row>
    <row r="27" spans="1:7" ht="16.899999999999999" customHeight="1">
      <c r="A27" s="55" t="s">
        <v>139</v>
      </c>
      <c r="C27" s="39"/>
    </row>
    <row r="28" spans="1:7" s="60" customFormat="1" ht="13.5" customHeight="1">
      <c r="A28" s="53"/>
      <c r="B28" s="56"/>
      <c r="C28" s="57"/>
      <c r="D28" s="58"/>
      <c r="E28" s="58"/>
      <c r="F28" s="58"/>
      <c r="G28" s="59" t="s">
        <v>150</v>
      </c>
    </row>
    <row r="29" spans="1:7" s="249" customFormat="1" ht="26.45" customHeight="1">
      <c r="A29" s="275"/>
      <c r="B29" s="276"/>
      <c r="C29" s="277"/>
      <c r="D29" s="278" t="s">
        <v>196</v>
      </c>
      <c r="E29" s="279" t="s">
        <v>391</v>
      </c>
      <c r="F29" s="279" t="s">
        <v>396</v>
      </c>
      <c r="G29" s="280" t="s">
        <v>397</v>
      </c>
    </row>
    <row r="30" spans="1:7" s="261" customFormat="1">
      <c r="A30" s="281"/>
      <c r="B30" s="282" t="s">
        <v>17</v>
      </c>
      <c r="C30" s="283"/>
      <c r="D30" s="284" t="s">
        <v>398</v>
      </c>
      <c r="E30" s="285" t="s">
        <v>395</v>
      </c>
      <c r="F30" s="285" t="s">
        <v>395</v>
      </c>
      <c r="G30" s="285" t="s">
        <v>401</v>
      </c>
    </row>
    <row r="31" spans="1:7" s="249" customFormat="1" ht="8.25" customHeight="1">
      <c r="A31" s="250"/>
      <c r="B31" s="251"/>
      <c r="C31" s="252"/>
      <c r="D31" s="253"/>
      <c r="E31" s="253"/>
      <c r="F31" s="253"/>
      <c r="G31" s="254"/>
    </row>
    <row r="32" spans="1:7" ht="15" customHeight="1">
      <c r="C32" s="46" t="s">
        <v>19</v>
      </c>
      <c r="D32" s="62"/>
      <c r="E32" s="62"/>
      <c r="F32" s="62"/>
      <c r="G32" s="63"/>
    </row>
    <row r="33" spans="1:7" ht="15" customHeight="1">
      <c r="A33" s="268" t="s">
        <v>20</v>
      </c>
      <c r="B33" s="64">
        <v>2020</v>
      </c>
      <c r="C33" s="65" t="s">
        <v>0</v>
      </c>
      <c r="D33" s="62"/>
      <c r="E33" s="62"/>
      <c r="F33" s="62"/>
      <c r="G33" s="63"/>
    </row>
    <row r="34" spans="1:7" ht="28.15" customHeight="1">
      <c r="B34" s="66">
        <v>0.105</v>
      </c>
      <c r="C34" s="65" t="s">
        <v>225</v>
      </c>
      <c r="D34" s="62"/>
      <c r="E34" s="62"/>
      <c r="F34" s="4"/>
      <c r="G34" s="62"/>
    </row>
    <row r="35" spans="1:7" ht="14.85" customHeight="1">
      <c r="B35" s="34">
        <v>44</v>
      </c>
      <c r="C35" s="268" t="s">
        <v>21</v>
      </c>
      <c r="D35" s="62"/>
      <c r="E35" s="62"/>
      <c r="F35" s="4"/>
      <c r="G35" s="62"/>
    </row>
    <row r="36" spans="1:7" ht="16.5" customHeight="1">
      <c r="B36" s="72" t="s">
        <v>22</v>
      </c>
      <c r="C36" s="67" t="s">
        <v>23</v>
      </c>
      <c r="D36" s="6">
        <v>11435</v>
      </c>
      <c r="E36" s="6">
        <v>21495</v>
      </c>
      <c r="F36" s="6">
        <v>21495</v>
      </c>
      <c r="G36" s="6">
        <v>24546</v>
      </c>
    </row>
    <row r="37" spans="1:7" s="60" customFormat="1" ht="14.25" customHeight="1">
      <c r="A37" s="53"/>
      <c r="B37" s="56" t="s">
        <v>270</v>
      </c>
      <c r="C37" s="53" t="s">
        <v>228</v>
      </c>
      <c r="D37" s="5">
        <v>0</v>
      </c>
      <c r="E37" s="10">
        <v>657</v>
      </c>
      <c r="F37" s="10">
        <v>657</v>
      </c>
      <c r="G37" s="10">
        <v>1</v>
      </c>
    </row>
    <row r="38" spans="1:7" s="60" customFormat="1" ht="14.65" customHeight="1">
      <c r="A38" s="53"/>
      <c r="B38" s="56" t="s">
        <v>271</v>
      </c>
      <c r="C38" s="53" t="s">
        <v>229</v>
      </c>
      <c r="D38" s="10">
        <v>7823</v>
      </c>
      <c r="E38" s="10">
        <v>2994</v>
      </c>
      <c r="F38" s="10">
        <v>2994</v>
      </c>
      <c r="G38" s="10">
        <v>3414</v>
      </c>
    </row>
    <row r="39" spans="1:7" ht="14.85" customHeight="1">
      <c r="B39" s="72" t="s">
        <v>24</v>
      </c>
      <c r="C39" s="53" t="s">
        <v>232</v>
      </c>
      <c r="D39" s="10">
        <v>631</v>
      </c>
      <c r="E39" s="6">
        <v>131</v>
      </c>
      <c r="F39" s="6">
        <v>131</v>
      </c>
      <c r="G39" s="6">
        <v>131</v>
      </c>
    </row>
    <row r="40" spans="1:7" ht="14.85" customHeight="1">
      <c r="B40" s="72" t="s">
        <v>237</v>
      </c>
      <c r="C40" s="53" t="s">
        <v>238</v>
      </c>
      <c r="D40" s="5">
        <v>0</v>
      </c>
      <c r="E40" s="10">
        <v>1</v>
      </c>
      <c r="F40" s="10">
        <v>1</v>
      </c>
      <c r="G40" s="6">
        <v>1</v>
      </c>
    </row>
    <row r="41" spans="1:7" ht="14.85" customHeight="1">
      <c r="B41" s="72" t="s">
        <v>25</v>
      </c>
      <c r="C41" s="67" t="s">
        <v>26</v>
      </c>
      <c r="D41" s="10">
        <v>579</v>
      </c>
      <c r="E41" s="6">
        <v>900</v>
      </c>
      <c r="F41" s="6">
        <v>900</v>
      </c>
      <c r="G41" s="6">
        <v>900</v>
      </c>
    </row>
    <row r="42" spans="1:7" ht="14.85" customHeight="1">
      <c r="B42" s="72" t="s">
        <v>31</v>
      </c>
      <c r="C42" s="67" t="s">
        <v>357</v>
      </c>
      <c r="D42" s="10">
        <v>349</v>
      </c>
      <c r="E42" s="10">
        <v>400</v>
      </c>
      <c r="F42" s="10">
        <v>400</v>
      </c>
      <c r="G42" s="6">
        <v>400</v>
      </c>
    </row>
    <row r="43" spans="1:7" ht="14.85" customHeight="1">
      <c r="B43" s="72" t="s">
        <v>257</v>
      </c>
      <c r="C43" s="67" t="s">
        <v>258</v>
      </c>
      <c r="D43" s="5">
        <v>0</v>
      </c>
      <c r="E43" s="10">
        <v>1</v>
      </c>
      <c r="F43" s="10">
        <v>1</v>
      </c>
      <c r="G43" s="10">
        <v>1</v>
      </c>
    </row>
    <row r="44" spans="1:7" ht="14.85" customHeight="1">
      <c r="B44" s="72" t="s">
        <v>296</v>
      </c>
      <c r="C44" s="67" t="s">
        <v>297</v>
      </c>
      <c r="D44" s="5">
        <v>0</v>
      </c>
      <c r="E44" s="10">
        <v>1</v>
      </c>
      <c r="F44" s="10">
        <v>1</v>
      </c>
      <c r="G44" s="10">
        <v>1</v>
      </c>
    </row>
    <row r="45" spans="1:7" ht="14.85" customHeight="1">
      <c r="A45" s="171"/>
      <c r="B45" s="286" t="s">
        <v>233</v>
      </c>
      <c r="C45" s="172" t="s">
        <v>234</v>
      </c>
      <c r="D45" s="8">
        <v>3667</v>
      </c>
      <c r="E45" s="8">
        <v>2000</v>
      </c>
      <c r="F45" s="8">
        <v>2000</v>
      </c>
      <c r="G45" s="8">
        <v>2000</v>
      </c>
    </row>
    <row r="46" spans="1:7" ht="14.85" customHeight="1">
      <c r="A46" s="69" t="s">
        <v>18</v>
      </c>
      <c r="B46" s="99">
        <v>44</v>
      </c>
      <c r="C46" s="69" t="s">
        <v>21</v>
      </c>
      <c r="D46" s="8">
        <f t="shared" ref="D46:E46" si="0">SUM(D36:D45)</f>
        <v>24484</v>
      </c>
      <c r="E46" s="8">
        <f t="shared" si="0"/>
        <v>28580</v>
      </c>
      <c r="F46" s="8">
        <f t="shared" ref="F46" si="1">SUM(F36:F45)</f>
        <v>28580</v>
      </c>
      <c r="G46" s="8">
        <f>SUM(G36:G45)</f>
        <v>31395</v>
      </c>
    </row>
    <row r="47" spans="1:7" hidden="1">
      <c r="C47" s="268"/>
      <c r="D47" s="62"/>
      <c r="E47" s="62"/>
      <c r="F47" s="62"/>
      <c r="G47" s="62"/>
    </row>
    <row r="48" spans="1:7" ht="14.85" customHeight="1">
      <c r="B48" s="34">
        <v>66</v>
      </c>
      <c r="C48" s="268" t="s">
        <v>27</v>
      </c>
      <c r="D48" s="62"/>
      <c r="E48" s="62"/>
      <c r="F48" s="62"/>
      <c r="G48" s="62"/>
    </row>
    <row r="49" spans="1:7" ht="14.85" customHeight="1">
      <c r="B49" s="72" t="s">
        <v>28</v>
      </c>
      <c r="C49" s="67" t="s">
        <v>23</v>
      </c>
      <c r="D49" s="6">
        <v>4578</v>
      </c>
      <c r="E49" s="6">
        <v>9288</v>
      </c>
      <c r="F49" s="6">
        <v>9288</v>
      </c>
      <c r="G49" s="6">
        <v>10866</v>
      </c>
    </row>
    <row r="50" spans="1:7" s="60" customFormat="1" ht="14.65" customHeight="1">
      <c r="A50" s="53"/>
      <c r="B50" s="56" t="s">
        <v>235</v>
      </c>
      <c r="C50" s="53" t="s">
        <v>228</v>
      </c>
      <c r="D50" s="10">
        <v>175</v>
      </c>
      <c r="E50" s="10">
        <v>282</v>
      </c>
      <c r="F50" s="10">
        <v>282</v>
      </c>
      <c r="G50" s="10">
        <v>1</v>
      </c>
    </row>
    <row r="51" spans="1:7" s="60" customFormat="1" ht="14.65" customHeight="1">
      <c r="A51" s="53"/>
      <c r="B51" s="56" t="s">
        <v>236</v>
      </c>
      <c r="C51" s="53" t="s">
        <v>229</v>
      </c>
      <c r="D51" s="10">
        <v>3598</v>
      </c>
      <c r="E51" s="10">
        <v>1378</v>
      </c>
      <c r="F51" s="10">
        <v>1378</v>
      </c>
      <c r="G51" s="10">
        <v>1595</v>
      </c>
    </row>
    <row r="52" spans="1:7" ht="14.85" customHeight="1">
      <c r="B52" s="72" t="s">
        <v>29</v>
      </c>
      <c r="C52" s="53" t="s">
        <v>232</v>
      </c>
      <c r="D52" s="6">
        <v>61</v>
      </c>
      <c r="E52" s="6">
        <v>61</v>
      </c>
      <c r="F52" s="6">
        <v>61</v>
      </c>
      <c r="G52" s="6">
        <v>61</v>
      </c>
    </row>
    <row r="53" spans="1:7" ht="14.85" customHeight="1">
      <c r="B53" s="72" t="s">
        <v>32</v>
      </c>
      <c r="C53" s="67" t="s">
        <v>26</v>
      </c>
      <c r="D53" s="6">
        <v>1251</v>
      </c>
      <c r="E53" s="6">
        <v>300</v>
      </c>
      <c r="F53" s="6">
        <v>300</v>
      </c>
      <c r="G53" s="6">
        <v>300</v>
      </c>
    </row>
    <row r="54" spans="1:7" ht="14.85" customHeight="1">
      <c r="B54" s="72" t="s">
        <v>259</v>
      </c>
      <c r="C54" s="67" t="s">
        <v>258</v>
      </c>
      <c r="D54" s="10">
        <v>151</v>
      </c>
      <c r="E54" s="10">
        <v>1</v>
      </c>
      <c r="F54" s="10">
        <v>1</v>
      </c>
      <c r="G54" s="10">
        <v>1</v>
      </c>
    </row>
    <row r="55" spans="1:7" ht="14.85" customHeight="1">
      <c r="B55" s="72" t="s">
        <v>298</v>
      </c>
      <c r="C55" s="67" t="s">
        <v>297</v>
      </c>
      <c r="D55" s="10">
        <v>151</v>
      </c>
      <c r="E55" s="10">
        <v>1</v>
      </c>
      <c r="F55" s="10">
        <v>1</v>
      </c>
      <c r="G55" s="10">
        <v>1</v>
      </c>
    </row>
    <row r="56" spans="1:7" ht="14.85" customHeight="1">
      <c r="A56" s="268" t="s">
        <v>18</v>
      </c>
      <c r="B56" s="34">
        <v>66</v>
      </c>
      <c r="C56" s="268" t="s">
        <v>27</v>
      </c>
      <c r="D56" s="3">
        <f t="shared" ref="D56:E56" si="2">SUM(D49:D55)</f>
        <v>9965</v>
      </c>
      <c r="E56" s="3">
        <f t="shared" si="2"/>
        <v>11311</v>
      </c>
      <c r="F56" s="3">
        <f t="shared" ref="F56" si="3">SUM(F49:F55)</f>
        <v>11311</v>
      </c>
      <c r="G56" s="3">
        <f t="shared" ref="G56" si="4">SUM(G49:G55)</f>
        <v>12825</v>
      </c>
    </row>
    <row r="57" spans="1:7" ht="28.15" customHeight="1">
      <c r="A57" s="268" t="s">
        <v>18</v>
      </c>
      <c r="B57" s="66">
        <v>0.105</v>
      </c>
      <c r="C57" s="65" t="s">
        <v>225</v>
      </c>
      <c r="D57" s="8">
        <f t="shared" ref="D57:G57" si="5">D56+D46</f>
        <v>34449</v>
      </c>
      <c r="E57" s="8">
        <f t="shared" si="5"/>
        <v>39891</v>
      </c>
      <c r="F57" s="8">
        <f t="shared" ref="F57" si="6">F56+F46</f>
        <v>39891</v>
      </c>
      <c r="G57" s="8">
        <f t="shared" si="5"/>
        <v>44220</v>
      </c>
    </row>
    <row r="58" spans="1:7" ht="15.6" customHeight="1">
      <c r="A58" s="268" t="s">
        <v>18</v>
      </c>
      <c r="B58" s="64">
        <v>2020</v>
      </c>
      <c r="C58" s="65" t="s">
        <v>0</v>
      </c>
      <c r="D58" s="8">
        <f t="shared" ref="D58:E58" si="7">D57</f>
        <v>34449</v>
      </c>
      <c r="E58" s="8">
        <f t="shared" si="7"/>
        <v>39891</v>
      </c>
      <c r="F58" s="8">
        <f t="shared" ref="F58" si="8">F57</f>
        <v>39891</v>
      </c>
      <c r="G58" s="8">
        <f>G57</f>
        <v>44220</v>
      </c>
    </row>
    <row r="59" spans="1:7">
      <c r="B59" s="64"/>
      <c r="C59" s="268"/>
      <c r="D59" s="62"/>
      <c r="E59" s="62"/>
      <c r="F59" s="62"/>
      <c r="G59" s="62"/>
    </row>
    <row r="60" spans="1:7" ht="14.45" customHeight="1">
      <c r="A60" s="268" t="s">
        <v>20</v>
      </c>
      <c r="B60" s="64">
        <v>2030</v>
      </c>
      <c r="C60" s="65" t="s">
        <v>1</v>
      </c>
      <c r="D60" s="62"/>
      <c r="E60" s="62"/>
      <c r="F60" s="62"/>
      <c r="G60" s="62"/>
    </row>
    <row r="61" spans="1:7" ht="14.45" customHeight="1">
      <c r="B61" s="71">
        <v>1</v>
      </c>
      <c r="C61" s="268" t="s">
        <v>34</v>
      </c>
      <c r="D61" s="62"/>
      <c r="E61" s="62"/>
      <c r="F61" s="62"/>
      <c r="G61" s="62"/>
    </row>
    <row r="62" spans="1:7" ht="14.45" customHeight="1">
      <c r="B62" s="66">
        <v>1.101</v>
      </c>
      <c r="C62" s="65" t="s">
        <v>35</v>
      </c>
      <c r="D62" s="62"/>
      <c r="E62" s="62"/>
      <c r="F62" s="62"/>
      <c r="G62" s="62"/>
    </row>
    <row r="63" spans="1:7" ht="14.45" customHeight="1">
      <c r="B63" s="72" t="s">
        <v>239</v>
      </c>
      <c r="C63" s="67" t="s">
        <v>234</v>
      </c>
      <c r="D63" s="23">
        <v>979</v>
      </c>
      <c r="E63" s="23">
        <v>1650</v>
      </c>
      <c r="F63" s="23">
        <v>1650</v>
      </c>
      <c r="G63" s="10">
        <v>1650</v>
      </c>
    </row>
    <row r="64" spans="1:7" ht="14.45" customHeight="1">
      <c r="A64" s="268" t="s">
        <v>18</v>
      </c>
      <c r="B64" s="66">
        <v>1.101</v>
      </c>
      <c r="C64" s="65" t="s">
        <v>35</v>
      </c>
      <c r="D64" s="3">
        <f t="shared" ref="D64:G64" si="9">SUM(D63:D63)</f>
        <v>979</v>
      </c>
      <c r="E64" s="3">
        <f t="shared" si="9"/>
        <v>1650</v>
      </c>
      <c r="F64" s="3">
        <f t="shared" ref="F64" si="10">SUM(F63:F63)</f>
        <v>1650</v>
      </c>
      <c r="G64" s="3">
        <f t="shared" si="9"/>
        <v>1650</v>
      </c>
    </row>
    <row r="65" spans="1:7" ht="14.45" customHeight="1">
      <c r="A65" s="268" t="s">
        <v>18</v>
      </c>
      <c r="B65" s="71">
        <v>1</v>
      </c>
      <c r="C65" s="268" t="s">
        <v>34</v>
      </c>
      <c r="D65" s="8">
        <f t="shared" ref="D65:E65" si="11">D64</f>
        <v>979</v>
      </c>
      <c r="E65" s="8">
        <f t="shared" si="11"/>
        <v>1650</v>
      </c>
      <c r="F65" s="8">
        <f t="shared" ref="F65" si="12">F64</f>
        <v>1650</v>
      </c>
      <c r="G65" s="8">
        <f t="shared" ref="G65" si="13">G64</f>
        <v>1650</v>
      </c>
    </row>
    <row r="66" spans="1:7">
      <c r="B66" s="71"/>
      <c r="C66" s="268"/>
      <c r="D66" s="62"/>
      <c r="E66" s="62"/>
      <c r="F66" s="62"/>
      <c r="G66" s="62"/>
    </row>
    <row r="67" spans="1:7" ht="14.45" customHeight="1">
      <c r="B67" s="71">
        <v>2</v>
      </c>
      <c r="C67" s="268" t="s">
        <v>37</v>
      </c>
      <c r="D67" s="62"/>
      <c r="E67" s="62"/>
      <c r="F67" s="62"/>
      <c r="G67" s="62"/>
    </row>
    <row r="68" spans="1:7" ht="14.45" customHeight="1">
      <c r="B68" s="66">
        <v>2.101</v>
      </c>
      <c r="C68" s="65" t="s">
        <v>35</v>
      </c>
      <c r="D68" s="62"/>
      <c r="E68" s="62"/>
      <c r="F68" s="62"/>
      <c r="G68" s="62"/>
    </row>
    <row r="69" spans="1:7" ht="14.45" customHeight="1">
      <c r="B69" s="72" t="s">
        <v>239</v>
      </c>
      <c r="C69" s="67" t="s">
        <v>234</v>
      </c>
      <c r="D69" s="30">
        <v>498</v>
      </c>
      <c r="E69" s="30">
        <v>550</v>
      </c>
      <c r="F69" s="30">
        <v>550</v>
      </c>
      <c r="G69" s="8">
        <v>550</v>
      </c>
    </row>
    <row r="70" spans="1:7" ht="14.45" customHeight="1">
      <c r="A70" s="268" t="s">
        <v>18</v>
      </c>
      <c r="B70" s="66">
        <v>2.101</v>
      </c>
      <c r="C70" s="65" t="s">
        <v>35</v>
      </c>
      <c r="D70" s="8">
        <f t="shared" ref="D70:G70" si="14">SUM(D69:D69)</f>
        <v>498</v>
      </c>
      <c r="E70" s="8">
        <f t="shared" si="14"/>
        <v>550</v>
      </c>
      <c r="F70" s="8">
        <f t="shared" ref="F70" si="15">SUM(F69:F69)</f>
        <v>550</v>
      </c>
      <c r="G70" s="8">
        <f t="shared" si="14"/>
        <v>550</v>
      </c>
    </row>
    <row r="71" spans="1:7" ht="14.45" customHeight="1">
      <c r="A71" s="268" t="s">
        <v>18</v>
      </c>
      <c r="B71" s="71">
        <v>2</v>
      </c>
      <c r="C71" s="268" t="s">
        <v>38</v>
      </c>
      <c r="D71" s="8">
        <f t="shared" ref="D71:E71" si="16">D70</f>
        <v>498</v>
      </c>
      <c r="E71" s="8">
        <f t="shared" si="16"/>
        <v>550</v>
      </c>
      <c r="F71" s="8">
        <f t="shared" ref="F71" si="17">F70</f>
        <v>550</v>
      </c>
      <c r="G71" s="8">
        <f t="shared" ref="G71" si="18">G70</f>
        <v>550</v>
      </c>
    </row>
    <row r="72" spans="1:7" ht="14.45" customHeight="1">
      <c r="A72" s="268" t="s">
        <v>18</v>
      </c>
      <c r="B72" s="64">
        <v>2030</v>
      </c>
      <c r="C72" s="65" t="s">
        <v>1</v>
      </c>
      <c r="D72" s="8">
        <f t="shared" ref="D72:G72" si="19">D71+D65</f>
        <v>1477</v>
      </c>
      <c r="E72" s="8">
        <f t="shared" si="19"/>
        <v>2200</v>
      </c>
      <c r="F72" s="8">
        <f t="shared" ref="F72" si="20">F71+F65</f>
        <v>2200</v>
      </c>
      <c r="G72" s="8">
        <f t="shared" si="19"/>
        <v>2200</v>
      </c>
    </row>
    <row r="73" spans="1:7">
      <c r="B73" s="64"/>
      <c r="C73" s="268"/>
      <c r="D73" s="62"/>
      <c r="E73" s="62"/>
      <c r="F73" s="62"/>
      <c r="G73" s="62"/>
    </row>
    <row r="74" spans="1:7" ht="26.25" customHeight="1">
      <c r="B74" s="64">
        <v>2043</v>
      </c>
      <c r="C74" s="65" t="s">
        <v>204</v>
      </c>
      <c r="D74" s="9"/>
      <c r="E74" s="9"/>
      <c r="F74" s="9"/>
      <c r="G74" s="9"/>
    </row>
    <row r="75" spans="1:7" ht="14.45" customHeight="1">
      <c r="B75" s="66">
        <v>0.10100000000000001</v>
      </c>
      <c r="C75" s="65" t="s">
        <v>30</v>
      </c>
      <c r="D75" s="9"/>
      <c r="E75" s="9"/>
      <c r="F75" s="9"/>
      <c r="G75" s="9"/>
    </row>
    <row r="76" spans="1:7" ht="14.45" customHeight="1">
      <c r="B76" s="34">
        <v>44</v>
      </c>
      <c r="C76" s="268" t="s">
        <v>21</v>
      </c>
      <c r="D76" s="9"/>
      <c r="E76" s="9"/>
      <c r="F76" s="9"/>
      <c r="G76" s="9"/>
    </row>
    <row r="77" spans="1:7" ht="14.45" customHeight="1">
      <c r="B77" s="72" t="s">
        <v>22</v>
      </c>
      <c r="C77" s="268" t="s">
        <v>23</v>
      </c>
      <c r="D77" s="10">
        <v>42705</v>
      </c>
      <c r="E77" s="10">
        <v>68049</v>
      </c>
      <c r="F77" s="10">
        <v>68049</v>
      </c>
      <c r="G77" s="10">
        <v>76501</v>
      </c>
    </row>
    <row r="78" spans="1:7" ht="14.45" customHeight="1">
      <c r="B78" s="72" t="s">
        <v>183</v>
      </c>
      <c r="C78" s="268" t="s">
        <v>184</v>
      </c>
      <c r="D78" s="10">
        <v>4609</v>
      </c>
      <c r="E78" s="10">
        <v>3768</v>
      </c>
      <c r="F78" s="10">
        <v>3768</v>
      </c>
      <c r="G78" s="10">
        <v>4757</v>
      </c>
    </row>
    <row r="79" spans="1:7" s="60" customFormat="1" ht="14.65" customHeight="1">
      <c r="A79" s="53"/>
      <c r="B79" s="56" t="s">
        <v>270</v>
      </c>
      <c r="C79" s="53" t="s">
        <v>228</v>
      </c>
      <c r="D79" s="10">
        <v>1376</v>
      </c>
      <c r="E79" s="10">
        <v>2015</v>
      </c>
      <c r="F79" s="10">
        <v>2015</v>
      </c>
      <c r="G79" s="10">
        <v>1</v>
      </c>
    </row>
    <row r="80" spans="1:7" s="60" customFormat="1" ht="14.65" customHeight="1">
      <c r="A80" s="53"/>
      <c r="B80" s="56" t="s">
        <v>271</v>
      </c>
      <c r="C80" s="53" t="s">
        <v>229</v>
      </c>
      <c r="D80" s="10">
        <v>28519</v>
      </c>
      <c r="E80" s="10">
        <v>8713</v>
      </c>
      <c r="F80" s="10">
        <v>8713</v>
      </c>
      <c r="G80" s="10">
        <v>9715</v>
      </c>
    </row>
    <row r="81" spans="1:7" s="60" customFormat="1" ht="14.65" customHeight="1">
      <c r="A81" s="53"/>
      <c r="B81" s="56" t="s">
        <v>356</v>
      </c>
      <c r="C81" s="53" t="s">
        <v>231</v>
      </c>
      <c r="D81" s="10">
        <v>1390</v>
      </c>
      <c r="E81" s="10">
        <v>1</v>
      </c>
      <c r="F81" s="10">
        <v>1</v>
      </c>
      <c r="G81" s="10">
        <v>1</v>
      </c>
    </row>
    <row r="82" spans="1:7" ht="14.45" customHeight="1">
      <c r="B82" s="72" t="s">
        <v>24</v>
      </c>
      <c r="C82" s="53" t="s">
        <v>232</v>
      </c>
      <c r="D82" s="10">
        <v>277</v>
      </c>
      <c r="E82" s="10">
        <v>440</v>
      </c>
      <c r="F82" s="10">
        <v>440</v>
      </c>
      <c r="G82" s="10">
        <v>440</v>
      </c>
    </row>
    <row r="83" spans="1:7" ht="14.45" customHeight="1">
      <c r="B83" s="72" t="s">
        <v>25</v>
      </c>
      <c r="C83" s="268" t="s">
        <v>26</v>
      </c>
      <c r="D83" s="10">
        <v>3042</v>
      </c>
      <c r="E83" s="10">
        <v>4097</v>
      </c>
      <c r="F83" s="10">
        <v>4097</v>
      </c>
      <c r="G83" s="10">
        <v>4097</v>
      </c>
    </row>
    <row r="84" spans="1:7" ht="14.45" customHeight="1">
      <c r="B84" s="72" t="s">
        <v>31</v>
      </c>
      <c r="C84" s="268" t="s">
        <v>240</v>
      </c>
      <c r="D84" s="10">
        <v>294</v>
      </c>
      <c r="E84" s="10">
        <v>439</v>
      </c>
      <c r="F84" s="10">
        <v>439</v>
      </c>
      <c r="G84" s="10">
        <v>439</v>
      </c>
    </row>
    <row r="85" spans="1:7" ht="14.45" customHeight="1">
      <c r="B85" s="72" t="s">
        <v>241</v>
      </c>
      <c r="C85" s="268" t="s">
        <v>242</v>
      </c>
      <c r="D85" s="5">
        <v>0</v>
      </c>
      <c r="E85" s="10">
        <v>1</v>
      </c>
      <c r="F85" s="10">
        <v>1</v>
      </c>
      <c r="G85" s="10">
        <v>1</v>
      </c>
    </row>
    <row r="86" spans="1:7" ht="14.85" customHeight="1">
      <c r="A86" s="171"/>
      <c r="B86" s="286" t="s">
        <v>257</v>
      </c>
      <c r="C86" s="172" t="s">
        <v>258</v>
      </c>
      <c r="D86" s="10">
        <v>1000</v>
      </c>
      <c r="E86" s="10">
        <v>1</v>
      </c>
      <c r="F86" s="10">
        <v>1</v>
      </c>
      <c r="G86" s="10">
        <v>1</v>
      </c>
    </row>
    <row r="87" spans="1:7" s="174" customFormat="1" ht="14.85" customHeight="1">
      <c r="A87" s="171"/>
      <c r="B87" s="286" t="s">
        <v>372</v>
      </c>
      <c r="C87" s="172" t="s">
        <v>373</v>
      </c>
      <c r="D87" s="5">
        <v>0</v>
      </c>
      <c r="E87" s="10">
        <v>1</v>
      </c>
      <c r="F87" s="10">
        <v>1</v>
      </c>
      <c r="G87" s="10">
        <v>1</v>
      </c>
    </row>
    <row r="88" spans="1:7" s="174" customFormat="1" ht="14.85" customHeight="1">
      <c r="A88" s="171"/>
      <c r="B88" s="286" t="s">
        <v>296</v>
      </c>
      <c r="C88" s="172" t="s">
        <v>297</v>
      </c>
      <c r="D88" s="10">
        <v>4336</v>
      </c>
      <c r="E88" s="10">
        <v>2501</v>
      </c>
      <c r="F88" s="10">
        <v>2501</v>
      </c>
      <c r="G88" s="10">
        <v>1</v>
      </c>
    </row>
    <row r="89" spans="1:7" ht="14.45" customHeight="1">
      <c r="B89" s="72" t="s">
        <v>233</v>
      </c>
      <c r="C89" s="67" t="s">
        <v>234</v>
      </c>
      <c r="D89" s="10">
        <v>452</v>
      </c>
      <c r="E89" s="10">
        <v>3908</v>
      </c>
      <c r="F89" s="10">
        <v>3908</v>
      </c>
      <c r="G89" s="10">
        <v>3908</v>
      </c>
    </row>
    <row r="90" spans="1:7" ht="14.45" customHeight="1">
      <c r="A90" s="69" t="s">
        <v>18</v>
      </c>
      <c r="B90" s="99">
        <v>44</v>
      </c>
      <c r="C90" s="69" t="s">
        <v>21</v>
      </c>
      <c r="D90" s="3">
        <f t="shared" ref="D90:G90" si="21">SUM(D77:D89)</f>
        <v>88000</v>
      </c>
      <c r="E90" s="3">
        <f t="shared" si="21"/>
        <v>93934</v>
      </c>
      <c r="F90" s="3">
        <f t="shared" ref="F90" si="22">SUM(F77:F89)</f>
        <v>93934</v>
      </c>
      <c r="G90" s="3">
        <f t="shared" si="21"/>
        <v>99863</v>
      </c>
    </row>
    <row r="91" spans="1:7">
      <c r="C91" s="268"/>
      <c r="D91" s="62"/>
      <c r="E91" s="62"/>
      <c r="F91" s="62"/>
      <c r="G91" s="62"/>
    </row>
    <row r="92" spans="1:7" ht="14.45" customHeight="1">
      <c r="B92" s="34">
        <v>66</v>
      </c>
      <c r="C92" s="268" t="s">
        <v>27</v>
      </c>
      <c r="D92" s="62"/>
      <c r="E92" s="62"/>
      <c r="F92" s="62"/>
      <c r="G92" s="62"/>
    </row>
    <row r="93" spans="1:7" ht="14.45" customHeight="1">
      <c r="B93" s="72" t="s">
        <v>28</v>
      </c>
      <c r="C93" s="268" t="s">
        <v>23</v>
      </c>
      <c r="D93" s="1">
        <v>11769</v>
      </c>
      <c r="E93" s="1">
        <v>21443</v>
      </c>
      <c r="F93" s="1">
        <v>21443</v>
      </c>
      <c r="G93" s="10">
        <v>24024</v>
      </c>
    </row>
    <row r="94" spans="1:7" ht="14.45" customHeight="1">
      <c r="B94" s="72" t="s">
        <v>188</v>
      </c>
      <c r="C94" s="268" t="s">
        <v>184</v>
      </c>
      <c r="D94" s="1">
        <v>1851</v>
      </c>
      <c r="E94" s="1">
        <v>2407</v>
      </c>
      <c r="F94" s="1">
        <v>2407</v>
      </c>
      <c r="G94" s="10">
        <v>2660</v>
      </c>
    </row>
    <row r="95" spans="1:7" s="60" customFormat="1" ht="14.65" customHeight="1">
      <c r="A95" s="53"/>
      <c r="B95" s="56" t="s">
        <v>235</v>
      </c>
      <c r="C95" s="53" t="s">
        <v>228</v>
      </c>
      <c r="D95" s="10">
        <v>542</v>
      </c>
      <c r="E95" s="10">
        <v>650</v>
      </c>
      <c r="F95" s="10">
        <v>650</v>
      </c>
      <c r="G95" s="10">
        <v>1</v>
      </c>
    </row>
    <row r="96" spans="1:7" s="60" customFormat="1" ht="14.65" customHeight="1">
      <c r="A96" s="53"/>
      <c r="B96" s="56" t="s">
        <v>236</v>
      </c>
      <c r="C96" s="53" t="s">
        <v>229</v>
      </c>
      <c r="D96" s="10">
        <v>9052</v>
      </c>
      <c r="E96" s="10">
        <v>2852</v>
      </c>
      <c r="F96" s="10">
        <v>2852</v>
      </c>
      <c r="G96" s="10">
        <v>3147</v>
      </c>
    </row>
    <row r="97" spans="1:7" s="174" customFormat="1" ht="14.45" customHeight="1">
      <c r="A97" s="268"/>
      <c r="B97" s="72" t="s">
        <v>29</v>
      </c>
      <c r="C97" s="53" t="s">
        <v>232</v>
      </c>
      <c r="D97" s="1">
        <v>320</v>
      </c>
      <c r="E97" s="1">
        <v>220</v>
      </c>
      <c r="F97" s="1">
        <v>220</v>
      </c>
      <c r="G97" s="10">
        <v>220</v>
      </c>
    </row>
    <row r="98" spans="1:7" s="174" customFormat="1" ht="14.45" customHeight="1">
      <c r="A98" s="268"/>
      <c r="B98" s="72" t="s">
        <v>33</v>
      </c>
      <c r="C98" s="268" t="s">
        <v>240</v>
      </c>
      <c r="D98" s="1">
        <v>561</v>
      </c>
      <c r="E98" s="1">
        <v>583</v>
      </c>
      <c r="F98" s="1">
        <v>583</v>
      </c>
      <c r="G98" s="10">
        <v>583</v>
      </c>
    </row>
    <row r="99" spans="1:7" s="174" customFormat="1" ht="14.45" customHeight="1">
      <c r="A99" s="268" t="s">
        <v>18</v>
      </c>
      <c r="B99" s="34">
        <v>66</v>
      </c>
      <c r="C99" s="268" t="s">
        <v>27</v>
      </c>
      <c r="D99" s="3">
        <f t="shared" ref="D99:E99" si="23">SUM(D93:D98)</f>
        <v>24095</v>
      </c>
      <c r="E99" s="3">
        <f t="shared" si="23"/>
        <v>28155</v>
      </c>
      <c r="F99" s="3">
        <f t="shared" ref="F99" si="24">SUM(F93:F98)</f>
        <v>28155</v>
      </c>
      <c r="G99" s="3">
        <f>SUM(G93:G98)</f>
        <v>30635</v>
      </c>
    </row>
    <row r="100" spans="1:7" s="174" customFormat="1" ht="14.45" customHeight="1">
      <c r="A100" s="268" t="s">
        <v>18</v>
      </c>
      <c r="B100" s="66">
        <v>0.10100000000000001</v>
      </c>
      <c r="C100" s="65" t="s">
        <v>30</v>
      </c>
      <c r="D100" s="8">
        <f t="shared" ref="D100:G100" si="25">D99+D90</f>
        <v>112095</v>
      </c>
      <c r="E100" s="8">
        <f t="shared" si="25"/>
        <v>122089</v>
      </c>
      <c r="F100" s="8">
        <f t="shared" ref="F100" si="26">F99+F90</f>
        <v>122089</v>
      </c>
      <c r="G100" s="8">
        <f t="shared" si="25"/>
        <v>130498</v>
      </c>
    </row>
    <row r="101" spans="1:7" s="174" customFormat="1" ht="25.9" customHeight="1">
      <c r="A101" s="268" t="s">
        <v>18</v>
      </c>
      <c r="B101" s="64">
        <v>2043</v>
      </c>
      <c r="C101" s="65" t="s">
        <v>204</v>
      </c>
      <c r="D101" s="8">
        <f t="shared" ref="D101:E101" si="27">D100</f>
        <v>112095</v>
      </c>
      <c r="E101" s="8">
        <f t="shared" si="27"/>
        <v>122089</v>
      </c>
      <c r="F101" s="8">
        <f t="shared" ref="F101" si="28">F100</f>
        <v>122089</v>
      </c>
      <c r="G101" s="8">
        <f>G100</f>
        <v>130498</v>
      </c>
    </row>
    <row r="102" spans="1:7" s="174" customFormat="1">
      <c r="A102" s="268"/>
      <c r="B102" s="64"/>
      <c r="C102" s="268"/>
      <c r="D102" s="62"/>
      <c r="E102" s="62"/>
      <c r="F102" s="62"/>
      <c r="G102" s="62"/>
    </row>
    <row r="103" spans="1:7" s="174" customFormat="1" ht="27.95" customHeight="1">
      <c r="A103" s="268"/>
      <c r="B103" s="64">
        <v>2045</v>
      </c>
      <c r="C103" s="73" t="s">
        <v>392</v>
      </c>
      <c r="D103" s="62"/>
      <c r="E103" s="62"/>
      <c r="F103" s="62"/>
      <c r="G103" s="62"/>
    </row>
    <row r="104" spans="1:7" s="174" customFormat="1" ht="15" customHeight="1">
      <c r="A104" s="268"/>
      <c r="B104" s="66">
        <v>0.79700000000000004</v>
      </c>
      <c r="C104" s="65" t="s">
        <v>133</v>
      </c>
      <c r="D104" s="62"/>
      <c r="E104" s="62"/>
      <c r="F104" s="62"/>
      <c r="G104" s="62"/>
    </row>
    <row r="105" spans="1:7" s="174" customFormat="1" ht="28.15" customHeight="1">
      <c r="A105" s="268"/>
      <c r="B105" s="74" t="s">
        <v>36</v>
      </c>
      <c r="C105" s="268" t="s">
        <v>137</v>
      </c>
      <c r="D105" s="8">
        <v>485859</v>
      </c>
      <c r="E105" s="8">
        <v>450000</v>
      </c>
      <c r="F105" s="8">
        <v>450000</v>
      </c>
      <c r="G105" s="8">
        <v>525000</v>
      </c>
    </row>
    <row r="106" spans="1:7" s="174" customFormat="1" ht="15" customHeight="1">
      <c r="A106" s="268" t="s">
        <v>18</v>
      </c>
      <c r="B106" s="66">
        <v>0.79700000000000004</v>
      </c>
      <c r="C106" s="65" t="s">
        <v>133</v>
      </c>
      <c r="D106" s="3">
        <f t="shared" ref="D106:E106" si="29">SUM(D105)</f>
        <v>485859</v>
      </c>
      <c r="E106" s="3">
        <f t="shared" si="29"/>
        <v>450000</v>
      </c>
      <c r="F106" s="3">
        <f t="shared" ref="F106" si="30">SUM(F105)</f>
        <v>450000</v>
      </c>
      <c r="G106" s="3">
        <f>SUM(G105)</f>
        <v>525000</v>
      </c>
    </row>
    <row r="107" spans="1:7" s="174" customFormat="1" ht="27.95" customHeight="1">
      <c r="A107" s="268" t="s">
        <v>18</v>
      </c>
      <c r="B107" s="64">
        <v>2045</v>
      </c>
      <c r="C107" s="73" t="s">
        <v>392</v>
      </c>
      <c r="D107" s="8">
        <f t="shared" ref="D107:E107" si="31">D105</f>
        <v>485859</v>
      </c>
      <c r="E107" s="8">
        <f t="shared" si="31"/>
        <v>450000</v>
      </c>
      <c r="F107" s="8">
        <f t="shared" ref="F107" si="32">F105</f>
        <v>450000</v>
      </c>
      <c r="G107" s="8">
        <f t="shared" ref="G107" si="33">G105</f>
        <v>525000</v>
      </c>
    </row>
    <row r="108" spans="1:7" ht="9.9499999999999993" customHeight="1">
      <c r="B108" s="64"/>
      <c r="C108" s="73"/>
      <c r="D108" s="9"/>
      <c r="E108" s="9"/>
      <c r="F108" s="9"/>
      <c r="G108" s="9"/>
    </row>
    <row r="109" spans="1:7" ht="14.65" customHeight="1">
      <c r="A109" s="268" t="s">
        <v>20</v>
      </c>
      <c r="B109" s="64">
        <v>2047</v>
      </c>
      <c r="C109" s="73" t="s">
        <v>165</v>
      </c>
      <c r="D109" s="9"/>
      <c r="E109" s="9"/>
      <c r="F109" s="9"/>
      <c r="G109" s="9"/>
    </row>
    <row r="110" spans="1:7" ht="28.9" customHeight="1">
      <c r="B110" s="75">
        <v>0.11</v>
      </c>
      <c r="C110" s="73" t="s">
        <v>175</v>
      </c>
      <c r="D110" s="9"/>
      <c r="E110" s="9"/>
      <c r="F110" s="9"/>
      <c r="G110" s="9"/>
    </row>
    <row r="111" spans="1:7" ht="29.45" customHeight="1">
      <c r="B111" s="34">
        <v>60</v>
      </c>
      <c r="C111" s="269" t="s">
        <v>166</v>
      </c>
      <c r="D111" s="10"/>
      <c r="E111" s="5"/>
      <c r="F111" s="5"/>
      <c r="G111" s="5"/>
    </row>
    <row r="112" spans="1:7">
      <c r="B112" s="34" t="s">
        <v>243</v>
      </c>
      <c r="C112" s="67" t="s">
        <v>234</v>
      </c>
      <c r="D112" s="8">
        <v>2398</v>
      </c>
      <c r="E112" s="8">
        <v>4400</v>
      </c>
      <c r="F112" s="8">
        <v>4400</v>
      </c>
      <c r="G112" s="7">
        <v>0</v>
      </c>
    </row>
    <row r="113" spans="1:7" ht="28.9" customHeight="1">
      <c r="A113" s="268" t="s">
        <v>18</v>
      </c>
      <c r="B113" s="34">
        <v>60</v>
      </c>
      <c r="C113" s="76" t="s">
        <v>166</v>
      </c>
      <c r="D113" s="8">
        <f t="shared" ref="D113:G113" si="34">D112</f>
        <v>2398</v>
      </c>
      <c r="E113" s="8">
        <f t="shared" si="34"/>
        <v>4400</v>
      </c>
      <c r="F113" s="8">
        <f t="shared" ref="F113" si="35">F112</f>
        <v>4400</v>
      </c>
      <c r="G113" s="7">
        <f t="shared" si="34"/>
        <v>0</v>
      </c>
    </row>
    <row r="114" spans="1:7" ht="29.45" customHeight="1">
      <c r="A114" s="268" t="s">
        <v>18</v>
      </c>
      <c r="B114" s="75">
        <v>0.11</v>
      </c>
      <c r="C114" s="73" t="s">
        <v>175</v>
      </c>
      <c r="D114" s="8">
        <f t="shared" ref="D114:G114" si="36">D113</f>
        <v>2398</v>
      </c>
      <c r="E114" s="8">
        <f t="shared" si="36"/>
        <v>4400</v>
      </c>
      <c r="F114" s="8">
        <f t="shared" ref="F114" si="37">F113</f>
        <v>4400</v>
      </c>
      <c r="G114" s="7">
        <f t="shared" si="36"/>
        <v>0</v>
      </c>
    </row>
    <row r="115" spans="1:7" ht="14.45" customHeight="1">
      <c r="A115" s="268" t="s">
        <v>18</v>
      </c>
      <c r="B115" s="64">
        <v>2047</v>
      </c>
      <c r="C115" s="73" t="s">
        <v>165</v>
      </c>
      <c r="D115" s="3">
        <f t="shared" ref="D115:G115" si="38">D114</f>
        <v>2398</v>
      </c>
      <c r="E115" s="3">
        <f t="shared" si="38"/>
        <v>4400</v>
      </c>
      <c r="F115" s="3">
        <f t="shared" ref="F115" si="39">F114</f>
        <v>4400</v>
      </c>
      <c r="G115" s="2">
        <f t="shared" si="38"/>
        <v>0</v>
      </c>
    </row>
    <row r="116" spans="1:7" ht="9.9499999999999993" customHeight="1">
      <c r="B116" s="64"/>
      <c r="C116" s="73"/>
      <c r="D116" s="9"/>
      <c r="E116" s="9"/>
      <c r="F116" s="9"/>
      <c r="G116" s="62"/>
    </row>
    <row r="117" spans="1:7" ht="27">
      <c r="A117" s="268" t="s">
        <v>20</v>
      </c>
      <c r="B117" s="77">
        <v>2048</v>
      </c>
      <c r="C117" s="78" t="s">
        <v>167</v>
      </c>
      <c r="D117" s="79"/>
      <c r="E117" s="79"/>
      <c r="F117" s="79"/>
      <c r="G117" s="79"/>
    </row>
    <row r="118" spans="1:7" ht="15" customHeight="1">
      <c r="B118" s="80">
        <v>0.10100000000000001</v>
      </c>
      <c r="C118" s="78" t="s">
        <v>39</v>
      </c>
      <c r="D118" s="79"/>
      <c r="E118" s="79"/>
      <c r="F118" s="79"/>
      <c r="G118" s="79"/>
    </row>
    <row r="119" spans="1:7" ht="15" customHeight="1">
      <c r="B119" s="81">
        <v>60</v>
      </c>
      <c r="C119" s="266" t="s">
        <v>164</v>
      </c>
      <c r="D119" s="79"/>
      <c r="E119" s="79"/>
      <c r="F119" s="79"/>
      <c r="G119" s="79"/>
    </row>
    <row r="120" spans="1:7" ht="15" customHeight="1">
      <c r="A120" s="171"/>
      <c r="B120" s="177" t="s">
        <v>40</v>
      </c>
      <c r="C120" s="224" t="s">
        <v>41</v>
      </c>
      <c r="D120" s="26">
        <v>200000</v>
      </c>
      <c r="E120" s="26">
        <v>210000</v>
      </c>
      <c r="F120" s="26">
        <v>210000</v>
      </c>
      <c r="G120" s="26">
        <v>210000</v>
      </c>
    </row>
    <row r="121" spans="1:7" s="174" customFormat="1" ht="15" customHeight="1">
      <c r="A121" s="171" t="s">
        <v>18</v>
      </c>
      <c r="B121" s="187">
        <v>60</v>
      </c>
      <c r="C121" s="188" t="s">
        <v>164</v>
      </c>
      <c r="D121" s="15">
        <f t="shared" ref="D121:E121" si="40">D120</f>
        <v>200000</v>
      </c>
      <c r="E121" s="15">
        <f t="shared" si="40"/>
        <v>210000</v>
      </c>
      <c r="F121" s="15">
        <f t="shared" ref="F121" si="41">F120</f>
        <v>210000</v>
      </c>
      <c r="G121" s="15">
        <f t="shared" ref="G121" si="42">G120</f>
        <v>210000</v>
      </c>
    </row>
    <row r="122" spans="1:7" s="174" customFormat="1" ht="15" customHeight="1">
      <c r="A122" s="171" t="s">
        <v>18</v>
      </c>
      <c r="B122" s="225">
        <v>0.10100000000000001</v>
      </c>
      <c r="C122" s="175" t="s">
        <v>39</v>
      </c>
      <c r="D122" s="15">
        <f t="shared" ref="D122:E122" si="43">D120</f>
        <v>200000</v>
      </c>
      <c r="E122" s="15">
        <f t="shared" si="43"/>
        <v>210000</v>
      </c>
      <c r="F122" s="15">
        <f t="shared" ref="F122" si="44">F120</f>
        <v>210000</v>
      </c>
      <c r="G122" s="15">
        <f>G120</f>
        <v>210000</v>
      </c>
    </row>
    <row r="123" spans="1:7" ht="27">
      <c r="A123" s="171" t="s">
        <v>18</v>
      </c>
      <c r="B123" s="226">
        <v>2048</v>
      </c>
      <c r="C123" s="175" t="s">
        <v>167</v>
      </c>
      <c r="D123" s="15">
        <f t="shared" ref="D123:E123" si="45">D122</f>
        <v>200000</v>
      </c>
      <c r="E123" s="15">
        <f t="shared" si="45"/>
        <v>210000</v>
      </c>
      <c r="F123" s="15">
        <f t="shared" ref="F123" si="46">F122</f>
        <v>210000</v>
      </c>
      <c r="G123" s="15">
        <f t="shared" ref="G123" si="47">G122</f>
        <v>210000</v>
      </c>
    </row>
    <row r="124" spans="1:7" ht="9.9499999999999993" customHeight="1">
      <c r="B124" s="64"/>
      <c r="C124" s="268"/>
      <c r="D124" s="62"/>
      <c r="E124" s="62"/>
      <c r="F124" s="62"/>
      <c r="G124" s="62"/>
    </row>
    <row r="125" spans="1:7" ht="14.65" customHeight="1">
      <c r="A125" s="268" t="s">
        <v>20</v>
      </c>
      <c r="B125" s="77">
        <v>2049</v>
      </c>
      <c r="C125" s="78" t="s">
        <v>3</v>
      </c>
      <c r="D125" s="79"/>
      <c r="E125" s="79"/>
      <c r="F125" s="79"/>
      <c r="G125" s="79"/>
    </row>
    <row r="126" spans="1:7" ht="14.65" customHeight="1">
      <c r="B126" s="83">
        <v>1</v>
      </c>
      <c r="C126" s="266" t="s">
        <v>42</v>
      </c>
      <c r="D126" s="79"/>
      <c r="E126" s="79"/>
      <c r="F126" s="79"/>
      <c r="G126" s="79"/>
    </row>
    <row r="127" spans="1:7" ht="14.65" customHeight="1">
      <c r="B127" s="84">
        <v>1.101</v>
      </c>
      <c r="C127" s="78" t="s">
        <v>43</v>
      </c>
      <c r="D127" s="11"/>
      <c r="E127" s="79"/>
      <c r="F127" s="79"/>
      <c r="G127" s="79"/>
    </row>
    <row r="128" spans="1:7" ht="14.65" customHeight="1">
      <c r="A128" s="171"/>
      <c r="B128" s="288" t="s">
        <v>44</v>
      </c>
      <c r="C128" s="176" t="s">
        <v>244</v>
      </c>
      <c r="D128" s="15">
        <v>7997320</v>
      </c>
      <c r="E128" s="15">
        <v>9421405</v>
      </c>
      <c r="F128" s="15">
        <f>9421405-13887</f>
        <v>9407518</v>
      </c>
      <c r="G128" s="15">
        <v>11391170</v>
      </c>
    </row>
    <row r="129" spans="1:7" ht="14.65" customHeight="1">
      <c r="A129" s="69" t="s">
        <v>18</v>
      </c>
      <c r="B129" s="301">
        <v>1.101</v>
      </c>
      <c r="C129" s="189" t="s">
        <v>43</v>
      </c>
      <c r="D129" s="19">
        <f t="shared" ref="D129:G129" si="48">SUM(D128:D128)</f>
        <v>7997320</v>
      </c>
      <c r="E129" s="19">
        <f t="shared" si="48"/>
        <v>9421405</v>
      </c>
      <c r="F129" s="19">
        <f t="shared" ref="F129" si="49">SUM(F128:F128)</f>
        <v>9407518</v>
      </c>
      <c r="G129" s="19">
        <f t="shared" si="48"/>
        <v>11391170</v>
      </c>
    </row>
    <row r="130" spans="1:7" ht="9.75" hidden="1" customHeight="1">
      <c r="B130" s="84"/>
      <c r="C130" s="78"/>
      <c r="D130" s="85"/>
      <c r="E130" s="79"/>
      <c r="F130" s="79"/>
      <c r="G130" s="79"/>
    </row>
    <row r="131" spans="1:7" ht="57" customHeight="1">
      <c r="B131" s="84">
        <v>1.125</v>
      </c>
      <c r="C131" s="86" t="s">
        <v>249</v>
      </c>
      <c r="D131" s="79"/>
      <c r="E131" s="79"/>
      <c r="F131" s="79"/>
      <c r="G131" s="79"/>
    </row>
    <row r="132" spans="1:7" ht="13.9" customHeight="1">
      <c r="B132" s="87" t="s">
        <v>44</v>
      </c>
      <c r="C132" s="31" t="s">
        <v>244</v>
      </c>
      <c r="D132" s="15">
        <v>77214</v>
      </c>
      <c r="E132" s="15">
        <v>63686</v>
      </c>
      <c r="F132" s="15">
        <v>63686</v>
      </c>
      <c r="G132" s="15">
        <v>53028</v>
      </c>
    </row>
    <row r="133" spans="1:7" ht="56.25" customHeight="1">
      <c r="A133" s="268" t="s">
        <v>18</v>
      </c>
      <c r="B133" s="84">
        <v>1.125</v>
      </c>
      <c r="C133" s="86" t="s">
        <v>249</v>
      </c>
      <c r="D133" s="15">
        <f t="shared" ref="D133:E133" si="50">D132</f>
        <v>77214</v>
      </c>
      <c r="E133" s="15">
        <f t="shared" si="50"/>
        <v>63686</v>
      </c>
      <c r="F133" s="15">
        <f t="shared" ref="F133" si="51">F132</f>
        <v>63686</v>
      </c>
      <c r="G133" s="15">
        <f t="shared" ref="G133" si="52">G132</f>
        <v>53028</v>
      </c>
    </row>
    <row r="134" spans="1:7" ht="9.75" customHeight="1">
      <c r="B134" s="87"/>
      <c r="C134" s="31"/>
      <c r="D134" s="79"/>
      <c r="E134" s="79"/>
      <c r="F134" s="79"/>
      <c r="G134" s="79"/>
    </row>
    <row r="135" spans="1:7" ht="14.85" customHeight="1">
      <c r="B135" s="88">
        <v>1.2</v>
      </c>
      <c r="C135" s="78" t="s">
        <v>45</v>
      </c>
      <c r="D135" s="79"/>
      <c r="E135" s="79"/>
      <c r="F135" s="79"/>
      <c r="G135" s="79"/>
    </row>
    <row r="136" spans="1:7" ht="14.85" customHeight="1">
      <c r="B136" s="82">
        <v>60</v>
      </c>
      <c r="C136" s="266" t="s">
        <v>163</v>
      </c>
      <c r="D136" s="79"/>
      <c r="E136" s="79"/>
      <c r="F136" s="79"/>
      <c r="G136" s="79"/>
    </row>
    <row r="137" spans="1:7" ht="14.85" customHeight="1">
      <c r="B137" s="87" t="s">
        <v>46</v>
      </c>
      <c r="C137" s="31" t="s">
        <v>244</v>
      </c>
      <c r="D137" s="15">
        <v>21137</v>
      </c>
      <c r="E137" s="15">
        <v>15372</v>
      </c>
      <c r="F137" s="15">
        <v>15372</v>
      </c>
      <c r="G137" s="15">
        <v>11062</v>
      </c>
    </row>
    <row r="138" spans="1:7" s="70" customFormat="1" ht="14.85" customHeight="1">
      <c r="A138" s="268" t="s">
        <v>18</v>
      </c>
      <c r="B138" s="82">
        <v>60</v>
      </c>
      <c r="C138" s="266" t="s">
        <v>163</v>
      </c>
      <c r="D138" s="15">
        <f t="shared" ref="D138:E138" si="53">D137</f>
        <v>21137</v>
      </c>
      <c r="E138" s="15">
        <f t="shared" si="53"/>
        <v>15372</v>
      </c>
      <c r="F138" s="15">
        <f t="shared" ref="F138" si="54">F137</f>
        <v>15372</v>
      </c>
      <c r="G138" s="15">
        <f t="shared" ref="G138" si="55">G137</f>
        <v>11062</v>
      </c>
    </row>
    <row r="139" spans="1:7" ht="11.25" customHeight="1">
      <c r="B139" s="87"/>
      <c r="C139" s="266"/>
      <c r="D139" s="79"/>
      <c r="E139" s="79"/>
      <c r="F139" s="79"/>
      <c r="G139" s="79"/>
    </row>
    <row r="140" spans="1:7" ht="14.45" customHeight="1">
      <c r="B140" s="81">
        <v>61</v>
      </c>
      <c r="C140" s="266" t="s">
        <v>47</v>
      </c>
      <c r="D140" s="79"/>
      <c r="E140" s="79"/>
      <c r="F140" s="79"/>
      <c r="G140" s="79"/>
    </row>
    <row r="141" spans="1:7" ht="14.45" customHeight="1">
      <c r="B141" s="87" t="s">
        <v>48</v>
      </c>
      <c r="C141" s="31" t="s">
        <v>244</v>
      </c>
      <c r="D141" s="14">
        <v>0</v>
      </c>
      <c r="E141" s="14">
        <v>0</v>
      </c>
      <c r="F141" s="14">
        <v>0</v>
      </c>
      <c r="G141" s="14">
        <v>0</v>
      </c>
    </row>
    <row r="142" spans="1:7" ht="14.45" customHeight="1">
      <c r="A142" s="268" t="s">
        <v>18</v>
      </c>
      <c r="B142" s="81">
        <v>61</v>
      </c>
      <c r="C142" s="266" t="s">
        <v>47</v>
      </c>
      <c r="D142" s="14">
        <f t="shared" ref="D142:E142" si="56">D141</f>
        <v>0</v>
      </c>
      <c r="E142" s="14">
        <f t="shared" si="56"/>
        <v>0</v>
      </c>
      <c r="F142" s="14">
        <f t="shared" ref="F142" si="57">F141</f>
        <v>0</v>
      </c>
      <c r="G142" s="14">
        <f t="shared" ref="G142" si="58">G141</f>
        <v>0</v>
      </c>
    </row>
    <row r="143" spans="1:7" ht="11.25" customHeight="1">
      <c r="B143" s="87"/>
      <c r="C143" s="266"/>
      <c r="D143" s="79"/>
      <c r="E143" s="79"/>
      <c r="F143" s="79"/>
      <c r="G143" s="79"/>
    </row>
    <row r="144" spans="1:7" ht="15" customHeight="1">
      <c r="B144" s="81">
        <v>62</v>
      </c>
      <c r="C144" s="89" t="s">
        <v>49</v>
      </c>
      <c r="D144" s="79"/>
      <c r="E144" s="79"/>
      <c r="F144" s="79"/>
      <c r="G144" s="79"/>
    </row>
    <row r="145" spans="1:7" ht="15" customHeight="1">
      <c r="B145" s="87" t="s">
        <v>50</v>
      </c>
      <c r="C145" s="31" t="s">
        <v>244</v>
      </c>
      <c r="D145" s="16">
        <v>0</v>
      </c>
      <c r="E145" s="17">
        <v>1</v>
      </c>
      <c r="F145" s="17">
        <v>1</v>
      </c>
      <c r="G145" s="17">
        <v>1</v>
      </c>
    </row>
    <row r="146" spans="1:7" ht="15" customHeight="1">
      <c r="A146" s="268" t="s">
        <v>18</v>
      </c>
      <c r="B146" s="81">
        <v>62</v>
      </c>
      <c r="C146" s="89" t="s">
        <v>49</v>
      </c>
      <c r="D146" s="18">
        <f t="shared" ref="D146:E146" si="59">D145</f>
        <v>0</v>
      </c>
      <c r="E146" s="19">
        <f t="shared" si="59"/>
        <v>1</v>
      </c>
      <c r="F146" s="19">
        <f t="shared" ref="F146" si="60">F145</f>
        <v>1</v>
      </c>
      <c r="G146" s="19">
        <f t="shared" ref="G146" si="61">G145</f>
        <v>1</v>
      </c>
    </row>
    <row r="147" spans="1:7" ht="12" customHeight="1">
      <c r="B147" s="87"/>
      <c r="C147" s="266"/>
      <c r="D147" s="79"/>
      <c r="E147" s="79"/>
      <c r="F147" s="79"/>
      <c r="G147" s="79"/>
    </row>
    <row r="148" spans="1:7" ht="13.7" customHeight="1">
      <c r="B148" s="81">
        <v>63</v>
      </c>
      <c r="C148" s="266" t="s">
        <v>51</v>
      </c>
      <c r="D148" s="85"/>
      <c r="E148" s="79"/>
      <c r="F148" s="79"/>
      <c r="G148" s="79"/>
    </row>
    <row r="149" spans="1:7" ht="13.7" customHeight="1">
      <c r="B149" s="87" t="s">
        <v>52</v>
      </c>
      <c r="C149" s="31" t="s">
        <v>244</v>
      </c>
      <c r="D149" s="15">
        <v>366</v>
      </c>
      <c r="E149" s="15">
        <v>276</v>
      </c>
      <c r="F149" s="15">
        <v>276</v>
      </c>
      <c r="G149" s="15">
        <v>193</v>
      </c>
    </row>
    <row r="150" spans="1:7" ht="13.7" customHeight="1">
      <c r="A150" s="268" t="s">
        <v>18</v>
      </c>
      <c r="B150" s="81">
        <v>63</v>
      </c>
      <c r="C150" s="266" t="s">
        <v>51</v>
      </c>
      <c r="D150" s="15">
        <f t="shared" ref="D150:E150" si="62">D149</f>
        <v>366</v>
      </c>
      <c r="E150" s="15">
        <f t="shared" si="62"/>
        <v>276</v>
      </c>
      <c r="F150" s="15">
        <f t="shared" ref="F150" si="63">F149</f>
        <v>276</v>
      </c>
      <c r="G150" s="15">
        <f t="shared" ref="G150" si="64">G149</f>
        <v>193</v>
      </c>
    </row>
    <row r="151" spans="1:7" ht="10.5" customHeight="1">
      <c r="B151" s="87"/>
      <c r="C151" s="266"/>
      <c r="D151" s="79"/>
      <c r="E151" s="79"/>
      <c r="F151" s="79"/>
      <c r="G151" s="79"/>
    </row>
    <row r="152" spans="1:7">
      <c r="B152" s="81">
        <v>65</v>
      </c>
      <c r="C152" s="266" t="s">
        <v>151</v>
      </c>
      <c r="D152" s="79"/>
      <c r="E152" s="79"/>
      <c r="F152" s="79"/>
      <c r="G152" s="79"/>
    </row>
    <row r="153" spans="1:7">
      <c r="B153" s="87" t="s">
        <v>53</v>
      </c>
      <c r="C153" s="31" t="s">
        <v>244</v>
      </c>
      <c r="D153" s="14">
        <v>0</v>
      </c>
      <c r="E153" s="15">
        <v>1</v>
      </c>
      <c r="F153" s="15">
        <v>1</v>
      </c>
      <c r="G153" s="15">
        <v>1</v>
      </c>
    </row>
    <row r="154" spans="1:7">
      <c r="A154" s="268" t="s">
        <v>18</v>
      </c>
      <c r="B154" s="81">
        <v>65</v>
      </c>
      <c r="C154" s="266" t="s">
        <v>151</v>
      </c>
      <c r="D154" s="14">
        <f t="shared" ref="D154:E154" si="65">D153</f>
        <v>0</v>
      </c>
      <c r="E154" s="15">
        <f t="shared" si="65"/>
        <v>1</v>
      </c>
      <c r="F154" s="15">
        <f t="shared" ref="F154" si="66">F153</f>
        <v>1</v>
      </c>
      <c r="G154" s="15">
        <f t="shared" ref="G154" si="67">G153</f>
        <v>1</v>
      </c>
    </row>
    <row r="155" spans="1:7">
      <c r="B155" s="81"/>
      <c r="C155" s="266"/>
      <c r="D155" s="21"/>
      <c r="E155" s="21"/>
      <c r="F155" s="21"/>
      <c r="G155" s="79"/>
    </row>
    <row r="156" spans="1:7">
      <c r="A156" s="171"/>
      <c r="B156" s="187">
        <v>66</v>
      </c>
      <c r="C156" s="188" t="s">
        <v>54</v>
      </c>
      <c r="D156" s="79"/>
      <c r="E156" s="79"/>
      <c r="F156" s="79"/>
      <c r="G156" s="79"/>
    </row>
    <row r="157" spans="1:7" s="174" customFormat="1">
      <c r="A157" s="171"/>
      <c r="B157" s="288" t="s">
        <v>55</v>
      </c>
      <c r="C157" s="176" t="s">
        <v>244</v>
      </c>
      <c r="D157" s="15">
        <v>127992</v>
      </c>
      <c r="E157" s="15">
        <v>154989</v>
      </c>
      <c r="F157" s="15">
        <f>154989-15005</f>
        <v>139984</v>
      </c>
      <c r="G157" s="15">
        <v>128524</v>
      </c>
    </row>
    <row r="158" spans="1:7" s="174" customFormat="1">
      <c r="A158" s="171" t="s">
        <v>18</v>
      </c>
      <c r="B158" s="187">
        <v>66</v>
      </c>
      <c r="C158" s="188" t="s">
        <v>54</v>
      </c>
      <c r="D158" s="15">
        <f t="shared" ref="D158:E158" si="68">D157</f>
        <v>127992</v>
      </c>
      <c r="E158" s="15">
        <f t="shared" si="68"/>
        <v>154989</v>
      </c>
      <c r="F158" s="15">
        <f t="shared" ref="F158" si="69">F157</f>
        <v>139984</v>
      </c>
      <c r="G158" s="15">
        <f t="shared" ref="G158" si="70">G157</f>
        <v>128524</v>
      </c>
    </row>
    <row r="159" spans="1:7" s="174" customFormat="1">
      <c r="A159" s="171"/>
      <c r="B159" s="187"/>
      <c r="C159" s="188"/>
      <c r="D159" s="17"/>
      <c r="E159" s="17"/>
      <c r="F159" s="17"/>
      <c r="G159" s="17"/>
    </row>
    <row r="160" spans="1:7" s="174" customFormat="1" ht="15" customHeight="1">
      <c r="A160" s="268"/>
      <c r="B160" s="81">
        <v>68</v>
      </c>
      <c r="C160" s="266" t="s">
        <v>381</v>
      </c>
      <c r="D160" s="17"/>
      <c r="E160" s="17"/>
      <c r="F160" s="17"/>
      <c r="G160" s="17"/>
    </row>
    <row r="161" spans="1:7" s="174" customFormat="1" ht="15" customHeight="1">
      <c r="A161" s="268"/>
      <c r="B161" s="81" t="s">
        <v>58</v>
      </c>
      <c r="C161" s="31" t="s">
        <v>244</v>
      </c>
      <c r="D161" s="16">
        <v>0</v>
      </c>
      <c r="E161" s="16">
        <v>0</v>
      </c>
      <c r="F161" s="16">
        <v>0</v>
      </c>
      <c r="G161" s="16">
        <v>0</v>
      </c>
    </row>
    <row r="162" spans="1:7" s="174" customFormat="1" ht="15" customHeight="1">
      <c r="A162" s="268" t="s">
        <v>18</v>
      </c>
      <c r="B162" s="81">
        <v>68</v>
      </c>
      <c r="C162" s="266" t="s">
        <v>381</v>
      </c>
      <c r="D162" s="18">
        <f t="shared" ref="D162:G162" si="71">D161</f>
        <v>0</v>
      </c>
      <c r="E162" s="18">
        <f t="shared" si="71"/>
        <v>0</v>
      </c>
      <c r="F162" s="18">
        <f t="shared" ref="F162" si="72">F161</f>
        <v>0</v>
      </c>
      <c r="G162" s="18">
        <f t="shared" si="71"/>
        <v>0</v>
      </c>
    </row>
    <row r="163" spans="1:7" s="174" customFormat="1" ht="15" customHeight="1">
      <c r="A163" s="268" t="s">
        <v>18</v>
      </c>
      <c r="B163" s="88">
        <v>1.2</v>
      </c>
      <c r="C163" s="78" t="s">
        <v>45</v>
      </c>
      <c r="D163" s="15">
        <f t="shared" ref="D163:G163" si="73">D158+D154+D150+D146+D142+D138+D162</f>
        <v>149495</v>
      </c>
      <c r="E163" s="15">
        <f t="shared" si="73"/>
        <v>170639</v>
      </c>
      <c r="F163" s="15">
        <f t="shared" ref="F163" si="74">F158+F154+F150+F146+F142+F138+F162</f>
        <v>155634</v>
      </c>
      <c r="G163" s="15">
        <f t="shared" si="73"/>
        <v>139781</v>
      </c>
    </row>
    <row r="164" spans="1:7" s="174" customFormat="1" ht="15" customHeight="1">
      <c r="A164" s="268" t="s">
        <v>18</v>
      </c>
      <c r="B164" s="83">
        <v>1</v>
      </c>
      <c r="C164" s="266" t="s">
        <v>42</v>
      </c>
      <c r="D164" s="15">
        <f t="shared" ref="D164:G164" si="75">D163+D129+D133</f>
        <v>8224029</v>
      </c>
      <c r="E164" s="15">
        <f t="shared" si="75"/>
        <v>9655730</v>
      </c>
      <c r="F164" s="15">
        <f t="shared" ref="F164" si="76">F163+F129+F133</f>
        <v>9626838</v>
      </c>
      <c r="G164" s="15">
        <f t="shared" si="75"/>
        <v>11583979</v>
      </c>
    </row>
    <row r="165" spans="1:7" s="174" customFormat="1">
      <c r="A165" s="268"/>
      <c r="B165" s="83"/>
      <c r="C165" s="266"/>
      <c r="D165" s="21"/>
      <c r="E165" s="21"/>
      <c r="F165" s="21"/>
      <c r="G165" s="21"/>
    </row>
    <row r="166" spans="1:7" s="174" customFormat="1" ht="15" customHeight="1">
      <c r="A166" s="268"/>
      <c r="B166" s="83">
        <v>3</v>
      </c>
      <c r="C166" s="266" t="s">
        <v>168</v>
      </c>
      <c r="D166" s="79"/>
      <c r="E166" s="79"/>
      <c r="F166" s="79"/>
      <c r="G166" s="79"/>
    </row>
    <row r="167" spans="1:7" s="174" customFormat="1" ht="15" customHeight="1">
      <c r="A167" s="268"/>
      <c r="B167" s="88">
        <v>3.1040000000000001</v>
      </c>
      <c r="C167" s="78" t="s">
        <v>56</v>
      </c>
      <c r="D167" s="79"/>
      <c r="E167" s="79"/>
      <c r="F167" s="79"/>
      <c r="G167" s="79"/>
    </row>
    <row r="168" spans="1:7" s="174" customFormat="1" ht="15" customHeight="1">
      <c r="A168" s="268"/>
      <c r="B168" s="81">
        <v>67</v>
      </c>
      <c r="C168" s="31" t="s">
        <v>148</v>
      </c>
      <c r="D168" s="79"/>
      <c r="E168" s="79"/>
      <c r="F168" s="79"/>
      <c r="G168" s="79"/>
    </row>
    <row r="169" spans="1:7" s="174" customFormat="1" ht="15" customHeight="1">
      <c r="A169" s="268"/>
      <c r="B169" s="82" t="s">
        <v>57</v>
      </c>
      <c r="C169" s="31" t="s">
        <v>244</v>
      </c>
      <c r="D169" s="17">
        <v>870000</v>
      </c>
      <c r="E169" s="17">
        <v>800000</v>
      </c>
      <c r="F169" s="17">
        <v>800000</v>
      </c>
      <c r="G169" s="17">
        <v>750000</v>
      </c>
    </row>
    <row r="170" spans="1:7" s="174" customFormat="1" ht="15" customHeight="1">
      <c r="A170" s="268" t="s">
        <v>18</v>
      </c>
      <c r="B170" s="81">
        <v>67</v>
      </c>
      <c r="C170" s="31" t="s">
        <v>148</v>
      </c>
      <c r="D170" s="19">
        <f t="shared" ref="D170:E171" si="77">D169</f>
        <v>870000</v>
      </c>
      <c r="E170" s="19">
        <f t="shared" si="77"/>
        <v>800000</v>
      </c>
      <c r="F170" s="19">
        <f t="shared" ref="F170" si="78">F169</f>
        <v>800000</v>
      </c>
      <c r="G170" s="19">
        <f t="shared" ref="G170:G171" si="79">G169</f>
        <v>750000</v>
      </c>
    </row>
    <row r="171" spans="1:7" s="174" customFormat="1" ht="15" customHeight="1">
      <c r="A171" s="69" t="s">
        <v>18</v>
      </c>
      <c r="B171" s="190">
        <v>3.1040000000000001</v>
      </c>
      <c r="C171" s="189" t="s">
        <v>56</v>
      </c>
      <c r="D171" s="15">
        <f t="shared" si="77"/>
        <v>870000</v>
      </c>
      <c r="E171" s="15">
        <f t="shared" si="77"/>
        <v>800000</v>
      </c>
      <c r="F171" s="15">
        <f t="shared" ref="F171" si="80">F170</f>
        <v>800000</v>
      </c>
      <c r="G171" s="15">
        <f t="shared" si="79"/>
        <v>750000</v>
      </c>
    </row>
    <row r="172" spans="1:7" s="174" customFormat="1" ht="10.15" customHeight="1">
      <c r="A172" s="268"/>
      <c r="B172" s="87"/>
      <c r="C172" s="31"/>
      <c r="D172" s="79"/>
      <c r="E172" s="79"/>
      <c r="F172" s="79"/>
      <c r="G172" s="79"/>
    </row>
    <row r="173" spans="1:7" s="174" customFormat="1" ht="15" customHeight="1">
      <c r="A173" s="268"/>
      <c r="B173" s="88">
        <v>3.1080000000000001</v>
      </c>
      <c r="C173" s="78" t="s">
        <v>158</v>
      </c>
      <c r="D173" s="79"/>
      <c r="E173" s="79"/>
      <c r="F173" s="79"/>
      <c r="G173" s="79"/>
    </row>
    <row r="174" spans="1:7" s="174" customFormat="1" ht="27" customHeight="1">
      <c r="A174" s="268"/>
      <c r="B174" s="81">
        <v>68</v>
      </c>
      <c r="C174" s="266" t="s">
        <v>143</v>
      </c>
      <c r="D174" s="79"/>
      <c r="E174" s="79"/>
      <c r="F174" s="79"/>
      <c r="G174" s="79"/>
    </row>
    <row r="175" spans="1:7" s="174" customFormat="1" ht="13.9" customHeight="1">
      <c r="A175" s="268"/>
      <c r="B175" s="82" t="s">
        <v>58</v>
      </c>
      <c r="C175" s="31" t="s">
        <v>244</v>
      </c>
      <c r="D175" s="15">
        <v>59808</v>
      </c>
      <c r="E175" s="15">
        <v>90000</v>
      </c>
      <c r="F175" s="15">
        <v>90000</v>
      </c>
      <c r="G175" s="15">
        <v>110000</v>
      </c>
    </row>
    <row r="176" spans="1:7" s="174" customFormat="1" ht="27" customHeight="1">
      <c r="A176" s="268" t="s">
        <v>18</v>
      </c>
      <c r="B176" s="81">
        <v>68</v>
      </c>
      <c r="C176" s="266" t="s">
        <v>143</v>
      </c>
      <c r="D176" s="15">
        <f t="shared" ref="D176:E177" si="81">D175</f>
        <v>59808</v>
      </c>
      <c r="E176" s="15">
        <f t="shared" si="81"/>
        <v>90000</v>
      </c>
      <c r="F176" s="15">
        <f t="shared" ref="F176" si="82">F175</f>
        <v>90000</v>
      </c>
      <c r="G176" s="15">
        <f t="shared" ref="G176:G177" si="83">G175</f>
        <v>110000</v>
      </c>
    </row>
    <row r="177" spans="1:7" s="174" customFormat="1" ht="15" customHeight="1">
      <c r="A177" s="268" t="s">
        <v>18</v>
      </c>
      <c r="B177" s="88">
        <v>3.1080000000000001</v>
      </c>
      <c r="C177" s="78" t="s">
        <v>158</v>
      </c>
      <c r="D177" s="15">
        <f t="shared" si="81"/>
        <v>59808</v>
      </c>
      <c r="E177" s="15">
        <f t="shared" si="81"/>
        <v>90000</v>
      </c>
      <c r="F177" s="15">
        <f t="shared" ref="F177" si="84">F176</f>
        <v>90000</v>
      </c>
      <c r="G177" s="15">
        <f t="shared" si="83"/>
        <v>110000</v>
      </c>
    </row>
    <row r="178" spans="1:7" s="174" customFormat="1" ht="15" customHeight="1">
      <c r="A178" s="268" t="s">
        <v>18</v>
      </c>
      <c r="B178" s="83">
        <v>3</v>
      </c>
      <c r="C178" s="266" t="s">
        <v>168</v>
      </c>
      <c r="D178" s="15">
        <f t="shared" ref="D178:G178" si="85">D177+D171</f>
        <v>929808</v>
      </c>
      <c r="E178" s="15">
        <f t="shared" si="85"/>
        <v>890000</v>
      </c>
      <c r="F178" s="15">
        <f t="shared" ref="F178" si="86">F177+F171</f>
        <v>890000</v>
      </c>
      <c r="G178" s="15">
        <f t="shared" si="85"/>
        <v>860000</v>
      </c>
    </row>
    <row r="179" spans="1:7" s="174" customFormat="1">
      <c r="A179" s="268"/>
      <c r="B179" s="83"/>
      <c r="C179" s="266"/>
      <c r="D179" s="21"/>
      <c r="E179" s="21"/>
      <c r="F179" s="21"/>
      <c r="G179" s="79"/>
    </row>
    <row r="180" spans="1:7" s="174" customFormat="1" ht="25.5">
      <c r="A180" s="268"/>
      <c r="B180" s="83">
        <v>4</v>
      </c>
      <c r="C180" s="266" t="s">
        <v>250</v>
      </c>
      <c r="D180" s="79"/>
      <c r="E180" s="79"/>
      <c r="F180" s="79"/>
      <c r="G180" s="79"/>
    </row>
    <row r="181" spans="1:7" s="174" customFormat="1" ht="27" customHeight="1">
      <c r="A181" s="268"/>
      <c r="B181" s="88">
        <v>4.101</v>
      </c>
      <c r="C181" s="78" t="s">
        <v>251</v>
      </c>
      <c r="D181" s="79"/>
      <c r="E181" s="79"/>
      <c r="F181" s="79"/>
      <c r="G181" s="79"/>
    </row>
    <row r="182" spans="1:7" ht="15" customHeight="1">
      <c r="B182" s="82">
        <v>69</v>
      </c>
      <c r="C182" s="266" t="s">
        <v>59</v>
      </c>
      <c r="D182" s="79"/>
      <c r="E182" s="79"/>
      <c r="F182" s="79"/>
      <c r="G182" s="79"/>
    </row>
    <row r="183" spans="1:7" ht="15" customHeight="1">
      <c r="B183" s="87" t="s">
        <v>60</v>
      </c>
      <c r="C183" s="31" t="s">
        <v>244</v>
      </c>
      <c r="D183" s="17">
        <v>27813</v>
      </c>
      <c r="E183" s="17">
        <v>43490</v>
      </c>
      <c r="F183" s="17">
        <v>43490</v>
      </c>
      <c r="G183" s="17">
        <v>58889</v>
      </c>
    </row>
    <row r="184" spans="1:7" ht="14.45" customHeight="1">
      <c r="B184" s="87"/>
      <c r="C184" s="31"/>
      <c r="D184" s="17"/>
      <c r="E184" s="17"/>
      <c r="F184" s="17"/>
      <c r="G184" s="17"/>
    </row>
    <row r="185" spans="1:7" ht="15" customHeight="1">
      <c r="B185" s="82">
        <v>60</v>
      </c>
      <c r="C185" s="31" t="s">
        <v>245</v>
      </c>
      <c r="D185" s="17"/>
      <c r="E185" s="17"/>
      <c r="F185" s="17"/>
      <c r="G185" s="17"/>
    </row>
    <row r="186" spans="1:7" ht="15" customHeight="1">
      <c r="B186" s="87" t="s">
        <v>246</v>
      </c>
      <c r="C186" s="31" t="s">
        <v>244</v>
      </c>
      <c r="D186" s="17">
        <v>314</v>
      </c>
      <c r="E186" s="17">
        <v>1</v>
      </c>
      <c r="F186" s="17">
        <v>1</v>
      </c>
      <c r="G186" s="17">
        <v>1</v>
      </c>
    </row>
    <row r="187" spans="1:7" ht="15" customHeight="1">
      <c r="A187" s="268" t="s">
        <v>18</v>
      </c>
      <c r="B187" s="82">
        <v>60</v>
      </c>
      <c r="C187" s="31" t="s">
        <v>245</v>
      </c>
      <c r="D187" s="19">
        <f t="shared" ref="D187:G187" si="87">D186</f>
        <v>314</v>
      </c>
      <c r="E187" s="19">
        <f t="shared" si="87"/>
        <v>1</v>
      </c>
      <c r="F187" s="19">
        <f t="shared" ref="F187" si="88">F186</f>
        <v>1</v>
      </c>
      <c r="G187" s="19">
        <f t="shared" si="87"/>
        <v>1</v>
      </c>
    </row>
    <row r="188" spans="1:7" ht="14.45" customHeight="1">
      <c r="B188" s="82"/>
      <c r="C188" s="31"/>
      <c r="D188" s="17"/>
      <c r="E188" s="17"/>
      <c r="F188" s="17"/>
      <c r="G188" s="17"/>
    </row>
    <row r="189" spans="1:7" ht="15" customHeight="1">
      <c r="B189" s="82">
        <v>61</v>
      </c>
      <c r="C189" s="31" t="s">
        <v>247</v>
      </c>
      <c r="D189" s="17"/>
      <c r="E189" s="17"/>
      <c r="F189" s="17"/>
      <c r="G189" s="17"/>
    </row>
    <row r="190" spans="1:7" ht="15" customHeight="1">
      <c r="B190" s="87" t="s">
        <v>248</v>
      </c>
      <c r="C190" s="31" t="s">
        <v>244</v>
      </c>
      <c r="D190" s="17">
        <v>161</v>
      </c>
      <c r="E190" s="17">
        <v>1</v>
      </c>
      <c r="F190" s="17">
        <v>1</v>
      </c>
      <c r="G190" s="17">
        <v>1</v>
      </c>
    </row>
    <row r="191" spans="1:7" ht="15" customHeight="1">
      <c r="A191" s="171" t="s">
        <v>18</v>
      </c>
      <c r="B191" s="177">
        <v>61</v>
      </c>
      <c r="C191" s="176" t="s">
        <v>247</v>
      </c>
      <c r="D191" s="19">
        <f t="shared" ref="D191:G191" si="89">D190</f>
        <v>161</v>
      </c>
      <c r="E191" s="19">
        <f t="shared" si="89"/>
        <v>1</v>
      </c>
      <c r="F191" s="19">
        <f t="shared" ref="F191" si="90">F190</f>
        <v>1</v>
      </c>
      <c r="G191" s="19">
        <f t="shared" si="89"/>
        <v>1</v>
      </c>
    </row>
    <row r="192" spans="1:7" ht="15" customHeight="1">
      <c r="A192" s="171" t="s">
        <v>18</v>
      </c>
      <c r="B192" s="177">
        <v>69</v>
      </c>
      <c r="C192" s="188" t="s">
        <v>59</v>
      </c>
      <c r="D192" s="15">
        <f t="shared" ref="D192:G192" si="91">SUM(D183:D183)+D187+D191</f>
        <v>28288</v>
      </c>
      <c r="E192" s="15">
        <f t="shared" si="91"/>
        <v>43492</v>
      </c>
      <c r="F192" s="15">
        <f t="shared" ref="F192" si="92">SUM(F183:F183)+F187+F191</f>
        <v>43492</v>
      </c>
      <c r="G192" s="15">
        <f t="shared" si="91"/>
        <v>58891</v>
      </c>
    </row>
    <row r="193" spans="1:7" s="174" customFormat="1" ht="28.15" customHeight="1">
      <c r="A193" s="171" t="s">
        <v>18</v>
      </c>
      <c r="B193" s="244">
        <v>4.101</v>
      </c>
      <c r="C193" s="175" t="s">
        <v>251</v>
      </c>
      <c r="D193" s="19">
        <f t="shared" ref="D193:E193" si="93">D192</f>
        <v>28288</v>
      </c>
      <c r="E193" s="19">
        <f t="shared" si="93"/>
        <v>43492</v>
      </c>
      <c r="F193" s="19">
        <f t="shared" ref="F193" si="94">F192</f>
        <v>43492</v>
      </c>
      <c r="G193" s="19">
        <f t="shared" ref="G193" si="95">G192</f>
        <v>58891</v>
      </c>
    </row>
    <row r="194" spans="1:7" s="174" customFormat="1" ht="13.5">
      <c r="A194" s="171"/>
      <c r="B194" s="177"/>
      <c r="C194" s="175"/>
      <c r="D194" s="178"/>
      <c r="E194" s="178"/>
      <c r="F194" s="178"/>
      <c r="G194" s="178"/>
    </row>
    <row r="195" spans="1:7" ht="27">
      <c r="A195" s="171"/>
      <c r="B195" s="244">
        <v>4.1029999999999998</v>
      </c>
      <c r="C195" s="175" t="s">
        <v>61</v>
      </c>
      <c r="D195" s="79"/>
      <c r="E195" s="79"/>
      <c r="F195" s="79"/>
      <c r="G195" s="79"/>
    </row>
    <row r="196" spans="1:7" ht="14.45" customHeight="1">
      <c r="A196" s="90"/>
      <c r="B196" s="91">
        <v>31</v>
      </c>
      <c r="C196" s="267" t="s">
        <v>62</v>
      </c>
      <c r="D196" s="79"/>
      <c r="E196" s="79"/>
      <c r="F196" s="79"/>
      <c r="G196" s="79"/>
    </row>
    <row r="197" spans="1:7" ht="14.45" customHeight="1">
      <c r="A197" s="90"/>
      <c r="B197" s="91">
        <v>60</v>
      </c>
      <c r="C197" s="267" t="s">
        <v>63</v>
      </c>
      <c r="D197" s="79"/>
      <c r="E197" s="79"/>
      <c r="F197" s="79"/>
      <c r="G197" s="79"/>
    </row>
    <row r="198" spans="1:7" ht="14.45" customHeight="1">
      <c r="A198" s="90"/>
      <c r="B198" s="87" t="s">
        <v>64</v>
      </c>
      <c r="C198" s="31" t="s">
        <v>244</v>
      </c>
      <c r="D198" s="17">
        <v>298</v>
      </c>
      <c r="E198" s="17">
        <v>184</v>
      </c>
      <c r="F198" s="17">
        <v>184</v>
      </c>
      <c r="G198" s="17">
        <v>69</v>
      </c>
    </row>
    <row r="199" spans="1:7" ht="14.45" customHeight="1">
      <c r="A199" s="90" t="s">
        <v>18</v>
      </c>
      <c r="B199" s="91">
        <v>60</v>
      </c>
      <c r="C199" s="267" t="s">
        <v>63</v>
      </c>
      <c r="D199" s="19">
        <f t="shared" ref="D199:E200" si="96">D198</f>
        <v>298</v>
      </c>
      <c r="E199" s="19">
        <f t="shared" si="96"/>
        <v>184</v>
      </c>
      <c r="F199" s="19">
        <f t="shared" ref="F199" si="97">F198</f>
        <v>184</v>
      </c>
      <c r="G199" s="19">
        <f t="shared" ref="G199:G200" si="98">G198</f>
        <v>69</v>
      </c>
    </row>
    <row r="200" spans="1:7" ht="14.45" customHeight="1">
      <c r="A200" s="90" t="s">
        <v>18</v>
      </c>
      <c r="B200" s="91">
        <v>31</v>
      </c>
      <c r="C200" s="267" t="s">
        <v>62</v>
      </c>
      <c r="D200" s="15">
        <f t="shared" si="96"/>
        <v>298</v>
      </c>
      <c r="E200" s="15">
        <f t="shared" si="96"/>
        <v>184</v>
      </c>
      <c r="F200" s="15">
        <f t="shared" ref="F200" si="99">F199</f>
        <v>184</v>
      </c>
      <c r="G200" s="15">
        <f t="shared" si="98"/>
        <v>69</v>
      </c>
    </row>
    <row r="201" spans="1:7">
      <c r="A201" s="90"/>
      <c r="B201" s="91"/>
      <c r="C201" s="267"/>
      <c r="D201" s="79"/>
      <c r="E201" s="79"/>
      <c r="F201" s="79"/>
      <c r="G201" s="79"/>
    </row>
    <row r="202" spans="1:7" ht="14.45" customHeight="1">
      <c r="A202" s="90"/>
      <c r="B202" s="91">
        <v>44</v>
      </c>
      <c r="C202" s="267" t="s">
        <v>65</v>
      </c>
      <c r="D202" s="79"/>
      <c r="E202" s="79"/>
      <c r="F202" s="79"/>
      <c r="G202" s="79"/>
    </row>
    <row r="203" spans="1:7" ht="14.45" customHeight="1">
      <c r="A203" s="90"/>
      <c r="B203" s="91">
        <v>73</v>
      </c>
      <c r="C203" s="267" t="s">
        <v>197</v>
      </c>
      <c r="D203" s="20"/>
      <c r="E203" s="20"/>
      <c r="F203" s="20"/>
      <c r="G203" s="79"/>
    </row>
    <row r="204" spans="1:7" ht="14.45" customHeight="1">
      <c r="A204" s="90"/>
      <c r="B204" s="91" t="s">
        <v>66</v>
      </c>
      <c r="C204" s="31" t="s">
        <v>244</v>
      </c>
      <c r="D204" s="167">
        <v>2120</v>
      </c>
      <c r="E204" s="167">
        <v>2285</v>
      </c>
      <c r="F204" s="167">
        <v>2285</v>
      </c>
      <c r="G204" s="167">
        <v>1978</v>
      </c>
    </row>
    <row r="205" spans="1:7" ht="14.45" customHeight="1">
      <c r="A205" s="90" t="s">
        <v>18</v>
      </c>
      <c r="B205" s="91">
        <v>73</v>
      </c>
      <c r="C205" s="267" t="s">
        <v>197</v>
      </c>
      <c r="D205" s="19">
        <f t="shared" ref="D205:E206" si="100">D204</f>
        <v>2120</v>
      </c>
      <c r="E205" s="19">
        <f t="shared" si="100"/>
        <v>2285</v>
      </c>
      <c r="F205" s="19">
        <f t="shared" ref="F205" si="101">F204</f>
        <v>2285</v>
      </c>
      <c r="G205" s="19">
        <f t="shared" ref="G205" si="102">G204</f>
        <v>1978</v>
      </c>
    </row>
    <row r="206" spans="1:7" ht="14.45" customHeight="1">
      <c r="A206" s="90" t="s">
        <v>18</v>
      </c>
      <c r="B206" s="91">
        <v>44</v>
      </c>
      <c r="C206" s="267" t="s">
        <v>65</v>
      </c>
      <c r="D206" s="19">
        <f t="shared" si="100"/>
        <v>2120</v>
      </c>
      <c r="E206" s="19">
        <f t="shared" si="100"/>
        <v>2285</v>
      </c>
      <c r="F206" s="19">
        <f t="shared" ref="F206" si="103">F205</f>
        <v>2285</v>
      </c>
      <c r="G206" s="19">
        <f>G205</f>
        <v>1978</v>
      </c>
    </row>
    <row r="207" spans="1:7" ht="27">
      <c r="A207" s="268" t="s">
        <v>18</v>
      </c>
      <c r="B207" s="88">
        <v>4.1029999999999998</v>
      </c>
      <c r="C207" s="78" t="s">
        <v>61</v>
      </c>
      <c r="D207" s="15">
        <f t="shared" ref="D207:E207" si="104">D206+D200</f>
        <v>2418</v>
      </c>
      <c r="E207" s="15">
        <f t="shared" si="104"/>
        <v>2469</v>
      </c>
      <c r="F207" s="15">
        <f t="shared" ref="F207" si="105">F206+F200</f>
        <v>2469</v>
      </c>
      <c r="G207" s="15">
        <f>G206+G200</f>
        <v>2047</v>
      </c>
    </row>
    <row r="208" spans="1:7" ht="13.5">
      <c r="B208" s="88"/>
      <c r="C208" s="78"/>
      <c r="D208" s="21"/>
      <c r="E208" s="21"/>
      <c r="F208" s="21"/>
      <c r="G208" s="21"/>
    </row>
    <row r="209" spans="1:7" ht="43.9" customHeight="1">
      <c r="B209" s="88">
        <v>4.109</v>
      </c>
      <c r="C209" s="78" t="s">
        <v>153</v>
      </c>
      <c r="D209" s="21"/>
      <c r="E209" s="21"/>
      <c r="F209" s="21"/>
      <c r="G209" s="21"/>
    </row>
    <row r="210" spans="1:7" ht="13.35" customHeight="1">
      <c r="A210" s="69"/>
      <c r="B210" s="287" t="s">
        <v>44</v>
      </c>
      <c r="C210" s="248" t="s">
        <v>244</v>
      </c>
      <c r="D210" s="15">
        <v>26365</v>
      </c>
      <c r="E210" s="15">
        <v>22027</v>
      </c>
      <c r="F210" s="15">
        <v>22027</v>
      </c>
      <c r="G210" s="15">
        <v>17688</v>
      </c>
    </row>
    <row r="211" spans="1:7" ht="40.5" customHeight="1">
      <c r="A211" s="268" t="s">
        <v>18</v>
      </c>
      <c r="B211" s="88">
        <v>4.109</v>
      </c>
      <c r="C211" s="78" t="s">
        <v>153</v>
      </c>
      <c r="D211" s="15">
        <f t="shared" ref="D211:E211" si="106">D210</f>
        <v>26365</v>
      </c>
      <c r="E211" s="15">
        <f t="shared" si="106"/>
        <v>22027</v>
      </c>
      <c r="F211" s="15">
        <f t="shared" ref="F211" si="107">F210</f>
        <v>22027</v>
      </c>
      <c r="G211" s="15">
        <f t="shared" ref="G211" si="108">G210</f>
        <v>17688</v>
      </c>
    </row>
    <row r="212" spans="1:7" ht="25.5">
      <c r="A212" s="268" t="s">
        <v>18</v>
      </c>
      <c r="B212" s="83">
        <v>4</v>
      </c>
      <c r="C212" s="266" t="s">
        <v>250</v>
      </c>
      <c r="D212" s="15">
        <f t="shared" ref="D212:E212" si="109">D207+D193+D211</f>
        <v>57071</v>
      </c>
      <c r="E212" s="15">
        <f t="shared" si="109"/>
        <v>67988</v>
      </c>
      <c r="F212" s="15">
        <f t="shared" ref="F212" si="110">F207+F193+F211</f>
        <v>67988</v>
      </c>
      <c r="G212" s="15">
        <f t="shared" ref="G212" si="111">G207+G193+G211</f>
        <v>78626</v>
      </c>
    </row>
    <row r="213" spans="1:7" ht="11.25" customHeight="1">
      <c r="B213" s="83"/>
      <c r="C213" s="266"/>
      <c r="D213" s="17"/>
      <c r="E213" s="17"/>
      <c r="F213" s="17"/>
      <c r="G213" s="17"/>
    </row>
    <row r="214" spans="1:7" ht="15" customHeight="1">
      <c r="A214" s="92"/>
      <c r="B214" s="93" t="s">
        <v>206</v>
      </c>
      <c r="C214" s="94" t="s">
        <v>207</v>
      </c>
      <c r="D214" s="17"/>
      <c r="E214" s="17"/>
      <c r="F214" s="17"/>
      <c r="G214" s="17"/>
    </row>
    <row r="215" spans="1:7" s="174" customFormat="1" ht="15" customHeight="1">
      <c r="A215" s="94"/>
      <c r="B215" s="95" t="s">
        <v>208</v>
      </c>
      <c r="C215" s="96" t="s">
        <v>209</v>
      </c>
      <c r="D215" s="17"/>
      <c r="E215" s="17"/>
      <c r="F215" s="17"/>
      <c r="G215" s="17"/>
    </row>
    <row r="216" spans="1:7" s="174" customFormat="1" ht="15" customHeight="1">
      <c r="A216" s="94"/>
      <c r="B216" s="93">
        <v>60</v>
      </c>
      <c r="C216" s="94" t="s">
        <v>210</v>
      </c>
      <c r="D216" s="17"/>
      <c r="E216" s="17"/>
      <c r="F216" s="17"/>
      <c r="G216" s="17"/>
    </row>
    <row r="217" spans="1:7" s="174" customFormat="1" ht="15" customHeight="1">
      <c r="A217" s="94"/>
      <c r="B217" s="289" t="s">
        <v>46</v>
      </c>
      <c r="C217" s="31" t="s">
        <v>244</v>
      </c>
      <c r="D217" s="15">
        <v>75000</v>
      </c>
      <c r="E217" s="15">
        <v>100000</v>
      </c>
      <c r="F217" s="15">
        <v>100000</v>
      </c>
      <c r="G217" s="15">
        <v>100000</v>
      </c>
    </row>
    <row r="218" spans="1:7" s="174" customFormat="1" ht="15" customHeight="1">
      <c r="A218" s="97" t="s">
        <v>18</v>
      </c>
      <c r="B218" s="93">
        <v>60</v>
      </c>
      <c r="C218" s="94" t="s">
        <v>210</v>
      </c>
      <c r="D218" s="15">
        <f t="shared" ref="D218:G220" si="112">D217</f>
        <v>75000</v>
      </c>
      <c r="E218" s="15">
        <f t="shared" si="112"/>
        <v>100000</v>
      </c>
      <c r="F218" s="15">
        <f t="shared" ref="F218" si="113">F217</f>
        <v>100000</v>
      </c>
      <c r="G218" s="15">
        <f t="shared" si="112"/>
        <v>100000</v>
      </c>
    </row>
    <row r="219" spans="1:7" s="174" customFormat="1" ht="15" customHeight="1">
      <c r="A219" s="97" t="s">
        <v>18</v>
      </c>
      <c r="B219" s="95" t="s">
        <v>208</v>
      </c>
      <c r="C219" s="96" t="s">
        <v>209</v>
      </c>
      <c r="D219" s="15">
        <f t="shared" si="112"/>
        <v>75000</v>
      </c>
      <c r="E219" s="15">
        <f t="shared" si="112"/>
        <v>100000</v>
      </c>
      <c r="F219" s="15">
        <f t="shared" ref="F219" si="114">F218</f>
        <v>100000</v>
      </c>
      <c r="G219" s="15">
        <f t="shared" si="112"/>
        <v>100000</v>
      </c>
    </row>
    <row r="220" spans="1:7" s="174" customFormat="1" ht="15" customHeight="1">
      <c r="A220" s="97" t="s">
        <v>18</v>
      </c>
      <c r="B220" s="93" t="s">
        <v>206</v>
      </c>
      <c r="C220" s="94" t="s">
        <v>207</v>
      </c>
      <c r="D220" s="15">
        <f t="shared" si="112"/>
        <v>75000</v>
      </c>
      <c r="E220" s="15">
        <f t="shared" si="112"/>
        <v>100000</v>
      </c>
      <c r="F220" s="15">
        <f t="shared" ref="F220" si="115">F219</f>
        <v>100000</v>
      </c>
      <c r="G220" s="15">
        <f t="shared" si="112"/>
        <v>100000</v>
      </c>
    </row>
    <row r="221" spans="1:7" s="174" customFormat="1" ht="15" customHeight="1">
      <c r="A221" s="268" t="s">
        <v>18</v>
      </c>
      <c r="B221" s="77">
        <v>2049</v>
      </c>
      <c r="C221" s="78" t="s">
        <v>3</v>
      </c>
      <c r="D221" s="19">
        <f t="shared" ref="D221:G221" si="116">D212+D178+D164+D220</f>
        <v>9285908</v>
      </c>
      <c r="E221" s="19">
        <f t="shared" si="116"/>
        <v>10713718</v>
      </c>
      <c r="F221" s="19">
        <f t="shared" ref="F221" si="117">F212+F178+F164+F220</f>
        <v>10684826</v>
      </c>
      <c r="G221" s="19">
        <f t="shared" si="116"/>
        <v>12622605</v>
      </c>
    </row>
    <row r="222" spans="1:7" s="174" customFormat="1">
      <c r="A222" s="268"/>
      <c r="B222" s="64"/>
      <c r="C222" s="65"/>
      <c r="D222" s="9"/>
      <c r="E222" s="9"/>
      <c r="F222" s="9"/>
      <c r="G222" s="62"/>
    </row>
    <row r="223" spans="1:7" s="174" customFormat="1" ht="14.45" customHeight="1">
      <c r="A223" s="268" t="s">
        <v>20</v>
      </c>
      <c r="B223" s="64">
        <v>2052</v>
      </c>
      <c r="C223" s="65" t="s">
        <v>5</v>
      </c>
      <c r="D223" s="62"/>
      <c r="E223" s="62"/>
      <c r="F223" s="62"/>
      <c r="G223" s="62"/>
    </row>
    <row r="224" spans="1:7" s="174" customFormat="1" ht="14.45" customHeight="1">
      <c r="A224" s="268"/>
      <c r="B224" s="98">
        <v>0.09</v>
      </c>
      <c r="C224" s="65" t="s">
        <v>67</v>
      </c>
      <c r="D224" s="62"/>
      <c r="E224" s="62"/>
      <c r="F224" s="62"/>
      <c r="G224" s="62"/>
    </row>
    <row r="225" spans="1:7" s="174" customFormat="1" ht="14.45" customHeight="1">
      <c r="A225" s="268"/>
      <c r="B225" s="34">
        <v>10</v>
      </c>
      <c r="C225" s="268" t="s">
        <v>68</v>
      </c>
      <c r="D225" s="62"/>
      <c r="E225" s="62"/>
      <c r="F225" s="62"/>
      <c r="G225" s="62"/>
    </row>
    <row r="226" spans="1:7" s="40" customFormat="1" ht="14.45" customHeight="1">
      <c r="A226" s="34"/>
      <c r="B226" s="72" t="s">
        <v>69</v>
      </c>
      <c r="C226" s="67" t="s">
        <v>23</v>
      </c>
      <c r="D226" s="6">
        <v>45721</v>
      </c>
      <c r="E226" s="6">
        <v>70043</v>
      </c>
      <c r="F226" s="6">
        <v>70043</v>
      </c>
      <c r="G226" s="6">
        <v>78672</v>
      </c>
    </row>
    <row r="227" spans="1:7" s="40" customFormat="1" ht="14.45" customHeight="1">
      <c r="A227" s="34"/>
      <c r="B227" s="72" t="s">
        <v>185</v>
      </c>
      <c r="C227" s="67" t="s">
        <v>184</v>
      </c>
      <c r="D227" s="10">
        <v>10959</v>
      </c>
      <c r="E227" s="6">
        <v>3534</v>
      </c>
      <c r="F227" s="6">
        <v>3534</v>
      </c>
      <c r="G227" s="6">
        <v>5037</v>
      </c>
    </row>
    <row r="228" spans="1:7" s="40" customFormat="1" ht="14.45" customHeight="1">
      <c r="A228" s="34"/>
      <c r="B228" s="72" t="s">
        <v>299</v>
      </c>
      <c r="C228" s="67" t="s">
        <v>300</v>
      </c>
      <c r="D228" s="5">
        <v>0</v>
      </c>
      <c r="E228" s="10">
        <v>1</v>
      </c>
      <c r="F228" s="10">
        <v>1</v>
      </c>
      <c r="G228" s="6">
        <v>1</v>
      </c>
    </row>
    <row r="229" spans="1:7" s="60" customFormat="1" ht="14.65" customHeight="1">
      <c r="A229" s="53"/>
      <c r="B229" s="56" t="s">
        <v>252</v>
      </c>
      <c r="C229" s="53" t="s">
        <v>228</v>
      </c>
      <c r="D229" s="10">
        <f>1562+1</f>
        <v>1563</v>
      </c>
      <c r="E229" s="10">
        <v>2097</v>
      </c>
      <c r="F229" s="10">
        <v>2097</v>
      </c>
      <c r="G229" s="10">
        <v>1</v>
      </c>
    </row>
    <row r="230" spans="1:7" s="60" customFormat="1" ht="14.65" customHeight="1">
      <c r="A230" s="53"/>
      <c r="B230" s="56" t="s">
        <v>253</v>
      </c>
      <c r="C230" s="53" t="s">
        <v>229</v>
      </c>
      <c r="D230" s="10">
        <v>25068</v>
      </c>
      <c r="E230" s="10">
        <v>9629</v>
      </c>
      <c r="F230" s="10">
        <v>9629</v>
      </c>
      <c r="G230" s="10">
        <v>10955</v>
      </c>
    </row>
    <row r="231" spans="1:7" s="191" customFormat="1" ht="14.65" customHeight="1">
      <c r="A231" s="183"/>
      <c r="B231" s="290" t="s">
        <v>254</v>
      </c>
      <c r="C231" s="183" t="s">
        <v>230</v>
      </c>
      <c r="D231" s="5">
        <v>0</v>
      </c>
      <c r="E231" s="10">
        <v>1</v>
      </c>
      <c r="F231" s="10">
        <v>1</v>
      </c>
      <c r="G231" s="10">
        <v>1</v>
      </c>
    </row>
    <row r="232" spans="1:7" s="60" customFormat="1" ht="14.65" customHeight="1">
      <c r="A232" s="53"/>
      <c r="B232" s="56" t="s">
        <v>255</v>
      </c>
      <c r="C232" s="53" t="s">
        <v>231</v>
      </c>
      <c r="D232" s="10">
        <v>414</v>
      </c>
      <c r="E232" s="10">
        <v>4001</v>
      </c>
      <c r="F232" s="10">
        <v>4001</v>
      </c>
      <c r="G232" s="10">
        <v>3001</v>
      </c>
    </row>
    <row r="233" spans="1:7" s="40" customFormat="1" ht="14.45" customHeight="1">
      <c r="A233" s="34"/>
      <c r="B233" s="72" t="s">
        <v>70</v>
      </c>
      <c r="C233" s="53" t="s">
        <v>232</v>
      </c>
      <c r="D233" s="6">
        <v>435</v>
      </c>
      <c r="E233" s="6">
        <v>439</v>
      </c>
      <c r="F233" s="6">
        <v>439</v>
      </c>
      <c r="G233" s="6">
        <v>439</v>
      </c>
    </row>
    <row r="234" spans="1:7" s="180" customFormat="1" ht="14.45" customHeight="1">
      <c r="A234" s="179"/>
      <c r="B234" s="286" t="s">
        <v>261</v>
      </c>
      <c r="C234" s="183" t="s">
        <v>238</v>
      </c>
      <c r="D234" s="5">
        <v>0</v>
      </c>
      <c r="E234" s="10">
        <v>1</v>
      </c>
      <c r="F234" s="10">
        <v>1</v>
      </c>
      <c r="G234" s="6">
        <v>1</v>
      </c>
    </row>
    <row r="235" spans="1:7" s="180" customFormat="1" ht="14.45" customHeight="1">
      <c r="A235" s="179"/>
      <c r="B235" s="286" t="s">
        <v>71</v>
      </c>
      <c r="C235" s="172" t="s">
        <v>26</v>
      </c>
      <c r="D235" s="6">
        <v>6423</v>
      </c>
      <c r="E235" s="6">
        <v>6426</v>
      </c>
      <c r="F235" s="6">
        <v>6426</v>
      </c>
      <c r="G235" s="6">
        <v>6426</v>
      </c>
    </row>
    <row r="236" spans="1:7" s="40" customFormat="1" ht="14.45" customHeight="1">
      <c r="A236" s="34"/>
      <c r="B236" s="72" t="s">
        <v>301</v>
      </c>
      <c r="C236" s="67" t="s">
        <v>302</v>
      </c>
      <c r="D236" s="5">
        <v>0</v>
      </c>
      <c r="E236" s="10">
        <v>1</v>
      </c>
      <c r="F236" s="10">
        <v>1</v>
      </c>
      <c r="G236" s="6">
        <v>1</v>
      </c>
    </row>
    <row r="237" spans="1:7" s="40" customFormat="1" ht="14.45" customHeight="1">
      <c r="A237" s="34"/>
      <c r="B237" s="72" t="s">
        <v>303</v>
      </c>
      <c r="C237" s="67" t="s">
        <v>304</v>
      </c>
      <c r="D237" s="5">
        <v>0</v>
      </c>
      <c r="E237" s="10">
        <v>1</v>
      </c>
      <c r="F237" s="10">
        <v>1</v>
      </c>
      <c r="G237" s="6">
        <v>1</v>
      </c>
    </row>
    <row r="238" spans="1:7" s="40" customFormat="1" ht="14.45" customHeight="1">
      <c r="A238" s="34"/>
      <c r="B238" s="72" t="s">
        <v>305</v>
      </c>
      <c r="C238" s="67" t="s">
        <v>307</v>
      </c>
      <c r="D238" s="10">
        <v>5916</v>
      </c>
      <c r="E238" s="10">
        <v>1</v>
      </c>
      <c r="F238" s="10">
        <v>1</v>
      </c>
      <c r="G238" s="6">
        <v>1</v>
      </c>
    </row>
    <row r="239" spans="1:7" s="40" customFormat="1" ht="14.45" customHeight="1">
      <c r="A239" s="34"/>
      <c r="B239" s="72" t="s">
        <v>306</v>
      </c>
      <c r="C239" s="67" t="s">
        <v>242</v>
      </c>
      <c r="D239" s="10">
        <v>911</v>
      </c>
      <c r="E239" s="10">
        <v>1</v>
      </c>
      <c r="F239" s="10">
        <v>1</v>
      </c>
      <c r="G239" s="6">
        <v>3701</v>
      </c>
    </row>
    <row r="240" spans="1:7" s="40" customFormat="1" ht="14.45" customHeight="1">
      <c r="A240" s="34"/>
      <c r="B240" s="72" t="s">
        <v>308</v>
      </c>
      <c r="C240" s="67" t="s">
        <v>309</v>
      </c>
      <c r="D240" s="5">
        <v>0</v>
      </c>
      <c r="E240" s="10">
        <v>1</v>
      </c>
      <c r="F240" s="10">
        <v>1</v>
      </c>
      <c r="G240" s="6">
        <v>1</v>
      </c>
    </row>
    <row r="241" spans="1:7" s="40" customFormat="1" ht="14.45" customHeight="1">
      <c r="A241" s="34"/>
      <c r="B241" s="72" t="s">
        <v>310</v>
      </c>
      <c r="C241" s="67" t="s">
        <v>311</v>
      </c>
      <c r="D241" s="5">
        <v>0</v>
      </c>
      <c r="E241" s="10">
        <v>1</v>
      </c>
      <c r="F241" s="10">
        <v>1</v>
      </c>
      <c r="G241" s="6">
        <v>1</v>
      </c>
    </row>
    <row r="242" spans="1:7" ht="14.85" customHeight="1">
      <c r="B242" s="72" t="s">
        <v>260</v>
      </c>
      <c r="C242" s="67" t="s">
        <v>258</v>
      </c>
      <c r="D242" s="10">
        <v>1362</v>
      </c>
      <c r="E242" s="10">
        <v>1500</v>
      </c>
      <c r="F242" s="10">
        <v>1500</v>
      </c>
      <c r="G242" s="10">
        <v>1500</v>
      </c>
    </row>
    <row r="243" spans="1:7" ht="14.85" customHeight="1">
      <c r="B243" s="72" t="s">
        <v>312</v>
      </c>
      <c r="C243" s="67" t="s">
        <v>313</v>
      </c>
      <c r="D243" s="5">
        <v>0</v>
      </c>
      <c r="E243" s="10">
        <v>1</v>
      </c>
      <c r="F243" s="10">
        <v>1</v>
      </c>
      <c r="G243" s="10">
        <v>1</v>
      </c>
    </row>
    <row r="244" spans="1:7" ht="14.85" customHeight="1">
      <c r="B244" s="72" t="s">
        <v>410</v>
      </c>
      <c r="C244" s="67" t="s">
        <v>373</v>
      </c>
      <c r="D244" s="5">
        <v>0</v>
      </c>
      <c r="E244" s="5">
        <v>0</v>
      </c>
      <c r="F244" s="5">
        <v>0</v>
      </c>
      <c r="G244" s="10">
        <v>1</v>
      </c>
    </row>
    <row r="245" spans="1:7" ht="14.85" customHeight="1">
      <c r="B245" s="72" t="s">
        <v>314</v>
      </c>
      <c r="C245" s="67" t="s">
        <v>315</v>
      </c>
      <c r="D245" s="10">
        <v>2124</v>
      </c>
      <c r="E245" s="10">
        <v>1</v>
      </c>
      <c r="F245" s="10">
        <v>1</v>
      </c>
      <c r="G245" s="10">
        <v>1</v>
      </c>
    </row>
    <row r="246" spans="1:7" ht="14.85" customHeight="1">
      <c r="B246" s="72" t="s">
        <v>316</v>
      </c>
      <c r="C246" s="67" t="s">
        <v>297</v>
      </c>
      <c r="D246" s="10">
        <v>1649</v>
      </c>
      <c r="E246" s="10">
        <v>1</v>
      </c>
      <c r="F246" s="10">
        <v>1</v>
      </c>
      <c r="G246" s="10">
        <v>896</v>
      </c>
    </row>
    <row r="247" spans="1:7" ht="14.85" customHeight="1">
      <c r="B247" s="72" t="s">
        <v>317</v>
      </c>
      <c r="C247" s="67" t="s">
        <v>318</v>
      </c>
      <c r="D247" s="5">
        <v>0</v>
      </c>
      <c r="E247" s="10">
        <v>1</v>
      </c>
      <c r="F247" s="10">
        <v>1</v>
      </c>
      <c r="G247" s="10">
        <v>1</v>
      </c>
    </row>
    <row r="248" spans="1:7" s="40" customFormat="1" ht="14.45" customHeight="1">
      <c r="A248" s="34"/>
      <c r="B248" s="72" t="s">
        <v>256</v>
      </c>
      <c r="C248" s="67" t="s">
        <v>234</v>
      </c>
      <c r="D248" s="8">
        <v>2062</v>
      </c>
      <c r="E248" s="8">
        <v>8794</v>
      </c>
      <c r="F248" s="8">
        <v>8794</v>
      </c>
      <c r="G248" s="29">
        <v>8794</v>
      </c>
    </row>
    <row r="249" spans="1:7" ht="14.45" customHeight="1">
      <c r="A249" s="268" t="s">
        <v>18</v>
      </c>
      <c r="B249" s="34">
        <v>10</v>
      </c>
      <c r="C249" s="268" t="s">
        <v>68</v>
      </c>
      <c r="D249" s="8">
        <f t="shared" ref="D249:E249" si="118">SUM(D226:D248)</f>
        <v>104607</v>
      </c>
      <c r="E249" s="8">
        <f t="shared" si="118"/>
        <v>106476</v>
      </c>
      <c r="F249" s="8">
        <f t="shared" ref="F249" si="119">SUM(F226:F248)</f>
        <v>106476</v>
      </c>
      <c r="G249" s="8">
        <f t="shared" ref="G249" si="120">SUM(G226:G248)</f>
        <v>119434</v>
      </c>
    </row>
    <row r="250" spans="1:7" ht="11.25" customHeight="1">
      <c r="C250" s="268"/>
      <c r="D250" s="10"/>
      <c r="E250" s="10"/>
      <c r="F250" s="10"/>
      <c r="G250" s="10"/>
    </row>
    <row r="251" spans="1:7" ht="14.45" customHeight="1">
      <c r="B251" s="34">
        <v>11</v>
      </c>
      <c r="C251" s="268" t="s">
        <v>353</v>
      </c>
      <c r="D251" s="10"/>
      <c r="E251" s="10"/>
      <c r="F251" s="10"/>
      <c r="G251" s="10"/>
    </row>
    <row r="252" spans="1:7" ht="14.45" customHeight="1">
      <c r="B252" s="34" t="s">
        <v>354</v>
      </c>
      <c r="C252" s="268" t="s">
        <v>355</v>
      </c>
      <c r="D252" s="5">
        <v>0</v>
      </c>
      <c r="E252" s="5">
        <v>0</v>
      </c>
      <c r="F252" s="5">
        <v>0</v>
      </c>
      <c r="G252" s="5">
        <v>0</v>
      </c>
    </row>
    <row r="253" spans="1:7" ht="14.45" customHeight="1">
      <c r="A253" s="69" t="s">
        <v>18</v>
      </c>
      <c r="B253" s="99">
        <v>11</v>
      </c>
      <c r="C253" s="69" t="s">
        <v>353</v>
      </c>
      <c r="D253" s="2">
        <f t="shared" ref="D253:G253" si="121">D252</f>
        <v>0</v>
      </c>
      <c r="E253" s="2">
        <f t="shared" si="121"/>
        <v>0</v>
      </c>
      <c r="F253" s="2">
        <f t="shared" ref="F253" si="122">F252</f>
        <v>0</v>
      </c>
      <c r="G253" s="2">
        <f t="shared" si="121"/>
        <v>0</v>
      </c>
    </row>
    <row r="254" spans="1:7" ht="10.5" customHeight="1">
      <c r="C254" s="268"/>
      <c r="D254" s="5"/>
      <c r="E254" s="10"/>
      <c r="F254" s="10"/>
      <c r="G254" s="10"/>
    </row>
    <row r="255" spans="1:7" ht="14.45" customHeight="1">
      <c r="B255" s="34">
        <v>12</v>
      </c>
      <c r="C255" s="268" t="s">
        <v>383</v>
      </c>
      <c r="D255" s="10"/>
      <c r="E255" s="10"/>
      <c r="F255" s="10"/>
      <c r="G255" s="10"/>
    </row>
    <row r="256" spans="1:7" ht="14.45" customHeight="1">
      <c r="A256" s="171"/>
      <c r="B256" s="179" t="s">
        <v>384</v>
      </c>
      <c r="C256" s="171" t="s">
        <v>234</v>
      </c>
      <c r="D256" s="8">
        <v>5366</v>
      </c>
      <c r="E256" s="8">
        <v>1</v>
      </c>
      <c r="F256" s="8">
        <v>1</v>
      </c>
      <c r="G256" s="29">
        <v>1</v>
      </c>
    </row>
    <row r="257" spans="1:7" ht="14.45" customHeight="1">
      <c r="A257" s="171" t="s">
        <v>18</v>
      </c>
      <c r="B257" s="179">
        <v>12</v>
      </c>
      <c r="C257" s="171" t="s">
        <v>383</v>
      </c>
      <c r="D257" s="8">
        <f t="shared" ref="D257:E257" si="123">D256</f>
        <v>5366</v>
      </c>
      <c r="E257" s="8">
        <f t="shared" si="123"/>
        <v>1</v>
      </c>
      <c r="F257" s="8">
        <f t="shared" ref="F257" si="124">F256</f>
        <v>1</v>
      </c>
      <c r="G257" s="8">
        <f t="shared" ref="G257" si="125">G256</f>
        <v>1</v>
      </c>
    </row>
    <row r="258" spans="1:7" ht="14.45" customHeight="1">
      <c r="A258" s="171"/>
      <c r="B258" s="179"/>
      <c r="C258" s="171"/>
      <c r="D258" s="5"/>
      <c r="E258" s="10"/>
      <c r="F258" s="10"/>
      <c r="G258" s="10"/>
    </row>
    <row r="259" spans="1:7" ht="14.45" customHeight="1">
      <c r="A259" s="171"/>
      <c r="B259" s="179">
        <v>13</v>
      </c>
      <c r="C259" s="171" t="s">
        <v>389</v>
      </c>
      <c r="D259" s="10"/>
      <c r="E259" s="10"/>
      <c r="F259" s="10"/>
      <c r="G259" s="10"/>
    </row>
    <row r="260" spans="1:7" ht="14.45" customHeight="1">
      <c r="B260" s="34" t="s">
        <v>390</v>
      </c>
      <c r="C260" s="268" t="s">
        <v>234</v>
      </c>
      <c r="D260" s="5">
        <v>0</v>
      </c>
      <c r="E260" s="10">
        <v>1000</v>
      </c>
      <c r="F260" s="10">
        <v>1000</v>
      </c>
      <c r="G260" s="5">
        <v>0</v>
      </c>
    </row>
    <row r="261" spans="1:7" ht="14.45" customHeight="1">
      <c r="A261" s="268" t="s">
        <v>18</v>
      </c>
      <c r="B261" s="34">
        <v>13</v>
      </c>
      <c r="C261" s="268" t="s">
        <v>389</v>
      </c>
      <c r="D261" s="2">
        <f t="shared" ref="D261:E261" si="126">D260</f>
        <v>0</v>
      </c>
      <c r="E261" s="3">
        <f t="shared" si="126"/>
        <v>1000</v>
      </c>
      <c r="F261" s="3">
        <f t="shared" ref="F261" si="127">F260</f>
        <v>1000</v>
      </c>
      <c r="G261" s="2">
        <f t="shared" ref="G261" si="128">G260</f>
        <v>0</v>
      </c>
    </row>
    <row r="262" spans="1:7" ht="14.45" customHeight="1">
      <c r="C262" s="268"/>
      <c r="D262" s="5"/>
      <c r="E262" s="5"/>
      <c r="F262" s="5"/>
      <c r="G262" s="10"/>
    </row>
    <row r="263" spans="1:7" s="174" customFormat="1" ht="14.45" customHeight="1">
      <c r="A263" s="171"/>
      <c r="B263" s="179">
        <v>14</v>
      </c>
      <c r="C263" s="171" t="s">
        <v>399</v>
      </c>
      <c r="D263" s="5"/>
      <c r="E263" s="5"/>
      <c r="F263" s="5"/>
      <c r="G263" s="10"/>
    </row>
    <row r="264" spans="1:7" s="174" customFormat="1" ht="14.45" customHeight="1">
      <c r="A264" s="171"/>
      <c r="B264" s="179" t="s">
        <v>400</v>
      </c>
      <c r="C264" s="268" t="s">
        <v>234</v>
      </c>
      <c r="D264" s="5">
        <v>0</v>
      </c>
      <c r="E264" s="10">
        <v>6000</v>
      </c>
      <c r="F264" s="10">
        <v>6000</v>
      </c>
      <c r="G264" s="6">
        <v>1</v>
      </c>
    </row>
    <row r="265" spans="1:7" ht="14.45" customHeight="1">
      <c r="A265" s="268" t="s">
        <v>18</v>
      </c>
      <c r="B265" s="179">
        <v>14</v>
      </c>
      <c r="C265" s="171" t="s">
        <v>399</v>
      </c>
      <c r="D265" s="2">
        <f t="shared" ref="D265:E265" si="129">D264</f>
        <v>0</v>
      </c>
      <c r="E265" s="3">
        <f t="shared" si="129"/>
        <v>6000</v>
      </c>
      <c r="F265" s="3">
        <f t="shared" ref="F265" si="130">F264</f>
        <v>6000</v>
      </c>
      <c r="G265" s="3">
        <f t="shared" ref="G265" si="131">G264</f>
        <v>1</v>
      </c>
    </row>
    <row r="266" spans="1:7" ht="14.45" customHeight="1">
      <c r="A266" s="268" t="s">
        <v>18</v>
      </c>
      <c r="B266" s="98">
        <v>0.09</v>
      </c>
      <c r="C266" s="65" t="s">
        <v>67</v>
      </c>
      <c r="D266" s="8">
        <f t="shared" ref="D266:G266" si="132">D249+D253+D257+D261+D265</f>
        <v>109973</v>
      </c>
      <c r="E266" s="8">
        <f t="shared" si="132"/>
        <v>113477</v>
      </c>
      <c r="F266" s="8">
        <f t="shared" ref="F266" si="133">F249+F253+F257+F261+F265</f>
        <v>113477</v>
      </c>
      <c r="G266" s="8">
        <f t="shared" si="132"/>
        <v>119436</v>
      </c>
    </row>
    <row r="267" spans="1:7" ht="14.45" customHeight="1">
      <c r="A267" s="268" t="s">
        <v>18</v>
      </c>
      <c r="B267" s="64">
        <v>2052</v>
      </c>
      <c r="C267" s="65" t="s">
        <v>5</v>
      </c>
      <c r="D267" s="8">
        <f t="shared" ref="D267:E267" si="134">D266</f>
        <v>109973</v>
      </c>
      <c r="E267" s="8">
        <f t="shared" si="134"/>
        <v>113477</v>
      </c>
      <c r="F267" s="8">
        <f t="shared" ref="F267" si="135">F266</f>
        <v>113477</v>
      </c>
      <c r="G267" s="8">
        <f t="shared" ref="G267" si="136">G266</f>
        <v>119436</v>
      </c>
    </row>
    <row r="268" spans="1:7">
      <c r="B268" s="64"/>
      <c r="C268" s="65"/>
      <c r="D268" s="9"/>
      <c r="E268" s="9"/>
      <c r="F268" s="9"/>
      <c r="G268" s="9"/>
    </row>
    <row r="269" spans="1:7" ht="14.45" customHeight="1">
      <c r="A269" s="268" t="s">
        <v>20</v>
      </c>
      <c r="B269" s="64">
        <v>2054</v>
      </c>
      <c r="C269" s="65" t="s">
        <v>6</v>
      </c>
      <c r="D269" s="62"/>
      <c r="E269" s="62"/>
      <c r="F269" s="62"/>
      <c r="G269" s="62"/>
    </row>
    <row r="270" spans="1:7" ht="14.45" customHeight="1">
      <c r="B270" s="98">
        <v>9.5000000000000001E-2</v>
      </c>
      <c r="C270" s="65" t="s">
        <v>157</v>
      </c>
      <c r="D270" s="62"/>
      <c r="E270" s="62"/>
      <c r="F270" s="62"/>
      <c r="G270" s="62"/>
    </row>
    <row r="271" spans="1:7" ht="14.45" customHeight="1">
      <c r="B271" s="34">
        <v>10</v>
      </c>
      <c r="C271" s="268" t="s">
        <v>68</v>
      </c>
      <c r="D271" s="62"/>
      <c r="E271" s="62"/>
      <c r="F271" s="62"/>
      <c r="G271" s="62"/>
    </row>
    <row r="272" spans="1:7" ht="14.45" customHeight="1">
      <c r="B272" s="34">
        <v>58</v>
      </c>
      <c r="C272" s="268" t="s">
        <v>72</v>
      </c>
      <c r="D272" s="62"/>
      <c r="E272" s="62"/>
      <c r="F272" s="62"/>
      <c r="G272" s="62"/>
    </row>
    <row r="273" spans="1:7" ht="14.45" customHeight="1">
      <c r="B273" s="72" t="s">
        <v>73</v>
      </c>
      <c r="C273" s="268" t="s">
        <v>23</v>
      </c>
      <c r="D273" s="10">
        <v>11298</v>
      </c>
      <c r="E273" s="10">
        <v>17474</v>
      </c>
      <c r="F273" s="10">
        <v>17474</v>
      </c>
      <c r="G273" s="10">
        <v>14873</v>
      </c>
    </row>
    <row r="274" spans="1:7" s="60" customFormat="1" ht="14.45" customHeight="1">
      <c r="A274" s="53"/>
      <c r="B274" s="56" t="s">
        <v>262</v>
      </c>
      <c r="C274" s="53" t="s">
        <v>228</v>
      </c>
      <c r="D274" s="5">
        <v>0</v>
      </c>
      <c r="E274" s="10">
        <v>530</v>
      </c>
      <c r="F274" s="10">
        <v>530</v>
      </c>
      <c r="G274" s="10">
        <v>1</v>
      </c>
    </row>
    <row r="275" spans="1:7" s="191" customFormat="1" ht="14.45" customHeight="1">
      <c r="A275" s="53"/>
      <c r="B275" s="56" t="s">
        <v>263</v>
      </c>
      <c r="C275" s="53" t="s">
        <v>229</v>
      </c>
      <c r="D275" s="10">
        <v>6511</v>
      </c>
      <c r="E275" s="10">
        <v>1973</v>
      </c>
      <c r="F275" s="10">
        <v>1973</v>
      </c>
      <c r="G275" s="10">
        <v>1626</v>
      </c>
    </row>
    <row r="276" spans="1:7" s="191" customFormat="1" ht="14.45" customHeight="1">
      <c r="A276" s="53"/>
      <c r="B276" s="56" t="s">
        <v>319</v>
      </c>
      <c r="C276" s="53" t="s">
        <v>231</v>
      </c>
      <c r="D276" s="5">
        <v>0</v>
      </c>
      <c r="E276" s="10">
        <v>1</v>
      </c>
      <c r="F276" s="10">
        <v>1</v>
      </c>
      <c r="G276" s="10">
        <v>1</v>
      </c>
    </row>
    <row r="277" spans="1:7" s="174" customFormat="1" ht="14.45" customHeight="1">
      <c r="A277" s="268"/>
      <c r="B277" s="72" t="s">
        <v>74</v>
      </c>
      <c r="C277" s="53" t="s">
        <v>232</v>
      </c>
      <c r="D277" s="10">
        <f>19-1</f>
        <v>18</v>
      </c>
      <c r="E277" s="10">
        <v>55</v>
      </c>
      <c r="F277" s="10">
        <v>55</v>
      </c>
      <c r="G277" s="10">
        <v>55</v>
      </c>
    </row>
    <row r="278" spans="1:7" s="174" customFormat="1" ht="14.45" customHeight="1">
      <c r="A278" s="268"/>
      <c r="B278" s="72" t="s">
        <v>75</v>
      </c>
      <c r="C278" s="268" t="s">
        <v>26</v>
      </c>
      <c r="D278" s="10">
        <v>632</v>
      </c>
      <c r="E278" s="10">
        <v>700</v>
      </c>
      <c r="F278" s="10">
        <v>700</v>
      </c>
      <c r="G278" s="10">
        <v>700</v>
      </c>
    </row>
    <row r="279" spans="1:7" s="174" customFormat="1" ht="14.45" customHeight="1">
      <c r="A279" s="268"/>
      <c r="B279" s="72" t="s">
        <v>264</v>
      </c>
      <c r="C279" s="67" t="s">
        <v>258</v>
      </c>
      <c r="D279" s="5">
        <v>0</v>
      </c>
      <c r="E279" s="10">
        <v>1</v>
      </c>
      <c r="F279" s="10">
        <v>1</v>
      </c>
      <c r="G279" s="10">
        <v>1</v>
      </c>
    </row>
    <row r="280" spans="1:7" s="174" customFormat="1" ht="14.45" customHeight="1">
      <c r="A280" s="268"/>
      <c r="B280" s="72" t="s">
        <v>321</v>
      </c>
      <c r="C280" s="67" t="s">
        <v>297</v>
      </c>
      <c r="D280" s="7">
        <v>0</v>
      </c>
      <c r="E280" s="8">
        <v>1</v>
      </c>
      <c r="F280" s="8">
        <v>1</v>
      </c>
      <c r="G280" s="8">
        <v>1</v>
      </c>
    </row>
    <row r="281" spans="1:7" s="174" customFormat="1" ht="14.45" customHeight="1">
      <c r="A281" s="171" t="s">
        <v>18</v>
      </c>
      <c r="B281" s="179">
        <v>58</v>
      </c>
      <c r="C281" s="171" t="s">
        <v>72</v>
      </c>
      <c r="D281" s="8">
        <f t="shared" ref="D281:E281" si="137">SUM(D273:D280)</f>
        <v>18459</v>
      </c>
      <c r="E281" s="8">
        <f t="shared" si="137"/>
        <v>20735</v>
      </c>
      <c r="F281" s="8">
        <f t="shared" ref="F281" si="138">SUM(F273:F280)</f>
        <v>20735</v>
      </c>
      <c r="G281" s="8">
        <f t="shared" ref="G281" si="139">SUM(G273:G280)</f>
        <v>17258</v>
      </c>
    </row>
    <row r="282" spans="1:7" s="174" customFormat="1" ht="14.45" customHeight="1">
      <c r="A282" s="268"/>
      <c r="B282" s="34"/>
      <c r="C282" s="268"/>
      <c r="D282" s="100"/>
      <c r="E282" s="100"/>
      <c r="F282" s="100"/>
      <c r="G282" s="100"/>
    </row>
    <row r="283" spans="1:7" s="174" customFormat="1" ht="14.45" customHeight="1">
      <c r="A283" s="268"/>
      <c r="B283" s="34">
        <v>59</v>
      </c>
      <c r="C283" s="268" t="s">
        <v>76</v>
      </c>
      <c r="D283" s="62"/>
      <c r="E283" s="62"/>
      <c r="F283" s="62"/>
      <c r="G283" s="62"/>
    </row>
    <row r="284" spans="1:7" s="246" customFormat="1" ht="14.45" customHeight="1">
      <c r="A284" s="101"/>
      <c r="B284" s="72" t="s">
        <v>77</v>
      </c>
      <c r="C284" s="268" t="s">
        <v>23</v>
      </c>
      <c r="D284" s="10">
        <v>8267</v>
      </c>
      <c r="E284" s="10">
        <v>13155</v>
      </c>
      <c r="F284" s="10">
        <v>13155</v>
      </c>
      <c r="G284" s="10">
        <v>12232</v>
      </c>
    </row>
    <row r="285" spans="1:7" s="246" customFormat="1" ht="14.45" customHeight="1">
      <c r="A285" s="245"/>
      <c r="B285" s="286" t="s">
        <v>186</v>
      </c>
      <c r="C285" s="171" t="s">
        <v>184</v>
      </c>
      <c r="D285" s="10">
        <v>357</v>
      </c>
      <c r="E285" s="10">
        <v>542</v>
      </c>
      <c r="F285" s="10">
        <v>542</v>
      </c>
      <c r="G285" s="10">
        <v>350</v>
      </c>
    </row>
    <row r="286" spans="1:7" s="60" customFormat="1" ht="14.45" customHeight="1">
      <c r="A286" s="53"/>
      <c r="B286" s="56" t="s">
        <v>267</v>
      </c>
      <c r="C286" s="53" t="s">
        <v>228</v>
      </c>
      <c r="D286" s="10">
        <v>423</v>
      </c>
      <c r="E286" s="10">
        <v>392</v>
      </c>
      <c r="F286" s="10">
        <v>392</v>
      </c>
      <c r="G286" s="10">
        <v>1</v>
      </c>
    </row>
    <row r="287" spans="1:7" s="60" customFormat="1" ht="14.45" customHeight="1">
      <c r="A287" s="53"/>
      <c r="B287" s="56" t="s">
        <v>268</v>
      </c>
      <c r="C287" s="53" t="s">
        <v>229</v>
      </c>
      <c r="D287" s="10">
        <v>7379</v>
      </c>
      <c r="E287" s="10">
        <v>1775</v>
      </c>
      <c r="F287" s="10">
        <v>1775</v>
      </c>
      <c r="G287" s="10">
        <v>1584</v>
      </c>
    </row>
    <row r="288" spans="1:7" s="102" customFormat="1" ht="14.45" customHeight="1">
      <c r="A288" s="101"/>
      <c r="B288" s="72" t="s">
        <v>78</v>
      </c>
      <c r="C288" s="53" t="s">
        <v>232</v>
      </c>
      <c r="D288" s="10">
        <v>550</v>
      </c>
      <c r="E288" s="10">
        <v>900</v>
      </c>
      <c r="F288" s="10">
        <v>900</v>
      </c>
      <c r="G288" s="10">
        <v>900</v>
      </c>
    </row>
    <row r="289" spans="1:7" s="102" customFormat="1" ht="14.45" customHeight="1">
      <c r="A289" s="101"/>
      <c r="B289" s="72" t="s">
        <v>79</v>
      </c>
      <c r="C289" s="268" t="s">
        <v>26</v>
      </c>
      <c r="D289" s="10">
        <v>420</v>
      </c>
      <c r="E289" s="10">
        <v>683</v>
      </c>
      <c r="F289" s="10">
        <v>683</v>
      </c>
      <c r="G289" s="10">
        <v>683</v>
      </c>
    </row>
    <row r="290" spans="1:7" ht="14.45" customHeight="1">
      <c r="B290" s="72" t="s">
        <v>269</v>
      </c>
      <c r="C290" s="67" t="s">
        <v>258</v>
      </c>
      <c r="D290" s="10">
        <v>260</v>
      </c>
      <c r="E290" s="10">
        <v>1</v>
      </c>
      <c r="F290" s="10">
        <v>1</v>
      </c>
      <c r="G290" s="10">
        <v>1</v>
      </c>
    </row>
    <row r="291" spans="1:7" ht="14.45" customHeight="1">
      <c r="B291" s="72" t="s">
        <v>320</v>
      </c>
      <c r="C291" s="67" t="s">
        <v>297</v>
      </c>
      <c r="D291" s="10">
        <v>353</v>
      </c>
      <c r="E291" s="10">
        <v>1</v>
      </c>
      <c r="F291" s="10">
        <v>1</v>
      </c>
      <c r="G291" s="10">
        <v>1</v>
      </c>
    </row>
    <row r="292" spans="1:7" ht="14.45" customHeight="1">
      <c r="A292" s="268" t="s">
        <v>18</v>
      </c>
      <c r="B292" s="34">
        <v>59</v>
      </c>
      <c r="C292" s="268" t="s">
        <v>76</v>
      </c>
      <c r="D292" s="3">
        <f t="shared" ref="D292:E292" si="140">SUM(D284:D291)</f>
        <v>18009</v>
      </c>
      <c r="E292" s="3">
        <f t="shared" si="140"/>
        <v>17449</v>
      </c>
      <c r="F292" s="3">
        <f t="shared" ref="F292" si="141">SUM(F284:F291)</f>
        <v>17449</v>
      </c>
      <c r="G292" s="3">
        <f t="shared" ref="G292" si="142">SUM(G284:G291)</f>
        <v>15752</v>
      </c>
    </row>
    <row r="293" spans="1:7" ht="14.45" customHeight="1">
      <c r="C293" s="268"/>
      <c r="D293" s="9"/>
      <c r="E293" s="9"/>
      <c r="F293" s="9"/>
      <c r="G293" s="62"/>
    </row>
    <row r="294" spans="1:7" ht="14.45" customHeight="1">
      <c r="B294" s="34">
        <v>60</v>
      </c>
      <c r="C294" s="268" t="s">
        <v>211</v>
      </c>
      <c r="D294" s="62"/>
      <c r="E294" s="62"/>
      <c r="F294" s="62"/>
      <c r="G294" s="62"/>
    </row>
    <row r="295" spans="1:7" s="174" customFormat="1" ht="14.45" customHeight="1">
      <c r="A295" s="171"/>
      <c r="B295" s="286" t="s">
        <v>80</v>
      </c>
      <c r="C295" s="171" t="s">
        <v>23</v>
      </c>
      <c r="D295" s="10">
        <v>26993</v>
      </c>
      <c r="E295" s="10">
        <v>44630</v>
      </c>
      <c r="F295" s="10">
        <v>44630</v>
      </c>
      <c r="G295" s="10">
        <v>49726</v>
      </c>
    </row>
    <row r="296" spans="1:7" ht="14.45" customHeight="1">
      <c r="B296" s="72" t="s">
        <v>187</v>
      </c>
      <c r="C296" s="268" t="s">
        <v>184</v>
      </c>
      <c r="D296" s="10">
        <v>2819</v>
      </c>
      <c r="E296" s="10">
        <v>2721</v>
      </c>
      <c r="F296" s="10">
        <v>2721</v>
      </c>
      <c r="G296" s="10">
        <v>2347</v>
      </c>
    </row>
    <row r="297" spans="1:7" s="60" customFormat="1" ht="14.45" customHeight="1">
      <c r="A297" s="53"/>
      <c r="B297" s="56" t="s">
        <v>265</v>
      </c>
      <c r="C297" s="53" t="s">
        <v>228</v>
      </c>
      <c r="D297" s="10">
        <v>1931</v>
      </c>
      <c r="E297" s="10">
        <v>1332</v>
      </c>
      <c r="F297" s="10">
        <v>1332</v>
      </c>
      <c r="G297" s="10">
        <v>1</v>
      </c>
    </row>
    <row r="298" spans="1:7" s="60" customFormat="1" ht="14.45" customHeight="1">
      <c r="A298" s="53"/>
      <c r="B298" s="56" t="s">
        <v>266</v>
      </c>
      <c r="C298" s="53" t="s">
        <v>229</v>
      </c>
      <c r="D298" s="10">
        <v>20440</v>
      </c>
      <c r="E298" s="10">
        <v>6037</v>
      </c>
      <c r="F298" s="10">
        <v>6037</v>
      </c>
      <c r="G298" s="10">
        <v>6662</v>
      </c>
    </row>
    <row r="299" spans="1:7" ht="14.45" customHeight="1">
      <c r="B299" s="72" t="s">
        <v>81</v>
      </c>
      <c r="C299" s="53" t="s">
        <v>232</v>
      </c>
      <c r="D299" s="10">
        <v>75</v>
      </c>
      <c r="E299" s="10">
        <v>130</v>
      </c>
      <c r="F299" s="10">
        <v>130</v>
      </c>
      <c r="G299" s="10">
        <v>130</v>
      </c>
    </row>
    <row r="300" spans="1:7" ht="14.45" customHeight="1">
      <c r="B300" s="72" t="s">
        <v>82</v>
      </c>
      <c r="C300" s="268" t="s">
        <v>26</v>
      </c>
      <c r="D300" s="1">
        <v>5037</v>
      </c>
      <c r="E300" s="1">
        <v>6114</v>
      </c>
      <c r="F300" s="1">
        <v>6114</v>
      </c>
      <c r="G300" s="1">
        <v>6114</v>
      </c>
    </row>
    <row r="301" spans="1:7" ht="14.45" customHeight="1">
      <c r="A301" s="69"/>
      <c r="B301" s="291" t="s">
        <v>322</v>
      </c>
      <c r="C301" s="69" t="s">
        <v>307</v>
      </c>
      <c r="D301" s="5">
        <v>0</v>
      </c>
      <c r="E301" s="10">
        <v>350</v>
      </c>
      <c r="F301" s="10">
        <v>350</v>
      </c>
      <c r="G301" s="10">
        <v>350</v>
      </c>
    </row>
    <row r="302" spans="1:7" ht="14.45" customHeight="1">
      <c r="B302" s="72" t="s">
        <v>324</v>
      </c>
      <c r="C302" s="67" t="s">
        <v>258</v>
      </c>
      <c r="D302" s="10">
        <v>387</v>
      </c>
      <c r="E302" s="10">
        <v>500</v>
      </c>
      <c r="F302" s="10">
        <v>500</v>
      </c>
      <c r="G302" s="10">
        <v>500</v>
      </c>
    </row>
    <row r="303" spans="1:7" ht="14.45" customHeight="1">
      <c r="A303" s="171"/>
      <c r="B303" s="286" t="s">
        <v>323</v>
      </c>
      <c r="C303" s="172" t="s">
        <v>313</v>
      </c>
      <c r="D303" s="10">
        <v>67</v>
      </c>
      <c r="E303" s="10">
        <v>150</v>
      </c>
      <c r="F303" s="10">
        <v>150</v>
      </c>
      <c r="G303" s="10">
        <v>150</v>
      </c>
    </row>
    <row r="304" spans="1:7" ht="14.45" customHeight="1">
      <c r="A304" s="171"/>
      <c r="B304" s="286" t="s">
        <v>325</v>
      </c>
      <c r="C304" s="172" t="s">
        <v>297</v>
      </c>
      <c r="D304" s="10">
        <v>576</v>
      </c>
      <c r="E304" s="10">
        <v>1</v>
      </c>
      <c r="F304" s="10">
        <v>1</v>
      </c>
      <c r="G304" s="10">
        <v>1</v>
      </c>
    </row>
    <row r="305" spans="1:7" ht="14.45" customHeight="1">
      <c r="A305" s="268" t="s">
        <v>18</v>
      </c>
      <c r="B305" s="34">
        <v>60</v>
      </c>
      <c r="C305" s="268" t="s">
        <v>211</v>
      </c>
      <c r="D305" s="3">
        <f t="shared" ref="D305:E305" si="143">SUM(D295:D304)</f>
        <v>58325</v>
      </c>
      <c r="E305" s="3">
        <f t="shared" si="143"/>
        <v>61965</v>
      </c>
      <c r="F305" s="3">
        <f t="shared" ref="F305" si="144">SUM(F295:F304)</f>
        <v>61965</v>
      </c>
      <c r="G305" s="3">
        <f>SUM(G295:G304)</f>
        <v>65981</v>
      </c>
    </row>
    <row r="306" spans="1:7" ht="14.45" customHeight="1">
      <c r="A306" s="268" t="s">
        <v>18</v>
      </c>
      <c r="B306" s="34">
        <v>10</v>
      </c>
      <c r="C306" s="268" t="s">
        <v>68</v>
      </c>
      <c r="D306" s="8">
        <f t="shared" ref="D306:E306" si="145">D305+D292+D281</f>
        <v>94793</v>
      </c>
      <c r="E306" s="8">
        <f t="shared" si="145"/>
        <v>100149</v>
      </c>
      <c r="F306" s="8">
        <f t="shared" ref="F306" si="146">F305+F292+F281</f>
        <v>100149</v>
      </c>
      <c r="G306" s="8">
        <f>G305+G292+G281</f>
        <v>98991</v>
      </c>
    </row>
    <row r="307" spans="1:7" ht="14.45" customHeight="1">
      <c r="A307" s="268" t="s">
        <v>18</v>
      </c>
      <c r="B307" s="98">
        <v>9.5000000000000001E-2</v>
      </c>
      <c r="C307" s="65" t="s">
        <v>157</v>
      </c>
      <c r="D307" s="8">
        <f t="shared" ref="D307:E307" si="147">D306</f>
        <v>94793</v>
      </c>
      <c r="E307" s="8">
        <f t="shared" si="147"/>
        <v>100149</v>
      </c>
      <c r="F307" s="8">
        <f t="shared" ref="F307" si="148">F306</f>
        <v>100149</v>
      </c>
      <c r="G307" s="8">
        <f>G306</f>
        <v>98991</v>
      </c>
    </row>
    <row r="308" spans="1:7" ht="14.45" customHeight="1">
      <c r="B308" s="103"/>
      <c r="C308" s="65"/>
      <c r="D308" s="62"/>
      <c r="E308" s="62"/>
      <c r="F308" s="62"/>
      <c r="G308" s="62"/>
    </row>
    <row r="309" spans="1:7" ht="14.45" customHeight="1">
      <c r="B309" s="98">
        <v>9.6000000000000002E-2</v>
      </c>
      <c r="C309" s="65" t="s">
        <v>83</v>
      </c>
      <c r="D309" s="62"/>
      <c r="E309" s="62"/>
      <c r="F309" s="62"/>
      <c r="G309" s="62"/>
    </row>
    <row r="310" spans="1:7" ht="14.45" customHeight="1">
      <c r="B310" s="104">
        <v>0.44</v>
      </c>
      <c r="C310" s="268" t="s">
        <v>21</v>
      </c>
      <c r="D310" s="62"/>
      <c r="E310" s="62"/>
      <c r="F310" s="62"/>
      <c r="G310" s="62"/>
    </row>
    <row r="311" spans="1:7" ht="14.45" customHeight="1">
      <c r="B311" s="72" t="s">
        <v>22</v>
      </c>
      <c r="C311" s="268" t="s">
        <v>23</v>
      </c>
      <c r="D311" s="10">
        <v>23534</v>
      </c>
      <c r="E311" s="10">
        <v>41319</v>
      </c>
      <c r="F311" s="10">
        <v>41319</v>
      </c>
      <c r="G311" s="23">
        <v>42993</v>
      </c>
    </row>
    <row r="312" spans="1:7" ht="14.45" customHeight="1">
      <c r="B312" s="72" t="s">
        <v>183</v>
      </c>
      <c r="C312" s="268" t="s">
        <v>184</v>
      </c>
      <c r="D312" s="10">
        <v>1354</v>
      </c>
      <c r="E312" s="10">
        <v>1112</v>
      </c>
      <c r="F312" s="10">
        <v>1112</v>
      </c>
      <c r="G312" s="10">
        <v>1167</v>
      </c>
    </row>
    <row r="313" spans="1:7" s="60" customFormat="1" ht="14.45" customHeight="1">
      <c r="A313" s="53"/>
      <c r="B313" s="56" t="s">
        <v>270</v>
      </c>
      <c r="C313" s="53" t="s">
        <v>228</v>
      </c>
      <c r="D313" s="10">
        <v>1097</v>
      </c>
      <c r="E313" s="10">
        <v>1234</v>
      </c>
      <c r="F313" s="10">
        <v>1234</v>
      </c>
      <c r="G313" s="10">
        <v>1</v>
      </c>
    </row>
    <row r="314" spans="1:7" s="60" customFormat="1" ht="14.45" customHeight="1">
      <c r="A314" s="53"/>
      <c r="B314" s="56" t="s">
        <v>271</v>
      </c>
      <c r="C314" s="53" t="s">
        <v>229</v>
      </c>
      <c r="D314" s="10">
        <v>21680</v>
      </c>
      <c r="E314" s="10">
        <v>5256</v>
      </c>
      <c r="F314" s="10">
        <v>5256</v>
      </c>
      <c r="G314" s="10">
        <v>5090</v>
      </c>
    </row>
    <row r="315" spans="1:7" ht="14.45" customHeight="1">
      <c r="B315" s="72" t="s">
        <v>24</v>
      </c>
      <c r="C315" s="53" t="s">
        <v>232</v>
      </c>
      <c r="D315" s="10">
        <v>200</v>
      </c>
      <c r="E315" s="10">
        <v>200</v>
      </c>
      <c r="F315" s="10">
        <v>200</v>
      </c>
      <c r="G315" s="23">
        <v>200</v>
      </c>
    </row>
    <row r="316" spans="1:7" ht="14.45" customHeight="1">
      <c r="B316" s="72" t="s">
        <v>25</v>
      </c>
      <c r="C316" s="268" t="s">
        <v>26</v>
      </c>
      <c r="D316" s="10">
        <v>2200</v>
      </c>
      <c r="E316" s="10">
        <v>1500</v>
      </c>
      <c r="F316" s="10">
        <v>1500</v>
      </c>
      <c r="G316" s="23">
        <v>500</v>
      </c>
    </row>
    <row r="317" spans="1:7" ht="14.45" customHeight="1">
      <c r="B317" s="72" t="s">
        <v>326</v>
      </c>
      <c r="C317" s="268" t="s">
        <v>307</v>
      </c>
      <c r="D317" s="10">
        <v>50</v>
      </c>
      <c r="E317" s="10">
        <v>50</v>
      </c>
      <c r="F317" s="10">
        <v>50</v>
      </c>
      <c r="G317" s="10">
        <v>50</v>
      </c>
    </row>
    <row r="318" spans="1:7" ht="14.45" customHeight="1">
      <c r="B318" s="72" t="s">
        <v>327</v>
      </c>
      <c r="C318" s="268" t="s">
        <v>328</v>
      </c>
      <c r="D318" s="10">
        <v>300</v>
      </c>
      <c r="E318" s="10">
        <v>300</v>
      </c>
      <c r="F318" s="10">
        <v>300</v>
      </c>
      <c r="G318" s="10">
        <v>300</v>
      </c>
    </row>
    <row r="319" spans="1:7" ht="14.45" customHeight="1">
      <c r="B319" s="72" t="s">
        <v>329</v>
      </c>
      <c r="C319" s="268" t="s">
        <v>311</v>
      </c>
      <c r="D319" s="10">
        <v>100</v>
      </c>
      <c r="E319" s="10">
        <v>100</v>
      </c>
      <c r="F319" s="10">
        <v>100</v>
      </c>
      <c r="G319" s="10">
        <v>100</v>
      </c>
    </row>
    <row r="320" spans="1:7" ht="14.45" customHeight="1">
      <c r="B320" s="72" t="s">
        <v>257</v>
      </c>
      <c r="C320" s="67" t="s">
        <v>258</v>
      </c>
      <c r="D320" s="10">
        <v>1000</v>
      </c>
      <c r="E320" s="10">
        <v>1000</v>
      </c>
      <c r="F320" s="10">
        <v>1000</v>
      </c>
      <c r="G320" s="10">
        <v>1000</v>
      </c>
    </row>
    <row r="321" spans="1:7" ht="14.45" customHeight="1">
      <c r="B321" s="72" t="s">
        <v>330</v>
      </c>
      <c r="C321" s="67" t="s">
        <v>313</v>
      </c>
      <c r="D321" s="5">
        <v>0</v>
      </c>
      <c r="E321" s="10">
        <v>1</v>
      </c>
      <c r="F321" s="10">
        <v>1</v>
      </c>
      <c r="G321" s="10">
        <v>1</v>
      </c>
    </row>
    <row r="322" spans="1:7" ht="14.45" customHeight="1">
      <c r="B322" s="72" t="s">
        <v>331</v>
      </c>
      <c r="C322" s="67" t="s">
        <v>315</v>
      </c>
      <c r="D322" s="5">
        <v>0</v>
      </c>
      <c r="E322" s="10">
        <v>1</v>
      </c>
      <c r="F322" s="10">
        <v>1</v>
      </c>
      <c r="G322" s="10">
        <v>1</v>
      </c>
    </row>
    <row r="323" spans="1:7" ht="14.45" customHeight="1">
      <c r="B323" s="72" t="s">
        <v>296</v>
      </c>
      <c r="C323" s="67" t="s">
        <v>297</v>
      </c>
      <c r="D323" s="10">
        <v>1500</v>
      </c>
      <c r="E323" s="10">
        <v>1500</v>
      </c>
      <c r="F323" s="10">
        <v>1500</v>
      </c>
      <c r="G323" s="10">
        <v>1500</v>
      </c>
    </row>
    <row r="324" spans="1:7" ht="14.45" customHeight="1">
      <c r="B324" s="72" t="s">
        <v>233</v>
      </c>
      <c r="C324" s="67" t="s">
        <v>234</v>
      </c>
      <c r="D324" s="8">
        <v>250</v>
      </c>
      <c r="E324" s="8">
        <v>250</v>
      </c>
      <c r="F324" s="8">
        <v>250</v>
      </c>
      <c r="G324" s="8">
        <v>250</v>
      </c>
    </row>
    <row r="325" spans="1:7" ht="14.45" customHeight="1">
      <c r="A325" s="268" t="s">
        <v>18</v>
      </c>
      <c r="B325" s="104">
        <v>0.44</v>
      </c>
      <c r="C325" s="268" t="s">
        <v>21</v>
      </c>
      <c r="D325" s="30">
        <f t="shared" ref="D325:E325" si="149">SUM(D311:D324)</f>
        <v>53265</v>
      </c>
      <c r="E325" s="30">
        <f t="shared" si="149"/>
        <v>53823</v>
      </c>
      <c r="F325" s="30">
        <f t="shared" ref="F325" si="150">SUM(F311:F324)</f>
        <v>53823</v>
      </c>
      <c r="G325" s="30">
        <f t="shared" ref="G325" si="151">SUM(G311:G324)</f>
        <v>53153</v>
      </c>
    </row>
    <row r="326" spans="1:7" ht="14.45" customHeight="1">
      <c r="B326" s="98"/>
      <c r="C326" s="65"/>
      <c r="D326" s="62"/>
      <c r="E326" s="62"/>
      <c r="F326" s="62"/>
      <c r="G326" s="62"/>
    </row>
    <row r="327" spans="1:7" ht="14.45" customHeight="1">
      <c r="B327" s="104">
        <v>0.45</v>
      </c>
      <c r="C327" s="268" t="s">
        <v>276</v>
      </c>
      <c r="D327" s="62"/>
      <c r="E327" s="62"/>
      <c r="F327" s="62"/>
      <c r="G327" s="62"/>
    </row>
    <row r="328" spans="1:7" ht="14.45" customHeight="1">
      <c r="A328" s="171"/>
      <c r="B328" s="286" t="s">
        <v>84</v>
      </c>
      <c r="C328" s="171" t="s">
        <v>23</v>
      </c>
      <c r="D328" s="10">
        <v>18259</v>
      </c>
      <c r="E328" s="10">
        <v>28336</v>
      </c>
      <c r="F328" s="10">
        <v>28336</v>
      </c>
      <c r="G328" s="10">
        <v>27360</v>
      </c>
    </row>
    <row r="329" spans="1:7" s="174" customFormat="1" ht="14.45" customHeight="1">
      <c r="A329" s="171"/>
      <c r="B329" s="286" t="s">
        <v>189</v>
      </c>
      <c r="C329" s="171" t="s">
        <v>184</v>
      </c>
      <c r="D329" s="10">
        <v>586</v>
      </c>
      <c r="E329" s="10">
        <v>708</v>
      </c>
      <c r="F329" s="10">
        <v>708</v>
      </c>
      <c r="G329" s="10">
        <v>714</v>
      </c>
    </row>
    <row r="330" spans="1:7" s="60" customFormat="1" ht="14.45" customHeight="1">
      <c r="A330" s="53"/>
      <c r="B330" s="56" t="s">
        <v>272</v>
      </c>
      <c r="C330" s="53" t="s">
        <v>228</v>
      </c>
      <c r="D330" s="10">
        <v>2341</v>
      </c>
      <c r="E330" s="10">
        <v>850</v>
      </c>
      <c r="F330" s="10">
        <v>850</v>
      </c>
      <c r="G330" s="10">
        <v>1</v>
      </c>
    </row>
    <row r="331" spans="1:7" s="60" customFormat="1" ht="14.45" customHeight="1">
      <c r="A331" s="53"/>
      <c r="B331" s="56" t="s">
        <v>273</v>
      </c>
      <c r="C331" s="53" t="s">
        <v>229</v>
      </c>
      <c r="D331" s="10">
        <v>12947</v>
      </c>
      <c r="E331" s="10">
        <v>3780</v>
      </c>
      <c r="F331" s="10">
        <v>3780</v>
      </c>
      <c r="G331" s="10">
        <v>3579</v>
      </c>
    </row>
    <row r="332" spans="1:7" s="174" customFormat="1" ht="14.45" customHeight="1">
      <c r="A332" s="171"/>
      <c r="B332" s="286" t="s">
        <v>85</v>
      </c>
      <c r="C332" s="183" t="s">
        <v>232</v>
      </c>
      <c r="D332" s="10">
        <v>150</v>
      </c>
      <c r="E332" s="10">
        <v>150</v>
      </c>
      <c r="F332" s="10">
        <v>150</v>
      </c>
      <c r="G332" s="10">
        <v>150</v>
      </c>
    </row>
    <row r="333" spans="1:7" ht="14.45" customHeight="1">
      <c r="B333" s="72" t="s">
        <v>86</v>
      </c>
      <c r="C333" s="268" t="s">
        <v>26</v>
      </c>
      <c r="D333" s="10">
        <v>1399</v>
      </c>
      <c r="E333" s="10">
        <v>1144</v>
      </c>
      <c r="F333" s="10">
        <v>1144</v>
      </c>
      <c r="G333" s="10">
        <v>1144</v>
      </c>
    </row>
    <row r="334" spans="1:7" ht="14.45" customHeight="1">
      <c r="B334" s="72" t="s">
        <v>332</v>
      </c>
      <c r="C334" s="268" t="s">
        <v>307</v>
      </c>
      <c r="D334" s="10">
        <v>100</v>
      </c>
      <c r="E334" s="10">
        <v>100</v>
      </c>
      <c r="F334" s="10">
        <v>100</v>
      </c>
      <c r="G334" s="10">
        <v>100</v>
      </c>
    </row>
    <row r="335" spans="1:7" ht="14.45" customHeight="1">
      <c r="B335" s="72" t="s">
        <v>333</v>
      </c>
      <c r="C335" s="268" t="s">
        <v>328</v>
      </c>
      <c r="D335" s="10">
        <v>613</v>
      </c>
      <c r="E335" s="10">
        <v>613</v>
      </c>
      <c r="F335" s="10">
        <v>613</v>
      </c>
      <c r="G335" s="10">
        <v>613</v>
      </c>
    </row>
    <row r="336" spans="1:7" ht="14.45" customHeight="1">
      <c r="B336" s="72" t="s">
        <v>334</v>
      </c>
      <c r="C336" s="268" t="s">
        <v>311</v>
      </c>
      <c r="D336" s="5">
        <v>0</v>
      </c>
      <c r="E336" s="5">
        <v>0</v>
      </c>
      <c r="F336" s="5">
        <v>0</v>
      </c>
      <c r="G336" s="5">
        <v>0</v>
      </c>
    </row>
    <row r="337" spans="1:7" ht="14.45" customHeight="1">
      <c r="B337" s="72" t="s">
        <v>274</v>
      </c>
      <c r="C337" s="67" t="s">
        <v>258</v>
      </c>
      <c r="D337" s="10">
        <v>320</v>
      </c>
      <c r="E337" s="10">
        <v>575</v>
      </c>
      <c r="F337" s="10">
        <v>575</v>
      </c>
      <c r="G337" s="10">
        <v>575</v>
      </c>
    </row>
    <row r="338" spans="1:7" ht="14.45" customHeight="1">
      <c r="B338" s="72" t="s">
        <v>335</v>
      </c>
      <c r="C338" s="67" t="s">
        <v>313</v>
      </c>
      <c r="D338" s="5">
        <v>0</v>
      </c>
      <c r="E338" s="10">
        <v>1</v>
      </c>
      <c r="F338" s="10">
        <v>1</v>
      </c>
      <c r="G338" s="10">
        <v>1</v>
      </c>
    </row>
    <row r="339" spans="1:7" ht="14.45" customHeight="1">
      <c r="B339" s="72" t="s">
        <v>375</v>
      </c>
      <c r="C339" s="67" t="s">
        <v>373</v>
      </c>
      <c r="D339" s="10">
        <v>518</v>
      </c>
      <c r="E339" s="10">
        <v>518</v>
      </c>
      <c r="F339" s="10">
        <v>518</v>
      </c>
      <c r="G339" s="10">
        <v>518</v>
      </c>
    </row>
    <row r="340" spans="1:7" ht="14.45" customHeight="1">
      <c r="B340" s="72" t="s">
        <v>336</v>
      </c>
      <c r="C340" s="67" t="s">
        <v>315</v>
      </c>
      <c r="D340" s="5">
        <v>0</v>
      </c>
      <c r="E340" s="10">
        <v>1</v>
      </c>
      <c r="F340" s="10">
        <v>1</v>
      </c>
      <c r="G340" s="10">
        <v>1</v>
      </c>
    </row>
    <row r="341" spans="1:7" ht="14.45" customHeight="1">
      <c r="B341" s="72" t="s">
        <v>337</v>
      </c>
      <c r="C341" s="67" t="s">
        <v>297</v>
      </c>
      <c r="D341" s="10">
        <v>600</v>
      </c>
      <c r="E341" s="10">
        <v>600</v>
      </c>
      <c r="F341" s="10">
        <v>600</v>
      </c>
      <c r="G341" s="10">
        <v>600</v>
      </c>
    </row>
    <row r="342" spans="1:7" ht="14.45" customHeight="1">
      <c r="B342" s="72" t="s">
        <v>338</v>
      </c>
      <c r="C342" s="67" t="s">
        <v>234</v>
      </c>
      <c r="D342" s="8">
        <v>75</v>
      </c>
      <c r="E342" s="8">
        <v>75</v>
      </c>
      <c r="F342" s="8">
        <v>75</v>
      </c>
      <c r="G342" s="8">
        <v>75</v>
      </c>
    </row>
    <row r="343" spans="1:7" s="174" customFormat="1" ht="14.45" customHeight="1">
      <c r="A343" s="171" t="s">
        <v>18</v>
      </c>
      <c r="B343" s="181">
        <v>0.45</v>
      </c>
      <c r="C343" s="171" t="s">
        <v>276</v>
      </c>
      <c r="D343" s="3">
        <f t="shared" ref="D343:E343" si="152">SUM(D328:D342)</f>
        <v>37908</v>
      </c>
      <c r="E343" s="3">
        <f t="shared" si="152"/>
        <v>37451</v>
      </c>
      <c r="F343" s="3">
        <f t="shared" ref="F343" si="153">SUM(F328:F342)</f>
        <v>37451</v>
      </c>
      <c r="G343" s="3">
        <f t="shared" ref="G343" si="154">SUM(G328:G342)</f>
        <v>35431</v>
      </c>
    </row>
    <row r="344" spans="1:7" s="174" customFormat="1" ht="14.45" customHeight="1">
      <c r="A344" s="171"/>
      <c r="B344" s="181"/>
      <c r="C344" s="171"/>
      <c r="D344" s="182"/>
      <c r="E344" s="182"/>
      <c r="F344" s="182"/>
      <c r="G344" s="182"/>
    </row>
    <row r="345" spans="1:7" ht="14.45" customHeight="1">
      <c r="B345" s="104">
        <v>0.46</v>
      </c>
      <c r="C345" s="268" t="s">
        <v>277</v>
      </c>
      <c r="D345" s="105"/>
      <c r="E345" s="62"/>
      <c r="F345" s="62"/>
      <c r="G345" s="62"/>
    </row>
    <row r="346" spans="1:7" ht="14.45" customHeight="1">
      <c r="B346" s="72" t="s">
        <v>87</v>
      </c>
      <c r="C346" s="268" t="s">
        <v>23</v>
      </c>
      <c r="D346" s="1">
        <v>7301</v>
      </c>
      <c r="E346" s="1">
        <v>11369</v>
      </c>
      <c r="F346" s="1">
        <v>11369</v>
      </c>
      <c r="G346" s="1">
        <v>11936</v>
      </c>
    </row>
    <row r="347" spans="1:7" ht="14.45" customHeight="1">
      <c r="B347" s="72" t="s">
        <v>227</v>
      </c>
      <c r="C347" s="268" t="s">
        <v>184</v>
      </c>
      <c r="D347" s="1">
        <v>187</v>
      </c>
      <c r="E347" s="1">
        <v>403</v>
      </c>
      <c r="F347" s="1">
        <v>403</v>
      </c>
      <c r="G347" s="1">
        <v>403</v>
      </c>
    </row>
    <row r="348" spans="1:7" s="60" customFormat="1" ht="14.45" customHeight="1">
      <c r="A348" s="61"/>
      <c r="B348" s="292" t="s">
        <v>275</v>
      </c>
      <c r="C348" s="61" t="s">
        <v>228</v>
      </c>
      <c r="D348" s="8">
        <v>316</v>
      </c>
      <c r="E348" s="8">
        <v>344</v>
      </c>
      <c r="F348" s="8">
        <v>344</v>
      </c>
      <c r="G348" s="8">
        <v>1</v>
      </c>
    </row>
    <row r="349" spans="1:7" s="60" customFormat="1" ht="14.45" customHeight="1">
      <c r="A349" s="53"/>
      <c r="B349" s="56" t="s">
        <v>279</v>
      </c>
      <c r="C349" s="53" t="s">
        <v>229</v>
      </c>
      <c r="D349" s="10">
        <v>5619</v>
      </c>
      <c r="E349" s="10">
        <v>1304</v>
      </c>
      <c r="F349" s="10">
        <v>1304</v>
      </c>
      <c r="G349" s="10">
        <v>1521</v>
      </c>
    </row>
    <row r="350" spans="1:7" ht="14.45" customHeight="1">
      <c r="A350" s="171"/>
      <c r="B350" s="286" t="s">
        <v>88</v>
      </c>
      <c r="C350" s="183" t="s">
        <v>232</v>
      </c>
      <c r="D350" s="10">
        <v>650</v>
      </c>
      <c r="E350" s="10">
        <v>650</v>
      </c>
      <c r="F350" s="10">
        <v>650</v>
      </c>
      <c r="G350" s="10">
        <v>650</v>
      </c>
    </row>
    <row r="351" spans="1:7" ht="14.45" customHeight="1">
      <c r="A351" s="171"/>
      <c r="B351" s="286" t="s">
        <v>89</v>
      </c>
      <c r="C351" s="171" t="s">
        <v>26</v>
      </c>
      <c r="D351" s="10">
        <v>1050</v>
      </c>
      <c r="E351" s="10">
        <v>1050</v>
      </c>
      <c r="F351" s="10">
        <v>1050</v>
      </c>
      <c r="G351" s="10">
        <v>1050</v>
      </c>
    </row>
    <row r="352" spans="1:7" ht="14.45" customHeight="1">
      <c r="B352" s="72" t="s">
        <v>280</v>
      </c>
      <c r="C352" s="67" t="s">
        <v>258</v>
      </c>
      <c r="D352" s="10">
        <v>373</v>
      </c>
      <c r="E352" s="10">
        <v>373</v>
      </c>
      <c r="F352" s="10">
        <v>373</v>
      </c>
      <c r="G352" s="10">
        <v>373</v>
      </c>
    </row>
    <row r="353" spans="1:7" ht="14.45" customHeight="1">
      <c r="B353" s="72" t="s">
        <v>339</v>
      </c>
      <c r="C353" s="67" t="s">
        <v>297</v>
      </c>
      <c r="D353" s="10">
        <v>100</v>
      </c>
      <c r="E353" s="10">
        <v>100</v>
      </c>
      <c r="F353" s="10">
        <v>100</v>
      </c>
      <c r="G353" s="10">
        <v>100</v>
      </c>
    </row>
    <row r="354" spans="1:7" ht="14.45" customHeight="1">
      <c r="B354" s="72" t="s">
        <v>340</v>
      </c>
      <c r="C354" s="67" t="s">
        <v>234</v>
      </c>
      <c r="D354" s="8">
        <v>500</v>
      </c>
      <c r="E354" s="8">
        <v>500</v>
      </c>
      <c r="F354" s="8">
        <v>500</v>
      </c>
      <c r="G354" s="8">
        <v>500</v>
      </c>
    </row>
    <row r="355" spans="1:7" ht="14.45" customHeight="1">
      <c r="A355" s="268" t="s">
        <v>18</v>
      </c>
      <c r="B355" s="104">
        <v>0.46</v>
      </c>
      <c r="C355" s="268" t="s">
        <v>277</v>
      </c>
      <c r="D355" s="8">
        <f t="shared" ref="D355:E355" si="155">SUM(D346:D354)</f>
        <v>16096</v>
      </c>
      <c r="E355" s="8">
        <f t="shared" si="155"/>
        <v>16093</v>
      </c>
      <c r="F355" s="8">
        <f t="shared" ref="F355" si="156">SUM(F346:F354)</f>
        <v>16093</v>
      </c>
      <c r="G355" s="8">
        <f t="shared" ref="G355" si="157">SUM(G346:G354)</f>
        <v>16534</v>
      </c>
    </row>
    <row r="356" spans="1:7" ht="14.45" customHeight="1">
      <c r="B356" s="104"/>
      <c r="C356" s="268"/>
      <c r="D356" s="9"/>
      <c r="E356" s="9"/>
      <c r="F356" s="9"/>
      <c r="G356" s="9"/>
    </row>
    <row r="357" spans="1:7" ht="14.45" customHeight="1">
      <c r="B357" s="104">
        <v>0.47</v>
      </c>
      <c r="C357" s="268" t="s">
        <v>278</v>
      </c>
      <c r="D357" s="62"/>
      <c r="E357" s="62"/>
      <c r="F357" s="62"/>
      <c r="G357" s="62"/>
    </row>
    <row r="358" spans="1:7" ht="14.45" customHeight="1">
      <c r="B358" s="72" t="s">
        <v>90</v>
      </c>
      <c r="C358" s="268" t="s">
        <v>23</v>
      </c>
      <c r="D358" s="10">
        <v>5415</v>
      </c>
      <c r="E358" s="10">
        <v>9032</v>
      </c>
      <c r="F358" s="10">
        <v>9032</v>
      </c>
      <c r="G358" s="10">
        <v>9755</v>
      </c>
    </row>
    <row r="359" spans="1:7" ht="14.45" customHeight="1">
      <c r="B359" s="72" t="s">
        <v>190</v>
      </c>
      <c r="C359" s="268" t="s">
        <v>184</v>
      </c>
      <c r="D359" s="10">
        <v>544</v>
      </c>
      <c r="E359" s="10">
        <v>303</v>
      </c>
      <c r="F359" s="10">
        <v>303</v>
      </c>
      <c r="G359" s="10">
        <v>183</v>
      </c>
    </row>
    <row r="360" spans="1:7" s="60" customFormat="1" ht="14.45" customHeight="1">
      <c r="A360" s="53"/>
      <c r="B360" s="56" t="s">
        <v>281</v>
      </c>
      <c r="C360" s="53" t="s">
        <v>228</v>
      </c>
      <c r="D360" s="10">
        <v>305</v>
      </c>
      <c r="E360" s="10">
        <v>261</v>
      </c>
      <c r="F360" s="10">
        <v>261</v>
      </c>
      <c r="G360" s="10">
        <v>1</v>
      </c>
    </row>
    <row r="361" spans="1:7" s="60" customFormat="1" ht="14.45" customHeight="1">
      <c r="A361" s="53"/>
      <c r="B361" s="56" t="s">
        <v>282</v>
      </c>
      <c r="C361" s="53" t="s">
        <v>229</v>
      </c>
      <c r="D361" s="10">
        <v>4431</v>
      </c>
      <c r="E361" s="10">
        <v>1281</v>
      </c>
      <c r="F361" s="10">
        <v>1281</v>
      </c>
      <c r="G361" s="10">
        <v>1309</v>
      </c>
    </row>
    <row r="362" spans="1:7" ht="14.45" customHeight="1">
      <c r="B362" s="72" t="s">
        <v>91</v>
      </c>
      <c r="C362" s="53" t="s">
        <v>232</v>
      </c>
      <c r="D362" s="10">
        <v>270</v>
      </c>
      <c r="E362" s="10">
        <v>270</v>
      </c>
      <c r="F362" s="10">
        <v>270</v>
      </c>
      <c r="G362" s="10">
        <v>270</v>
      </c>
    </row>
    <row r="363" spans="1:7" ht="14.45" customHeight="1">
      <c r="B363" s="72" t="s">
        <v>92</v>
      </c>
      <c r="C363" s="268" t="s">
        <v>26</v>
      </c>
      <c r="D363" s="10">
        <v>953</v>
      </c>
      <c r="E363" s="10">
        <v>953</v>
      </c>
      <c r="F363" s="10">
        <v>953</v>
      </c>
      <c r="G363" s="10">
        <v>953</v>
      </c>
    </row>
    <row r="364" spans="1:7" ht="14.45" customHeight="1">
      <c r="B364" s="72" t="s">
        <v>283</v>
      </c>
      <c r="C364" s="67" t="s">
        <v>258</v>
      </c>
      <c r="D364" s="10">
        <v>350</v>
      </c>
      <c r="E364" s="10">
        <v>350</v>
      </c>
      <c r="F364" s="10">
        <v>350</v>
      </c>
      <c r="G364" s="10">
        <v>350</v>
      </c>
    </row>
    <row r="365" spans="1:7" ht="14.45" customHeight="1">
      <c r="B365" s="72" t="s">
        <v>341</v>
      </c>
      <c r="C365" s="67" t="s">
        <v>297</v>
      </c>
      <c r="D365" s="10">
        <v>200</v>
      </c>
      <c r="E365" s="10">
        <v>200</v>
      </c>
      <c r="F365" s="10">
        <v>200</v>
      </c>
      <c r="G365" s="10">
        <v>200</v>
      </c>
    </row>
    <row r="366" spans="1:7" ht="14.45" customHeight="1">
      <c r="B366" s="72" t="s">
        <v>342</v>
      </c>
      <c r="C366" s="67" t="s">
        <v>234</v>
      </c>
      <c r="D366" s="8">
        <v>20</v>
      </c>
      <c r="E366" s="8">
        <v>20</v>
      </c>
      <c r="F366" s="8">
        <v>20</v>
      </c>
      <c r="G366" s="8">
        <v>20</v>
      </c>
    </row>
    <row r="367" spans="1:7" ht="14.45" customHeight="1">
      <c r="A367" s="268" t="s">
        <v>18</v>
      </c>
      <c r="B367" s="104">
        <v>0.47</v>
      </c>
      <c r="C367" s="268" t="s">
        <v>278</v>
      </c>
      <c r="D367" s="8">
        <f t="shared" ref="D367:G367" si="158">SUM(D358:D366)</f>
        <v>12488</v>
      </c>
      <c r="E367" s="8">
        <f t="shared" si="158"/>
        <v>12670</v>
      </c>
      <c r="F367" s="8">
        <f t="shared" ref="F367" si="159">SUM(F358:F366)</f>
        <v>12670</v>
      </c>
      <c r="G367" s="8">
        <f t="shared" si="158"/>
        <v>13041</v>
      </c>
    </row>
    <row r="368" spans="1:7" ht="14.45" customHeight="1">
      <c r="B368" s="104"/>
      <c r="C368" s="268"/>
      <c r="D368" s="9"/>
      <c r="E368" s="9"/>
      <c r="F368" s="9"/>
      <c r="G368" s="62"/>
    </row>
    <row r="369" spans="1:7" ht="14.45" customHeight="1">
      <c r="B369" s="104">
        <v>0.48</v>
      </c>
      <c r="C369" s="268" t="s">
        <v>284</v>
      </c>
      <c r="D369" s="62"/>
      <c r="E369" s="62"/>
      <c r="F369" s="62"/>
      <c r="G369" s="62"/>
    </row>
    <row r="370" spans="1:7" ht="14.45" customHeight="1">
      <c r="B370" s="72" t="s">
        <v>93</v>
      </c>
      <c r="C370" s="268" t="s">
        <v>23</v>
      </c>
      <c r="D370" s="10">
        <v>13895</v>
      </c>
      <c r="E370" s="10">
        <v>22600</v>
      </c>
      <c r="F370" s="10">
        <v>22600</v>
      </c>
      <c r="G370" s="10">
        <v>21327</v>
      </c>
    </row>
    <row r="371" spans="1:7" ht="14.45" customHeight="1">
      <c r="B371" s="72" t="s">
        <v>191</v>
      </c>
      <c r="C371" s="268" t="s">
        <v>184</v>
      </c>
      <c r="D371" s="10">
        <v>935</v>
      </c>
      <c r="E371" s="10">
        <v>751</v>
      </c>
      <c r="F371" s="10">
        <v>751</v>
      </c>
      <c r="G371" s="10">
        <v>486</v>
      </c>
    </row>
    <row r="372" spans="1:7" s="60" customFormat="1" ht="14.45" customHeight="1">
      <c r="A372" s="53"/>
      <c r="B372" s="56" t="s">
        <v>285</v>
      </c>
      <c r="C372" s="53" t="s">
        <v>228</v>
      </c>
      <c r="D372" s="10">
        <v>1329</v>
      </c>
      <c r="E372" s="10">
        <v>685</v>
      </c>
      <c r="F372" s="10">
        <v>685</v>
      </c>
      <c r="G372" s="10">
        <v>1</v>
      </c>
    </row>
    <row r="373" spans="1:7" s="60" customFormat="1" ht="14.45" customHeight="1">
      <c r="A373" s="53"/>
      <c r="B373" s="56" t="s">
        <v>286</v>
      </c>
      <c r="C373" s="53" t="s">
        <v>229</v>
      </c>
      <c r="D373" s="10">
        <v>9822</v>
      </c>
      <c r="E373" s="10">
        <v>2907</v>
      </c>
      <c r="F373" s="10">
        <v>2907</v>
      </c>
      <c r="G373" s="10">
        <v>2772</v>
      </c>
    </row>
    <row r="374" spans="1:7" ht="14.45" customHeight="1">
      <c r="A374" s="171"/>
      <c r="B374" s="286" t="s">
        <v>94</v>
      </c>
      <c r="C374" s="183" t="s">
        <v>232</v>
      </c>
      <c r="D374" s="10">
        <v>355</v>
      </c>
      <c r="E374" s="10">
        <v>285</v>
      </c>
      <c r="F374" s="10">
        <v>285</v>
      </c>
      <c r="G374" s="10">
        <v>285</v>
      </c>
    </row>
    <row r="375" spans="1:7" s="174" customFormat="1" ht="14.45" customHeight="1">
      <c r="A375" s="171"/>
      <c r="B375" s="286" t="s">
        <v>95</v>
      </c>
      <c r="C375" s="171" t="s">
        <v>26</v>
      </c>
      <c r="D375" s="10">
        <v>1015</v>
      </c>
      <c r="E375" s="10">
        <v>1015</v>
      </c>
      <c r="F375" s="10">
        <v>1015</v>
      </c>
      <c r="G375" s="10">
        <v>1015</v>
      </c>
    </row>
    <row r="376" spans="1:7" ht="14.45" customHeight="1">
      <c r="A376" s="171"/>
      <c r="B376" s="286" t="s">
        <v>287</v>
      </c>
      <c r="C376" s="172" t="s">
        <v>258</v>
      </c>
      <c r="D376" s="10">
        <v>750</v>
      </c>
      <c r="E376" s="10">
        <v>750</v>
      </c>
      <c r="F376" s="10">
        <v>750</v>
      </c>
      <c r="G376" s="10">
        <v>750</v>
      </c>
    </row>
    <row r="377" spans="1:7" ht="14.45" customHeight="1">
      <c r="A377" s="171"/>
      <c r="B377" s="286" t="s">
        <v>343</v>
      </c>
      <c r="C377" s="172" t="s">
        <v>297</v>
      </c>
      <c r="D377" s="10">
        <v>700</v>
      </c>
      <c r="E377" s="10">
        <v>700</v>
      </c>
      <c r="F377" s="10">
        <v>700</v>
      </c>
      <c r="G377" s="10">
        <v>700</v>
      </c>
    </row>
    <row r="378" spans="1:7" ht="14.45" customHeight="1">
      <c r="A378" s="171"/>
      <c r="B378" s="286" t="s">
        <v>344</v>
      </c>
      <c r="C378" s="172" t="s">
        <v>234</v>
      </c>
      <c r="D378" s="8">
        <v>200</v>
      </c>
      <c r="E378" s="8">
        <v>200</v>
      </c>
      <c r="F378" s="8">
        <v>200</v>
      </c>
      <c r="G378" s="8">
        <v>200</v>
      </c>
    </row>
    <row r="379" spans="1:7" ht="14.45" customHeight="1">
      <c r="A379" s="171" t="s">
        <v>18</v>
      </c>
      <c r="B379" s="181">
        <v>0.48</v>
      </c>
      <c r="C379" s="171" t="s">
        <v>284</v>
      </c>
      <c r="D379" s="3">
        <f t="shared" ref="D379:G379" si="160">SUM(D370:D378)</f>
        <v>29001</v>
      </c>
      <c r="E379" s="3">
        <f t="shared" si="160"/>
        <v>29893</v>
      </c>
      <c r="F379" s="3">
        <f t="shared" ref="F379" si="161">SUM(F370:F378)</f>
        <v>29893</v>
      </c>
      <c r="G379" s="3">
        <f t="shared" si="160"/>
        <v>27536</v>
      </c>
    </row>
    <row r="380" spans="1:7" ht="14.45" customHeight="1">
      <c r="A380" s="171"/>
      <c r="B380" s="181"/>
      <c r="C380" s="171"/>
      <c r="D380" s="10"/>
      <c r="E380" s="10"/>
      <c r="F380" s="10"/>
      <c r="G380" s="10"/>
    </row>
    <row r="381" spans="1:7" ht="14.45" customHeight="1">
      <c r="A381" s="171"/>
      <c r="B381" s="181">
        <v>0.49</v>
      </c>
      <c r="C381" s="171" t="s">
        <v>213</v>
      </c>
      <c r="D381" s="10"/>
      <c r="E381" s="10"/>
      <c r="F381" s="10"/>
      <c r="G381" s="10"/>
    </row>
    <row r="382" spans="1:7" ht="14.45" customHeight="1">
      <c r="A382" s="171"/>
      <c r="B382" s="286" t="s">
        <v>214</v>
      </c>
      <c r="C382" s="171" t="s">
        <v>23</v>
      </c>
      <c r="D382" s="10">
        <v>7171</v>
      </c>
      <c r="E382" s="10">
        <v>10187</v>
      </c>
      <c r="F382" s="10">
        <v>10187</v>
      </c>
      <c r="G382" s="10">
        <v>10779</v>
      </c>
    </row>
    <row r="383" spans="1:7" ht="14.45" customHeight="1">
      <c r="A383" s="171"/>
      <c r="B383" s="286" t="s">
        <v>215</v>
      </c>
      <c r="C383" s="171" t="s">
        <v>184</v>
      </c>
      <c r="D383" s="10">
        <v>352</v>
      </c>
      <c r="E383" s="10">
        <v>1205</v>
      </c>
      <c r="F383" s="10">
        <v>1205</v>
      </c>
      <c r="G383" s="10">
        <v>975</v>
      </c>
    </row>
    <row r="384" spans="1:7" s="60" customFormat="1" ht="14.45" customHeight="1">
      <c r="A384" s="183"/>
      <c r="B384" s="290" t="s">
        <v>288</v>
      </c>
      <c r="C384" s="183" t="s">
        <v>228</v>
      </c>
      <c r="D384" s="10">
        <v>1844</v>
      </c>
      <c r="E384" s="10">
        <v>309</v>
      </c>
      <c r="F384" s="10">
        <v>309</v>
      </c>
      <c r="G384" s="10">
        <v>1</v>
      </c>
    </row>
    <row r="385" spans="1:7" s="60" customFormat="1" ht="14.45" customHeight="1">
      <c r="A385" s="53"/>
      <c r="B385" s="56" t="s">
        <v>289</v>
      </c>
      <c r="C385" s="53" t="s">
        <v>229</v>
      </c>
      <c r="D385" s="10">
        <v>4879</v>
      </c>
      <c r="E385" s="10">
        <v>1288</v>
      </c>
      <c r="F385" s="10">
        <v>1288</v>
      </c>
      <c r="G385" s="10">
        <v>1359</v>
      </c>
    </row>
    <row r="386" spans="1:7" ht="14.45" customHeight="1">
      <c r="B386" s="72" t="s">
        <v>216</v>
      </c>
      <c r="C386" s="53" t="s">
        <v>232</v>
      </c>
      <c r="D386" s="10">
        <v>200</v>
      </c>
      <c r="E386" s="10">
        <v>200</v>
      </c>
      <c r="F386" s="10">
        <v>200</v>
      </c>
      <c r="G386" s="10">
        <v>200</v>
      </c>
    </row>
    <row r="387" spans="1:7" ht="14.45" customHeight="1">
      <c r="B387" s="72" t="s">
        <v>217</v>
      </c>
      <c r="C387" s="268" t="s">
        <v>26</v>
      </c>
      <c r="D387" s="10">
        <v>494</v>
      </c>
      <c r="E387" s="10">
        <v>754</v>
      </c>
      <c r="F387" s="10">
        <v>754</v>
      </c>
      <c r="G387" s="10">
        <v>754</v>
      </c>
    </row>
    <row r="388" spans="1:7" ht="14.45" customHeight="1">
      <c r="B388" s="72" t="s">
        <v>290</v>
      </c>
      <c r="C388" s="67" t="s">
        <v>258</v>
      </c>
      <c r="D388" s="10">
        <v>485</v>
      </c>
      <c r="E388" s="10">
        <v>486</v>
      </c>
      <c r="F388" s="10">
        <v>486</v>
      </c>
      <c r="G388" s="10">
        <v>486</v>
      </c>
    </row>
    <row r="389" spans="1:7" ht="14.45" customHeight="1">
      <c r="B389" s="72" t="s">
        <v>224</v>
      </c>
      <c r="C389" s="268" t="s">
        <v>291</v>
      </c>
      <c r="D389" s="10">
        <v>216</v>
      </c>
      <c r="E389" s="10">
        <v>270</v>
      </c>
      <c r="F389" s="10">
        <v>270</v>
      </c>
      <c r="G389" s="10">
        <v>270</v>
      </c>
    </row>
    <row r="390" spans="1:7" ht="14.45" customHeight="1">
      <c r="B390" s="72" t="s">
        <v>345</v>
      </c>
      <c r="C390" s="67" t="s">
        <v>297</v>
      </c>
      <c r="D390" s="10">
        <v>172</v>
      </c>
      <c r="E390" s="10">
        <v>119</v>
      </c>
      <c r="F390" s="10">
        <v>119</v>
      </c>
      <c r="G390" s="10">
        <v>119</v>
      </c>
    </row>
    <row r="391" spans="1:7" s="174" customFormat="1" ht="14.45" customHeight="1">
      <c r="A391" s="171"/>
      <c r="B391" s="286" t="s">
        <v>346</v>
      </c>
      <c r="C391" s="172" t="s">
        <v>234</v>
      </c>
      <c r="D391" s="5">
        <v>0</v>
      </c>
      <c r="E391" s="10">
        <v>1</v>
      </c>
      <c r="F391" s="10">
        <v>1</v>
      </c>
      <c r="G391" s="10">
        <v>1</v>
      </c>
    </row>
    <row r="392" spans="1:7" ht="14.45" customHeight="1">
      <c r="A392" s="268" t="s">
        <v>18</v>
      </c>
      <c r="B392" s="104">
        <v>0.49</v>
      </c>
      <c r="C392" s="268" t="s">
        <v>213</v>
      </c>
      <c r="D392" s="3">
        <f t="shared" ref="D392:E392" si="162">SUM(D382:D391)</f>
        <v>15813</v>
      </c>
      <c r="E392" s="3">
        <f t="shared" si="162"/>
        <v>14819</v>
      </c>
      <c r="F392" s="3">
        <f t="shared" ref="F392" si="163">SUM(F382:F391)</f>
        <v>14819</v>
      </c>
      <c r="G392" s="3">
        <f t="shared" ref="G392" si="164">SUM(G382:G391)</f>
        <v>14944</v>
      </c>
    </row>
    <row r="393" spans="1:7" ht="14.45" customHeight="1">
      <c r="B393" s="104"/>
      <c r="C393" s="268"/>
      <c r="D393" s="10"/>
      <c r="E393" s="10"/>
      <c r="F393" s="10"/>
      <c r="G393" s="10"/>
    </row>
    <row r="394" spans="1:7" ht="14.45" customHeight="1">
      <c r="B394" s="74" t="s">
        <v>218</v>
      </c>
      <c r="C394" s="268" t="s">
        <v>219</v>
      </c>
      <c r="D394" s="10"/>
      <c r="E394" s="10"/>
      <c r="F394" s="10"/>
      <c r="G394" s="10"/>
    </row>
    <row r="395" spans="1:7" ht="14.45" customHeight="1">
      <c r="A395" s="69"/>
      <c r="B395" s="291" t="s">
        <v>220</v>
      </c>
      <c r="C395" s="69" t="s">
        <v>23</v>
      </c>
      <c r="D395" s="8">
        <v>6581</v>
      </c>
      <c r="E395" s="8">
        <v>10032</v>
      </c>
      <c r="F395" s="8">
        <v>10032</v>
      </c>
      <c r="G395" s="8">
        <v>10683</v>
      </c>
    </row>
    <row r="396" spans="1:7" ht="14.45" customHeight="1">
      <c r="B396" s="72" t="s">
        <v>221</v>
      </c>
      <c r="C396" s="268" t="s">
        <v>184</v>
      </c>
      <c r="D396" s="10">
        <v>1270</v>
      </c>
      <c r="E396" s="10">
        <v>1402</v>
      </c>
      <c r="F396" s="10">
        <v>1402</v>
      </c>
      <c r="G396" s="10">
        <v>1281</v>
      </c>
    </row>
    <row r="397" spans="1:7" s="191" customFormat="1" ht="14.45" customHeight="1">
      <c r="A397" s="183"/>
      <c r="B397" s="290" t="s">
        <v>292</v>
      </c>
      <c r="C397" s="183" t="s">
        <v>228</v>
      </c>
      <c r="D397" s="10">
        <v>321</v>
      </c>
      <c r="E397" s="10">
        <v>304</v>
      </c>
      <c r="F397" s="10">
        <v>304</v>
      </c>
      <c r="G397" s="10">
        <v>1</v>
      </c>
    </row>
    <row r="398" spans="1:7" s="60" customFormat="1" ht="14.45" customHeight="1">
      <c r="A398" s="183"/>
      <c r="B398" s="290" t="s">
        <v>293</v>
      </c>
      <c r="C398" s="183" t="s">
        <v>229</v>
      </c>
      <c r="D398" s="10">
        <v>4379</v>
      </c>
      <c r="E398" s="10">
        <v>1222</v>
      </c>
      <c r="F398" s="10">
        <v>1222</v>
      </c>
      <c r="G398" s="10">
        <v>1510</v>
      </c>
    </row>
    <row r="399" spans="1:7" ht="14.45" customHeight="1">
      <c r="B399" s="72" t="s">
        <v>222</v>
      </c>
      <c r="C399" s="53" t="s">
        <v>232</v>
      </c>
      <c r="D399" s="10">
        <v>325</v>
      </c>
      <c r="E399" s="10">
        <v>325</v>
      </c>
      <c r="F399" s="10">
        <v>325</v>
      </c>
      <c r="G399" s="10">
        <v>325</v>
      </c>
    </row>
    <row r="400" spans="1:7" ht="14.45" customHeight="1">
      <c r="B400" s="72" t="s">
        <v>223</v>
      </c>
      <c r="C400" s="268" t="s">
        <v>26</v>
      </c>
      <c r="D400" s="10">
        <v>1260</v>
      </c>
      <c r="E400" s="10">
        <v>1000</v>
      </c>
      <c r="F400" s="10">
        <v>1000</v>
      </c>
      <c r="G400" s="10">
        <v>1000</v>
      </c>
    </row>
    <row r="401" spans="1:7" ht="14.45" customHeight="1">
      <c r="B401" s="72" t="s">
        <v>294</v>
      </c>
      <c r="C401" s="67" t="s">
        <v>258</v>
      </c>
      <c r="D401" s="10">
        <v>324</v>
      </c>
      <c r="E401" s="10">
        <v>324</v>
      </c>
      <c r="F401" s="10">
        <v>324</v>
      </c>
      <c r="G401" s="10">
        <v>324</v>
      </c>
    </row>
    <row r="402" spans="1:7" ht="14.45" customHeight="1">
      <c r="B402" s="72" t="s">
        <v>347</v>
      </c>
      <c r="C402" s="67" t="s">
        <v>297</v>
      </c>
      <c r="D402" s="10">
        <v>325</v>
      </c>
      <c r="E402" s="10">
        <v>325</v>
      </c>
      <c r="F402" s="10">
        <v>325</v>
      </c>
      <c r="G402" s="10">
        <v>325</v>
      </c>
    </row>
    <row r="403" spans="1:7" ht="14.45" customHeight="1">
      <c r="B403" s="72" t="s">
        <v>348</v>
      </c>
      <c r="C403" s="67" t="s">
        <v>234</v>
      </c>
      <c r="D403" s="8">
        <v>200</v>
      </c>
      <c r="E403" s="8">
        <v>200</v>
      </c>
      <c r="F403" s="8">
        <v>200</v>
      </c>
      <c r="G403" s="8">
        <v>200</v>
      </c>
    </row>
    <row r="404" spans="1:7" ht="14.45" customHeight="1">
      <c r="A404" s="268" t="s">
        <v>18</v>
      </c>
      <c r="B404" s="74" t="s">
        <v>218</v>
      </c>
      <c r="C404" s="268" t="s">
        <v>219</v>
      </c>
      <c r="D404" s="3">
        <f t="shared" ref="D404:G404" si="165">SUM(D395:D403)</f>
        <v>14985</v>
      </c>
      <c r="E404" s="3">
        <f t="shared" si="165"/>
        <v>15134</v>
      </c>
      <c r="F404" s="3">
        <f t="shared" ref="F404" si="166">SUM(F395:F403)</f>
        <v>15134</v>
      </c>
      <c r="G404" s="3">
        <f t="shared" si="165"/>
        <v>15649</v>
      </c>
    </row>
    <row r="405" spans="1:7" ht="14.45" customHeight="1">
      <c r="A405" s="268" t="s">
        <v>18</v>
      </c>
      <c r="B405" s="98">
        <v>9.6000000000000002E-2</v>
      </c>
      <c r="C405" s="65" t="s">
        <v>83</v>
      </c>
      <c r="D405" s="8">
        <f t="shared" ref="D405:G405" si="167">D379+D367+D355+D343+D325+D404+D392</f>
        <v>179556</v>
      </c>
      <c r="E405" s="8">
        <f t="shared" si="167"/>
        <v>179883</v>
      </c>
      <c r="F405" s="8">
        <f t="shared" ref="F405" si="168">F379+F367+F355+F343+F325+F404+F392</f>
        <v>179883</v>
      </c>
      <c r="G405" s="8">
        <f t="shared" si="167"/>
        <v>176288</v>
      </c>
    </row>
    <row r="406" spans="1:7" ht="14.45" customHeight="1">
      <c r="B406" s="98"/>
      <c r="C406" s="65"/>
      <c r="D406" s="9"/>
      <c r="E406" s="9"/>
      <c r="F406" s="9"/>
      <c r="G406" s="9"/>
    </row>
    <row r="407" spans="1:7" ht="14.45" customHeight="1">
      <c r="B407" s="98">
        <v>9.8000000000000004E-2</v>
      </c>
      <c r="C407" s="65" t="s">
        <v>174</v>
      </c>
      <c r="D407" s="9"/>
      <c r="E407" s="9"/>
      <c r="F407" s="9"/>
      <c r="G407" s="9"/>
    </row>
    <row r="408" spans="1:7" ht="14.45" customHeight="1">
      <c r="B408" s="104">
        <v>0.44</v>
      </c>
      <c r="C408" s="268" t="s">
        <v>21</v>
      </c>
      <c r="D408" s="9"/>
      <c r="E408" s="9"/>
      <c r="F408" s="9"/>
      <c r="G408" s="9"/>
    </row>
    <row r="409" spans="1:7" ht="14.45" customHeight="1">
      <c r="B409" s="72" t="s">
        <v>22</v>
      </c>
      <c r="C409" s="268" t="s">
        <v>23</v>
      </c>
      <c r="D409" s="10">
        <v>5888</v>
      </c>
      <c r="E409" s="10">
        <v>11751</v>
      </c>
      <c r="F409" s="10">
        <v>11751</v>
      </c>
      <c r="G409" s="10">
        <v>11288</v>
      </c>
    </row>
    <row r="410" spans="1:7" ht="14.45" customHeight="1">
      <c r="B410" s="72" t="s">
        <v>183</v>
      </c>
      <c r="C410" s="268" t="s">
        <v>184</v>
      </c>
      <c r="D410" s="5">
        <v>0</v>
      </c>
      <c r="E410" s="5">
        <v>0</v>
      </c>
      <c r="F410" s="5">
        <v>0</v>
      </c>
      <c r="G410" s="10">
        <v>122</v>
      </c>
    </row>
    <row r="411" spans="1:7" s="60" customFormat="1" ht="14.45" customHeight="1">
      <c r="A411" s="53"/>
      <c r="B411" s="56" t="s">
        <v>270</v>
      </c>
      <c r="C411" s="53" t="s">
        <v>228</v>
      </c>
      <c r="D411" s="10">
        <v>310</v>
      </c>
      <c r="E411" s="10">
        <v>356</v>
      </c>
      <c r="F411" s="10">
        <v>356</v>
      </c>
      <c r="G411" s="10">
        <v>1</v>
      </c>
    </row>
    <row r="412" spans="1:7" s="60" customFormat="1" ht="14.45" customHeight="1">
      <c r="A412" s="53"/>
      <c r="B412" s="56" t="s">
        <v>271</v>
      </c>
      <c r="C412" s="53" t="s">
        <v>229</v>
      </c>
      <c r="D412" s="10">
        <v>4925</v>
      </c>
      <c r="E412" s="10">
        <v>1482</v>
      </c>
      <c r="F412" s="10">
        <v>1482</v>
      </c>
      <c r="G412" s="10">
        <v>1384</v>
      </c>
    </row>
    <row r="413" spans="1:7" ht="14.45" customHeight="1">
      <c r="B413" s="72" t="s">
        <v>24</v>
      </c>
      <c r="C413" s="53" t="s">
        <v>232</v>
      </c>
      <c r="D413" s="10">
        <v>950</v>
      </c>
      <c r="E413" s="10">
        <v>995</v>
      </c>
      <c r="F413" s="10">
        <v>995</v>
      </c>
      <c r="G413" s="10">
        <v>995</v>
      </c>
    </row>
    <row r="414" spans="1:7" ht="14.45" customHeight="1">
      <c r="B414" s="72" t="s">
        <v>25</v>
      </c>
      <c r="C414" s="268" t="s">
        <v>26</v>
      </c>
      <c r="D414" s="10">
        <v>166</v>
      </c>
      <c r="E414" s="10">
        <v>700</v>
      </c>
      <c r="F414" s="10">
        <v>700</v>
      </c>
      <c r="G414" s="10">
        <v>700</v>
      </c>
    </row>
    <row r="415" spans="1:7" ht="14.45" customHeight="1">
      <c r="B415" s="72" t="s">
        <v>257</v>
      </c>
      <c r="C415" s="67" t="s">
        <v>258</v>
      </c>
      <c r="D415" s="10">
        <v>271</v>
      </c>
      <c r="E415" s="10">
        <v>1</v>
      </c>
      <c r="F415" s="10">
        <v>1</v>
      </c>
      <c r="G415" s="10">
        <v>1</v>
      </c>
    </row>
    <row r="416" spans="1:7" ht="14.45" customHeight="1">
      <c r="B416" s="72" t="s">
        <v>296</v>
      </c>
      <c r="C416" s="67" t="s">
        <v>297</v>
      </c>
      <c r="D416" s="10">
        <v>310</v>
      </c>
      <c r="E416" s="10">
        <v>1</v>
      </c>
      <c r="F416" s="10">
        <v>1</v>
      </c>
      <c r="G416" s="10">
        <v>1</v>
      </c>
    </row>
    <row r="417" spans="1:7" ht="14.45" customHeight="1">
      <c r="B417" s="72" t="s">
        <v>233</v>
      </c>
      <c r="C417" s="67" t="s">
        <v>234</v>
      </c>
      <c r="D417" s="7">
        <v>0</v>
      </c>
      <c r="E417" s="8">
        <v>1</v>
      </c>
      <c r="F417" s="8">
        <v>1</v>
      </c>
      <c r="G417" s="8">
        <v>1</v>
      </c>
    </row>
    <row r="418" spans="1:7" s="174" customFormat="1" ht="14.45" customHeight="1">
      <c r="A418" s="268" t="s">
        <v>18</v>
      </c>
      <c r="B418" s="104">
        <v>0.44</v>
      </c>
      <c r="C418" s="268" t="s">
        <v>21</v>
      </c>
      <c r="D418" s="10">
        <f t="shared" ref="D418:G418" si="169">SUM(D409:D417)</f>
        <v>12820</v>
      </c>
      <c r="E418" s="10">
        <f t="shared" si="169"/>
        <v>15287</v>
      </c>
      <c r="F418" s="10">
        <f t="shared" ref="F418" si="170">SUM(F409:F417)</f>
        <v>15287</v>
      </c>
      <c r="G418" s="10">
        <f t="shared" si="169"/>
        <v>14493</v>
      </c>
    </row>
    <row r="419" spans="1:7" s="174" customFormat="1" ht="14.45" customHeight="1">
      <c r="A419" s="171" t="s">
        <v>18</v>
      </c>
      <c r="B419" s="192">
        <v>9.8000000000000004E-2</v>
      </c>
      <c r="C419" s="193" t="s">
        <v>174</v>
      </c>
      <c r="D419" s="3">
        <f t="shared" ref="D419:G419" si="171">D418</f>
        <v>12820</v>
      </c>
      <c r="E419" s="3">
        <f t="shared" si="171"/>
        <v>15287</v>
      </c>
      <c r="F419" s="3">
        <f t="shared" ref="F419" si="172">F418</f>
        <v>15287</v>
      </c>
      <c r="G419" s="3">
        <f t="shared" si="171"/>
        <v>14493</v>
      </c>
    </row>
    <row r="420" spans="1:7">
      <c r="B420" s="98"/>
      <c r="C420" s="65"/>
      <c r="D420" s="9"/>
      <c r="E420" s="9"/>
      <c r="F420" s="9"/>
      <c r="G420" s="9"/>
    </row>
    <row r="421" spans="1:7" ht="15" customHeight="1">
      <c r="B421" s="106">
        <v>0.8</v>
      </c>
      <c r="C421" s="65" t="s">
        <v>106</v>
      </c>
      <c r="D421" s="9"/>
      <c r="E421" s="9"/>
      <c r="F421" s="9"/>
      <c r="G421" s="9"/>
    </row>
    <row r="422" spans="1:7" ht="15" customHeight="1">
      <c r="B422" s="34">
        <v>42</v>
      </c>
      <c r="C422" s="268" t="s">
        <v>160</v>
      </c>
      <c r="D422" s="9"/>
      <c r="E422" s="9"/>
      <c r="F422" s="9"/>
      <c r="G422" s="9"/>
    </row>
    <row r="423" spans="1:7" ht="14.65" customHeight="1">
      <c r="A423" s="171"/>
      <c r="B423" s="293" t="s">
        <v>295</v>
      </c>
      <c r="C423" s="171" t="s">
        <v>234</v>
      </c>
      <c r="D423" s="10">
        <v>4423</v>
      </c>
      <c r="E423" s="5">
        <v>0</v>
      </c>
      <c r="F423" s="5">
        <v>0</v>
      </c>
      <c r="G423" s="10">
        <v>7800</v>
      </c>
    </row>
    <row r="424" spans="1:7" ht="14.65" customHeight="1">
      <c r="A424" s="171" t="s">
        <v>18</v>
      </c>
      <c r="B424" s="179">
        <v>42</v>
      </c>
      <c r="C424" s="171" t="s">
        <v>160</v>
      </c>
      <c r="D424" s="3">
        <f t="shared" ref="D424:G424" si="173">SUM(D423:D423)</f>
        <v>4423</v>
      </c>
      <c r="E424" s="2">
        <f t="shared" si="173"/>
        <v>0</v>
      </c>
      <c r="F424" s="2">
        <f t="shared" ref="F424" si="174">SUM(F423:F423)</f>
        <v>0</v>
      </c>
      <c r="G424" s="3">
        <f t="shared" si="173"/>
        <v>7800</v>
      </c>
    </row>
    <row r="425" spans="1:7" ht="12.75" customHeight="1">
      <c r="A425" s="171"/>
      <c r="B425" s="179"/>
      <c r="C425" s="171"/>
      <c r="D425" s="9"/>
      <c r="E425" s="9"/>
      <c r="F425" s="9"/>
      <c r="G425" s="9"/>
    </row>
    <row r="426" spans="1:7" ht="14.65" customHeight="1">
      <c r="A426" s="107"/>
      <c r="B426" s="108">
        <v>43</v>
      </c>
      <c r="C426" s="97" t="s">
        <v>181</v>
      </c>
      <c r="D426" s="9"/>
      <c r="E426" s="9"/>
      <c r="F426" s="9"/>
      <c r="G426" s="9"/>
    </row>
    <row r="427" spans="1:7" ht="14.65" customHeight="1">
      <c r="A427" s="107"/>
      <c r="B427" s="108" t="s">
        <v>376</v>
      </c>
      <c r="C427" s="97" t="s">
        <v>377</v>
      </c>
      <c r="D427" s="5">
        <v>0</v>
      </c>
      <c r="E427" s="10">
        <v>1</v>
      </c>
      <c r="F427" s="10">
        <v>1</v>
      </c>
      <c r="G427" s="10">
        <v>1</v>
      </c>
    </row>
    <row r="428" spans="1:7" ht="14.65" customHeight="1">
      <c r="A428" s="107"/>
      <c r="B428" s="108" t="s">
        <v>378</v>
      </c>
      <c r="C428" s="97" t="s">
        <v>328</v>
      </c>
      <c r="D428" s="5">
        <v>0</v>
      </c>
      <c r="E428" s="10">
        <v>1</v>
      </c>
      <c r="F428" s="10">
        <v>1</v>
      </c>
      <c r="G428" s="10">
        <v>1</v>
      </c>
    </row>
    <row r="429" spans="1:7" ht="14.65" customHeight="1">
      <c r="A429" s="107"/>
      <c r="B429" s="108" t="s">
        <v>379</v>
      </c>
      <c r="C429" s="97" t="s">
        <v>311</v>
      </c>
      <c r="D429" s="5">
        <v>0</v>
      </c>
      <c r="E429" s="10">
        <v>1</v>
      </c>
      <c r="F429" s="10">
        <v>1</v>
      </c>
      <c r="G429" s="10">
        <v>1</v>
      </c>
    </row>
    <row r="430" spans="1:7" ht="14.65" customHeight="1">
      <c r="A430" s="107"/>
      <c r="B430" s="108" t="s">
        <v>380</v>
      </c>
      <c r="C430" s="97" t="s">
        <v>297</v>
      </c>
      <c r="D430" s="5">
        <v>0</v>
      </c>
      <c r="E430" s="10">
        <v>18440</v>
      </c>
      <c r="F430" s="10">
        <v>18440</v>
      </c>
      <c r="G430" s="10">
        <v>1</v>
      </c>
    </row>
    <row r="431" spans="1:7" ht="14.65" customHeight="1">
      <c r="A431" s="107"/>
      <c r="B431" s="108" t="s">
        <v>349</v>
      </c>
      <c r="C431" s="97" t="s">
        <v>234</v>
      </c>
      <c r="D431" s="8">
        <v>10885</v>
      </c>
      <c r="E431" s="8">
        <v>9000</v>
      </c>
      <c r="F431" s="8">
        <v>9000</v>
      </c>
      <c r="G431" s="8">
        <v>25370</v>
      </c>
    </row>
    <row r="432" spans="1:7" ht="14.65" customHeight="1">
      <c r="A432" s="97" t="s">
        <v>18</v>
      </c>
      <c r="B432" s="108">
        <v>43</v>
      </c>
      <c r="C432" s="97" t="s">
        <v>181</v>
      </c>
      <c r="D432" s="8">
        <f t="shared" ref="D432:G432" si="175">SUM(D427:D431)</f>
        <v>10885</v>
      </c>
      <c r="E432" s="8">
        <f t="shared" si="175"/>
        <v>27443</v>
      </c>
      <c r="F432" s="8">
        <f t="shared" ref="F432" si="176">SUM(F427:F431)</f>
        <v>27443</v>
      </c>
      <c r="G432" s="8">
        <f t="shared" si="175"/>
        <v>25374</v>
      </c>
    </row>
    <row r="433" spans="1:7" ht="15" customHeight="1">
      <c r="A433" s="268" t="s">
        <v>18</v>
      </c>
      <c r="B433" s="106">
        <v>0.8</v>
      </c>
      <c r="C433" s="65" t="s">
        <v>106</v>
      </c>
      <c r="D433" s="8">
        <f t="shared" ref="D433:G433" si="177">D424+D432</f>
        <v>15308</v>
      </c>
      <c r="E433" s="8">
        <f t="shared" si="177"/>
        <v>27443</v>
      </c>
      <c r="F433" s="8">
        <f t="shared" ref="F433" si="178">F424+F432</f>
        <v>27443</v>
      </c>
      <c r="G433" s="8">
        <f t="shared" si="177"/>
        <v>33174</v>
      </c>
    </row>
    <row r="434" spans="1:7" ht="15" customHeight="1">
      <c r="A434" s="268" t="s">
        <v>18</v>
      </c>
      <c r="B434" s="64">
        <v>2054</v>
      </c>
      <c r="C434" s="65" t="s">
        <v>6</v>
      </c>
      <c r="D434" s="3">
        <f t="shared" ref="D434:G434" si="179">D405+D307+D433+D419</f>
        <v>302477</v>
      </c>
      <c r="E434" s="3">
        <f t="shared" si="179"/>
        <v>322762</v>
      </c>
      <c r="F434" s="3">
        <f t="shared" ref="F434" si="180">F405+F307+F433+F419</f>
        <v>322762</v>
      </c>
      <c r="G434" s="3">
        <f t="shared" si="179"/>
        <v>322946</v>
      </c>
    </row>
    <row r="435" spans="1:7">
      <c r="B435" s="64"/>
      <c r="C435" s="65"/>
      <c r="D435" s="9"/>
      <c r="E435" s="9"/>
      <c r="F435" s="9"/>
      <c r="G435" s="9"/>
    </row>
    <row r="436" spans="1:7" ht="14.45" customHeight="1">
      <c r="A436" s="268" t="s">
        <v>20</v>
      </c>
      <c r="B436" s="64">
        <v>2071</v>
      </c>
      <c r="C436" s="65" t="s">
        <v>8</v>
      </c>
      <c r="D436" s="62"/>
      <c r="E436" s="62"/>
      <c r="F436" s="62"/>
      <c r="G436" s="62"/>
    </row>
    <row r="437" spans="1:7" ht="14.45" customHeight="1">
      <c r="B437" s="71">
        <v>1</v>
      </c>
      <c r="C437" s="268" t="s">
        <v>103</v>
      </c>
      <c r="D437" s="62"/>
      <c r="E437" s="62"/>
      <c r="F437" s="62"/>
      <c r="G437" s="62"/>
    </row>
    <row r="438" spans="1:7" ht="15" customHeight="1">
      <c r="B438" s="109">
        <v>1.101</v>
      </c>
      <c r="C438" s="65" t="s">
        <v>169</v>
      </c>
      <c r="D438" s="62"/>
      <c r="E438" s="62"/>
      <c r="F438" s="62"/>
      <c r="G438" s="62"/>
    </row>
    <row r="439" spans="1:7" s="174" customFormat="1" ht="15" customHeight="1">
      <c r="A439" s="171"/>
      <c r="B439" s="286" t="s">
        <v>96</v>
      </c>
      <c r="C439" s="171" t="s">
        <v>97</v>
      </c>
      <c r="D439" s="30">
        <v>6208160</v>
      </c>
      <c r="E439" s="30">
        <v>8000000</v>
      </c>
      <c r="F439" s="30">
        <f>8000000-757340</f>
        <v>7242660</v>
      </c>
      <c r="G439" s="8">
        <v>4728918</v>
      </c>
    </row>
    <row r="440" spans="1:7" ht="15" customHeight="1">
      <c r="A440" s="69" t="s">
        <v>18</v>
      </c>
      <c r="B440" s="247">
        <v>1.101</v>
      </c>
      <c r="C440" s="114" t="s">
        <v>169</v>
      </c>
      <c r="D440" s="8">
        <f t="shared" ref="D440:G440" si="181">SUM(D439:D439)</f>
        <v>6208160</v>
      </c>
      <c r="E440" s="8">
        <f t="shared" si="181"/>
        <v>8000000</v>
      </c>
      <c r="F440" s="8">
        <f t="shared" ref="F440" si="182">SUM(F439:F439)</f>
        <v>7242660</v>
      </c>
      <c r="G440" s="8">
        <f t="shared" si="181"/>
        <v>4728918</v>
      </c>
    </row>
    <row r="441" spans="1:7" ht="11.25" customHeight="1">
      <c r="B441" s="72"/>
      <c r="C441" s="268"/>
      <c r="D441" s="62"/>
      <c r="E441" s="62"/>
      <c r="F441" s="62"/>
      <c r="G441" s="62"/>
    </row>
    <row r="442" spans="1:7" ht="14.45" customHeight="1">
      <c r="B442" s="109">
        <v>1.1020000000000001</v>
      </c>
      <c r="C442" s="65" t="s">
        <v>202</v>
      </c>
      <c r="D442" s="62"/>
      <c r="E442" s="62"/>
      <c r="F442" s="62"/>
      <c r="G442" s="62"/>
    </row>
    <row r="443" spans="1:7" ht="14.45" customHeight="1">
      <c r="B443" s="72" t="s">
        <v>96</v>
      </c>
      <c r="C443" s="268" t="s">
        <v>97</v>
      </c>
      <c r="D443" s="8">
        <v>1427576</v>
      </c>
      <c r="E443" s="8">
        <v>1850000</v>
      </c>
      <c r="F443" s="8">
        <f>1850000-958373</f>
        <v>891627</v>
      </c>
      <c r="G443" s="8">
        <v>2040000</v>
      </c>
    </row>
    <row r="444" spans="1:7" ht="14.45" customHeight="1">
      <c r="A444" s="171" t="s">
        <v>18</v>
      </c>
      <c r="B444" s="227">
        <v>1.1020000000000001</v>
      </c>
      <c r="C444" s="193" t="s">
        <v>202</v>
      </c>
      <c r="D444" s="8">
        <f t="shared" ref="D444:E444" si="183">D443</f>
        <v>1427576</v>
      </c>
      <c r="E444" s="8">
        <f t="shared" si="183"/>
        <v>1850000</v>
      </c>
      <c r="F444" s="8">
        <f t="shared" ref="F444" si="184">F443</f>
        <v>891627</v>
      </c>
      <c r="G444" s="8">
        <f t="shared" ref="G444" si="185">G443</f>
        <v>2040000</v>
      </c>
    </row>
    <row r="445" spans="1:7" ht="11.25" customHeight="1">
      <c r="A445" s="171"/>
      <c r="B445" s="227"/>
      <c r="C445" s="193"/>
      <c r="D445" s="4"/>
      <c r="E445" s="4"/>
      <c r="F445" s="4"/>
      <c r="G445" s="62"/>
    </row>
    <row r="446" spans="1:7" ht="15" customHeight="1">
      <c r="A446" s="171"/>
      <c r="B446" s="227">
        <v>1.1040000000000001</v>
      </c>
      <c r="C446" s="193" t="s">
        <v>98</v>
      </c>
      <c r="D446" s="4"/>
      <c r="E446" s="62"/>
      <c r="F446" s="62"/>
      <c r="G446" s="62"/>
    </row>
    <row r="447" spans="1:7" s="174" customFormat="1" ht="15" customHeight="1">
      <c r="A447" s="268"/>
      <c r="B447" s="34">
        <v>60</v>
      </c>
      <c r="C447" s="268" t="s">
        <v>99</v>
      </c>
      <c r="D447" s="62"/>
      <c r="E447" s="62"/>
      <c r="F447" s="62"/>
      <c r="G447" s="62"/>
    </row>
    <row r="448" spans="1:7" s="174" customFormat="1" ht="15" customHeight="1">
      <c r="A448" s="268"/>
      <c r="B448" s="72" t="s">
        <v>100</v>
      </c>
      <c r="C448" s="268" t="s">
        <v>97</v>
      </c>
      <c r="D448" s="10">
        <v>1825526</v>
      </c>
      <c r="E448" s="10">
        <v>2420000</v>
      </c>
      <c r="F448" s="10">
        <f>2420000-1171150</f>
        <v>1248850</v>
      </c>
      <c r="G448" s="10">
        <v>2660000</v>
      </c>
    </row>
    <row r="449" spans="1:7" s="174" customFormat="1" ht="15" customHeight="1">
      <c r="A449" s="268" t="s">
        <v>18</v>
      </c>
      <c r="B449" s="109">
        <v>1.1040000000000001</v>
      </c>
      <c r="C449" s="65" t="s">
        <v>98</v>
      </c>
      <c r="D449" s="3">
        <f t="shared" ref="D449:E449" si="186">D448</f>
        <v>1825526</v>
      </c>
      <c r="E449" s="3">
        <f t="shared" si="186"/>
        <v>2420000</v>
      </c>
      <c r="F449" s="3">
        <f>F448</f>
        <v>1248850</v>
      </c>
      <c r="G449" s="3">
        <f>G448</f>
        <v>2660000</v>
      </c>
    </row>
    <row r="450" spans="1:7" s="174" customFormat="1" ht="9" customHeight="1">
      <c r="A450" s="268"/>
      <c r="B450" s="72"/>
      <c r="C450" s="268"/>
      <c r="D450" s="105"/>
      <c r="E450" s="62"/>
      <c r="F450" s="62"/>
      <c r="G450" s="62"/>
    </row>
    <row r="451" spans="1:7" s="174" customFormat="1" ht="15" customHeight="1">
      <c r="A451" s="268"/>
      <c r="B451" s="109">
        <v>1.105</v>
      </c>
      <c r="C451" s="65" t="s">
        <v>101</v>
      </c>
      <c r="D451" s="62"/>
      <c r="E451" s="62"/>
      <c r="F451" s="62"/>
      <c r="G451" s="62"/>
    </row>
    <row r="452" spans="1:7" s="174" customFormat="1" ht="15" customHeight="1">
      <c r="A452" s="268"/>
      <c r="B452" s="72" t="s">
        <v>96</v>
      </c>
      <c r="C452" s="268" t="s">
        <v>97</v>
      </c>
      <c r="D452" s="10">
        <v>1440864</v>
      </c>
      <c r="E452" s="10">
        <v>1970000</v>
      </c>
      <c r="F452" s="10">
        <v>1970000</v>
      </c>
      <c r="G452" s="10">
        <v>2170000</v>
      </c>
    </row>
    <row r="453" spans="1:7" s="174" customFormat="1" ht="15" customHeight="1">
      <c r="A453" s="268" t="s">
        <v>18</v>
      </c>
      <c r="B453" s="109">
        <v>1.105</v>
      </c>
      <c r="C453" s="65" t="s">
        <v>101</v>
      </c>
      <c r="D453" s="3">
        <f t="shared" ref="D453:E453" si="187">D452</f>
        <v>1440864</v>
      </c>
      <c r="E453" s="3">
        <f t="shared" si="187"/>
        <v>1970000</v>
      </c>
      <c r="F453" s="3">
        <f t="shared" ref="F453" si="188">F452</f>
        <v>1970000</v>
      </c>
      <c r="G453" s="3">
        <f t="shared" ref="G453" si="189">G452</f>
        <v>2170000</v>
      </c>
    </row>
    <row r="454" spans="1:7" s="174" customFormat="1" ht="12.75" customHeight="1">
      <c r="A454" s="268"/>
      <c r="B454" s="72"/>
      <c r="C454" s="268"/>
      <c r="D454" s="62"/>
      <c r="E454" s="62"/>
      <c r="F454" s="62"/>
      <c r="G454" s="62"/>
    </row>
    <row r="455" spans="1:7" s="174" customFormat="1" ht="14.25" customHeight="1">
      <c r="A455" s="268"/>
      <c r="B455" s="109">
        <v>1.115</v>
      </c>
      <c r="C455" s="65" t="s">
        <v>102</v>
      </c>
      <c r="D455" s="62"/>
      <c r="E455" s="62"/>
      <c r="F455" s="62"/>
      <c r="G455" s="62"/>
    </row>
    <row r="456" spans="1:7" s="174" customFormat="1" ht="15" customHeight="1">
      <c r="A456" s="268"/>
      <c r="B456" s="72" t="s">
        <v>96</v>
      </c>
      <c r="C456" s="268" t="s">
        <v>97</v>
      </c>
      <c r="D456" s="1">
        <v>1387906</v>
      </c>
      <c r="E456" s="1">
        <v>1720000</v>
      </c>
      <c r="F456" s="1">
        <f>1720000-483872-284287</f>
        <v>951841</v>
      </c>
      <c r="G456" s="1">
        <v>1890000</v>
      </c>
    </row>
    <row r="457" spans="1:7" s="174" customFormat="1" ht="15" customHeight="1">
      <c r="A457" s="268" t="s">
        <v>18</v>
      </c>
      <c r="B457" s="109">
        <v>1.115</v>
      </c>
      <c r="C457" s="65" t="s">
        <v>102</v>
      </c>
      <c r="D457" s="3">
        <f t="shared" ref="D457:G457" si="190">SUM(D456:D456)</f>
        <v>1387906</v>
      </c>
      <c r="E457" s="3">
        <f t="shared" si="190"/>
        <v>1720000</v>
      </c>
      <c r="F457" s="3">
        <f t="shared" ref="F457" si="191">SUM(F456:F456)</f>
        <v>951841</v>
      </c>
      <c r="G457" s="3">
        <f t="shared" si="190"/>
        <v>1890000</v>
      </c>
    </row>
    <row r="458" spans="1:7" s="174" customFormat="1">
      <c r="A458" s="268"/>
      <c r="B458" s="109"/>
      <c r="C458" s="65"/>
      <c r="D458" s="220"/>
      <c r="E458" s="62"/>
      <c r="F458" s="62"/>
      <c r="G458" s="62"/>
    </row>
    <row r="459" spans="1:7" s="174" customFormat="1" ht="27" customHeight="1">
      <c r="A459" s="268"/>
      <c r="B459" s="109">
        <v>1.117</v>
      </c>
      <c r="C459" s="65" t="s">
        <v>138</v>
      </c>
      <c r="D459" s="221"/>
      <c r="E459" s="62"/>
      <c r="F459" s="62"/>
      <c r="G459" s="62"/>
    </row>
    <row r="460" spans="1:7" s="174" customFormat="1" ht="15" customHeight="1">
      <c r="A460" s="171"/>
      <c r="B460" s="286" t="s">
        <v>96</v>
      </c>
      <c r="C460" s="171" t="s">
        <v>97</v>
      </c>
      <c r="D460" s="10">
        <v>1438002</v>
      </c>
      <c r="E460" s="10">
        <v>1600000</v>
      </c>
      <c r="F460" s="10">
        <v>1600000</v>
      </c>
      <c r="G460" s="294">
        <f>2750000+170182</f>
        <v>2920182</v>
      </c>
    </row>
    <row r="461" spans="1:7" s="174" customFormat="1" ht="28.9" customHeight="1">
      <c r="A461" s="171" t="s">
        <v>18</v>
      </c>
      <c r="B461" s="227">
        <v>1.117</v>
      </c>
      <c r="C461" s="193" t="s">
        <v>138</v>
      </c>
      <c r="D461" s="3">
        <f t="shared" ref="D461:G461" si="192">SUM(D460:D460)</f>
        <v>1438002</v>
      </c>
      <c r="E461" s="3">
        <f t="shared" si="192"/>
        <v>1600000</v>
      </c>
      <c r="F461" s="3">
        <f t="shared" ref="F461" si="193">SUM(F460:F460)</f>
        <v>1600000</v>
      </c>
      <c r="G461" s="3">
        <f t="shared" si="192"/>
        <v>2920182</v>
      </c>
    </row>
    <row r="462" spans="1:7" ht="15" customHeight="1">
      <c r="A462" s="171" t="s">
        <v>18</v>
      </c>
      <c r="B462" s="194">
        <v>1</v>
      </c>
      <c r="C462" s="171" t="s">
        <v>103</v>
      </c>
      <c r="D462" s="3">
        <f t="shared" ref="D462:G462" si="194">D457+D453+D449+D444+D440+D461</f>
        <v>13728034</v>
      </c>
      <c r="E462" s="3">
        <f t="shared" si="194"/>
        <v>17560000</v>
      </c>
      <c r="F462" s="3">
        <f t="shared" ref="F462" si="195">F457+F453+F449+F444+F440+F461</f>
        <v>13904978</v>
      </c>
      <c r="G462" s="3">
        <f t="shared" si="194"/>
        <v>16409100</v>
      </c>
    </row>
    <row r="463" spans="1:7" ht="15" customHeight="1">
      <c r="A463" s="171" t="s">
        <v>18</v>
      </c>
      <c r="B463" s="195">
        <v>2071</v>
      </c>
      <c r="C463" s="193" t="s">
        <v>8</v>
      </c>
      <c r="D463" s="3">
        <f t="shared" ref="D463:E463" si="196">D462</f>
        <v>13728034</v>
      </c>
      <c r="E463" s="3">
        <f t="shared" si="196"/>
        <v>17560000</v>
      </c>
      <c r="F463" s="3">
        <f t="shared" ref="F463" si="197">F462</f>
        <v>13904978</v>
      </c>
      <c r="G463" s="3">
        <f t="shared" ref="G463" si="198">G462</f>
        <v>16409100</v>
      </c>
    </row>
    <row r="464" spans="1:7" ht="15" customHeight="1">
      <c r="A464" s="171"/>
      <c r="B464" s="195"/>
      <c r="C464" s="171"/>
      <c r="D464" s="62"/>
      <c r="E464" s="62"/>
      <c r="F464" s="62"/>
      <c r="G464" s="62"/>
    </row>
    <row r="465" spans="1:7" ht="15" customHeight="1">
      <c r="A465" s="171" t="s">
        <v>20</v>
      </c>
      <c r="B465" s="195">
        <v>2075</v>
      </c>
      <c r="C465" s="193" t="s">
        <v>9</v>
      </c>
      <c r="D465" s="62"/>
      <c r="E465" s="62"/>
      <c r="F465" s="62"/>
      <c r="G465" s="62"/>
    </row>
    <row r="466" spans="1:7" ht="15" customHeight="1">
      <c r="A466" s="171"/>
      <c r="B466" s="228">
        <v>0.10299999999999999</v>
      </c>
      <c r="C466" s="193" t="s">
        <v>104</v>
      </c>
      <c r="D466" s="62"/>
      <c r="E466" s="62"/>
      <c r="F466" s="62"/>
      <c r="G466" s="62"/>
    </row>
    <row r="467" spans="1:7" ht="15" customHeight="1">
      <c r="B467" s="34">
        <v>10</v>
      </c>
      <c r="C467" s="268" t="s">
        <v>68</v>
      </c>
      <c r="D467" s="62"/>
      <c r="E467" s="62"/>
      <c r="F467" s="62"/>
      <c r="G467" s="62"/>
    </row>
    <row r="468" spans="1:7" ht="15" customHeight="1">
      <c r="B468" s="72" t="s">
        <v>69</v>
      </c>
      <c r="C468" s="268" t="s">
        <v>23</v>
      </c>
      <c r="D468" s="10">
        <v>17349</v>
      </c>
      <c r="E468" s="10">
        <v>26620</v>
      </c>
      <c r="F468" s="10">
        <v>26620</v>
      </c>
      <c r="G468" s="10">
        <v>33018</v>
      </c>
    </row>
    <row r="469" spans="1:7" ht="15" customHeight="1">
      <c r="B469" s="72" t="s">
        <v>185</v>
      </c>
      <c r="C469" s="268" t="s">
        <v>184</v>
      </c>
      <c r="D469" s="10">
        <v>1475</v>
      </c>
      <c r="E469" s="10">
        <v>6009</v>
      </c>
      <c r="F469" s="10">
        <v>6009</v>
      </c>
      <c r="G469" s="10">
        <v>4680</v>
      </c>
    </row>
    <row r="470" spans="1:7" ht="15" customHeight="1">
      <c r="B470" s="72" t="s">
        <v>252</v>
      </c>
      <c r="C470" s="268" t="s">
        <v>228</v>
      </c>
      <c r="D470" s="10">
        <v>598</v>
      </c>
      <c r="E470" s="10">
        <v>806</v>
      </c>
      <c r="F470" s="10">
        <v>806</v>
      </c>
      <c r="G470" s="10">
        <v>1</v>
      </c>
    </row>
    <row r="471" spans="1:7" ht="15" customHeight="1">
      <c r="B471" s="72" t="s">
        <v>253</v>
      </c>
      <c r="C471" s="268" t="s">
        <v>229</v>
      </c>
      <c r="D471" s="10">
        <v>13809</v>
      </c>
      <c r="E471" s="10">
        <v>3564</v>
      </c>
      <c r="F471" s="10">
        <v>3564</v>
      </c>
      <c r="G471" s="10">
        <v>4510</v>
      </c>
    </row>
    <row r="472" spans="1:7" ht="15" customHeight="1">
      <c r="B472" s="72" t="s">
        <v>70</v>
      </c>
      <c r="C472" s="268" t="s">
        <v>232</v>
      </c>
      <c r="D472" s="10">
        <v>549</v>
      </c>
      <c r="E472" s="10">
        <v>549</v>
      </c>
      <c r="F472" s="10">
        <v>549</v>
      </c>
      <c r="G472" s="10">
        <v>549</v>
      </c>
    </row>
    <row r="473" spans="1:7" ht="15" customHeight="1">
      <c r="B473" s="72" t="s">
        <v>261</v>
      </c>
      <c r="C473" s="268" t="s">
        <v>238</v>
      </c>
      <c r="D473" s="5">
        <v>0</v>
      </c>
      <c r="E473" s="10">
        <v>1</v>
      </c>
      <c r="F473" s="10">
        <v>1</v>
      </c>
      <c r="G473" s="10">
        <v>1</v>
      </c>
    </row>
    <row r="474" spans="1:7" ht="15" customHeight="1">
      <c r="B474" s="72" t="s">
        <v>71</v>
      </c>
      <c r="C474" s="268" t="s">
        <v>152</v>
      </c>
      <c r="D474" s="10">
        <v>215</v>
      </c>
      <c r="E474" s="10">
        <v>255</v>
      </c>
      <c r="F474" s="10">
        <v>255</v>
      </c>
      <c r="G474" s="10">
        <v>255</v>
      </c>
    </row>
    <row r="475" spans="1:7" ht="15" customHeight="1">
      <c r="B475" s="72" t="s">
        <v>260</v>
      </c>
      <c r="C475" s="67" t="s">
        <v>258</v>
      </c>
      <c r="D475" s="5">
        <v>0</v>
      </c>
      <c r="E475" s="10">
        <v>1</v>
      </c>
      <c r="F475" s="10">
        <v>1</v>
      </c>
      <c r="G475" s="10">
        <v>1</v>
      </c>
    </row>
    <row r="476" spans="1:7" ht="15" customHeight="1">
      <c r="B476" s="72" t="s">
        <v>316</v>
      </c>
      <c r="C476" s="67" t="s">
        <v>297</v>
      </c>
      <c r="D476" s="5">
        <v>0</v>
      </c>
      <c r="E476" s="10">
        <v>1</v>
      </c>
      <c r="F476" s="10">
        <v>1</v>
      </c>
      <c r="G476" s="10">
        <v>1</v>
      </c>
    </row>
    <row r="477" spans="1:7" ht="15" customHeight="1">
      <c r="B477" s="72" t="s">
        <v>256</v>
      </c>
      <c r="C477" s="67" t="s">
        <v>234</v>
      </c>
      <c r="D477" s="5">
        <v>0</v>
      </c>
      <c r="E477" s="5">
        <v>0</v>
      </c>
      <c r="F477" s="5">
        <v>0</v>
      </c>
      <c r="G477" s="10">
        <v>1</v>
      </c>
    </row>
    <row r="478" spans="1:7" ht="15" customHeight="1">
      <c r="A478" s="268" t="s">
        <v>18</v>
      </c>
      <c r="B478" s="34">
        <v>10</v>
      </c>
      <c r="C478" s="268" t="s">
        <v>68</v>
      </c>
      <c r="D478" s="3">
        <f>SUM(D468:D477)</f>
        <v>33995</v>
      </c>
      <c r="E478" s="3">
        <f t="shared" ref="E478:G478" si="199">SUM(E468:E477)</f>
        <v>37806</v>
      </c>
      <c r="F478" s="3">
        <f t="shared" si="199"/>
        <v>37806</v>
      </c>
      <c r="G478" s="3">
        <f t="shared" si="199"/>
        <v>43017</v>
      </c>
    </row>
    <row r="479" spans="1:7">
      <c r="C479" s="268"/>
      <c r="D479" s="3"/>
      <c r="E479" s="3"/>
      <c r="F479" s="3"/>
      <c r="G479" s="3"/>
    </row>
    <row r="480" spans="1:7" s="261" customFormat="1">
      <c r="A480" s="262"/>
      <c r="B480" s="263" t="s">
        <v>408</v>
      </c>
      <c r="C480" s="262" t="s">
        <v>407</v>
      </c>
      <c r="D480" s="10"/>
      <c r="E480" s="10"/>
      <c r="F480" s="10"/>
      <c r="G480" s="10"/>
    </row>
    <row r="481" spans="1:7" s="261" customFormat="1">
      <c r="A481" s="262"/>
      <c r="B481" s="264" t="s">
        <v>409</v>
      </c>
      <c r="C481" s="262" t="s">
        <v>234</v>
      </c>
      <c r="D481" s="5">
        <v>0</v>
      </c>
      <c r="E481" s="5">
        <v>0</v>
      </c>
      <c r="F481" s="5">
        <v>0</v>
      </c>
      <c r="G481" s="10">
        <v>1638</v>
      </c>
    </row>
    <row r="482" spans="1:7" s="261" customFormat="1" ht="15" customHeight="1">
      <c r="A482" s="262" t="s">
        <v>18</v>
      </c>
      <c r="B482" s="263" t="s">
        <v>408</v>
      </c>
      <c r="C482" s="262" t="s">
        <v>407</v>
      </c>
      <c r="D482" s="2">
        <f t="shared" ref="D482:G482" si="200">D481</f>
        <v>0</v>
      </c>
      <c r="E482" s="2">
        <f t="shared" si="200"/>
        <v>0</v>
      </c>
      <c r="F482" s="2">
        <f t="shared" si="200"/>
        <v>0</v>
      </c>
      <c r="G482" s="3">
        <f t="shared" si="200"/>
        <v>1638</v>
      </c>
    </row>
    <row r="483" spans="1:7" ht="15" customHeight="1">
      <c r="A483" s="69" t="s">
        <v>18</v>
      </c>
      <c r="B483" s="302">
        <v>0.10299999999999999</v>
      </c>
      <c r="C483" s="114" t="s">
        <v>104</v>
      </c>
      <c r="D483" s="3">
        <f>D478+D482</f>
        <v>33995</v>
      </c>
      <c r="E483" s="3">
        <f t="shared" ref="E483:G483" si="201">E478+E482</f>
        <v>37806</v>
      </c>
      <c r="F483" s="3">
        <f t="shared" si="201"/>
        <v>37806</v>
      </c>
      <c r="G483" s="3">
        <f t="shared" si="201"/>
        <v>44655</v>
      </c>
    </row>
    <row r="484" spans="1:7" ht="14.45" customHeight="1">
      <c r="B484" s="66"/>
      <c r="C484" s="65"/>
      <c r="D484" s="9"/>
      <c r="E484" s="9"/>
      <c r="F484" s="9"/>
      <c r="G484" s="62"/>
    </row>
    <row r="485" spans="1:7" ht="27" customHeight="1">
      <c r="B485" s="66">
        <v>0.104</v>
      </c>
      <c r="C485" s="65" t="s">
        <v>105</v>
      </c>
      <c r="D485" s="62"/>
      <c r="E485" s="62"/>
      <c r="F485" s="62"/>
      <c r="G485" s="62"/>
    </row>
    <row r="486" spans="1:7" ht="14.45" customHeight="1">
      <c r="B486" s="34">
        <v>10</v>
      </c>
      <c r="C486" s="268" t="s">
        <v>68</v>
      </c>
      <c r="D486" s="5"/>
      <c r="E486" s="5"/>
      <c r="F486" s="5"/>
      <c r="G486" s="5"/>
    </row>
    <row r="487" spans="1:7" ht="14.45" customHeight="1">
      <c r="B487" s="72" t="s">
        <v>382</v>
      </c>
      <c r="C487" s="110" t="s">
        <v>350</v>
      </c>
      <c r="D487" s="22">
        <v>0</v>
      </c>
      <c r="E487" s="23">
        <v>1</v>
      </c>
      <c r="F487" s="23">
        <v>1</v>
      </c>
      <c r="G487" s="10">
        <v>1</v>
      </c>
    </row>
    <row r="488" spans="1:7" ht="14.45" customHeight="1">
      <c r="A488" s="268" t="s">
        <v>18</v>
      </c>
      <c r="B488" s="34">
        <v>10</v>
      </c>
      <c r="C488" s="268" t="s">
        <v>68</v>
      </c>
      <c r="D488" s="2">
        <f t="shared" ref="D488:G488" si="202">D487</f>
        <v>0</v>
      </c>
      <c r="E488" s="3">
        <f t="shared" si="202"/>
        <v>1</v>
      </c>
      <c r="F488" s="3">
        <f t="shared" ref="F488" si="203">F487</f>
        <v>1</v>
      </c>
      <c r="G488" s="3">
        <f t="shared" si="202"/>
        <v>1</v>
      </c>
    </row>
    <row r="489" spans="1:7" ht="27" customHeight="1">
      <c r="A489" s="171" t="s">
        <v>18</v>
      </c>
      <c r="B489" s="228">
        <v>0.104</v>
      </c>
      <c r="C489" s="193" t="s">
        <v>105</v>
      </c>
      <c r="D489" s="7">
        <f>D488</f>
        <v>0</v>
      </c>
      <c r="E489" s="8">
        <f t="shared" ref="E489:G489" si="204">E488</f>
        <v>1</v>
      </c>
      <c r="F489" s="8">
        <f t="shared" si="204"/>
        <v>1</v>
      </c>
      <c r="G489" s="8">
        <f t="shared" si="204"/>
        <v>1</v>
      </c>
    </row>
    <row r="490" spans="1:7">
      <c r="C490" s="65"/>
      <c r="D490" s="62"/>
      <c r="E490" s="62"/>
      <c r="F490" s="62"/>
      <c r="G490" s="62"/>
    </row>
    <row r="491" spans="1:7" ht="14.45" customHeight="1">
      <c r="B491" s="66">
        <v>0.79700000000000004</v>
      </c>
      <c r="C491" s="65" t="s">
        <v>352</v>
      </c>
      <c r="D491" s="62"/>
      <c r="E491" s="62"/>
      <c r="F491" s="62"/>
      <c r="G491" s="62"/>
    </row>
    <row r="492" spans="1:7" s="111" customFormat="1" ht="15.2" customHeight="1">
      <c r="A492" s="268"/>
      <c r="B492" s="34">
        <v>60</v>
      </c>
      <c r="C492" s="68" t="s">
        <v>134</v>
      </c>
      <c r="D492" s="62"/>
      <c r="E492" s="62"/>
      <c r="F492" s="62"/>
      <c r="G492" s="62"/>
    </row>
    <row r="493" spans="1:7" s="111" customFormat="1" ht="15.2" customHeight="1">
      <c r="A493" s="268"/>
      <c r="B493" s="82" t="s">
        <v>40</v>
      </c>
      <c r="C493" s="266" t="s">
        <v>135</v>
      </c>
      <c r="D493" s="17">
        <v>50000</v>
      </c>
      <c r="E493" s="17">
        <v>60000</v>
      </c>
      <c r="F493" s="17">
        <f>60000-50000</f>
        <v>10000</v>
      </c>
      <c r="G493" s="17">
        <v>10000</v>
      </c>
    </row>
    <row r="494" spans="1:7" s="111" customFormat="1" ht="10.5" customHeight="1">
      <c r="A494" s="268"/>
      <c r="B494" s="82"/>
      <c r="C494" s="266"/>
      <c r="D494" s="9"/>
      <c r="E494" s="21"/>
      <c r="F494" s="21"/>
      <c r="G494" s="21"/>
    </row>
    <row r="495" spans="1:7" s="259" customFormat="1" ht="14.45" customHeight="1">
      <c r="A495" s="268"/>
      <c r="B495" s="34">
        <v>61</v>
      </c>
      <c r="C495" s="112" t="s">
        <v>193</v>
      </c>
      <c r="D495" s="9"/>
      <c r="E495" s="9"/>
      <c r="F495" s="9"/>
      <c r="G495" s="9"/>
    </row>
    <row r="496" spans="1:7" s="259" customFormat="1" ht="14.45" customHeight="1">
      <c r="A496" s="268"/>
      <c r="B496" s="295" t="s">
        <v>177</v>
      </c>
      <c r="C496" s="112" t="s">
        <v>180</v>
      </c>
      <c r="D496" s="7">
        <v>0</v>
      </c>
      <c r="E496" s="7">
        <v>0</v>
      </c>
      <c r="F496" s="7">
        <v>0</v>
      </c>
      <c r="G496" s="7">
        <v>0</v>
      </c>
    </row>
    <row r="497" spans="1:7" s="259" customFormat="1" ht="14.45" customHeight="1">
      <c r="A497" s="268" t="s">
        <v>18</v>
      </c>
      <c r="B497" s="66">
        <v>0.79700000000000004</v>
      </c>
      <c r="C497" s="65" t="s">
        <v>352</v>
      </c>
      <c r="D497" s="8">
        <f t="shared" ref="D497:E497" si="205">D493+D496</f>
        <v>50000</v>
      </c>
      <c r="E497" s="8">
        <f t="shared" si="205"/>
        <v>60000</v>
      </c>
      <c r="F497" s="8">
        <f t="shared" ref="F497" si="206">F493+F496</f>
        <v>10000</v>
      </c>
      <c r="G497" s="8">
        <f>G493+G496</f>
        <v>10000</v>
      </c>
    </row>
    <row r="498" spans="1:7" s="259" customFormat="1" ht="11.25" customHeight="1">
      <c r="A498" s="268"/>
      <c r="B498" s="66"/>
      <c r="C498" s="65"/>
      <c r="D498" s="62"/>
      <c r="E498" s="62"/>
      <c r="F498" s="62"/>
      <c r="G498" s="62"/>
    </row>
    <row r="499" spans="1:7" s="259" customFormat="1" ht="14.45" customHeight="1">
      <c r="A499" s="268"/>
      <c r="B499" s="106">
        <v>0.8</v>
      </c>
      <c r="C499" s="65" t="s">
        <v>106</v>
      </c>
      <c r="D499" s="62"/>
      <c r="E499" s="62"/>
      <c r="F499" s="62"/>
      <c r="G499" s="62"/>
    </row>
    <row r="500" spans="1:7" s="259" customFormat="1" ht="14.45" customHeight="1">
      <c r="A500" s="268"/>
      <c r="B500" s="72" t="s">
        <v>239</v>
      </c>
      <c r="C500" s="268" t="s">
        <v>234</v>
      </c>
      <c r="D500" s="270">
        <v>222587</v>
      </c>
      <c r="E500" s="270">
        <v>3396195</v>
      </c>
      <c r="F500" s="270">
        <f>3396195-2000000-841574</f>
        <v>554621</v>
      </c>
      <c r="G500" s="1">
        <v>1008900</v>
      </c>
    </row>
    <row r="501" spans="1:7" s="174" customFormat="1" ht="14.45" customHeight="1">
      <c r="A501" s="268" t="s">
        <v>18</v>
      </c>
      <c r="B501" s="106">
        <v>0.8</v>
      </c>
      <c r="C501" s="65" t="s">
        <v>106</v>
      </c>
      <c r="D501" s="3">
        <f t="shared" ref="D501:G501" si="207">SUM(D500:D500)</f>
        <v>222587</v>
      </c>
      <c r="E501" s="3">
        <f t="shared" si="207"/>
        <v>3396195</v>
      </c>
      <c r="F501" s="3">
        <f t="shared" ref="F501" si="208">SUM(F500:F500)</f>
        <v>554621</v>
      </c>
      <c r="G501" s="3">
        <f t="shared" si="207"/>
        <v>1008900</v>
      </c>
    </row>
    <row r="502" spans="1:7" s="174" customFormat="1" ht="14.45" customHeight="1">
      <c r="A502" s="171" t="s">
        <v>18</v>
      </c>
      <c r="B502" s="195">
        <v>2075</v>
      </c>
      <c r="C502" s="193" t="s">
        <v>9</v>
      </c>
      <c r="D502" s="3">
        <f t="shared" ref="D502:G502" si="209">D501+D489+D483+D497</f>
        <v>306582</v>
      </c>
      <c r="E502" s="3">
        <f t="shared" si="209"/>
        <v>3494002</v>
      </c>
      <c r="F502" s="3">
        <f t="shared" si="209"/>
        <v>602428</v>
      </c>
      <c r="G502" s="3">
        <f t="shared" si="209"/>
        <v>1063556</v>
      </c>
    </row>
    <row r="503" spans="1:7" s="174" customFormat="1" ht="10.5" customHeight="1">
      <c r="A503" s="268"/>
      <c r="B503" s="64"/>
      <c r="C503" s="268"/>
      <c r="D503" s="62"/>
      <c r="E503" s="62"/>
      <c r="F503" s="62"/>
      <c r="G503" s="62"/>
    </row>
    <row r="504" spans="1:7" s="174" customFormat="1" ht="15" customHeight="1">
      <c r="A504" s="268" t="s">
        <v>20</v>
      </c>
      <c r="B504" s="64">
        <v>2235</v>
      </c>
      <c r="C504" s="65" t="s">
        <v>10</v>
      </c>
      <c r="D504" s="62"/>
      <c r="E504" s="62"/>
      <c r="F504" s="62"/>
      <c r="G504" s="62"/>
    </row>
    <row r="505" spans="1:7" s="174" customFormat="1" ht="15" customHeight="1">
      <c r="A505" s="268"/>
      <c r="B505" s="34">
        <v>60</v>
      </c>
      <c r="C505" s="268" t="s">
        <v>179</v>
      </c>
      <c r="D505" s="62"/>
      <c r="E505" s="62"/>
      <c r="F505" s="62"/>
      <c r="G505" s="62"/>
    </row>
    <row r="506" spans="1:7" s="174" customFormat="1" ht="15" customHeight="1">
      <c r="A506" s="171"/>
      <c r="B506" s="196">
        <v>60.103999999999999</v>
      </c>
      <c r="C506" s="193" t="s">
        <v>394</v>
      </c>
      <c r="D506" s="62"/>
      <c r="E506" s="62"/>
      <c r="F506" s="62"/>
      <c r="G506" s="62"/>
    </row>
    <row r="507" spans="1:7" ht="14.45" customHeight="1">
      <c r="A507" s="171"/>
      <c r="B507" s="179">
        <v>10</v>
      </c>
      <c r="C507" s="171" t="s">
        <v>68</v>
      </c>
      <c r="D507" s="62"/>
      <c r="E507" s="62"/>
      <c r="F507" s="62"/>
      <c r="G507" s="62"/>
    </row>
    <row r="508" spans="1:7" ht="14.45" customHeight="1">
      <c r="A508" s="171"/>
      <c r="B508" s="179" t="s">
        <v>256</v>
      </c>
      <c r="C508" s="171" t="s">
        <v>234</v>
      </c>
      <c r="D508" s="8">
        <v>1564</v>
      </c>
      <c r="E508" s="8">
        <v>9900</v>
      </c>
      <c r="F508" s="8">
        <v>9900</v>
      </c>
      <c r="G508" s="8">
        <v>9900</v>
      </c>
    </row>
    <row r="509" spans="1:7" ht="14.45" customHeight="1">
      <c r="A509" s="171" t="s">
        <v>18</v>
      </c>
      <c r="B509" s="179">
        <v>10</v>
      </c>
      <c r="C509" s="171" t="s">
        <v>68</v>
      </c>
      <c r="D509" s="8">
        <f t="shared" ref="D509:G509" si="210">SUM(D508:D508)</f>
        <v>1564</v>
      </c>
      <c r="E509" s="8">
        <f t="shared" si="210"/>
        <v>9900</v>
      </c>
      <c r="F509" s="8">
        <f t="shared" ref="F509" si="211">SUM(F508:F508)</f>
        <v>9900</v>
      </c>
      <c r="G509" s="8">
        <f t="shared" si="210"/>
        <v>9900</v>
      </c>
    </row>
    <row r="510" spans="1:7" ht="15" customHeight="1">
      <c r="A510" s="171" t="s">
        <v>18</v>
      </c>
      <c r="B510" s="196">
        <v>60.103999999999999</v>
      </c>
      <c r="C510" s="193" t="s">
        <v>394</v>
      </c>
      <c r="D510" s="3">
        <f t="shared" ref="D510:E510" si="212">D509</f>
        <v>1564</v>
      </c>
      <c r="E510" s="3">
        <f t="shared" si="212"/>
        <v>9900</v>
      </c>
      <c r="F510" s="3">
        <f t="shared" ref="F510" si="213">F509</f>
        <v>9900</v>
      </c>
      <c r="G510" s="3">
        <f t="shared" ref="G510" si="214">G509</f>
        <v>9900</v>
      </c>
    </row>
    <row r="511" spans="1:7" ht="12" customHeight="1">
      <c r="A511" s="171"/>
      <c r="B511" s="195"/>
      <c r="C511" s="193"/>
      <c r="D511" s="62"/>
      <c r="E511" s="62"/>
      <c r="F511" s="62"/>
      <c r="G511" s="62"/>
    </row>
    <row r="512" spans="1:7" ht="14.45" customHeight="1">
      <c r="A512" s="171"/>
      <c r="B512" s="196">
        <v>60.2</v>
      </c>
      <c r="C512" s="193" t="s">
        <v>205</v>
      </c>
      <c r="D512" s="62"/>
      <c r="E512" s="62"/>
      <c r="F512" s="62"/>
      <c r="G512" s="62"/>
    </row>
    <row r="513" spans="1:7" ht="14.45" customHeight="1">
      <c r="B513" s="34">
        <v>10</v>
      </c>
      <c r="C513" s="268" t="s">
        <v>68</v>
      </c>
      <c r="D513" s="62"/>
      <c r="E513" s="62"/>
      <c r="F513" s="62"/>
      <c r="G513" s="62"/>
    </row>
    <row r="514" spans="1:7" ht="25.5">
      <c r="B514" s="34">
        <v>60</v>
      </c>
      <c r="C514" s="268" t="s">
        <v>107</v>
      </c>
      <c r="D514" s="5"/>
      <c r="E514" s="10"/>
      <c r="F514" s="10"/>
      <c r="G514" s="10"/>
    </row>
    <row r="515" spans="1:7">
      <c r="B515" s="72" t="s">
        <v>351</v>
      </c>
      <c r="C515" s="268" t="s">
        <v>234</v>
      </c>
      <c r="D515" s="5">
        <v>0</v>
      </c>
      <c r="E515" s="10">
        <v>1</v>
      </c>
      <c r="F515" s="10">
        <v>1</v>
      </c>
      <c r="G515" s="10">
        <v>1</v>
      </c>
    </row>
    <row r="516" spans="1:7" ht="25.5">
      <c r="A516" s="268" t="s">
        <v>18</v>
      </c>
      <c r="B516" s="34">
        <v>60</v>
      </c>
      <c r="C516" s="268" t="s">
        <v>107</v>
      </c>
      <c r="D516" s="2">
        <f t="shared" ref="D516:G516" si="215">SUM(D515)</f>
        <v>0</v>
      </c>
      <c r="E516" s="3">
        <f t="shared" si="215"/>
        <v>1</v>
      </c>
      <c r="F516" s="3">
        <f t="shared" ref="F516" si="216">SUM(F515)</f>
        <v>1</v>
      </c>
      <c r="G516" s="3">
        <f t="shared" si="215"/>
        <v>1</v>
      </c>
    </row>
    <row r="517" spans="1:7" ht="14.45" customHeight="1">
      <c r="A517" s="268" t="s">
        <v>18</v>
      </c>
      <c r="B517" s="34">
        <v>10</v>
      </c>
      <c r="C517" s="268" t="s">
        <v>68</v>
      </c>
      <c r="D517" s="7">
        <f t="shared" ref="D517:G518" si="217">D516</f>
        <v>0</v>
      </c>
      <c r="E517" s="8">
        <f t="shared" si="217"/>
        <v>1</v>
      </c>
      <c r="F517" s="8">
        <f t="shared" ref="F517" si="218">F516</f>
        <v>1</v>
      </c>
      <c r="G517" s="8">
        <f t="shared" si="217"/>
        <v>1</v>
      </c>
    </row>
    <row r="518" spans="1:7" ht="14.45" customHeight="1">
      <c r="A518" s="268" t="s">
        <v>18</v>
      </c>
      <c r="B518" s="106">
        <v>60.2</v>
      </c>
      <c r="C518" s="65" t="s">
        <v>205</v>
      </c>
      <c r="D518" s="2">
        <f t="shared" si="217"/>
        <v>0</v>
      </c>
      <c r="E518" s="3">
        <f t="shared" si="217"/>
        <v>1</v>
      </c>
      <c r="F518" s="3">
        <f t="shared" ref="F518" si="219">F517</f>
        <v>1</v>
      </c>
      <c r="G518" s="3">
        <f t="shared" si="217"/>
        <v>1</v>
      </c>
    </row>
    <row r="519" spans="1:7" ht="14.45" customHeight="1">
      <c r="A519" s="268" t="s">
        <v>18</v>
      </c>
      <c r="B519" s="34">
        <v>60</v>
      </c>
      <c r="C519" s="268" t="s">
        <v>179</v>
      </c>
      <c r="D519" s="8">
        <f t="shared" ref="D519:G519" si="220">D518+D510</f>
        <v>1564</v>
      </c>
      <c r="E519" s="8">
        <f t="shared" si="220"/>
        <v>9901</v>
      </c>
      <c r="F519" s="8">
        <f t="shared" ref="F519" si="221">F518+F510</f>
        <v>9901</v>
      </c>
      <c r="G519" s="8">
        <f t="shared" si="220"/>
        <v>9901</v>
      </c>
    </row>
    <row r="520" spans="1:7" ht="14.45" customHeight="1">
      <c r="A520" s="69" t="s">
        <v>18</v>
      </c>
      <c r="B520" s="113">
        <v>2235</v>
      </c>
      <c r="C520" s="114" t="s">
        <v>10</v>
      </c>
      <c r="D520" s="8">
        <f t="shared" ref="D520:E520" si="222">D519</f>
        <v>1564</v>
      </c>
      <c r="E520" s="8">
        <f t="shared" si="222"/>
        <v>9901</v>
      </c>
      <c r="F520" s="8">
        <f t="shared" ref="F520" si="223">F519</f>
        <v>9901</v>
      </c>
      <c r="G520" s="8">
        <f t="shared" ref="G520" si="224">G519</f>
        <v>9901</v>
      </c>
    </row>
    <row r="521" spans="1:7" ht="14.45" customHeight="1">
      <c r="A521" s="115" t="s">
        <v>18</v>
      </c>
      <c r="B521" s="116"/>
      <c r="C521" s="117" t="s">
        <v>19</v>
      </c>
      <c r="D521" s="3">
        <f t="shared" ref="D521:G521" si="225">D520+D502+D463+D434+D267+D72+D58+D221+D123+D107+D115+D101</f>
        <v>24570816</v>
      </c>
      <c r="E521" s="3">
        <f t="shared" si="225"/>
        <v>33042440</v>
      </c>
      <c r="F521" s="3">
        <f t="shared" si="225"/>
        <v>26466952</v>
      </c>
      <c r="G521" s="3">
        <f t="shared" si="225"/>
        <v>31459462</v>
      </c>
    </row>
    <row r="522" spans="1:7" ht="14.45" customHeight="1">
      <c r="A522" s="115" t="s">
        <v>18</v>
      </c>
      <c r="B522" s="118"/>
      <c r="C522" s="119" t="s">
        <v>15</v>
      </c>
      <c r="D522" s="17">
        <f t="shared" ref="D522:G522" si="226">D221+D120+D493</f>
        <v>9535908</v>
      </c>
      <c r="E522" s="17">
        <f t="shared" si="226"/>
        <v>10983718</v>
      </c>
      <c r="F522" s="17">
        <f t="shared" si="226"/>
        <v>10904826</v>
      </c>
      <c r="G522" s="17">
        <f t="shared" si="226"/>
        <v>12842605</v>
      </c>
    </row>
    <row r="523" spans="1:7" s="111" customFormat="1" ht="14.45" customHeight="1">
      <c r="A523" s="115" t="s">
        <v>18</v>
      </c>
      <c r="B523" s="116"/>
      <c r="C523" s="117" t="s">
        <v>16</v>
      </c>
      <c r="D523" s="233">
        <f t="shared" ref="D523:E523" si="227">D521-D522</f>
        <v>15034908</v>
      </c>
      <c r="E523" s="233">
        <f t="shared" si="227"/>
        <v>22058722</v>
      </c>
      <c r="F523" s="233">
        <f t="shared" ref="F523" si="228">F521-F522</f>
        <v>15562126</v>
      </c>
      <c r="G523" s="233">
        <f>G521-G522</f>
        <v>18616857</v>
      </c>
    </row>
    <row r="524" spans="1:7" s="111" customFormat="1" ht="13.5" customHeight="1">
      <c r="A524" s="268"/>
      <c r="B524" s="64"/>
      <c r="C524" s="65"/>
      <c r="D524" s="9"/>
      <c r="E524" s="9"/>
      <c r="F524" s="9"/>
      <c r="G524" s="120"/>
    </row>
    <row r="525" spans="1:7" ht="15" customHeight="1">
      <c r="A525" s="90"/>
      <c r="B525" s="121"/>
      <c r="C525" s="122" t="s">
        <v>108</v>
      </c>
      <c r="D525" s="123"/>
      <c r="E525" s="123"/>
      <c r="F525" s="123"/>
      <c r="G525" s="123"/>
    </row>
    <row r="526" spans="1:7" ht="15" customHeight="1">
      <c r="A526" s="90" t="s">
        <v>20</v>
      </c>
      <c r="B526" s="124">
        <v>4070</v>
      </c>
      <c r="C526" s="122" t="s">
        <v>358</v>
      </c>
      <c r="D526" s="123"/>
      <c r="E526" s="123"/>
      <c r="F526" s="123"/>
      <c r="G526" s="123"/>
    </row>
    <row r="527" spans="1:7" ht="15" customHeight="1">
      <c r="A527" s="90"/>
      <c r="B527" s="106">
        <v>0.8</v>
      </c>
      <c r="C527" s="122" t="s">
        <v>106</v>
      </c>
      <c r="D527" s="123"/>
      <c r="E527" s="123"/>
      <c r="F527" s="123"/>
      <c r="G527" s="123"/>
    </row>
    <row r="528" spans="1:7" ht="15" customHeight="1">
      <c r="A528" s="90"/>
      <c r="B528" s="121">
        <v>50</v>
      </c>
      <c r="C528" s="90" t="s">
        <v>68</v>
      </c>
      <c r="D528" s="123"/>
      <c r="E528" s="123"/>
      <c r="F528" s="123"/>
      <c r="G528" s="123"/>
    </row>
    <row r="529" spans="1:7" ht="15" customHeight="1">
      <c r="A529" s="125"/>
      <c r="B529" s="296" t="s">
        <v>359</v>
      </c>
      <c r="C529" s="125" t="s">
        <v>360</v>
      </c>
      <c r="D529" s="23">
        <v>9916</v>
      </c>
      <c r="E529" s="23">
        <v>1</v>
      </c>
      <c r="F529" s="23">
        <v>1</v>
      </c>
      <c r="G529" s="234">
        <v>1</v>
      </c>
    </row>
    <row r="530" spans="1:7" ht="15" customHeight="1">
      <c r="A530" s="125"/>
      <c r="B530" s="296" t="s">
        <v>361</v>
      </c>
      <c r="C530" s="125" t="s">
        <v>362</v>
      </c>
      <c r="D530" s="22">
        <v>0</v>
      </c>
      <c r="E530" s="23">
        <v>1</v>
      </c>
      <c r="F530" s="23">
        <v>1</v>
      </c>
      <c r="G530" s="234">
        <v>1</v>
      </c>
    </row>
    <row r="531" spans="1:7" ht="15" customHeight="1">
      <c r="A531" s="125"/>
      <c r="B531" s="296" t="s">
        <v>369</v>
      </c>
      <c r="C531" s="125" t="s">
        <v>368</v>
      </c>
      <c r="D531" s="22">
        <v>0</v>
      </c>
      <c r="E531" s="23">
        <v>10200</v>
      </c>
      <c r="F531" s="23">
        <v>10200</v>
      </c>
      <c r="G531" s="234">
        <v>26134</v>
      </c>
    </row>
    <row r="532" spans="1:7" ht="27" customHeight="1">
      <c r="A532" s="126"/>
      <c r="B532" s="296" t="s">
        <v>363</v>
      </c>
      <c r="C532" s="90" t="s">
        <v>393</v>
      </c>
      <c r="D532" s="23">
        <v>4213</v>
      </c>
      <c r="E532" s="23">
        <v>41600</v>
      </c>
      <c r="F532" s="23">
        <v>41600</v>
      </c>
      <c r="G532" s="234">
        <v>14894</v>
      </c>
    </row>
    <row r="533" spans="1:7" ht="15" customHeight="1">
      <c r="A533" s="229"/>
      <c r="B533" s="297" t="s">
        <v>364</v>
      </c>
      <c r="C533" s="229" t="s">
        <v>365</v>
      </c>
      <c r="D533" s="22">
        <v>0</v>
      </c>
      <c r="E533" s="23">
        <v>1</v>
      </c>
      <c r="F533" s="23">
        <v>1</v>
      </c>
      <c r="G533" s="234">
        <v>1</v>
      </c>
    </row>
    <row r="534" spans="1:7" ht="15" customHeight="1">
      <c r="A534" s="229"/>
      <c r="B534" s="297" t="s">
        <v>366</v>
      </c>
      <c r="C534" s="229" t="s">
        <v>367</v>
      </c>
      <c r="D534" s="30">
        <v>142</v>
      </c>
      <c r="E534" s="30">
        <v>9997</v>
      </c>
      <c r="F534" s="30">
        <v>9997</v>
      </c>
      <c r="G534" s="235">
        <v>5000</v>
      </c>
    </row>
    <row r="535" spans="1:7" ht="15" customHeight="1">
      <c r="A535" s="184" t="s">
        <v>18</v>
      </c>
      <c r="B535" s="199">
        <v>50</v>
      </c>
      <c r="C535" s="184" t="s">
        <v>68</v>
      </c>
      <c r="D535" s="30">
        <f t="shared" ref="D535:E535" si="229">SUM(D529:D534)</f>
        <v>14271</v>
      </c>
      <c r="E535" s="30">
        <f t="shared" si="229"/>
        <v>61800</v>
      </c>
      <c r="F535" s="30">
        <f t="shared" ref="F535" si="230">SUM(F529:F534)</f>
        <v>61800</v>
      </c>
      <c r="G535" s="30">
        <f t="shared" ref="G535" si="231">SUM(G529:G534)</f>
        <v>46031</v>
      </c>
    </row>
    <row r="536" spans="1:7" ht="15" customHeight="1">
      <c r="A536" s="184"/>
      <c r="B536" s="199"/>
      <c r="C536" s="184"/>
      <c r="D536" s="22"/>
      <c r="E536" s="23"/>
      <c r="F536" s="23"/>
      <c r="G536" s="23"/>
    </row>
    <row r="537" spans="1:7" ht="15" customHeight="1">
      <c r="A537" s="184"/>
      <c r="B537" s="199">
        <v>51</v>
      </c>
      <c r="C537" s="184" t="s">
        <v>385</v>
      </c>
      <c r="D537" s="123"/>
      <c r="E537" s="123"/>
      <c r="F537" s="123"/>
      <c r="G537" s="123"/>
    </row>
    <row r="538" spans="1:7" ht="15" customHeight="1">
      <c r="A538" s="229"/>
      <c r="B538" s="297" t="s">
        <v>386</v>
      </c>
      <c r="C538" s="229" t="s">
        <v>360</v>
      </c>
      <c r="D538" s="23">
        <v>4328</v>
      </c>
      <c r="E538" s="22">
        <v>0</v>
      </c>
      <c r="F538" s="22">
        <v>0</v>
      </c>
      <c r="G538" s="22">
        <v>0</v>
      </c>
    </row>
    <row r="539" spans="1:7" ht="27" customHeight="1">
      <c r="A539" s="126"/>
      <c r="B539" s="296" t="s">
        <v>388</v>
      </c>
      <c r="C539" s="90" t="s">
        <v>393</v>
      </c>
      <c r="D539" s="23">
        <v>6012</v>
      </c>
      <c r="E539" s="23">
        <v>8894</v>
      </c>
      <c r="F539" s="23">
        <v>8894</v>
      </c>
      <c r="G539" s="271">
        <v>0</v>
      </c>
    </row>
    <row r="540" spans="1:7" ht="15" customHeight="1">
      <c r="A540" s="125"/>
      <c r="B540" s="296" t="s">
        <v>387</v>
      </c>
      <c r="C540" s="125" t="s">
        <v>365</v>
      </c>
      <c r="D540" s="30">
        <v>1941</v>
      </c>
      <c r="E540" s="24">
        <v>0</v>
      </c>
      <c r="F540" s="24">
        <v>0</v>
      </c>
      <c r="G540" s="24">
        <v>0</v>
      </c>
    </row>
    <row r="541" spans="1:7" s="174" customFormat="1" ht="15" customHeight="1">
      <c r="A541" s="90" t="s">
        <v>18</v>
      </c>
      <c r="B541" s="121">
        <v>51</v>
      </c>
      <c r="C541" s="90" t="s">
        <v>385</v>
      </c>
      <c r="D541" s="30">
        <f t="shared" ref="D541:G541" si="232">SUM(D538:D540)</f>
        <v>12281</v>
      </c>
      <c r="E541" s="30">
        <f t="shared" si="232"/>
        <v>8894</v>
      </c>
      <c r="F541" s="30">
        <f t="shared" si="232"/>
        <v>8894</v>
      </c>
      <c r="G541" s="24">
        <f t="shared" si="232"/>
        <v>0</v>
      </c>
    </row>
    <row r="542" spans="1:7" s="174" customFormat="1" ht="15" customHeight="1">
      <c r="A542" s="90"/>
      <c r="B542" s="121"/>
      <c r="C542" s="90"/>
      <c r="D542" s="22"/>
      <c r="E542" s="23"/>
      <c r="F542" s="23"/>
      <c r="G542" s="23"/>
    </row>
    <row r="543" spans="1:7" ht="15" customHeight="1">
      <c r="A543" s="90"/>
      <c r="B543" s="121">
        <v>52</v>
      </c>
      <c r="C543" s="90" t="s">
        <v>162</v>
      </c>
      <c r="D543" s="123"/>
      <c r="E543" s="123"/>
      <c r="F543" s="123"/>
      <c r="G543" s="123"/>
    </row>
    <row r="544" spans="1:7" ht="27" customHeight="1">
      <c r="A544" s="126"/>
      <c r="B544" s="296" t="s">
        <v>404</v>
      </c>
      <c r="C544" s="90" t="s">
        <v>393</v>
      </c>
      <c r="D544" s="24">
        <v>0</v>
      </c>
      <c r="E544" s="24">
        <v>0</v>
      </c>
      <c r="F544" s="24">
        <v>0</v>
      </c>
      <c r="G544" s="24">
        <v>0</v>
      </c>
    </row>
    <row r="545" spans="1:7" s="174" customFormat="1" ht="15" customHeight="1">
      <c r="A545" s="90" t="s">
        <v>18</v>
      </c>
      <c r="B545" s="121">
        <v>52</v>
      </c>
      <c r="C545" s="90" t="s">
        <v>162</v>
      </c>
      <c r="D545" s="24">
        <f t="shared" ref="D545:G545" si="233">SUM(D544:D544)</f>
        <v>0</v>
      </c>
      <c r="E545" s="24">
        <f t="shared" si="233"/>
        <v>0</v>
      </c>
      <c r="F545" s="24">
        <f t="shared" si="233"/>
        <v>0</v>
      </c>
      <c r="G545" s="24">
        <f t="shared" si="233"/>
        <v>0</v>
      </c>
    </row>
    <row r="546" spans="1:7" s="174" customFormat="1" ht="15" customHeight="1">
      <c r="A546" s="184"/>
      <c r="B546" s="199"/>
      <c r="C546" s="184"/>
      <c r="D546" s="22"/>
      <c r="E546" s="23"/>
      <c r="F546" s="23"/>
      <c r="G546" s="23"/>
    </row>
    <row r="547" spans="1:7" ht="15" customHeight="1">
      <c r="A547" s="90"/>
      <c r="B547" s="121">
        <v>53</v>
      </c>
      <c r="C547" s="90" t="s">
        <v>405</v>
      </c>
      <c r="D547" s="123"/>
      <c r="E547" s="123"/>
      <c r="F547" s="123"/>
      <c r="G547" s="123"/>
    </row>
    <row r="548" spans="1:7" ht="27" customHeight="1">
      <c r="A548" s="126"/>
      <c r="B548" s="296" t="s">
        <v>406</v>
      </c>
      <c r="C548" s="90" t="s">
        <v>393</v>
      </c>
      <c r="D548" s="24">
        <v>0</v>
      </c>
      <c r="E548" s="24">
        <v>0</v>
      </c>
      <c r="F548" s="24">
        <v>0</v>
      </c>
      <c r="G548" s="235">
        <v>200000</v>
      </c>
    </row>
    <row r="549" spans="1:7" s="174" customFormat="1" ht="15" customHeight="1">
      <c r="A549" s="90" t="s">
        <v>18</v>
      </c>
      <c r="B549" s="121">
        <v>53</v>
      </c>
      <c r="C549" s="90" t="s">
        <v>405</v>
      </c>
      <c r="D549" s="24">
        <f t="shared" ref="D549:G549" si="234">SUM(D548:D548)</f>
        <v>0</v>
      </c>
      <c r="E549" s="24">
        <f t="shared" si="234"/>
        <v>0</v>
      </c>
      <c r="F549" s="24">
        <f t="shared" si="234"/>
        <v>0</v>
      </c>
      <c r="G549" s="30">
        <f t="shared" si="234"/>
        <v>200000</v>
      </c>
    </row>
    <row r="550" spans="1:7" s="174" customFormat="1" ht="15" customHeight="1">
      <c r="A550" s="184" t="s">
        <v>18</v>
      </c>
      <c r="B550" s="196">
        <v>0.8</v>
      </c>
      <c r="C550" s="197" t="s">
        <v>106</v>
      </c>
      <c r="D550" s="168">
        <f t="shared" ref="D550:G550" si="235">D535+D541+D545+D549</f>
        <v>26552</v>
      </c>
      <c r="E550" s="168">
        <f t="shared" si="235"/>
        <v>70694</v>
      </c>
      <c r="F550" s="168">
        <f t="shared" si="235"/>
        <v>70694</v>
      </c>
      <c r="G550" s="168">
        <f t="shared" si="235"/>
        <v>246031</v>
      </c>
    </row>
    <row r="551" spans="1:7" s="174" customFormat="1" ht="15" customHeight="1">
      <c r="A551" s="184" t="s">
        <v>18</v>
      </c>
      <c r="B551" s="198">
        <v>4070</v>
      </c>
      <c r="C551" s="197" t="s">
        <v>358</v>
      </c>
      <c r="D551" s="168">
        <f t="shared" ref="D551:G551" si="236">D550</f>
        <v>26552</v>
      </c>
      <c r="E551" s="168">
        <f t="shared" si="236"/>
        <v>70694</v>
      </c>
      <c r="F551" s="168">
        <f t="shared" ref="F551" si="237">F550</f>
        <v>70694</v>
      </c>
      <c r="G551" s="236">
        <f t="shared" si="236"/>
        <v>246031</v>
      </c>
    </row>
    <row r="552" spans="1:7" s="174" customFormat="1" ht="15" customHeight="1">
      <c r="A552" s="184"/>
      <c r="B552" s="199"/>
      <c r="C552" s="197"/>
      <c r="D552" s="123"/>
      <c r="E552" s="123"/>
      <c r="F552" s="123"/>
      <c r="G552" s="123"/>
    </row>
    <row r="553" spans="1:7" s="174" customFormat="1" ht="15" customHeight="1">
      <c r="A553" s="90" t="s">
        <v>20</v>
      </c>
      <c r="B553" s="127">
        <v>6003</v>
      </c>
      <c r="C553" s="128" t="s">
        <v>178</v>
      </c>
      <c r="D553" s="129"/>
      <c r="E553" s="129"/>
      <c r="F553" s="129"/>
      <c r="G553" s="129"/>
    </row>
    <row r="554" spans="1:7" s="174" customFormat="1" ht="15" customHeight="1">
      <c r="A554" s="90"/>
      <c r="B554" s="130">
        <v>0.10100000000000001</v>
      </c>
      <c r="C554" s="128" t="s">
        <v>109</v>
      </c>
      <c r="D554" s="129"/>
      <c r="E554" s="129"/>
      <c r="F554" s="129"/>
      <c r="G554" s="129"/>
    </row>
    <row r="555" spans="1:7" s="174" customFormat="1" ht="15" customHeight="1">
      <c r="A555" s="90"/>
      <c r="B555" s="91">
        <v>60</v>
      </c>
      <c r="C555" s="267" t="s">
        <v>110</v>
      </c>
      <c r="D555" s="129"/>
      <c r="E555" s="129"/>
      <c r="F555" s="129"/>
      <c r="G555" s="129"/>
    </row>
    <row r="556" spans="1:7" s="174" customFormat="1" ht="15" customHeight="1">
      <c r="A556" s="229"/>
      <c r="B556" s="298" t="s">
        <v>111</v>
      </c>
      <c r="C556" s="230" t="s">
        <v>112</v>
      </c>
      <c r="D556" s="169">
        <v>3300000</v>
      </c>
      <c r="E556" s="169">
        <v>5800000</v>
      </c>
      <c r="F556" s="169">
        <v>5800000</v>
      </c>
      <c r="G556" s="237">
        <v>7440000</v>
      </c>
    </row>
    <row r="557" spans="1:7" s="260" customFormat="1" ht="15" customHeight="1">
      <c r="A557" s="184" t="s">
        <v>18</v>
      </c>
      <c r="B557" s="219">
        <v>60</v>
      </c>
      <c r="C557" s="201" t="s">
        <v>110</v>
      </c>
      <c r="D557" s="169">
        <f t="shared" ref="D557:E558" si="238">D556</f>
        <v>3300000</v>
      </c>
      <c r="E557" s="169">
        <f t="shared" si="238"/>
        <v>5800000</v>
      </c>
      <c r="F557" s="169">
        <f t="shared" ref="F557" si="239">F556</f>
        <v>5800000</v>
      </c>
      <c r="G557" s="238">
        <f>SUM(G556)</f>
        <v>7440000</v>
      </c>
    </row>
    <row r="558" spans="1:7" s="174" customFormat="1" ht="15" customHeight="1">
      <c r="A558" s="184" t="s">
        <v>18</v>
      </c>
      <c r="B558" s="223">
        <v>0.10100000000000001</v>
      </c>
      <c r="C558" s="186" t="s">
        <v>109</v>
      </c>
      <c r="D558" s="170">
        <f t="shared" si="238"/>
        <v>3300000</v>
      </c>
      <c r="E558" s="170">
        <f t="shared" si="238"/>
        <v>5800000</v>
      </c>
      <c r="F558" s="170">
        <f t="shared" ref="F558" si="240">F557</f>
        <v>5800000</v>
      </c>
      <c r="G558" s="239">
        <f t="shared" ref="G558" si="241">G557</f>
        <v>7440000</v>
      </c>
    </row>
    <row r="559" spans="1:7" s="174" customFormat="1" ht="15" customHeight="1">
      <c r="A559" s="184"/>
      <c r="B559" s="231"/>
      <c r="C559" s="201"/>
      <c r="D559" s="129"/>
      <c r="E559" s="129"/>
      <c r="F559" s="129"/>
      <c r="G559" s="129"/>
    </row>
    <row r="560" spans="1:7" s="174" customFormat="1" ht="15" customHeight="1">
      <c r="A560" s="184"/>
      <c r="B560" s="223">
        <v>0.10299999999999999</v>
      </c>
      <c r="C560" s="186" t="s">
        <v>170</v>
      </c>
      <c r="D560" s="129"/>
      <c r="E560" s="129"/>
      <c r="F560" s="129"/>
      <c r="G560" s="129"/>
    </row>
    <row r="561" spans="1:7" s="174" customFormat="1" ht="15" customHeight="1">
      <c r="A561" s="184"/>
      <c r="B561" s="219">
        <v>60</v>
      </c>
      <c r="C561" s="176" t="s">
        <v>144</v>
      </c>
      <c r="D561" s="129"/>
      <c r="E561" s="129"/>
      <c r="F561" s="129"/>
      <c r="G561" s="129"/>
    </row>
    <row r="562" spans="1:7" s="174" customFormat="1" ht="15" customHeight="1">
      <c r="A562" s="229"/>
      <c r="B562" s="299" t="s">
        <v>111</v>
      </c>
      <c r="C562" s="232" t="s">
        <v>112</v>
      </c>
      <c r="D562" s="15">
        <v>70892</v>
      </c>
      <c r="E562" s="15">
        <v>49864</v>
      </c>
      <c r="F562" s="15">
        <v>49864</v>
      </c>
      <c r="G562" s="240">
        <v>43144</v>
      </c>
    </row>
    <row r="563" spans="1:7" s="260" customFormat="1" ht="15" customHeight="1">
      <c r="A563" s="90" t="s">
        <v>18</v>
      </c>
      <c r="B563" s="91">
        <v>60</v>
      </c>
      <c r="C563" s="31" t="s">
        <v>144</v>
      </c>
      <c r="D563" s="15">
        <f t="shared" ref="D563:E564" si="242">D562</f>
        <v>70892</v>
      </c>
      <c r="E563" s="15">
        <f t="shared" si="242"/>
        <v>49864</v>
      </c>
      <c r="F563" s="15">
        <f t="shared" ref="F563" si="243">F562</f>
        <v>49864</v>
      </c>
      <c r="G563" s="238">
        <f>SUM(G562)</f>
        <v>43144</v>
      </c>
    </row>
    <row r="564" spans="1:7" s="174" customFormat="1" ht="15" customHeight="1">
      <c r="A564" s="133" t="s">
        <v>18</v>
      </c>
      <c r="B564" s="202">
        <v>0.10299999999999999</v>
      </c>
      <c r="C564" s="203" t="s">
        <v>170</v>
      </c>
      <c r="D564" s="15">
        <f t="shared" si="242"/>
        <v>70892</v>
      </c>
      <c r="E564" s="15">
        <f t="shared" si="242"/>
        <v>49864</v>
      </c>
      <c r="F564" s="15">
        <f t="shared" ref="F564" si="244">F563</f>
        <v>49864</v>
      </c>
      <c r="G564" s="238">
        <f t="shared" ref="G564" si="245">G563</f>
        <v>43144</v>
      </c>
    </row>
    <row r="565" spans="1:7" s="174" customFormat="1" ht="13.5">
      <c r="A565" s="90"/>
      <c r="B565" s="130"/>
      <c r="C565" s="128"/>
      <c r="D565" s="129"/>
      <c r="E565" s="129"/>
      <c r="F565" s="129"/>
      <c r="G565" s="129"/>
    </row>
    <row r="566" spans="1:7" s="174" customFormat="1" ht="24.95" customHeight="1">
      <c r="A566" s="90"/>
      <c r="B566" s="130">
        <v>0.104</v>
      </c>
      <c r="C566" s="128" t="s">
        <v>198</v>
      </c>
      <c r="D566" s="129"/>
      <c r="E566" s="129"/>
      <c r="F566" s="129"/>
      <c r="G566" s="129"/>
    </row>
    <row r="567" spans="1:7" ht="14.45" customHeight="1">
      <c r="A567" s="90"/>
      <c r="B567" s="91">
        <v>60</v>
      </c>
      <c r="C567" s="31" t="s">
        <v>144</v>
      </c>
      <c r="D567" s="129"/>
      <c r="E567" s="129"/>
      <c r="F567" s="129"/>
      <c r="G567" s="129"/>
    </row>
    <row r="568" spans="1:7" ht="14.45" customHeight="1">
      <c r="A568" s="125"/>
      <c r="B568" s="300" t="s">
        <v>111</v>
      </c>
      <c r="C568" s="131" t="s">
        <v>112</v>
      </c>
      <c r="D568" s="16">
        <v>0</v>
      </c>
      <c r="E568" s="17">
        <v>1</v>
      </c>
      <c r="F568" s="17">
        <v>1</v>
      </c>
      <c r="G568" s="222">
        <v>1</v>
      </c>
    </row>
    <row r="569" spans="1:7" s="38" customFormat="1" ht="14.45" customHeight="1">
      <c r="A569" s="90" t="s">
        <v>18</v>
      </c>
      <c r="B569" s="91">
        <v>60</v>
      </c>
      <c r="C569" s="31" t="s">
        <v>144</v>
      </c>
      <c r="D569" s="18">
        <f t="shared" ref="D569:E570" si="246">D568</f>
        <v>0</v>
      </c>
      <c r="E569" s="19">
        <f t="shared" si="246"/>
        <v>1</v>
      </c>
      <c r="F569" s="19">
        <f t="shared" ref="F569" si="247">F568</f>
        <v>1</v>
      </c>
      <c r="G569" s="170">
        <f>SUM(G568)</f>
        <v>1</v>
      </c>
    </row>
    <row r="570" spans="1:7" ht="27">
      <c r="A570" s="90" t="s">
        <v>18</v>
      </c>
      <c r="B570" s="130">
        <v>0.104</v>
      </c>
      <c r="C570" s="128" t="s">
        <v>198</v>
      </c>
      <c r="D570" s="14">
        <f t="shared" si="246"/>
        <v>0</v>
      </c>
      <c r="E570" s="15">
        <f t="shared" si="246"/>
        <v>1</v>
      </c>
      <c r="F570" s="15">
        <f t="shared" ref="F570" si="248">F569</f>
        <v>1</v>
      </c>
      <c r="G570" s="169">
        <f t="shared" ref="G570" si="249">G569</f>
        <v>1</v>
      </c>
    </row>
    <row r="571" spans="1:7">
      <c r="A571" s="90"/>
      <c r="B571" s="87"/>
      <c r="C571" s="31"/>
      <c r="D571" s="129"/>
      <c r="E571" s="129"/>
      <c r="F571" s="129"/>
      <c r="G571" s="129"/>
    </row>
    <row r="572" spans="1:7" ht="15" customHeight="1">
      <c r="A572" s="90"/>
      <c r="B572" s="130">
        <v>0.105</v>
      </c>
      <c r="C572" s="128" t="s">
        <v>113</v>
      </c>
      <c r="D572" s="129"/>
      <c r="E572" s="129"/>
      <c r="F572" s="129"/>
      <c r="G572" s="129"/>
    </row>
    <row r="573" spans="1:7" ht="25.5">
      <c r="A573" s="90"/>
      <c r="B573" s="132">
        <v>61</v>
      </c>
      <c r="C573" s="31" t="s">
        <v>203</v>
      </c>
      <c r="D573" s="129"/>
      <c r="E573" s="129"/>
      <c r="F573" s="129"/>
      <c r="G573" s="129"/>
    </row>
    <row r="574" spans="1:7" ht="15" customHeight="1">
      <c r="A574" s="125"/>
      <c r="B574" s="300" t="s">
        <v>114</v>
      </c>
      <c r="C574" s="131" t="s">
        <v>112</v>
      </c>
      <c r="D574" s="15">
        <v>492107</v>
      </c>
      <c r="E574" s="15">
        <v>542903</v>
      </c>
      <c r="F574" s="15">
        <v>542903</v>
      </c>
      <c r="G574" s="240">
        <v>579969</v>
      </c>
    </row>
    <row r="575" spans="1:7" s="38" customFormat="1" ht="25.5">
      <c r="A575" s="90" t="s">
        <v>18</v>
      </c>
      <c r="B575" s="132">
        <v>61</v>
      </c>
      <c r="C575" s="31" t="s">
        <v>203</v>
      </c>
      <c r="D575" s="15">
        <f t="shared" ref="D575:E576" si="250">D574</f>
        <v>492107</v>
      </c>
      <c r="E575" s="15">
        <f t="shared" si="250"/>
        <v>542903</v>
      </c>
      <c r="F575" s="15">
        <f t="shared" ref="F575" si="251">F574</f>
        <v>542903</v>
      </c>
      <c r="G575" s="238">
        <f>SUM(G574)</f>
        <v>579969</v>
      </c>
    </row>
    <row r="576" spans="1:7" ht="15" customHeight="1">
      <c r="A576" s="90" t="s">
        <v>18</v>
      </c>
      <c r="B576" s="130">
        <v>0.105</v>
      </c>
      <c r="C576" s="128" t="s">
        <v>113</v>
      </c>
      <c r="D576" s="15">
        <f t="shared" si="250"/>
        <v>492107</v>
      </c>
      <c r="E576" s="15">
        <f t="shared" si="250"/>
        <v>542903</v>
      </c>
      <c r="F576" s="15">
        <f t="shared" ref="F576" si="252">F575</f>
        <v>542903</v>
      </c>
      <c r="G576" s="238">
        <f t="shared" ref="G576" si="253">G575</f>
        <v>579969</v>
      </c>
    </row>
    <row r="577" spans="1:7" ht="12" customHeight="1">
      <c r="A577" s="90"/>
      <c r="B577" s="87"/>
      <c r="C577" s="31"/>
      <c r="D577" s="129"/>
      <c r="E577" s="129"/>
      <c r="F577" s="129"/>
      <c r="G577" s="129"/>
    </row>
    <row r="578" spans="1:7" ht="15" customHeight="1">
      <c r="A578" s="90"/>
      <c r="B578" s="130">
        <v>0.109</v>
      </c>
      <c r="C578" s="128" t="s">
        <v>115</v>
      </c>
      <c r="D578" s="129"/>
      <c r="E578" s="129"/>
      <c r="F578" s="129"/>
      <c r="G578" s="129"/>
    </row>
    <row r="579" spans="1:7" s="174" customFormat="1" ht="15" customHeight="1">
      <c r="A579" s="90"/>
      <c r="B579" s="134">
        <v>63</v>
      </c>
      <c r="C579" s="267" t="s">
        <v>199</v>
      </c>
      <c r="D579" s="129"/>
      <c r="E579" s="129"/>
      <c r="F579" s="129"/>
      <c r="G579" s="129"/>
    </row>
    <row r="580" spans="1:7" s="174" customFormat="1" ht="15" customHeight="1">
      <c r="A580" s="125"/>
      <c r="B580" s="49" t="s">
        <v>116</v>
      </c>
      <c r="C580" s="131" t="s">
        <v>112</v>
      </c>
      <c r="D580" s="15">
        <v>1028</v>
      </c>
      <c r="E580" s="15">
        <v>880</v>
      </c>
      <c r="F580" s="15">
        <v>880</v>
      </c>
      <c r="G580" s="237">
        <v>880</v>
      </c>
    </row>
    <row r="581" spans="1:7" s="174" customFormat="1" ht="15" customHeight="1">
      <c r="A581" s="184" t="s">
        <v>18</v>
      </c>
      <c r="B581" s="200">
        <v>63</v>
      </c>
      <c r="C581" s="201" t="s">
        <v>199</v>
      </c>
      <c r="D581" s="15">
        <f t="shared" ref="D581:E581" si="254">D580</f>
        <v>1028</v>
      </c>
      <c r="E581" s="15">
        <f t="shared" si="254"/>
        <v>880</v>
      </c>
      <c r="F581" s="15">
        <f t="shared" ref="F581" si="255">F580</f>
        <v>880</v>
      </c>
      <c r="G581" s="238">
        <f>SUM(G580)</f>
        <v>880</v>
      </c>
    </row>
    <row r="582" spans="1:7" s="174" customFormat="1" ht="14.45" customHeight="1">
      <c r="A582" s="90"/>
      <c r="B582" s="134"/>
      <c r="C582" s="267"/>
      <c r="D582" s="21"/>
      <c r="E582" s="21"/>
      <c r="F582" s="21"/>
      <c r="G582" s="135"/>
    </row>
    <row r="583" spans="1:7" s="174" customFormat="1" ht="15" customHeight="1">
      <c r="A583" s="90"/>
      <c r="B583" s="134">
        <v>64</v>
      </c>
      <c r="C583" s="267" t="s">
        <v>200</v>
      </c>
      <c r="D583" s="129"/>
      <c r="E583" s="129"/>
      <c r="F583" s="129"/>
      <c r="G583" s="129"/>
    </row>
    <row r="584" spans="1:7" s="174" customFormat="1" ht="15" customHeight="1">
      <c r="A584" s="125"/>
      <c r="B584" s="49" t="s">
        <v>117</v>
      </c>
      <c r="C584" s="131" t="s">
        <v>112</v>
      </c>
      <c r="D584" s="14">
        <v>0</v>
      </c>
      <c r="E584" s="15">
        <v>1</v>
      </c>
      <c r="F584" s="15">
        <v>1</v>
      </c>
      <c r="G584" s="237">
        <v>1</v>
      </c>
    </row>
    <row r="585" spans="1:7" s="174" customFormat="1" ht="15" customHeight="1">
      <c r="A585" s="184" t="s">
        <v>18</v>
      </c>
      <c r="B585" s="200">
        <v>64</v>
      </c>
      <c r="C585" s="201" t="s">
        <v>200</v>
      </c>
      <c r="D585" s="14">
        <f t="shared" ref="D585:E585" si="256">D584</f>
        <v>0</v>
      </c>
      <c r="E585" s="15">
        <f t="shared" si="256"/>
        <v>1</v>
      </c>
      <c r="F585" s="15">
        <f t="shared" ref="F585" si="257">F584</f>
        <v>1</v>
      </c>
      <c r="G585" s="238">
        <f>SUM(G584)</f>
        <v>1</v>
      </c>
    </row>
    <row r="586" spans="1:7" s="174" customFormat="1" ht="15" customHeight="1">
      <c r="A586" s="184" t="s">
        <v>18</v>
      </c>
      <c r="B586" s="223">
        <v>0.109</v>
      </c>
      <c r="C586" s="186" t="s">
        <v>115</v>
      </c>
      <c r="D586" s="15">
        <f t="shared" ref="D586:E586" si="258">D585+D581</f>
        <v>1028</v>
      </c>
      <c r="E586" s="15">
        <f t="shared" si="258"/>
        <v>881</v>
      </c>
      <c r="F586" s="15">
        <f t="shared" ref="F586" si="259">F585+F581</f>
        <v>881</v>
      </c>
      <c r="G586" s="238">
        <f t="shared" ref="G586" si="260">G585+G581</f>
        <v>881</v>
      </c>
    </row>
    <row r="587" spans="1:7" s="174" customFormat="1" ht="13.5">
      <c r="A587" s="184"/>
      <c r="B587" s="223"/>
      <c r="C587" s="186"/>
      <c r="D587" s="21"/>
      <c r="E587" s="21"/>
      <c r="F587" s="21"/>
      <c r="G587" s="135"/>
    </row>
    <row r="588" spans="1:7" s="174" customFormat="1" ht="28.9" customHeight="1">
      <c r="A588" s="184"/>
      <c r="B588" s="223">
        <v>0.111</v>
      </c>
      <c r="C588" s="303" t="s">
        <v>226</v>
      </c>
      <c r="D588" s="21"/>
      <c r="E588" s="21"/>
      <c r="F588" s="21"/>
      <c r="G588" s="135"/>
    </row>
    <row r="589" spans="1:7" s="174" customFormat="1" ht="15" customHeight="1">
      <c r="A589" s="90"/>
      <c r="B589" s="137">
        <v>65</v>
      </c>
      <c r="C589" s="138" t="s">
        <v>154</v>
      </c>
      <c r="D589" s="21"/>
      <c r="E589" s="21"/>
      <c r="F589" s="21"/>
      <c r="G589" s="135"/>
    </row>
    <row r="590" spans="1:7" s="174" customFormat="1" ht="15" customHeight="1">
      <c r="A590" s="90"/>
      <c r="B590" s="49" t="s">
        <v>156</v>
      </c>
      <c r="C590" s="139" t="s">
        <v>155</v>
      </c>
      <c r="D590" s="15">
        <v>161045</v>
      </c>
      <c r="E590" s="15">
        <v>126871</v>
      </c>
      <c r="F590" s="15">
        <v>126871</v>
      </c>
      <c r="G590" s="238">
        <v>91610</v>
      </c>
    </row>
    <row r="591" spans="1:7" s="174" customFormat="1" ht="28.9" customHeight="1">
      <c r="A591" s="90" t="s">
        <v>18</v>
      </c>
      <c r="B591" s="130">
        <v>0.111</v>
      </c>
      <c r="C591" s="136" t="s">
        <v>226</v>
      </c>
      <c r="D591" s="15">
        <f t="shared" ref="D591:E591" si="261">D590</f>
        <v>161045</v>
      </c>
      <c r="E591" s="15">
        <f t="shared" si="261"/>
        <v>126871</v>
      </c>
      <c r="F591" s="15">
        <f t="shared" ref="F591" si="262">F590</f>
        <v>126871</v>
      </c>
      <c r="G591" s="238">
        <f>SUM(G590)</f>
        <v>91610</v>
      </c>
    </row>
    <row r="592" spans="1:7" s="174" customFormat="1" ht="15" customHeight="1">
      <c r="A592" s="90" t="s">
        <v>18</v>
      </c>
      <c r="B592" s="127">
        <v>6003</v>
      </c>
      <c r="C592" s="128" t="s">
        <v>178</v>
      </c>
      <c r="D592" s="15">
        <f t="shared" ref="D592:G592" si="263">D586+D576+D570+D564+D558+D591</f>
        <v>4025072</v>
      </c>
      <c r="E592" s="15">
        <f t="shared" si="263"/>
        <v>6520520</v>
      </c>
      <c r="F592" s="15">
        <f t="shared" ref="F592" si="264">F586+F576+F570+F564+F558+F591</f>
        <v>6520520</v>
      </c>
      <c r="G592" s="15">
        <f t="shared" si="263"/>
        <v>8155605</v>
      </c>
    </row>
    <row r="593" spans="1:7" s="174" customFormat="1" ht="12" customHeight="1">
      <c r="A593" s="90"/>
      <c r="B593" s="127"/>
      <c r="C593" s="267"/>
      <c r="D593" s="129"/>
      <c r="E593" s="129"/>
      <c r="F593" s="129"/>
      <c r="G593" s="129"/>
    </row>
    <row r="594" spans="1:7" s="174" customFormat="1" ht="14.1" customHeight="1">
      <c r="A594" s="90" t="s">
        <v>20</v>
      </c>
      <c r="B594" s="127">
        <v>6004</v>
      </c>
      <c r="C594" s="128" t="s">
        <v>118</v>
      </c>
      <c r="D594" s="129"/>
      <c r="E594" s="129"/>
      <c r="F594" s="129"/>
      <c r="G594" s="129"/>
    </row>
    <row r="595" spans="1:7" s="174" customFormat="1" ht="14.1" customHeight="1">
      <c r="A595" s="90"/>
      <c r="B595" s="140">
        <v>1</v>
      </c>
      <c r="C595" s="267" t="s">
        <v>119</v>
      </c>
      <c r="D595" s="129"/>
      <c r="E595" s="129"/>
      <c r="F595" s="129"/>
      <c r="G595" s="129"/>
    </row>
    <row r="596" spans="1:7" s="174" customFormat="1" ht="14.1" customHeight="1">
      <c r="A596" s="90"/>
      <c r="B596" s="141">
        <v>1.2010000000000001</v>
      </c>
      <c r="C596" s="128" t="s">
        <v>121</v>
      </c>
      <c r="D596" s="129"/>
      <c r="E596" s="129"/>
      <c r="F596" s="129"/>
      <c r="G596" s="129"/>
    </row>
    <row r="597" spans="1:7" s="174" customFormat="1" ht="14.1" customHeight="1">
      <c r="A597" s="90"/>
      <c r="B597" s="142">
        <v>60</v>
      </c>
      <c r="C597" s="267" t="s">
        <v>122</v>
      </c>
      <c r="D597" s="129"/>
      <c r="E597" s="129"/>
      <c r="F597" s="129"/>
      <c r="G597" s="129"/>
    </row>
    <row r="598" spans="1:7" s="174" customFormat="1" ht="14.1" customHeight="1">
      <c r="A598" s="90"/>
      <c r="B598" s="87" t="s">
        <v>111</v>
      </c>
      <c r="C598" s="31" t="s">
        <v>112</v>
      </c>
      <c r="D598" s="14">
        <v>0</v>
      </c>
      <c r="E598" s="14">
        <v>0</v>
      </c>
      <c r="F598" s="14">
        <v>0</v>
      </c>
      <c r="G598" s="14">
        <v>0</v>
      </c>
    </row>
    <row r="599" spans="1:7" s="174" customFormat="1" ht="14.1" customHeight="1">
      <c r="A599" s="90" t="s">
        <v>18</v>
      </c>
      <c r="B599" s="142">
        <v>60</v>
      </c>
      <c r="C599" s="267" t="s">
        <v>122</v>
      </c>
      <c r="D599" s="14">
        <f t="shared" ref="D599:E601" si="265">D598</f>
        <v>0</v>
      </c>
      <c r="E599" s="14">
        <f t="shared" si="265"/>
        <v>0</v>
      </c>
      <c r="F599" s="14">
        <f t="shared" ref="F599" si="266">F598</f>
        <v>0</v>
      </c>
      <c r="G599" s="14">
        <f>SUM(G598)</f>
        <v>0</v>
      </c>
    </row>
    <row r="600" spans="1:7" s="174" customFormat="1" ht="14.1" customHeight="1">
      <c r="A600" s="90" t="s">
        <v>18</v>
      </c>
      <c r="B600" s="141">
        <v>1.2010000000000001</v>
      </c>
      <c r="C600" s="128" t="s">
        <v>121</v>
      </c>
      <c r="D600" s="18">
        <f t="shared" si="265"/>
        <v>0</v>
      </c>
      <c r="E600" s="18">
        <f t="shared" si="265"/>
        <v>0</v>
      </c>
      <c r="F600" s="18">
        <f t="shared" ref="F600" si="267">F599</f>
        <v>0</v>
      </c>
      <c r="G600" s="14">
        <f>SUM(G599)</f>
        <v>0</v>
      </c>
    </row>
    <row r="601" spans="1:7" s="174" customFormat="1" ht="14.1" customHeight="1">
      <c r="A601" s="90" t="s">
        <v>18</v>
      </c>
      <c r="B601" s="140">
        <v>1</v>
      </c>
      <c r="C601" s="267" t="s">
        <v>119</v>
      </c>
      <c r="D601" s="18">
        <f t="shared" si="265"/>
        <v>0</v>
      </c>
      <c r="E601" s="18">
        <f t="shared" si="265"/>
        <v>0</v>
      </c>
      <c r="F601" s="18">
        <f t="shared" ref="F601" si="268">F600</f>
        <v>0</v>
      </c>
      <c r="G601" s="14">
        <f>SUM(G600)</f>
        <v>0</v>
      </c>
    </row>
    <row r="602" spans="1:7" s="174" customFormat="1" ht="11.25" customHeight="1">
      <c r="A602" s="90"/>
      <c r="B602" s="140"/>
      <c r="C602" s="267"/>
      <c r="D602" s="129"/>
      <c r="E602" s="129"/>
      <c r="F602" s="129"/>
      <c r="G602" s="13"/>
    </row>
    <row r="603" spans="1:7" s="174" customFormat="1" ht="14.1" customHeight="1">
      <c r="A603" s="90"/>
      <c r="B603" s="140">
        <v>2</v>
      </c>
      <c r="C603" s="267" t="s">
        <v>124</v>
      </c>
      <c r="D603" s="129"/>
      <c r="E603" s="129"/>
      <c r="F603" s="129"/>
      <c r="G603" s="12"/>
    </row>
    <row r="604" spans="1:7" ht="14.1" customHeight="1">
      <c r="A604" s="90"/>
      <c r="B604" s="141">
        <v>2.101</v>
      </c>
      <c r="C604" s="128" t="s">
        <v>59</v>
      </c>
      <c r="D604" s="129"/>
      <c r="E604" s="129"/>
      <c r="F604" s="129"/>
      <c r="G604" s="12"/>
    </row>
    <row r="605" spans="1:7" ht="14.1" customHeight="1">
      <c r="A605" s="133"/>
      <c r="B605" s="287" t="s">
        <v>120</v>
      </c>
      <c r="C605" s="248" t="s">
        <v>112</v>
      </c>
      <c r="D605" s="15">
        <v>36218</v>
      </c>
      <c r="E605" s="15">
        <v>14697</v>
      </c>
      <c r="F605" s="15">
        <v>14697</v>
      </c>
      <c r="G605" s="25">
        <v>7187</v>
      </c>
    </row>
    <row r="606" spans="1:7" ht="14.85" customHeight="1">
      <c r="A606" s="90"/>
      <c r="B606" s="87"/>
      <c r="C606" s="31"/>
      <c r="D606" s="17"/>
      <c r="E606" s="17"/>
      <c r="F606" s="17"/>
      <c r="G606" s="27"/>
    </row>
    <row r="607" spans="1:7" ht="14.1" customHeight="1">
      <c r="A607" s="90"/>
      <c r="B607" s="140">
        <v>60</v>
      </c>
      <c r="C607" s="31" t="s">
        <v>245</v>
      </c>
      <c r="D607" s="17"/>
      <c r="E607" s="17"/>
      <c r="F607" s="17"/>
      <c r="G607" s="27"/>
    </row>
    <row r="608" spans="1:7" ht="14.1" customHeight="1">
      <c r="A608" s="90"/>
      <c r="B608" s="87" t="s">
        <v>111</v>
      </c>
      <c r="C608" s="31" t="s">
        <v>112</v>
      </c>
      <c r="D608" s="17">
        <v>3485</v>
      </c>
      <c r="E608" s="17">
        <v>1</v>
      </c>
      <c r="F608" s="17">
        <v>1</v>
      </c>
      <c r="G608" s="27">
        <v>1</v>
      </c>
    </row>
    <row r="609" spans="1:7" ht="14.1" customHeight="1">
      <c r="A609" s="90" t="s">
        <v>18</v>
      </c>
      <c r="B609" s="140">
        <v>60</v>
      </c>
      <c r="C609" s="31" t="s">
        <v>245</v>
      </c>
      <c r="D609" s="19">
        <f t="shared" ref="D609:E609" si="269">SUM(D608)</f>
        <v>3485</v>
      </c>
      <c r="E609" s="19">
        <f t="shared" si="269"/>
        <v>1</v>
      </c>
      <c r="F609" s="19">
        <f t="shared" ref="F609" si="270">SUM(F608)</f>
        <v>1</v>
      </c>
      <c r="G609" s="19">
        <f t="shared" ref="G609" si="271">SUM(G608)</f>
        <v>1</v>
      </c>
    </row>
    <row r="610" spans="1:7" s="174" customFormat="1" ht="14.1" customHeight="1">
      <c r="A610" s="184" t="s">
        <v>18</v>
      </c>
      <c r="B610" s="185">
        <v>2.101</v>
      </c>
      <c r="C610" s="186" t="s">
        <v>59</v>
      </c>
      <c r="D610" s="19">
        <f t="shared" ref="D610:G610" si="272">D605+D609</f>
        <v>39703</v>
      </c>
      <c r="E610" s="19">
        <f t="shared" si="272"/>
        <v>14698</v>
      </c>
      <c r="F610" s="19">
        <f t="shared" ref="F610" si="273">F605+F609</f>
        <v>14698</v>
      </c>
      <c r="G610" s="19">
        <f t="shared" si="272"/>
        <v>7188</v>
      </c>
    </row>
    <row r="611" spans="1:7" s="174" customFormat="1" ht="11.25" customHeight="1">
      <c r="A611" s="184"/>
      <c r="B611" s="185"/>
      <c r="C611" s="186"/>
      <c r="D611" s="21"/>
      <c r="E611" s="21"/>
      <c r="F611" s="21"/>
      <c r="G611" s="21"/>
    </row>
    <row r="612" spans="1:7" ht="27.95" customHeight="1">
      <c r="A612" s="90"/>
      <c r="B612" s="141">
        <v>2.105</v>
      </c>
      <c r="C612" s="136" t="s">
        <v>201</v>
      </c>
      <c r="D612" s="21"/>
      <c r="E612" s="21"/>
      <c r="F612" s="21"/>
      <c r="G612" s="21"/>
    </row>
    <row r="613" spans="1:7" ht="15" customHeight="1">
      <c r="A613" s="90"/>
      <c r="B613" s="87" t="s">
        <v>120</v>
      </c>
      <c r="C613" s="138" t="s">
        <v>155</v>
      </c>
      <c r="D613" s="15">
        <f>57843+1</f>
        <v>57844</v>
      </c>
      <c r="E613" s="15">
        <v>57843</v>
      </c>
      <c r="F613" s="15">
        <v>57843</v>
      </c>
      <c r="G613" s="15">
        <v>57843</v>
      </c>
    </row>
    <row r="614" spans="1:7" s="174" customFormat="1" ht="27.95" customHeight="1">
      <c r="A614" s="90" t="s">
        <v>18</v>
      </c>
      <c r="B614" s="141">
        <v>2.105</v>
      </c>
      <c r="C614" s="136" t="s">
        <v>201</v>
      </c>
      <c r="D614" s="15">
        <f t="shared" ref="D614:E614" si="274">D613</f>
        <v>57844</v>
      </c>
      <c r="E614" s="15">
        <f t="shared" si="274"/>
        <v>57843</v>
      </c>
      <c r="F614" s="15">
        <f t="shared" ref="F614" si="275">F613</f>
        <v>57843</v>
      </c>
      <c r="G614" s="15">
        <f>SUM(G613)</f>
        <v>57843</v>
      </c>
    </row>
    <row r="615" spans="1:7" s="174" customFormat="1" ht="15" customHeight="1">
      <c r="A615" s="184" t="s">
        <v>18</v>
      </c>
      <c r="B615" s="204">
        <v>2</v>
      </c>
      <c r="C615" s="201" t="s">
        <v>124</v>
      </c>
      <c r="D615" s="15">
        <f t="shared" ref="D615:E615" si="276">D610+D614</f>
        <v>97547</v>
      </c>
      <c r="E615" s="15">
        <f t="shared" si="276"/>
        <v>72541</v>
      </c>
      <c r="F615" s="15">
        <f t="shared" ref="F615" si="277">F610+F614</f>
        <v>72541</v>
      </c>
      <c r="G615" s="15">
        <f>G610+G614</f>
        <v>65031</v>
      </c>
    </row>
    <row r="616" spans="1:7" s="174" customFormat="1" ht="12" customHeight="1">
      <c r="A616" s="90"/>
      <c r="B616" s="140"/>
      <c r="C616" s="267"/>
      <c r="D616" s="21"/>
      <c r="E616" s="21"/>
      <c r="F616" s="21"/>
      <c r="G616" s="21"/>
    </row>
    <row r="617" spans="1:7" s="174" customFormat="1" ht="14.45" customHeight="1">
      <c r="A617" s="125"/>
      <c r="B617" s="143">
        <v>4</v>
      </c>
      <c r="C617" s="267" t="s">
        <v>171</v>
      </c>
      <c r="D617" s="129"/>
      <c r="E617" s="129"/>
      <c r="F617" s="129"/>
      <c r="G617" s="11"/>
    </row>
    <row r="618" spans="1:7" s="174" customFormat="1" ht="14.45" customHeight="1">
      <c r="A618" s="90"/>
      <c r="B618" s="141">
        <v>4.8</v>
      </c>
      <c r="C618" s="128" t="s">
        <v>123</v>
      </c>
      <c r="D618" s="129"/>
      <c r="E618" s="129"/>
      <c r="F618" s="129"/>
      <c r="G618" s="11"/>
    </row>
    <row r="619" spans="1:7" s="174" customFormat="1" ht="14.45" customHeight="1">
      <c r="A619" s="90"/>
      <c r="B619" s="91">
        <v>31</v>
      </c>
      <c r="C619" s="267" t="s">
        <v>62</v>
      </c>
      <c r="D619" s="129"/>
      <c r="E619" s="129"/>
      <c r="F619" s="129"/>
      <c r="G619" s="11"/>
    </row>
    <row r="620" spans="1:7" s="174" customFormat="1" ht="14.45" customHeight="1">
      <c r="A620" s="90"/>
      <c r="B620" s="91">
        <v>65</v>
      </c>
      <c r="C620" s="267" t="s">
        <v>63</v>
      </c>
      <c r="D620" s="129"/>
      <c r="E620" s="129"/>
      <c r="F620" s="129"/>
      <c r="G620" s="11"/>
    </row>
    <row r="621" spans="1:7" s="174" customFormat="1" ht="14.45" customHeight="1">
      <c r="A621" s="125"/>
      <c r="B621" s="255" t="s">
        <v>125</v>
      </c>
      <c r="C621" s="131" t="s">
        <v>112</v>
      </c>
      <c r="D621" s="15">
        <v>940</v>
      </c>
      <c r="E621" s="15">
        <v>940</v>
      </c>
      <c r="F621" s="15">
        <v>940</v>
      </c>
      <c r="G621" s="25">
        <v>574</v>
      </c>
    </row>
    <row r="622" spans="1:7" s="174" customFormat="1" ht="14.45" customHeight="1">
      <c r="A622" s="90" t="s">
        <v>18</v>
      </c>
      <c r="B622" s="91">
        <v>65</v>
      </c>
      <c r="C622" s="267" t="s">
        <v>63</v>
      </c>
      <c r="D622" s="15">
        <f t="shared" ref="D622:E625" si="278">D621</f>
        <v>940</v>
      </c>
      <c r="E622" s="15">
        <f t="shared" si="278"/>
        <v>940</v>
      </c>
      <c r="F622" s="15">
        <f t="shared" ref="F622" si="279">F621</f>
        <v>940</v>
      </c>
      <c r="G622" s="15">
        <f>SUM(G621)</f>
        <v>574</v>
      </c>
    </row>
    <row r="623" spans="1:7" s="174" customFormat="1" ht="14.45" customHeight="1">
      <c r="A623" s="90" t="s">
        <v>18</v>
      </c>
      <c r="B623" s="91">
        <v>31</v>
      </c>
      <c r="C623" s="267" t="s">
        <v>62</v>
      </c>
      <c r="D623" s="15">
        <f t="shared" si="278"/>
        <v>940</v>
      </c>
      <c r="E623" s="15">
        <f t="shared" si="278"/>
        <v>940</v>
      </c>
      <c r="F623" s="15">
        <f t="shared" ref="F623" si="280">F622</f>
        <v>940</v>
      </c>
      <c r="G623" s="15">
        <f>SUM(G622)</f>
        <v>574</v>
      </c>
    </row>
    <row r="624" spans="1:7" s="174" customFormat="1" ht="14.45" customHeight="1">
      <c r="A624" s="184" t="s">
        <v>18</v>
      </c>
      <c r="B624" s="185">
        <v>4.8</v>
      </c>
      <c r="C624" s="186" t="s">
        <v>123</v>
      </c>
      <c r="D624" s="17">
        <f t="shared" si="278"/>
        <v>940</v>
      </c>
      <c r="E624" s="17">
        <f t="shared" si="278"/>
        <v>940</v>
      </c>
      <c r="F624" s="17">
        <f t="shared" ref="F624" si="281">F623</f>
        <v>940</v>
      </c>
      <c r="G624" s="17">
        <f>SUM(G623)</f>
        <v>574</v>
      </c>
    </row>
    <row r="625" spans="1:7" s="174" customFormat="1" ht="14.45" customHeight="1">
      <c r="A625" s="184" t="s">
        <v>18</v>
      </c>
      <c r="B625" s="204">
        <v>4</v>
      </c>
      <c r="C625" s="201" t="s">
        <v>149</v>
      </c>
      <c r="D625" s="19">
        <f t="shared" si="278"/>
        <v>940</v>
      </c>
      <c r="E625" s="19">
        <f t="shared" si="278"/>
        <v>940</v>
      </c>
      <c r="F625" s="19">
        <f t="shared" ref="F625" si="282">F624</f>
        <v>940</v>
      </c>
      <c r="G625" s="19">
        <f>SUM(G624)</f>
        <v>574</v>
      </c>
    </row>
    <row r="626" spans="1:7" s="174" customFormat="1" ht="10.5" customHeight="1">
      <c r="A626" s="90"/>
      <c r="B626" s="144"/>
      <c r="C626" s="145"/>
      <c r="D626" s="79"/>
      <c r="E626" s="79"/>
      <c r="F626" s="79"/>
      <c r="G626" s="11"/>
    </row>
    <row r="627" spans="1:7" s="174" customFormat="1" ht="14.45" customHeight="1">
      <c r="A627" s="146"/>
      <c r="B627" s="147">
        <v>5</v>
      </c>
      <c r="C627" s="145" t="s">
        <v>126</v>
      </c>
      <c r="D627" s="129"/>
      <c r="E627" s="129"/>
      <c r="F627" s="129"/>
      <c r="G627" s="11"/>
    </row>
    <row r="628" spans="1:7" s="174" customFormat="1" ht="14.45" customHeight="1">
      <c r="A628" s="146"/>
      <c r="B628" s="148">
        <v>5.101</v>
      </c>
      <c r="C628" s="149" t="s">
        <v>127</v>
      </c>
      <c r="D628" s="129"/>
      <c r="E628" s="129"/>
      <c r="F628" s="129"/>
      <c r="G628" s="11"/>
    </row>
    <row r="629" spans="1:7" s="174" customFormat="1" ht="14.45" customHeight="1">
      <c r="A629" s="146"/>
      <c r="B629" s="256" t="s">
        <v>120</v>
      </c>
      <c r="C629" s="131" t="s">
        <v>112</v>
      </c>
      <c r="D629" s="15">
        <v>1399</v>
      </c>
      <c r="E629" s="15">
        <v>1</v>
      </c>
      <c r="F629" s="15">
        <v>1</v>
      </c>
      <c r="G629" s="25">
        <v>1</v>
      </c>
    </row>
    <row r="630" spans="1:7" s="174" customFormat="1" ht="14.45" customHeight="1">
      <c r="A630" s="304" t="s">
        <v>18</v>
      </c>
      <c r="B630" s="305">
        <v>5.101</v>
      </c>
      <c r="C630" s="306" t="s">
        <v>127</v>
      </c>
      <c r="D630" s="15">
        <f t="shared" ref="D630:E631" si="283">D629</f>
        <v>1399</v>
      </c>
      <c r="E630" s="15">
        <f t="shared" si="283"/>
        <v>1</v>
      </c>
      <c r="F630" s="15">
        <f t="shared" ref="F630" si="284">F629</f>
        <v>1</v>
      </c>
      <c r="G630" s="15">
        <f>SUM(G629)</f>
        <v>1</v>
      </c>
    </row>
    <row r="631" spans="1:7" ht="14.45" customHeight="1">
      <c r="A631" s="184" t="s">
        <v>18</v>
      </c>
      <c r="B631" s="307">
        <v>5</v>
      </c>
      <c r="C631" s="308" t="s">
        <v>126</v>
      </c>
      <c r="D631" s="19">
        <f t="shared" si="283"/>
        <v>1399</v>
      </c>
      <c r="E631" s="19">
        <f t="shared" si="283"/>
        <v>1</v>
      </c>
      <c r="F631" s="19">
        <f t="shared" ref="F631" si="285">F630</f>
        <v>1</v>
      </c>
      <c r="G631" s="19">
        <f t="shared" ref="G631" si="286">G630</f>
        <v>1</v>
      </c>
    </row>
    <row r="632" spans="1:7" ht="15" customHeight="1">
      <c r="A632" s="184"/>
      <c r="B632" s="309"/>
      <c r="C632" s="308"/>
      <c r="D632" s="28"/>
      <c r="E632" s="28"/>
      <c r="F632" s="28"/>
      <c r="G632" s="28"/>
    </row>
    <row r="633" spans="1:7" ht="15" customHeight="1">
      <c r="A633" s="310"/>
      <c r="B633" s="204">
        <v>8</v>
      </c>
      <c r="C633" s="201" t="s">
        <v>374</v>
      </c>
      <c r="D633" s="17"/>
      <c r="E633" s="17"/>
      <c r="F633" s="17"/>
      <c r="G633" s="17"/>
    </row>
    <row r="634" spans="1:7" ht="15" customHeight="1">
      <c r="A634" s="90"/>
      <c r="B634" s="141">
        <v>8.2010000000000005</v>
      </c>
      <c r="C634" s="128" t="s">
        <v>121</v>
      </c>
      <c r="D634" s="17"/>
      <c r="E634" s="17"/>
      <c r="F634" s="17"/>
      <c r="G634" s="17"/>
    </row>
    <row r="635" spans="1:7" ht="15" customHeight="1">
      <c r="A635" s="90"/>
      <c r="B635" s="142">
        <v>60</v>
      </c>
      <c r="C635" s="267" t="s">
        <v>122</v>
      </c>
      <c r="D635" s="17"/>
      <c r="E635" s="17"/>
      <c r="F635" s="17"/>
      <c r="G635" s="17"/>
    </row>
    <row r="636" spans="1:7" ht="15" customHeight="1">
      <c r="A636" s="90"/>
      <c r="B636" s="257" t="s">
        <v>111</v>
      </c>
      <c r="C636" s="150" t="s">
        <v>112</v>
      </c>
      <c r="D636" s="17">
        <v>3529</v>
      </c>
      <c r="E636" s="17">
        <v>3569</v>
      </c>
      <c r="F636" s="17">
        <v>3569</v>
      </c>
      <c r="G636" s="25">
        <v>3569</v>
      </c>
    </row>
    <row r="637" spans="1:7" ht="15" customHeight="1">
      <c r="A637" s="90" t="s">
        <v>18</v>
      </c>
      <c r="B637" s="142">
        <v>60</v>
      </c>
      <c r="C637" s="267" t="s">
        <v>122</v>
      </c>
      <c r="D637" s="19">
        <f t="shared" ref="D637:G639" si="287">D636</f>
        <v>3529</v>
      </c>
      <c r="E637" s="19">
        <f t="shared" si="287"/>
        <v>3569</v>
      </c>
      <c r="F637" s="19">
        <f t="shared" ref="F637" si="288">F636</f>
        <v>3569</v>
      </c>
      <c r="G637" s="19">
        <f t="shared" si="287"/>
        <v>3569</v>
      </c>
    </row>
    <row r="638" spans="1:7" ht="15" customHeight="1">
      <c r="A638" s="90" t="s">
        <v>18</v>
      </c>
      <c r="B638" s="141">
        <v>8.2010000000000005</v>
      </c>
      <c r="C638" s="128" t="s">
        <v>121</v>
      </c>
      <c r="D638" s="19">
        <f t="shared" si="287"/>
        <v>3529</v>
      </c>
      <c r="E638" s="19">
        <f t="shared" si="287"/>
        <v>3569</v>
      </c>
      <c r="F638" s="19">
        <f t="shared" ref="F638" si="289">F637</f>
        <v>3569</v>
      </c>
      <c r="G638" s="19">
        <f t="shared" si="287"/>
        <v>3569</v>
      </c>
    </row>
    <row r="639" spans="1:7" ht="15" customHeight="1">
      <c r="A639" s="90" t="s">
        <v>18</v>
      </c>
      <c r="B639" s="140">
        <v>8</v>
      </c>
      <c r="C639" s="267" t="s">
        <v>374</v>
      </c>
      <c r="D639" s="19">
        <f t="shared" si="287"/>
        <v>3529</v>
      </c>
      <c r="E639" s="19">
        <f t="shared" si="287"/>
        <v>3569</v>
      </c>
      <c r="F639" s="19">
        <f t="shared" ref="F639" si="290">F638</f>
        <v>3569</v>
      </c>
      <c r="G639" s="19">
        <f t="shared" si="287"/>
        <v>3569</v>
      </c>
    </row>
    <row r="640" spans="1:7" ht="15" customHeight="1">
      <c r="A640" s="90"/>
      <c r="B640" s="144"/>
      <c r="C640" s="145"/>
      <c r="D640" s="17"/>
      <c r="E640" s="17"/>
      <c r="F640" s="17"/>
      <c r="G640" s="17"/>
    </row>
    <row r="641" spans="1:7" ht="27.6" customHeight="1">
      <c r="A641" s="146"/>
      <c r="B641" s="144">
        <v>9</v>
      </c>
      <c r="C641" s="151" t="s">
        <v>212</v>
      </c>
      <c r="D641" s="17"/>
      <c r="E641" s="17"/>
      <c r="F641" s="17"/>
      <c r="G641" s="17"/>
    </row>
    <row r="642" spans="1:7" ht="15" customHeight="1">
      <c r="A642" s="146"/>
      <c r="B642" s="148">
        <v>9.1010000000000009</v>
      </c>
      <c r="C642" s="152" t="s">
        <v>59</v>
      </c>
      <c r="D642" s="17"/>
      <c r="E642" s="17"/>
      <c r="F642" s="17"/>
      <c r="G642" s="17"/>
    </row>
    <row r="643" spans="1:7" ht="15" customHeight="1">
      <c r="A643" s="146"/>
      <c r="B643" s="256" t="s">
        <v>120</v>
      </c>
      <c r="C643" s="152" t="s">
        <v>112</v>
      </c>
      <c r="D643" s="15">
        <v>9196</v>
      </c>
      <c r="E643" s="15">
        <v>14057</v>
      </c>
      <c r="F643" s="15">
        <v>14057</v>
      </c>
      <c r="G643" s="25">
        <v>20366</v>
      </c>
    </row>
    <row r="644" spans="1:7" ht="15" customHeight="1">
      <c r="A644" s="146" t="s">
        <v>18</v>
      </c>
      <c r="B644" s="148">
        <v>9.1010000000000009</v>
      </c>
      <c r="C644" s="145" t="s">
        <v>59</v>
      </c>
      <c r="D644" s="15">
        <f t="shared" ref="D644:G645" si="291">D643</f>
        <v>9196</v>
      </c>
      <c r="E644" s="15">
        <f t="shared" si="291"/>
        <v>14057</v>
      </c>
      <c r="F644" s="15">
        <f t="shared" ref="F644" si="292">F643</f>
        <v>14057</v>
      </c>
      <c r="G644" s="15">
        <f t="shared" si="291"/>
        <v>20366</v>
      </c>
    </row>
    <row r="645" spans="1:7" s="174" customFormat="1" ht="27.95" customHeight="1">
      <c r="A645" s="184" t="s">
        <v>18</v>
      </c>
      <c r="B645" s="309">
        <v>9</v>
      </c>
      <c r="C645" s="311" t="s">
        <v>212</v>
      </c>
      <c r="D645" s="15">
        <f t="shared" si="291"/>
        <v>9196</v>
      </c>
      <c r="E645" s="15">
        <f t="shared" si="291"/>
        <v>14057</v>
      </c>
      <c r="F645" s="15">
        <f t="shared" ref="F645" si="293">F644</f>
        <v>14057</v>
      </c>
      <c r="G645" s="15">
        <f t="shared" si="291"/>
        <v>20366</v>
      </c>
    </row>
    <row r="646" spans="1:7" s="174" customFormat="1" ht="15" customHeight="1">
      <c r="A646" s="133" t="s">
        <v>18</v>
      </c>
      <c r="B646" s="312">
        <v>6004</v>
      </c>
      <c r="C646" s="203" t="s">
        <v>118</v>
      </c>
      <c r="D646" s="15">
        <f t="shared" ref="D646:G646" si="294">D625+D615+D601+D630+D645+D639</f>
        <v>112611</v>
      </c>
      <c r="E646" s="15">
        <f t="shared" si="294"/>
        <v>91108</v>
      </c>
      <c r="F646" s="15">
        <f t="shared" ref="F646" si="295">F625+F615+F601+F630+F645+F639</f>
        <v>91108</v>
      </c>
      <c r="G646" s="15">
        <f t="shared" si="294"/>
        <v>89541</v>
      </c>
    </row>
    <row r="647" spans="1:7" s="174" customFormat="1" ht="14.85" customHeight="1">
      <c r="A647" s="90"/>
      <c r="B647" s="124"/>
      <c r="C647" s="90"/>
      <c r="D647" s="123"/>
      <c r="E647" s="123"/>
      <c r="F647" s="123"/>
      <c r="G647" s="123"/>
    </row>
    <row r="648" spans="1:7" s="174" customFormat="1" ht="15" customHeight="1">
      <c r="A648" s="153" t="s">
        <v>20</v>
      </c>
      <c r="B648" s="154">
        <v>7610</v>
      </c>
      <c r="C648" s="155" t="s">
        <v>12</v>
      </c>
      <c r="D648" s="156"/>
      <c r="E648" s="156"/>
      <c r="F648" s="156"/>
      <c r="G648" s="156"/>
    </row>
    <row r="649" spans="1:7" s="174" customFormat="1" ht="15" customHeight="1">
      <c r="A649" s="153"/>
      <c r="B649" s="157">
        <v>0.20100000000000001</v>
      </c>
      <c r="C649" s="155" t="s">
        <v>121</v>
      </c>
      <c r="D649" s="156"/>
      <c r="E649" s="156"/>
      <c r="F649" s="156"/>
      <c r="G649" s="156"/>
    </row>
    <row r="650" spans="1:7" s="174" customFormat="1" ht="15" customHeight="1">
      <c r="A650" s="153"/>
      <c r="B650" s="158">
        <v>61</v>
      </c>
      <c r="C650" s="153" t="s">
        <v>172</v>
      </c>
      <c r="D650" s="156"/>
      <c r="E650" s="156"/>
      <c r="F650" s="156"/>
      <c r="G650" s="156"/>
    </row>
    <row r="651" spans="1:7" s="174" customFormat="1" ht="15" customHeight="1">
      <c r="A651" s="153"/>
      <c r="B651" s="258" t="s">
        <v>129</v>
      </c>
      <c r="C651" s="110" t="s">
        <v>128</v>
      </c>
      <c r="D651" s="7">
        <v>0</v>
      </c>
      <c r="E651" s="8">
        <v>12500</v>
      </c>
      <c r="F651" s="8">
        <f>12500-10000</f>
        <v>2500</v>
      </c>
      <c r="G651" s="241">
        <v>12500</v>
      </c>
    </row>
    <row r="652" spans="1:7" s="174" customFormat="1" ht="15" customHeight="1">
      <c r="A652" s="153" t="s">
        <v>18</v>
      </c>
      <c r="B652" s="158">
        <v>61</v>
      </c>
      <c r="C652" s="153" t="s">
        <v>172</v>
      </c>
      <c r="D652" s="7">
        <f t="shared" ref="D652:E653" si="296">D651</f>
        <v>0</v>
      </c>
      <c r="E652" s="8">
        <f t="shared" si="296"/>
        <v>12500</v>
      </c>
      <c r="F652" s="8">
        <f t="shared" ref="F652" si="297">F651</f>
        <v>2500</v>
      </c>
      <c r="G652" s="8">
        <f t="shared" ref="G652:G653" si="298">G651</f>
        <v>12500</v>
      </c>
    </row>
    <row r="653" spans="1:7" s="174" customFormat="1" ht="15" customHeight="1">
      <c r="A653" s="153" t="s">
        <v>18</v>
      </c>
      <c r="B653" s="157">
        <v>0.20100000000000001</v>
      </c>
      <c r="C653" s="155" t="s">
        <v>121</v>
      </c>
      <c r="D653" s="2">
        <f t="shared" si="296"/>
        <v>0</v>
      </c>
      <c r="E653" s="3">
        <f t="shared" si="296"/>
        <v>12500</v>
      </c>
      <c r="F653" s="3">
        <f t="shared" ref="F653" si="299">F652</f>
        <v>2500</v>
      </c>
      <c r="G653" s="242">
        <f t="shared" si="298"/>
        <v>12500</v>
      </c>
    </row>
    <row r="654" spans="1:7" s="174" customFormat="1" ht="15" customHeight="1">
      <c r="A654" s="153"/>
      <c r="B654" s="157"/>
      <c r="C654" s="155"/>
      <c r="D654" s="156"/>
      <c r="E654" s="156"/>
      <c r="F654" s="156"/>
      <c r="G654" s="156"/>
    </row>
    <row r="655" spans="1:7" s="174" customFormat="1" ht="14.45" customHeight="1">
      <c r="A655" s="153"/>
      <c r="B655" s="157">
        <v>0.20200000000000001</v>
      </c>
      <c r="C655" s="155" t="s">
        <v>130</v>
      </c>
      <c r="D655" s="156"/>
      <c r="E655" s="156"/>
      <c r="F655" s="156"/>
      <c r="G655" s="156"/>
    </row>
    <row r="656" spans="1:7" s="174" customFormat="1" ht="14.45" customHeight="1">
      <c r="A656" s="153"/>
      <c r="B656" s="158">
        <v>62</v>
      </c>
      <c r="C656" s="110" t="s">
        <v>173</v>
      </c>
      <c r="D656" s="156"/>
      <c r="E656" s="156"/>
      <c r="F656" s="156"/>
      <c r="G656" s="156"/>
    </row>
    <row r="657" spans="1:7" s="174" customFormat="1" ht="14.45" customHeight="1">
      <c r="A657" s="153"/>
      <c r="B657" s="258" t="s">
        <v>131</v>
      </c>
      <c r="C657" s="110" t="s">
        <v>128</v>
      </c>
      <c r="D657" s="7">
        <v>0</v>
      </c>
      <c r="E657" s="8">
        <v>1000</v>
      </c>
      <c r="F657" s="8">
        <v>1000</v>
      </c>
      <c r="G657" s="241">
        <v>1000</v>
      </c>
    </row>
    <row r="658" spans="1:7" s="174" customFormat="1" ht="14.45" customHeight="1">
      <c r="A658" s="205" t="s">
        <v>18</v>
      </c>
      <c r="B658" s="206">
        <v>62</v>
      </c>
      <c r="C658" s="207" t="s">
        <v>173</v>
      </c>
      <c r="D658" s="7">
        <f t="shared" ref="D658:E658" si="300">D657</f>
        <v>0</v>
      </c>
      <c r="E658" s="8">
        <f t="shared" si="300"/>
        <v>1000</v>
      </c>
      <c r="F658" s="8">
        <f t="shared" ref="F658" si="301">F657</f>
        <v>1000</v>
      </c>
      <c r="G658" s="243">
        <f t="shared" ref="G658" si="302">G657</f>
        <v>1000</v>
      </c>
    </row>
    <row r="659" spans="1:7" s="174" customFormat="1" ht="14.45" customHeight="1">
      <c r="A659" s="153" t="s">
        <v>18</v>
      </c>
      <c r="B659" s="157">
        <v>0.20200000000000001</v>
      </c>
      <c r="C659" s="155" t="s">
        <v>130</v>
      </c>
      <c r="D659" s="7">
        <f t="shared" ref="D659:E659" si="303">D657</f>
        <v>0</v>
      </c>
      <c r="E659" s="8">
        <f t="shared" si="303"/>
        <v>1000</v>
      </c>
      <c r="F659" s="8">
        <f t="shared" ref="F659" si="304">F657</f>
        <v>1000</v>
      </c>
      <c r="G659" s="243">
        <f t="shared" ref="G659" si="305">G657</f>
        <v>1000</v>
      </c>
    </row>
    <row r="660" spans="1:7" s="174" customFormat="1" ht="14.45" customHeight="1">
      <c r="A660" s="159" t="s">
        <v>18</v>
      </c>
      <c r="B660" s="160">
        <v>7610</v>
      </c>
      <c r="C660" s="161" t="s">
        <v>12</v>
      </c>
      <c r="D660" s="2">
        <f t="shared" ref="D660:E660" si="306">D659+D653</f>
        <v>0</v>
      </c>
      <c r="E660" s="3">
        <f t="shared" si="306"/>
        <v>13500</v>
      </c>
      <c r="F660" s="3">
        <f t="shared" ref="F660" si="307">F659+F653</f>
        <v>3500</v>
      </c>
      <c r="G660" s="242">
        <f>G659+G653</f>
        <v>13500</v>
      </c>
    </row>
    <row r="661" spans="1:7" s="173" customFormat="1" ht="14.45" customHeight="1">
      <c r="A661" s="208" t="s">
        <v>18</v>
      </c>
      <c r="B661" s="209"/>
      <c r="C661" s="210" t="s">
        <v>108</v>
      </c>
      <c r="D661" s="29">
        <f t="shared" ref="D661:G661" si="308">D660+D646+D592+D551</f>
        <v>4164235</v>
      </c>
      <c r="E661" s="29">
        <f t="shared" si="308"/>
        <v>6695822</v>
      </c>
      <c r="F661" s="29">
        <f t="shared" ref="F661" si="309">F660+F646+F592+F551</f>
        <v>6685822</v>
      </c>
      <c r="G661" s="29">
        <f t="shared" si="308"/>
        <v>8504677</v>
      </c>
    </row>
    <row r="662" spans="1:7" s="173" customFormat="1" ht="14.45" customHeight="1">
      <c r="A662" s="211" t="s">
        <v>18</v>
      </c>
      <c r="B662" s="212"/>
      <c r="C662" s="213" t="s">
        <v>15</v>
      </c>
      <c r="D662" s="214">
        <f t="shared" ref="D662:G662" si="310">D646+D592</f>
        <v>4137683</v>
      </c>
      <c r="E662" s="214">
        <f t="shared" si="310"/>
        <v>6611628</v>
      </c>
      <c r="F662" s="214">
        <f t="shared" ref="F662" si="311">F646+F592</f>
        <v>6611628</v>
      </c>
      <c r="G662" s="214">
        <f t="shared" si="310"/>
        <v>8245146</v>
      </c>
    </row>
    <row r="663" spans="1:7" s="173" customFormat="1" ht="14.45" customHeight="1">
      <c r="A663" s="211" t="s">
        <v>18</v>
      </c>
      <c r="B663" s="209"/>
      <c r="C663" s="210" t="s">
        <v>16</v>
      </c>
      <c r="D663" s="215">
        <f t="shared" ref="D663:G663" si="312">D661-D662</f>
        <v>26552</v>
      </c>
      <c r="E663" s="215">
        <f t="shared" si="312"/>
        <v>84194</v>
      </c>
      <c r="F663" s="215">
        <f t="shared" ref="F663" si="313">F661-F662</f>
        <v>74194</v>
      </c>
      <c r="G663" s="215">
        <f t="shared" si="312"/>
        <v>259531</v>
      </c>
    </row>
    <row r="664" spans="1:7" s="68" customFormat="1" ht="14.45" customHeight="1">
      <c r="A664" s="211" t="s">
        <v>18</v>
      </c>
      <c r="B664" s="216"/>
      <c r="C664" s="217" t="s">
        <v>132</v>
      </c>
      <c r="D664" s="218">
        <f t="shared" ref="D664:G664" si="314">D661+D521</f>
        <v>28735051</v>
      </c>
      <c r="E664" s="218">
        <f t="shared" si="314"/>
        <v>39738262</v>
      </c>
      <c r="F664" s="218">
        <f t="shared" si="314"/>
        <v>33152774</v>
      </c>
      <c r="G664" s="218">
        <f t="shared" si="314"/>
        <v>39964139</v>
      </c>
    </row>
    <row r="665" spans="1:7" s="68" customFormat="1" ht="14.45" customHeight="1">
      <c r="A665" s="211" t="s">
        <v>18</v>
      </c>
      <c r="B665" s="212"/>
      <c r="C665" s="213" t="s">
        <v>15</v>
      </c>
      <c r="D665" s="214">
        <f t="shared" ref="D665:G665" si="315">D522+D662</f>
        <v>13673591</v>
      </c>
      <c r="E665" s="214">
        <f t="shared" si="315"/>
        <v>17595346</v>
      </c>
      <c r="F665" s="214">
        <f t="shared" si="315"/>
        <v>17516454</v>
      </c>
      <c r="G665" s="214">
        <f t="shared" si="315"/>
        <v>21087751</v>
      </c>
    </row>
    <row r="666" spans="1:7" s="68" customFormat="1" ht="14.45" customHeight="1">
      <c r="A666" s="211" t="s">
        <v>18</v>
      </c>
      <c r="B666" s="209"/>
      <c r="C666" s="210" t="s">
        <v>16</v>
      </c>
      <c r="D666" s="29">
        <f t="shared" ref="D666:G666" si="316">D664-D665</f>
        <v>15061460</v>
      </c>
      <c r="E666" s="29">
        <f t="shared" si="316"/>
        <v>22142916</v>
      </c>
      <c r="F666" s="29">
        <f t="shared" ref="F666" si="317">F664-F665</f>
        <v>15636320</v>
      </c>
      <c r="G666" s="29">
        <f t="shared" si="316"/>
        <v>18876388</v>
      </c>
    </row>
    <row r="667" spans="1:7" ht="15" customHeight="1">
      <c r="A667" s="153"/>
      <c r="B667" s="163"/>
      <c r="C667" s="162"/>
      <c r="D667" s="272"/>
      <c r="E667" s="272"/>
      <c r="F667" s="272"/>
      <c r="G667" s="272"/>
    </row>
    <row r="668" spans="1:7" s="111" customFormat="1" ht="28.5" customHeight="1">
      <c r="A668" s="266" t="s">
        <v>159</v>
      </c>
      <c r="B668" s="82">
        <v>2052</v>
      </c>
      <c r="C668" s="266" t="s">
        <v>182</v>
      </c>
      <c r="D668" s="17">
        <v>21</v>
      </c>
      <c r="E668" s="16">
        <v>0</v>
      </c>
      <c r="F668" s="16">
        <v>0</v>
      </c>
      <c r="G668" s="16">
        <v>0</v>
      </c>
    </row>
    <row r="669" spans="1:7" s="111" customFormat="1" ht="27" customHeight="1">
      <c r="A669" s="266" t="s">
        <v>159</v>
      </c>
      <c r="B669" s="82">
        <v>2071</v>
      </c>
      <c r="C669" s="266" t="s">
        <v>403</v>
      </c>
      <c r="D669" s="17">
        <v>49</v>
      </c>
      <c r="E669" s="16">
        <v>0</v>
      </c>
      <c r="F669" s="16">
        <v>0</v>
      </c>
      <c r="G669" s="16">
        <v>0</v>
      </c>
    </row>
    <row r="670" spans="1:7" s="111" customFormat="1" ht="27" customHeight="1">
      <c r="A670" s="266" t="s">
        <v>159</v>
      </c>
      <c r="B670" s="82">
        <v>2071</v>
      </c>
      <c r="C670" s="266" t="s">
        <v>161</v>
      </c>
      <c r="D670" s="17">
        <v>447</v>
      </c>
      <c r="E670" s="16">
        <v>0</v>
      </c>
      <c r="F670" s="16">
        <v>0</v>
      </c>
      <c r="G670" s="16">
        <v>0</v>
      </c>
    </row>
  </sheetData>
  <autoFilter ref="A31:G670"/>
  <mergeCells count="8">
    <mergeCell ref="A1:G1"/>
    <mergeCell ref="A2:G2"/>
    <mergeCell ref="E9:G9"/>
    <mergeCell ref="E18:G18"/>
    <mergeCell ref="E4:G4"/>
    <mergeCell ref="E6:G6"/>
    <mergeCell ref="E7:G7"/>
    <mergeCell ref="E16:G16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28" fitToHeight="0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7" manualBreakCount="7">
    <brk id="91" max="11" man="1"/>
    <brk id="172" max="11" man="1"/>
    <brk id="441" max="11" man="1"/>
    <brk id="484" max="11" man="1"/>
    <brk id="524" max="11" man="1"/>
    <brk id="606" max="11" man="1"/>
    <brk id="64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dem10</vt:lpstr>
      <vt:lpstr>Chart1</vt:lpstr>
      <vt:lpstr>Chart2</vt:lpstr>
      <vt:lpstr>'dem10'!cess</vt:lpstr>
      <vt:lpstr>'dem10'!debt</vt:lpstr>
      <vt:lpstr>'dem10'!debt1</vt:lpstr>
      <vt:lpstr>'dem10'!financecharged</vt:lpstr>
      <vt:lpstr>'dem10'!financevoted</vt:lpstr>
      <vt:lpstr>'dem10'!interest</vt:lpstr>
      <vt:lpstr>'dem10'!it</vt:lpstr>
      <vt:lpstr>'dem10'!loans</vt:lpstr>
      <vt:lpstr>'dem10'!lotteries</vt:lpstr>
      <vt:lpstr>'dem10'!lottery</vt:lpstr>
      <vt:lpstr>'dem10'!lottery1</vt:lpstr>
      <vt:lpstr>'dem10'!mgs</vt:lpstr>
      <vt:lpstr>'dem10'!pao</vt:lpstr>
      <vt:lpstr>'dem10'!penrec</vt:lpstr>
      <vt:lpstr>'dem10'!pension</vt:lpstr>
      <vt:lpstr>'dem10'!Print_Area</vt:lpstr>
      <vt:lpstr>'dem10'!Print_Titles</vt:lpstr>
      <vt:lpstr>'dem10'!sgs</vt:lpstr>
      <vt:lpstr>'dem10'!sinking</vt:lpstr>
      <vt:lpstr>'dem10'!social</vt:lpstr>
      <vt:lpstr>'dem10'!SocialSecurity</vt:lpstr>
      <vt:lpstr>'dem10'!stamps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Additional Director</cp:lastModifiedBy>
  <cp:lastPrinted>2026-07-18T19:18:17Z</cp:lastPrinted>
  <dcterms:created xsi:type="dcterms:W3CDTF">2004-06-02T16:13:46Z</dcterms:created>
  <dcterms:modified xsi:type="dcterms:W3CDTF">2026-07-29T11:01:39Z</dcterms:modified>
</cp:coreProperties>
</file>