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4295" windowHeight="12495"/>
  </bookViews>
  <sheets>
    <sheet name="dem11" sheetId="4" r:id="rId1"/>
  </sheets>
  <definedNames>
    <definedName name="__123Graph_D" hidden="1">#REF!</definedName>
    <definedName name="_xlnm._FilterDatabase" localSheetId="0" hidden="1">'dem11'!$A$20:$G$341</definedName>
    <definedName name="_Regression_Int" localSheetId="0" hidden="1">1</definedName>
    <definedName name="cs" localSheetId="0">'dem11'!$D$246:$G$246</definedName>
    <definedName name="fsw" localSheetId="0">'dem11'!$D$177:$G$177</definedName>
    <definedName name="fswcap" localSheetId="0">'dem11'!$D$321:$G$321</definedName>
    <definedName name="ges" localSheetId="0">'dem11'!$D$339:$G$339</definedName>
    <definedName name="np" localSheetId="0">'dem11'!#REF!</definedName>
    <definedName name="oges" localSheetId="0">'dem11'!$D$289:$G$289</definedName>
    <definedName name="_xlnm.Print_Area" localSheetId="0">'dem11'!$A$1:$G$341</definedName>
    <definedName name="_xlnm.Print_Titles" localSheetId="0">'dem11'!$17:$20</definedName>
    <definedName name="revise" localSheetId="0">'dem11'!#REF!</definedName>
    <definedName name="scst" localSheetId="0">'dem11'!#REF!</definedName>
    <definedName name="summary" localSheetId="0">'dem11'!#REF!</definedName>
    <definedName name="voted" localSheetId="0">'dem11'!$C$14:$F$14</definedName>
    <definedName name="wareCaprec" localSheetId="0">'dem11'!#REF!</definedName>
    <definedName name="warerec" localSheetId="0">'dem11'!#REF!</definedName>
    <definedName name="Z_239EE218_578E_4317_BEED_14D5D7089E27_.wvu.Cols" localSheetId="0" hidden="1">'dem11'!#REF!</definedName>
    <definedName name="Z_239EE218_578E_4317_BEED_14D5D7089E27_.wvu.FilterData" localSheetId="0" hidden="1">'dem11'!$B$1:$G$341</definedName>
    <definedName name="Z_239EE218_578E_4317_BEED_14D5D7089E27_.wvu.PrintArea" localSheetId="0" hidden="1">'dem11'!$A$1:$G$341</definedName>
    <definedName name="Z_239EE218_578E_4317_BEED_14D5D7089E27_.wvu.PrintTitles" localSheetId="0" hidden="1">'dem11'!$17:$20</definedName>
    <definedName name="Z_302A3EA3_AE96_11D5_A646_0050BA3D7AFD_.wvu.Cols" localSheetId="0" hidden="1">'dem11'!#REF!</definedName>
    <definedName name="Z_302A3EA3_AE96_11D5_A646_0050BA3D7AFD_.wvu.FilterData" localSheetId="0" hidden="1">'dem11'!$B$1:$G$341</definedName>
    <definedName name="Z_302A3EA3_AE96_11D5_A646_0050BA3D7AFD_.wvu.PrintArea" localSheetId="0" hidden="1">'dem11'!$A$1:$G$341</definedName>
    <definedName name="Z_302A3EA3_AE96_11D5_A646_0050BA3D7AFD_.wvu.PrintTitles" localSheetId="0" hidden="1">'dem11'!$17:$20</definedName>
    <definedName name="Z_36DBA021_0ECB_11D4_8064_004005726899_.wvu.Cols" localSheetId="0" hidden="1">'dem11'!#REF!</definedName>
    <definedName name="Z_36DBA021_0ECB_11D4_8064_004005726899_.wvu.FilterData" localSheetId="0" hidden="1">'dem11'!$C$21:$C$341</definedName>
    <definedName name="Z_36DBA021_0ECB_11D4_8064_004005726899_.wvu.PrintArea" localSheetId="0" hidden="1">'dem11'!$A$1:$G$341</definedName>
    <definedName name="Z_36DBA021_0ECB_11D4_8064_004005726899_.wvu.PrintTitles" localSheetId="0" hidden="1">'dem11'!$17:$20</definedName>
    <definedName name="Z_93EBE921_AE91_11D5_8685_004005726899_.wvu.Cols" localSheetId="0" hidden="1">'dem11'!#REF!</definedName>
    <definedName name="Z_93EBE921_AE91_11D5_8685_004005726899_.wvu.FilterData" localSheetId="0" hidden="1">'dem11'!$C$21:$C$341</definedName>
    <definedName name="Z_93EBE921_AE91_11D5_8685_004005726899_.wvu.PrintArea" localSheetId="0" hidden="1">'dem11'!$A$1:$G$341</definedName>
    <definedName name="Z_93EBE921_AE91_11D5_8685_004005726899_.wvu.PrintTitles" localSheetId="0" hidden="1">'dem11'!$17:$20</definedName>
    <definedName name="Z_94DA79C1_0FDE_11D5_9579_000021DAEEA2_.wvu.Cols" localSheetId="0" hidden="1">'dem11'!#REF!</definedName>
    <definedName name="Z_94DA79C1_0FDE_11D5_9579_000021DAEEA2_.wvu.FilterData" localSheetId="0" hidden="1">'dem11'!$C$21:$C$341</definedName>
    <definedName name="Z_94DA79C1_0FDE_11D5_9579_000021DAEEA2_.wvu.PrintArea" localSheetId="0" hidden="1">'dem11'!$A$1:$G$341</definedName>
    <definedName name="Z_94DA79C1_0FDE_11D5_9579_000021DAEEA2_.wvu.PrintTitles" localSheetId="0" hidden="1">'dem11'!$17:$20</definedName>
    <definedName name="Z_B4CB0999_161F_11D5_8064_004005726899_.wvu.FilterData" localSheetId="0" hidden="1">'dem11'!$C$21:$C$341</definedName>
    <definedName name="Z_C868F8C3_16D7_11D5_A68D_81D6213F5331_.wvu.Cols" localSheetId="0" hidden="1">'dem11'!#REF!</definedName>
    <definedName name="Z_C868F8C3_16D7_11D5_A68D_81D6213F5331_.wvu.FilterData" localSheetId="0" hidden="1">'dem11'!$C$21:$C$341</definedName>
    <definedName name="Z_C868F8C3_16D7_11D5_A68D_81D6213F5331_.wvu.PrintArea" localSheetId="0" hidden="1">'dem11'!$A$1:$G$341</definedName>
    <definedName name="Z_C868F8C3_16D7_11D5_A68D_81D6213F5331_.wvu.PrintTitles" localSheetId="0" hidden="1">'dem11'!$17:$20</definedName>
    <definedName name="Z_E5DF37BD_125C_11D5_8DC4_D0F5D88B3549_.wvu.Cols" localSheetId="0" hidden="1">'dem11'!#REF!</definedName>
    <definedName name="Z_E5DF37BD_125C_11D5_8DC4_D0F5D88B3549_.wvu.FilterData" localSheetId="0" hidden="1">'dem11'!$C$21:$C$341</definedName>
    <definedName name="Z_E5DF37BD_125C_11D5_8DC4_D0F5D88B3549_.wvu.PrintArea" localSheetId="0" hidden="1">'dem11'!$A$1:$G$341</definedName>
    <definedName name="Z_E5DF37BD_125C_11D5_8DC4_D0F5D88B3549_.wvu.PrintTitles" localSheetId="0" hidden="1">'dem11'!$17:$20</definedName>
    <definedName name="Z_F8ADACC1_164E_11D6_B603_000021DAEEA2_.wvu.Cols" localSheetId="0" hidden="1">'dem11'!#REF!</definedName>
    <definedName name="Z_F8ADACC1_164E_11D6_B603_000021DAEEA2_.wvu.FilterData" localSheetId="0" hidden="1">'dem11'!$C$21:$C$341</definedName>
    <definedName name="Z_F8ADACC1_164E_11D6_B603_000021DAEEA2_.wvu.PrintArea" localSheetId="0" hidden="1">'dem11'!$A$1:$G$341</definedName>
    <definedName name="Z_F8ADACC1_164E_11D6_B603_000021DAEEA2_.wvu.PrintTitles" localSheetId="0" hidden="1">'dem11'!$17:$20</definedName>
  </definedNames>
  <calcPr calcId="125725"/>
</workbook>
</file>

<file path=xl/calcChain.xml><?xml version="1.0" encoding="utf-8"?>
<calcChain xmlns="http://schemas.openxmlformats.org/spreadsheetml/2006/main">
  <c r="E123" i="4"/>
  <c r="F123"/>
  <c r="D123"/>
  <c r="F139" l="1"/>
  <c r="E139"/>
  <c r="D139"/>
  <c r="G139"/>
  <c r="E235"/>
  <c r="F235"/>
  <c r="D235"/>
  <c r="E225"/>
  <c r="F225"/>
  <c r="D225"/>
  <c r="F41" l="1"/>
  <c r="F72"/>
  <c r="F105"/>
  <c r="F61"/>
  <c r="F26"/>
  <c r="F153"/>
  <c r="F306"/>
  <c r="F106"/>
  <c r="F58"/>
  <c r="E58"/>
  <c r="D58"/>
  <c r="D161"/>
  <c r="F161"/>
  <c r="E161"/>
  <c r="G161"/>
  <c r="E157"/>
  <c r="F157"/>
  <c r="D157"/>
  <c r="G157"/>
  <c r="D162" l="1"/>
  <c r="F162"/>
  <c r="E162"/>
  <c r="D316"/>
  <c r="D298"/>
  <c r="D329"/>
  <c r="D270"/>
  <c r="D253"/>
  <c r="D281"/>
  <c r="D83"/>
  <c r="D105"/>
  <c r="E44"/>
  <c r="F336" l="1"/>
  <c r="F337" s="1"/>
  <c r="E336"/>
  <c r="E337" s="1"/>
  <c r="D336"/>
  <c r="D337" s="1"/>
  <c r="F330"/>
  <c r="F331" s="1"/>
  <c r="E330"/>
  <c r="E331" s="1"/>
  <c r="D330"/>
  <c r="D331" s="1"/>
  <c r="F318"/>
  <c r="F319" s="1"/>
  <c r="F320" s="1"/>
  <c r="E318"/>
  <c r="E319" s="1"/>
  <c r="E320" s="1"/>
  <c r="D318"/>
  <c r="D319" s="1"/>
  <c r="D320" s="1"/>
  <c r="F307"/>
  <c r="E307"/>
  <c r="D307"/>
  <c r="F303"/>
  <c r="E303"/>
  <c r="D303"/>
  <c r="F299"/>
  <c r="E299"/>
  <c r="D299"/>
  <c r="F267"/>
  <c r="F278" s="1"/>
  <c r="F287" s="1"/>
  <c r="D267"/>
  <c r="D278" s="1"/>
  <c r="D287" s="1"/>
  <c r="F256"/>
  <c r="E256"/>
  <c r="E267" s="1"/>
  <c r="E278" s="1"/>
  <c r="E287" s="1"/>
  <c r="D256"/>
  <c r="F244"/>
  <c r="E244"/>
  <c r="D244"/>
  <c r="F205"/>
  <c r="F215" s="1"/>
  <c r="D205"/>
  <c r="D215" s="1"/>
  <c r="F192"/>
  <c r="E192"/>
  <c r="E205" s="1"/>
  <c r="E215" s="1"/>
  <c r="D192"/>
  <c r="F174"/>
  <c r="F175" s="1"/>
  <c r="E174"/>
  <c r="E175" s="1"/>
  <c r="D174"/>
  <c r="D175" s="1"/>
  <c r="F168"/>
  <c r="F169" s="1"/>
  <c r="E168"/>
  <c r="E169" s="1"/>
  <c r="D168"/>
  <c r="D169" s="1"/>
  <c r="F163"/>
  <c r="E163"/>
  <c r="D163"/>
  <c r="F146"/>
  <c r="F147" s="1"/>
  <c r="E146"/>
  <c r="E147" s="1"/>
  <c r="D146"/>
  <c r="D147" s="1"/>
  <c r="F135"/>
  <c r="E135"/>
  <c r="D135"/>
  <c r="F131"/>
  <c r="E131"/>
  <c r="D131"/>
  <c r="F127"/>
  <c r="E127"/>
  <c r="D127"/>
  <c r="E69"/>
  <c r="E80" s="1"/>
  <c r="E91" s="1"/>
  <c r="F44"/>
  <c r="F69" s="1"/>
  <c r="F80" s="1"/>
  <c r="F91" s="1"/>
  <c r="D44"/>
  <c r="D69" s="1"/>
  <c r="D80" s="1"/>
  <c r="D91" s="1"/>
  <c r="G307"/>
  <c r="F308" l="1"/>
  <c r="F309" s="1"/>
  <c r="D308"/>
  <c r="D309" s="1"/>
  <c r="E308"/>
  <c r="E309" s="1"/>
  <c r="E102"/>
  <c r="E113" s="1"/>
  <c r="D102"/>
  <c r="D113" s="1"/>
  <c r="F102"/>
  <c r="F113" s="1"/>
  <c r="G225"/>
  <c r="G235"/>
  <c r="G162"/>
  <c r="F338"/>
  <c r="F339" s="1"/>
  <c r="E236"/>
  <c r="E245" s="1"/>
  <c r="E246" s="1"/>
  <c r="E288"/>
  <c r="E289" s="1"/>
  <c r="E338"/>
  <c r="E339" s="1"/>
  <c r="D338"/>
  <c r="D339" s="1"/>
  <c r="D288"/>
  <c r="D289" s="1"/>
  <c r="D236"/>
  <c r="D245" s="1"/>
  <c r="D246" s="1"/>
  <c r="F288"/>
  <c r="F289" s="1"/>
  <c r="F236"/>
  <c r="F245" s="1"/>
  <c r="F246" s="1"/>
  <c r="F310" l="1"/>
  <c r="F321" s="1"/>
  <c r="F340" s="1"/>
  <c r="D321"/>
  <c r="D340" s="1"/>
  <c r="D310"/>
  <c r="E321"/>
  <c r="E340" s="1"/>
  <c r="E310"/>
  <c r="D140"/>
  <c r="D176" s="1"/>
  <c r="D177" s="1"/>
  <c r="D290" s="1"/>
  <c r="F140"/>
  <c r="F176" s="1"/>
  <c r="F177" s="1"/>
  <c r="F290" s="1"/>
  <c r="E140"/>
  <c r="E176" s="1"/>
  <c r="E177" s="1"/>
  <c r="E290" s="1"/>
  <c r="G123"/>
  <c r="G58"/>
  <c r="G336"/>
  <c r="G337" s="1"/>
  <c r="G303"/>
  <c r="G299"/>
  <c r="G174"/>
  <c r="G175" s="1"/>
  <c r="G168"/>
  <c r="G169" s="1"/>
  <c r="G135"/>
  <c r="G131"/>
  <c r="G127"/>
  <c r="G308" l="1"/>
  <c r="G309" s="1"/>
  <c r="G310" s="1"/>
  <c r="E341"/>
  <c r="F341"/>
  <c r="D341"/>
  <c r="G330"/>
  <c r="G163"/>
  <c r="G69"/>
  <c r="G256"/>
  <c r="G318"/>
  <c r="G319" s="1"/>
  <c r="G320" s="1"/>
  <c r="G146"/>
  <c r="G147" s="1"/>
  <c r="G244"/>
  <c r="G267"/>
  <c r="G278" s="1"/>
  <c r="G287" s="1"/>
  <c r="G44"/>
  <c r="G192"/>
  <c r="G205" s="1"/>
  <c r="G215" s="1"/>
  <c r="G80" l="1"/>
  <c r="G91" s="1"/>
  <c r="G331"/>
  <c r="G338" s="1"/>
  <c r="G339" s="1"/>
  <c r="G236"/>
  <c r="G245" s="1"/>
  <c r="G246" s="1"/>
  <c r="G321"/>
  <c r="G288"/>
  <c r="G289" s="1"/>
  <c r="G102" l="1"/>
  <c r="G113" s="1"/>
  <c r="G340"/>
  <c r="G140" l="1"/>
  <c r="G176" s="1"/>
  <c r="G177" s="1"/>
  <c r="G290" s="1"/>
  <c r="G341" s="1"/>
  <c r="E14" l="1"/>
  <c r="D14" l="1"/>
  <c r="F14" l="1"/>
</calcChain>
</file>

<file path=xl/sharedStrings.xml><?xml version="1.0" encoding="utf-8"?>
<sst xmlns="http://schemas.openxmlformats.org/spreadsheetml/2006/main" count="561" uniqueCount="274">
  <si>
    <t>Civil Supplies</t>
  </si>
  <si>
    <t>Other General Economic Services</t>
  </si>
  <si>
    <t>(a) Capital Account of Agriculture and Allied Activities</t>
  </si>
  <si>
    <t>Voted</t>
  </si>
  <si>
    <t>Major /Sub-Major/Minor/Sub/Detailed Heads</t>
  </si>
  <si>
    <t>Total</t>
  </si>
  <si>
    <t>REVENUE SECTION</t>
  </si>
  <si>
    <t>M.H.</t>
  </si>
  <si>
    <t>Direction and Administration</t>
  </si>
  <si>
    <t>Head Office Establishment</t>
  </si>
  <si>
    <t>00.44.01</t>
  </si>
  <si>
    <t>Salaries</t>
  </si>
  <si>
    <t>00.44.11</t>
  </si>
  <si>
    <t>00.44.13</t>
  </si>
  <si>
    <t>Office Expenses</t>
  </si>
  <si>
    <t>00.44.14</t>
  </si>
  <si>
    <t>00.46.01</t>
  </si>
  <si>
    <t>00.46.11</t>
  </si>
  <si>
    <t>00.46.13</t>
  </si>
  <si>
    <t>00.46.14</t>
  </si>
  <si>
    <t>00.48.01</t>
  </si>
  <si>
    <t>00.48.11</t>
  </si>
  <si>
    <t>00.48.13</t>
  </si>
  <si>
    <t>00.48.14</t>
  </si>
  <si>
    <t>Consumers Affairs</t>
  </si>
  <si>
    <t>00.60.01</t>
  </si>
  <si>
    <t>00.60.11</t>
  </si>
  <si>
    <t>00.60.13</t>
  </si>
  <si>
    <t>Establishment of Food Grain Godowns</t>
  </si>
  <si>
    <t>60.00.01</t>
  </si>
  <si>
    <t>60.00.13</t>
  </si>
  <si>
    <t>Motor Vehicles</t>
  </si>
  <si>
    <t>Procurement &amp; Supply</t>
  </si>
  <si>
    <t>Food Subsidies</t>
  </si>
  <si>
    <t>Subsidies on Sale of Rice</t>
  </si>
  <si>
    <t>62.00.33</t>
  </si>
  <si>
    <t>Subsidies</t>
  </si>
  <si>
    <t>Regulation of Weight &amp; Measures</t>
  </si>
  <si>
    <t>Establishment</t>
  </si>
  <si>
    <t>CAPITAL SECTION</t>
  </si>
  <si>
    <t>Food</t>
  </si>
  <si>
    <t>Buildings</t>
  </si>
  <si>
    <t>00.45.01</t>
  </si>
  <si>
    <t>00.45.11</t>
  </si>
  <si>
    <t>00.45.13</t>
  </si>
  <si>
    <t>00.45.14</t>
  </si>
  <si>
    <t>00.47.01</t>
  </si>
  <si>
    <t>00.47.11</t>
  </si>
  <si>
    <t>00.47.13</t>
  </si>
  <si>
    <t>00.47.14</t>
  </si>
  <si>
    <t>60.44.01</t>
  </si>
  <si>
    <t>60.44.11</t>
  </si>
  <si>
    <t>60.44.13</t>
  </si>
  <si>
    <t>60.45.01</t>
  </si>
  <si>
    <t>60.45.11</t>
  </si>
  <si>
    <t>60.45.13</t>
  </si>
  <si>
    <t>60.46.01</t>
  </si>
  <si>
    <t>60.46.11</t>
  </si>
  <si>
    <t>60.46.13</t>
  </si>
  <si>
    <t>60.47.01</t>
  </si>
  <si>
    <t>60.47.11</t>
  </si>
  <si>
    <t>60.47.13</t>
  </si>
  <si>
    <t>60.48.01</t>
  </si>
  <si>
    <t>60.48.11</t>
  </si>
  <si>
    <t>60.48.13</t>
  </si>
  <si>
    <t>Rural Godown Programmes</t>
  </si>
  <si>
    <t>II. Details of the estimates and the heads under which this grant will be accounted for:</t>
  </si>
  <si>
    <t>Capital</t>
  </si>
  <si>
    <t>Revenue</t>
  </si>
  <si>
    <t>Capital Outlay on Food, Storage &amp; Warehousing</t>
  </si>
  <si>
    <t>Food, Storage and Warehousing</t>
  </si>
  <si>
    <t>C - Economic Services (a) Agriculture and Allied Activities</t>
  </si>
  <si>
    <t>C - Capital Accounts of Economic Services</t>
  </si>
  <si>
    <t>Food Storage and Warehousing</t>
  </si>
  <si>
    <t>North-East Circle</t>
  </si>
  <si>
    <t>South-West Circle</t>
  </si>
  <si>
    <t>62.00.01</t>
  </si>
  <si>
    <t>62.00.11</t>
  </si>
  <si>
    <t>62.00.13</t>
  </si>
  <si>
    <t>63.00.01</t>
  </si>
  <si>
    <t>63.00.11</t>
  </si>
  <si>
    <t>63.00.13</t>
  </si>
  <si>
    <t>(j ) General Economic Services</t>
  </si>
  <si>
    <t>(j) General Economic Services</t>
  </si>
  <si>
    <t>Capital Outlay on Food, Storage and Warehousing</t>
  </si>
  <si>
    <t>63.00.14</t>
  </si>
  <si>
    <t>Storage and Warehousing</t>
  </si>
  <si>
    <t>Capital Outlay on other General Economic Services</t>
  </si>
  <si>
    <t>(j) Capital Outlay on General Economic Services</t>
  </si>
  <si>
    <t>Capital Outlay on Other General Economic Services</t>
  </si>
  <si>
    <t>(In Thousands of Rupees)</t>
  </si>
  <si>
    <t>National Food Security Mission</t>
  </si>
  <si>
    <t>00.44.27</t>
  </si>
  <si>
    <t>00.44.82</t>
  </si>
  <si>
    <t>Land Compensation</t>
  </si>
  <si>
    <t>Setting up of State Project Management Unit for end to end computerization of TPDS Operations (Central Share)</t>
  </si>
  <si>
    <t>State Food Commission</t>
  </si>
  <si>
    <t>61.00.13</t>
  </si>
  <si>
    <t>61.00.11</t>
  </si>
  <si>
    <t>Sikkim State Consumer Disputes Redressal Commission</t>
  </si>
  <si>
    <t>00.44.02</t>
  </si>
  <si>
    <t>Wages</t>
  </si>
  <si>
    <t>00.45.02</t>
  </si>
  <si>
    <t>00.46.02</t>
  </si>
  <si>
    <t>00.47.02</t>
  </si>
  <si>
    <t>00.48.02</t>
  </si>
  <si>
    <t>62.00.02</t>
  </si>
  <si>
    <t xml:space="preserve"> DEMAND NO. 11</t>
  </si>
  <si>
    <t xml:space="preserve">   FOOD &amp; CIVIL SUPPLIES </t>
  </si>
  <si>
    <t>60.44.02</t>
  </si>
  <si>
    <t>60.00.02</t>
  </si>
  <si>
    <t>Quality Control Office, Siliguri</t>
  </si>
  <si>
    <t>64.00.01</t>
  </si>
  <si>
    <t>64.00.11</t>
  </si>
  <si>
    <t>64.00.13</t>
  </si>
  <si>
    <t>60.45.02</t>
  </si>
  <si>
    <t>60.46.02</t>
  </si>
  <si>
    <t>60.47.02</t>
  </si>
  <si>
    <t>60.48.02</t>
  </si>
  <si>
    <t>Actuals</t>
  </si>
  <si>
    <t>Budget 
Estimate</t>
  </si>
  <si>
    <t>,..</t>
  </si>
  <si>
    <t>61.00.02</t>
  </si>
  <si>
    <t>Gangtok District</t>
  </si>
  <si>
    <t>Gyalshing District</t>
  </si>
  <si>
    <t>Mangan District</t>
  </si>
  <si>
    <t>Namchi District</t>
  </si>
  <si>
    <t>Pakyong District</t>
  </si>
  <si>
    <t>00.49.01</t>
  </si>
  <si>
    <t>00.49.02</t>
  </si>
  <si>
    <t>00.49.11</t>
  </si>
  <si>
    <t>00.49.13</t>
  </si>
  <si>
    <t>00.49.14</t>
  </si>
  <si>
    <t>00.50.01</t>
  </si>
  <si>
    <t>00.50.02</t>
  </si>
  <si>
    <t>00.50.11</t>
  </si>
  <si>
    <t>00.50.13</t>
  </si>
  <si>
    <t>00.50.14</t>
  </si>
  <si>
    <t>Soreng District</t>
  </si>
  <si>
    <t>62.00.60</t>
  </si>
  <si>
    <t>62.00.61</t>
  </si>
  <si>
    <t>Assistance for Intra State movement of food grains &amp; FPS dealers margin under NFSA (State Share)</t>
  </si>
  <si>
    <t>Medical Treatment</t>
  </si>
  <si>
    <t>Allowances</t>
  </si>
  <si>
    <t>00.44.06</t>
  </si>
  <si>
    <t>00.44.07</t>
  </si>
  <si>
    <t>Domestic Travel Expenses</t>
  </si>
  <si>
    <t>00.44.49</t>
  </si>
  <si>
    <t>Other Revenue Expenditure</t>
  </si>
  <si>
    <t>00.45.06</t>
  </si>
  <si>
    <t>00.45.07</t>
  </si>
  <si>
    <t>00.46.06</t>
  </si>
  <si>
    <t>00.46.07</t>
  </si>
  <si>
    <t>00.47.06</t>
  </si>
  <si>
    <t>00.47.07</t>
  </si>
  <si>
    <t>00.48.06</t>
  </si>
  <si>
    <t>00.48.07</t>
  </si>
  <si>
    <t>00.49.06</t>
  </si>
  <si>
    <t>00.49.07</t>
  </si>
  <si>
    <t>00.50.06</t>
  </si>
  <si>
    <t>00.50.07</t>
  </si>
  <si>
    <t>00.60.06</t>
  </si>
  <si>
    <t>00.60.07</t>
  </si>
  <si>
    <t>60.44.06</t>
  </si>
  <si>
    <t>60.44.07</t>
  </si>
  <si>
    <t>60.45.06</t>
  </si>
  <si>
    <t>60.45.07</t>
  </si>
  <si>
    <t>60.46.06</t>
  </si>
  <si>
    <t>60.46.07</t>
  </si>
  <si>
    <t>60.47.06</t>
  </si>
  <si>
    <t>60.47.07</t>
  </si>
  <si>
    <t>60.48.06</t>
  </si>
  <si>
    <t>60.48.07</t>
  </si>
  <si>
    <t>60.00.06</t>
  </si>
  <si>
    <t>60.00.07</t>
  </si>
  <si>
    <t>62.00.06</t>
  </si>
  <si>
    <t>62.00.07</t>
  </si>
  <si>
    <t>63.00.06</t>
  </si>
  <si>
    <t>63.00.07</t>
  </si>
  <si>
    <t>64.00.06</t>
  </si>
  <si>
    <t>64.00.07</t>
  </si>
  <si>
    <t>Special Component Plan for Scheduled Castes</t>
  </si>
  <si>
    <t>Tribal Area Sub-plan</t>
  </si>
  <si>
    <t>01.796</t>
  </si>
  <si>
    <t>Buildings and Structures</t>
  </si>
  <si>
    <t>01.71.72</t>
  </si>
  <si>
    <t>60.44.24</t>
  </si>
  <si>
    <t>Fuel and Lubricants</t>
  </si>
  <si>
    <t>60.45.24</t>
  </si>
  <si>
    <t>60.46.24</t>
  </si>
  <si>
    <t>60.47.24</t>
  </si>
  <si>
    <t>60.48.24</t>
  </si>
  <si>
    <t>Rent, Rates and Taxes for Land and Buildings</t>
  </si>
  <si>
    <t>61.00.24</t>
  </si>
  <si>
    <t>61.00.31</t>
  </si>
  <si>
    <t>Grant in Aid General</t>
  </si>
  <si>
    <t>62.00.49</t>
  </si>
  <si>
    <t>63.00.49</t>
  </si>
  <si>
    <t>62.00.24</t>
  </si>
  <si>
    <t>63.00.24</t>
  </si>
  <si>
    <t>64.00.24</t>
  </si>
  <si>
    <t>00.44.16</t>
  </si>
  <si>
    <t>Printing and Publications</t>
  </si>
  <si>
    <t>00.44.19</t>
  </si>
  <si>
    <t>Digital Equipment</t>
  </si>
  <si>
    <t>00.44.24</t>
  </si>
  <si>
    <t>00.44.26</t>
  </si>
  <si>
    <t>Advertising and Publicity</t>
  </si>
  <si>
    <t>00.44.28</t>
  </si>
  <si>
    <t>00.44.29</t>
  </si>
  <si>
    <t>Professional Services</t>
  </si>
  <si>
    <t>Repair and Maintenance</t>
  </si>
  <si>
    <t>00.45.24</t>
  </si>
  <si>
    <t>00.46.24</t>
  </si>
  <si>
    <t>00.47.24</t>
  </si>
  <si>
    <t>00.48.24</t>
  </si>
  <si>
    <t>00.49.24</t>
  </si>
  <si>
    <t>00.50.24</t>
  </si>
  <si>
    <t>00.60.24</t>
  </si>
  <si>
    <t>60.44.28</t>
  </si>
  <si>
    <t>60.45.28</t>
  </si>
  <si>
    <t>60.44.29</t>
  </si>
  <si>
    <t>60.45.29</t>
  </si>
  <si>
    <t>60.45.26</t>
  </si>
  <si>
    <t>00.44.08</t>
  </si>
  <si>
    <t>Leave Travel Concession</t>
  </si>
  <si>
    <t>00.44.21</t>
  </si>
  <si>
    <t>Materials and Supplies</t>
  </si>
  <si>
    <t>00.45.15</t>
  </si>
  <si>
    <t>Royalty</t>
  </si>
  <si>
    <t>00.45.29</t>
  </si>
  <si>
    <t>60.00.24</t>
  </si>
  <si>
    <t>Minor Civil and Electric Works</t>
  </si>
  <si>
    <t>Machinery and Equipment</t>
  </si>
  <si>
    <t>Legal Metrology Unit</t>
  </si>
  <si>
    <t>02.44.52</t>
  </si>
  <si>
    <t>Other Expenditure</t>
  </si>
  <si>
    <t>01.800</t>
  </si>
  <si>
    <t>44</t>
  </si>
  <si>
    <t>Purchase of Motor Vehicles</t>
  </si>
  <si>
    <t>44.61.51</t>
  </si>
  <si>
    <t>2024-25</t>
  </si>
  <si>
    <t>00.61.49</t>
  </si>
  <si>
    <t>00.62.49</t>
  </si>
  <si>
    <t>00.63.49</t>
  </si>
  <si>
    <t>01.71.52</t>
  </si>
  <si>
    <t>01.71.78</t>
  </si>
  <si>
    <t>Land</t>
  </si>
  <si>
    <t>60.71.72</t>
  </si>
  <si>
    <t>Purchase of Furniture and Fixtures</t>
  </si>
  <si>
    <t>Furniture &amp; Fixtures</t>
  </si>
  <si>
    <t>44.62.74</t>
  </si>
  <si>
    <t>60.71.78</t>
  </si>
  <si>
    <t xml:space="preserve">Land   </t>
  </si>
  <si>
    <t>Assistance for Intra State movement of food grains &amp; FPS dealers margin under NFSA (Central Share)</t>
  </si>
  <si>
    <t>Construction of Working Standard Laboratory
(Central Share)</t>
  </si>
  <si>
    <t xml:space="preserve"> Revised 
Estimate</t>
  </si>
  <si>
    <t>2025-26</t>
  </si>
  <si>
    <t>Upgradation of Machinery and Equipments</t>
  </si>
  <si>
    <t>44.63.52</t>
  </si>
  <si>
    <t>I. Estimate of the amount required in the year ending 31st March, 2027 to defray the charges in respect of Food &amp; Civil Supplies</t>
  </si>
  <si>
    <t>Assistance for Intra State movement of food grains &amp; FPS dealers margin under NFSA (75:25) (Central Share)</t>
  </si>
  <si>
    <t>62.50.49</t>
  </si>
  <si>
    <t>Assistance for Intra State movement of food grains &amp; FPS dealers margin under NFSA (75:25) (State Share)</t>
  </si>
  <si>
    <t>62.51.49</t>
  </si>
  <si>
    <t>Smart- PDS (90:10) (Central Share)</t>
  </si>
  <si>
    <t>Smart- PDS (90:10) (State Share)</t>
  </si>
  <si>
    <t>Generating awareness amongst TPDS Beneficiaries (90:10) (Central Share)</t>
  </si>
  <si>
    <t>00.45.49</t>
  </si>
  <si>
    <t>Emoluments of Chairpersons, Advisors &amp; OSDs</t>
  </si>
  <si>
    <t>00.65</t>
  </si>
  <si>
    <t>00.65.49</t>
  </si>
  <si>
    <t>00.60.29</t>
  </si>
  <si>
    <t>2026-27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</si>
</sst>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64" formatCode="0_)"/>
    <numFmt numFmtId="165" formatCode="00#"/>
    <numFmt numFmtId="166" formatCode="0#"/>
    <numFmt numFmtId="167" formatCode="00000#"/>
    <numFmt numFmtId="168" formatCode="00.00#"/>
    <numFmt numFmtId="169" formatCode="0#.###"/>
    <numFmt numFmtId="170" formatCode="00.#0"/>
    <numFmt numFmtId="171" formatCode="00.000"/>
    <numFmt numFmtId="172" formatCode="#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164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92">
    <xf numFmtId="0" fontId="0" fillId="0" borderId="0" xfId="0"/>
    <xf numFmtId="0" fontId="3" fillId="0" borderId="0" xfId="2" applyFont="1" applyFill="1" applyAlignment="1">
      <alignment horizontal="left" vertical="top" wrapText="1"/>
    </xf>
    <xf numFmtId="0" fontId="3" fillId="0" borderId="0" xfId="2" applyFont="1" applyFill="1"/>
    <xf numFmtId="0" fontId="3" fillId="0" borderId="0" xfId="2" applyFont="1" applyFill="1" applyBorder="1" applyAlignment="1"/>
    <xf numFmtId="0" fontId="3" fillId="0" borderId="0" xfId="2" applyFont="1" applyFill="1" applyAlignment="1"/>
    <xf numFmtId="0" fontId="4" fillId="0" borderId="0" xfId="2" applyFont="1" applyFill="1" applyAlignment="1" applyProtection="1">
      <alignment horizontal="left" vertical="top"/>
    </xf>
    <xf numFmtId="0" fontId="4" fillId="0" borderId="0" xfId="2" applyFont="1" applyFill="1" applyAlignment="1" applyProtection="1">
      <alignment horizontal="right" vertical="top"/>
    </xf>
    <xf numFmtId="0" fontId="4" fillId="0" borderId="0" xfId="2" applyNumberFormat="1" applyFont="1" applyFill="1" applyAlignment="1" applyProtection="1">
      <alignment horizontal="center"/>
    </xf>
    <xf numFmtId="0" fontId="4" fillId="0" borderId="0" xfId="2" applyFont="1" applyFill="1" applyAlignment="1" applyProtection="1">
      <alignment horizontal="center"/>
    </xf>
    <xf numFmtId="0" fontId="3" fillId="0" borderId="0" xfId="2" applyFont="1" applyFill="1" applyAlignment="1">
      <alignment horizontal="right" vertical="top" wrapText="1"/>
    </xf>
    <xf numFmtId="0" fontId="3" fillId="0" borderId="0" xfId="2" applyNumberFormat="1" applyFont="1" applyFill="1" applyAlignment="1" applyProtection="1">
      <alignment horizontal="right"/>
    </xf>
    <xf numFmtId="0" fontId="4" fillId="0" borderId="0" xfId="2" applyNumberFormat="1" applyFont="1" applyFill="1" applyAlignment="1">
      <alignment horizontal="center"/>
    </xf>
    <xf numFmtId="0" fontId="3" fillId="0" borderId="0" xfId="2" applyNumberFormat="1" applyFont="1" applyFill="1"/>
    <xf numFmtId="0" fontId="3" fillId="0" borderId="0" xfId="2" applyFont="1" applyFill="1" applyAlignment="1" applyProtection="1">
      <alignment horizontal="left"/>
    </xf>
    <xf numFmtId="0" fontId="3" fillId="0" borderId="0" xfId="2" applyNumberFormat="1" applyFont="1" applyFill="1" applyAlignment="1" applyProtection="1">
      <alignment horizontal="center"/>
    </xf>
    <xf numFmtId="0" fontId="3" fillId="0" borderId="0" xfId="2" applyNumberFormat="1" applyFont="1" applyFill="1" applyAlignment="1" applyProtection="1"/>
    <xf numFmtId="0" fontId="4" fillId="0" borderId="0" xfId="2" applyNumberFormat="1" applyFont="1" applyFill="1"/>
    <xf numFmtId="0" fontId="3" fillId="0" borderId="0" xfId="9" applyNumberFormat="1" applyFont="1" applyFill="1" applyAlignment="1" applyProtection="1">
      <alignment horizontal="right"/>
    </xf>
    <xf numFmtId="0" fontId="4" fillId="0" borderId="0" xfId="9" applyNumberFormat="1" applyFont="1" applyFill="1" applyAlignment="1">
      <alignment horizontal="center"/>
    </xf>
    <xf numFmtId="0" fontId="3" fillId="0" borderId="0" xfId="9" applyNumberFormat="1" applyFont="1" applyFill="1" applyAlignment="1" applyProtection="1">
      <alignment horizontal="left"/>
    </xf>
    <xf numFmtId="0" fontId="4" fillId="0" borderId="0" xfId="8" applyNumberFormat="1" applyFont="1" applyFill="1" applyAlignment="1">
      <alignment horizontal="center"/>
    </xf>
    <xf numFmtId="0" fontId="3" fillId="0" borderId="0" xfId="8" applyNumberFormat="1" applyFont="1" applyFill="1" applyAlignment="1" applyProtection="1">
      <alignment horizontal="left"/>
    </xf>
    <xf numFmtId="0" fontId="3" fillId="0" borderId="0" xfId="8" applyNumberFormat="1" applyFont="1" applyFill="1"/>
    <xf numFmtId="0" fontId="4" fillId="0" borderId="0" xfId="2" applyNumberFormat="1" applyFont="1" applyFill="1" applyBorder="1" applyAlignment="1" applyProtection="1">
      <alignment horizontal="center"/>
    </xf>
    <xf numFmtId="0" fontId="3" fillId="0" borderId="0" xfId="2" applyFont="1" applyFill="1" applyAlignment="1" applyProtection="1">
      <alignment horizontal="left" vertical="top"/>
    </xf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6" applyFont="1" applyFill="1" applyBorder="1" applyAlignment="1" applyProtection="1">
      <alignment horizontal="right" vertical="top" wrapText="1"/>
    </xf>
    <xf numFmtId="0" fontId="3" fillId="0" borderId="2" xfId="5" applyFont="1" applyFill="1" applyBorder="1" applyAlignment="1" applyProtection="1">
      <alignment horizontal="left"/>
    </xf>
    <xf numFmtId="0" fontId="3" fillId="0" borderId="2" xfId="5" applyNumberFormat="1" applyFont="1" applyFill="1" applyBorder="1" applyProtection="1"/>
    <xf numFmtId="0" fontId="3" fillId="0" borderId="0" xfId="6" applyFont="1" applyFill="1" applyProtection="1"/>
    <xf numFmtId="0" fontId="4" fillId="0" borderId="0" xfId="2" applyFont="1" applyFill="1" applyAlignment="1" applyProtection="1">
      <alignment horizontal="left"/>
    </xf>
    <xf numFmtId="0" fontId="3" fillId="0" borderId="0" xfId="2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right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right"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/>
    <xf numFmtId="166" fontId="3" fillId="0" borderId="0" xfId="2" applyNumberFormat="1" applyFont="1" applyFill="1" applyAlignment="1">
      <alignment horizontal="right" vertical="top" wrapText="1"/>
    </xf>
    <xf numFmtId="0" fontId="3" fillId="0" borderId="0" xfId="2" applyFont="1" applyFill="1" applyAlignment="1" applyProtection="1">
      <alignment horizontal="left" vertical="top" wrapText="1"/>
    </xf>
    <xf numFmtId="168" fontId="4" fillId="0" borderId="0" xfId="2" applyNumberFormat="1" applyFont="1" applyFill="1" applyAlignment="1">
      <alignment horizontal="right" vertical="top" wrapText="1"/>
    </xf>
    <xf numFmtId="0" fontId="4" fillId="0" borderId="0" xfId="2" applyFont="1" applyFill="1" applyAlignment="1" applyProtection="1">
      <alignment horizontal="left" vertical="top" wrapText="1"/>
    </xf>
    <xf numFmtId="170" fontId="3" fillId="0" borderId="0" xfId="2" applyNumberFormat="1" applyFont="1" applyFill="1" applyBorder="1" applyAlignment="1">
      <alignment horizontal="right" vertical="top" wrapText="1"/>
    </xf>
    <xf numFmtId="0" fontId="3" fillId="0" borderId="0" xfId="2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 applyAlignment="1">
      <alignment horizontal="right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wrapText="1"/>
    </xf>
    <xf numFmtId="43" fontId="3" fillId="0" borderId="0" xfId="1" applyFont="1" applyFill="1" applyAlignment="1" applyProtection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43" fontId="3" fillId="0" borderId="0" xfId="1" applyFont="1" applyFill="1" applyAlignment="1">
      <alignment horizontal="right" wrapText="1"/>
    </xf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2" applyFont="1" applyFill="1" applyAlignment="1">
      <alignment vertical="top"/>
    </xf>
    <xf numFmtId="0" fontId="3" fillId="0" borderId="0" xfId="6" applyFont="1" applyFill="1" applyBorder="1" applyAlignment="1" applyProtection="1">
      <alignment vertical="top"/>
    </xf>
    <xf numFmtId="170" fontId="3" fillId="0" borderId="0" xfId="2" applyNumberFormat="1" applyFont="1" applyFill="1" applyAlignment="1">
      <alignment horizontal="right" vertical="top"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Alignment="1">
      <alignment horizontal="right"/>
    </xf>
    <xf numFmtId="0" fontId="3" fillId="0" borderId="3" xfId="1" applyNumberFormat="1" applyFont="1" applyFill="1" applyBorder="1" applyAlignment="1" applyProtection="1">
      <alignment horizontal="right" wrapText="1"/>
    </xf>
    <xf numFmtId="0" fontId="4" fillId="0" borderId="2" xfId="2" applyFont="1" applyFill="1" applyBorder="1" applyAlignment="1" applyProtection="1">
      <alignment horizontal="left" vertical="top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horizontal="right" vertical="top" wrapText="1"/>
    </xf>
    <xf numFmtId="168" fontId="4" fillId="0" borderId="0" xfId="2" applyNumberFormat="1" applyFont="1" applyFill="1" applyBorder="1" applyAlignment="1">
      <alignment horizontal="right" vertical="top" wrapText="1"/>
    </xf>
    <xf numFmtId="0" fontId="3" fillId="0" borderId="0" xfId="2" applyFont="1" applyFill="1" applyAlignment="1" applyProtection="1">
      <alignment vertical="top" wrapText="1"/>
    </xf>
    <xf numFmtId="166" fontId="3" fillId="0" borderId="0" xfId="2" applyNumberFormat="1" applyFont="1" applyFill="1" applyBorder="1" applyAlignment="1">
      <alignment horizontal="right" vertical="top" wrapText="1"/>
    </xf>
    <xf numFmtId="0" fontId="4" fillId="0" borderId="0" xfId="2" applyFont="1" applyFill="1" applyAlignment="1">
      <alignment horizontal="right" vertical="top" wrapText="1"/>
    </xf>
    <xf numFmtId="0" fontId="4" fillId="0" borderId="0" xfId="2" applyFont="1" applyFill="1" applyAlignment="1" applyProtection="1">
      <alignment vertical="top" wrapText="1"/>
    </xf>
    <xf numFmtId="171" fontId="4" fillId="0" borderId="0" xfId="2" applyNumberFormat="1" applyFont="1" applyFill="1" applyAlignment="1">
      <alignment horizontal="right" vertical="top" wrapText="1"/>
    </xf>
    <xf numFmtId="0" fontId="3" fillId="0" borderId="0" xfId="2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0" fontId="3" fillId="0" borderId="2" xfId="2" applyFont="1" applyFill="1" applyBorder="1" applyAlignment="1">
      <alignment horizontal="right" vertical="top" wrapText="1"/>
    </xf>
    <xf numFmtId="43" fontId="3" fillId="0" borderId="1" xfId="1" applyFont="1" applyFill="1" applyBorder="1" applyAlignment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43" fontId="3" fillId="0" borderId="0" xfId="1" applyFont="1" applyFill="1" applyBorder="1" applyAlignment="1">
      <alignment horizontal="right"/>
    </xf>
    <xf numFmtId="43" fontId="3" fillId="0" borderId="2" xfId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43" fontId="3" fillId="0" borderId="0" xfId="1" applyFont="1" applyFill="1" applyAlignment="1">
      <alignment horizontal="right"/>
    </xf>
    <xf numFmtId="0" fontId="4" fillId="0" borderId="0" xfId="2" applyFont="1" applyFill="1" applyBorder="1" applyAlignment="1" applyProtection="1">
      <alignment vertical="top" wrapText="1"/>
    </xf>
    <xf numFmtId="164" fontId="4" fillId="0" borderId="0" xfId="9" applyFont="1" applyFill="1" applyAlignment="1">
      <alignment horizontal="right" vertical="top" wrapText="1"/>
    </xf>
    <xf numFmtId="164" fontId="4" fillId="0" borderId="0" xfId="9" applyNumberFormat="1" applyFont="1" applyFill="1" applyAlignment="1" applyProtection="1">
      <alignment horizontal="left" vertical="top" wrapText="1"/>
    </xf>
    <xf numFmtId="0" fontId="3" fillId="0" borderId="0" xfId="9" applyNumberFormat="1" applyFont="1" applyFill="1" applyAlignment="1">
      <alignment horizontal="right"/>
    </xf>
    <xf numFmtId="171" fontId="4" fillId="0" borderId="0" xfId="2" applyNumberFormat="1" applyFont="1" applyFill="1" applyBorder="1" applyAlignment="1">
      <alignment horizontal="right" vertical="top" wrapText="1"/>
    </xf>
    <xf numFmtId="164" fontId="4" fillId="0" borderId="0" xfId="9" applyNumberFormat="1" applyFont="1" applyFill="1" applyBorder="1" applyAlignment="1" applyProtection="1">
      <alignment horizontal="left" vertical="top" wrapText="1"/>
    </xf>
    <xf numFmtId="0" fontId="3" fillId="0" borderId="0" xfId="9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wrapText="1"/>
    </xf>
    <xf numFmtId="172" fontId="3" fillId="0" borderId="0" xfId="2" applyNumberFormat="1" applyFont="1" applyFill="1" applyBorder="1" applyAlignment="1">
      <alignment horizontal="right" vertical="top" wrapText="1"/>
    </xf>
    <xf numFmtId="164" fontId="3" fillId="0" borderId="0" xfId="9" applyNumberFormat="1" applyFont="1" applyFill="1" applyBorder="1" applyAlignment="1" applyProtection="1">
      <alignment horizontal="left" vertical="top" wrapText="1"/>
    </xf>
    <xf numFmtId="0" fontId="3" fillId="0" borderId="0" xfId="2" applyFont="1" applyFill="1" applyBorder="1"/>
    <xf numFmtId="0" fontId="3" fillId="0" borderId="3" xfId="9" applyNumberFormat="1" applyFont="1" applyFill="1" applyBorder="1" applyAlignment="1" applyProtection="1">
      <alignment horizontal="right"/>
    </xf>
    <xf numFmtId="172" fontId="3" fillId="0" borderId="0" xfId="2" applyNumberFormat="1" applyFont="1" applyFill="1" applyAlignment="1">
      <alignment horizontal="right" vertical="top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right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164" fontId="4" fillId="0" borderId="0" xfId="2" applyNumberFormat="1" applyFont="1" applyFill="1" applyBorder="1" applyAlignment="1" applyProtection="1">
      <alignment horizontal="left" vertical="top" wrapText="1"/>
    </xf>
    <xf numFmtId="0" fontId="3" fillId="0" borderId="0" xfId="8" applyNumberFormat="1" applyFont="1" applyFill="1" applyAlignment="1">
      <alignment horizontal="right"/>
    </xf>
    <xf numFmtId="0" fontId="4" fillId="0" borderId="0" xfId="8" applyFont="1" applyFill="1" applyAlignment="1">
      <alignment horizontal="right" vertical="top" wrapText="1"/>
    </xf>
    <xf numFmtId="0" fontId="4" fillId="0" borderId="0" xfId="8" applyFont="1" applyFill="1" applyAlignment="1" applyProtection="1">
      <alignment horizontal="left" vertical="top" wrapText="1"/>
    </xf>
    <xf numFmtId="0" fontId="3" fillId="0" borderId="0" xfId="8" applyFont="1" applyFill="1" applyBorder="1" applyAlignment="1">
      <alignment horizontal="left" vertical="top" wrapText="1"/>
    </xf>
    <xf numFmtId="166" fontId="3" fillId="0" borderId="0" xfId="8" applyNumberFormat="1" applyFont="1" applyFill="1" applyBorder="1" applyAlignment="1">
      <alignment horizontal="right" vertical="top" wrapText="1"/>
    </xf>
    <xf numFmtId="0" fontId="3" fillId="0" borderId="0" xfId="8" applyFont="1" applyFill="1" applyBorder="1" applyAlignment="1" applyProtection="1">
      <alignment horizontal="left" vertical="top" wrapText="1"/>
    </xf>
    <xf numFmtId="0" fontId="3" fillId="0" borderId="0" xfId="8" applyNumberFormat="1" applyFont="1" applyFill="1" applyBorder="1" applyAlignment="1">
      <alignment horizontal="right"/>
    </xf>
    <xf numFmtId="169" fontId="4" fillId="0" borderId="0" xfId="8" applyNumberFormat="1" applyFont="1" applyFill="1" applyBorder="1" applyAlignment="1">
      <alignment horizontal="right" vertical="top" wrapText="1"/>
    </xf>
    <xf numFmtId="0" fontId="3" fillId="0" borderId="0" xfId="8" applyFont="1" applyFill="1" applyBorder="1" applyAlignment="1">
      <alignment horizontal="right" vertical="top" wrapText="1"/>
    </xf>
    <xf numFmtId="0" fontId="4" fillId="0" borderId="0" xfId="8" applyFont="1" applyFill="1" applyBorder="1" applyAlignment="1" applyProtection="1">
      <alignment horizontal="left" vertical="top" wrapText="1"/>
    </xf>
    <xf numFmtId="0" fontId="4" fillId="0" borderId="0" xfId="8" applyFont="1" applyFill="1" applyBorder="1" applyAlignment="1">
      <alignment horizontal="right" vertical="top" wrapText="1"/>
    </xf>
    <xf numFmtId="168" fontId="4" fillId="0" borderId="0" xfId="8" applyNumberFormat="1" applyFont="1" applyFill="1" applyAlignment="1">
      <alignment horizontal="right" vertical="top" wrapText="1"/>
    </xf>
    <xf numFmtId="0" fontId="3" fillId="0" borderId="0" xfId="8" applyFont="1" applyFill="1" applyAlignment="1">
      <alignment horizontal="left" vertical="center" wrapText="1"/>
    </xf>
    <xf numFmtId="0" fontId="3" fillId="0" borderId="0" xfId="8" applyFont="1" applyFill="1" applyAlignment="1">
      <alignment horizontal="right" vertical="top" wrapText="1"/>
    </xf>
    <xf numFmtId="0" fontId="3" fillId="0" borderId="0" xfId="8" applyFont="1" applyFill="1" applyBorder="1" applyAlignment="1" applyProtection="1">
      <alignment horizontal="left" vertical="center" wrapText="1"/>
    </xf>
    <xf numFmtId="0" fontId="3" fillId="0" borderId="1" xfId="2" applyFont="1" applyFill="1" applyBorder="1" applyAlignment="1">
      <alignment horizontal="left" vertical="top" wrapText="1"/>
    </xf>
    <xf numFmtId="0" fontId="3" fillId="0" borderId="1" xfId="2" applyFont="1" applyFill="1" applyBorder="1" applyAlignment="1">
      <alignment horizontal="right" vertical="top" wrapText="1"/>
    </xf>
    <xf numFmtId="0" fontId="4" fillId="0" borderId="1" xfId="2" applyFont="1" applyFill="1" applyBorder="1" applyAlignment="1" applyProtection="1">
      <alignment horizontal="left" vertical="top" wrapText="1"/>
    </xf>
    <xf numFmtId="0" fontId="3" fillId="0" borderId="1" xfId="2" applyNumberFormat="1" applyFont="1" applyFill="1" applyBorder="1" applyAlignment="1" applyProtection="1">
      <alignment horizontal="right"/>
    </xf>
    <xf numFmtId="164" fontId="4" fillId="0" borderId="0" xfId="9" applyFont="1" applyFill="1" applyBorder="1" applyAlignment="1">
      <alignment horizontal="right" vertical="top" wrapText="1"/>
    </xf>
    <xf numFmtId="0" fontId="3" fillId="0" borderId="0" xfId="2" applyNumberFormat="1" applyFont="1" applyFill="1" applyAlignment="1" applyProtection="1">
      <alignment horizontal="right" vertical="top"/>
    </xf>
    <xf numFmtId="0" fontId="4" fillId="0" borderId="0" xfId="8" applyNumberFormat="1" applyFont="1" applyFill="1" applyAlignment="1">
      <alignment horizontal="center" vertical="top"/>
    </xf>
    <xf numFmtId="165" fontId="4" fillId="0" borderId="0" xfId="2" applyNumberFormat="1" applyFont="1" applyFill="1" applyBorder="1" applyAlignment="1">
      <alignment horizontal="right" vertical="top" wrapText="1"/>
    </xf>
    <xf numFmtId="167" fontId="3" fillId="0" borderId="0" xfId="2" applyNumberFormat="1" applyFont="1" applyFill="1" applyBorder="1" applyAlignment="1">
      <alignment horizontal="right" vertical="top" wrapText="1"/>
    </xf>
    <xf numFmtId="167" fontId="3" fillId="0" borderId="0" xfId="2" applyNumberFormat="1" applyFont="1" applyFill="1" applyAlignment="1">
      <alignment horizontal="right" vertical="top" wrapText="1"/>
    </xf>
    <xf numFmtId="167" fontId="3" fillId="0" borderId="0" xfId="9" applyNumberFormat="1" applyFont="1" applyFill="1" applyBorder="1" applyAlignment="1">
      <alignment horizontal="right" vertical="top" wrapText="1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168" fontId="3" fillId="0" borderId="0" xfId="2" applyNumberFormat="1" applyFont="1" applyFill="1" applyAlignment="1">
      <alignment horizontal="right" vertical="top" wrapText="1"/>
    </xf>
    <xf numFmtId="167" fontId="3" fillId="0" borderId="0" xfId="8" applyNumberFormat="1" applyFont="1" applyFill="1" applyBorder="1" applyAlignment="1">
      <alignment horizontal="right" vertical="top" wrapText="1"/>
    </xf>
    <xf numFmtId="0" fontId="4" fillId="0" borderId="0" xfId="2" applyFont="1" applyFill="1" applyAlignment="1">
      <alignment horizontal="center"/>
    </xf>
    <xf numFmtId="0" fontId="6" fillId="0" borderId="0" xfId="5" applyNumberFormat="1" applyFont="1" applyFill="1" applyBorder="1" applyAlignment="1" applyProtection="1">
      <alignment horizontal="right"/>
    </xf>
    <xf numFmtId="168" fontId="4" fillId="0" borderId="0" xfId="8" applyNumberFormat="1" applyFont="1" applyFill="1" applyBorder="1" applyAlignment="1">
      <alignment horizontal="right" vertical="top" wrapText="1"/>
    </xf>
    <xf numFmtId="0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4" fillId="0" borderId="0" xfId="6" applyNumberFormat="1" applyFont="1" applyFill="1" applyBorder="1" applyAlignment="1" applyProtection="1">
      <alignment horizontal="left" vertical="top" wrapText="1"/>
    </xf>
    <xf numFmtId="49" fontId="4" fillId="0" borderId="0" xfId="6" applyNumberFormat="1" applyFont="1" applyFill="1" applyBorder="1" applyAlignment="1" applyProtection="1">
      <alignment horizontal="right" vertical="top" wrapText="1"/>
    </xf>
    <xf numFmtId="49" fontId="4" fillId="0" borderId="0" xfId="8" applyNumberFormat="1" applyFont="1" applyFill="1" applyBorder="1" applyAlignment="1">
      <alignment horizontal="right" vertical="top" wrapText="1"/>
    </xf>
    <xf numFmtId="49" fontId="3" fillId="0" borderId="0" xfId="8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43" fontId="3" fillId="0" borderId="0" xfId="1" applyFont="1" applyFill="1" applyBorder="1" applyAlignment="1" applyProtection="1">
      <alignment horizontal="right" vertical="top" wrapText="1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3" fillId="0" borderId="0" xfId="8" applyFont="1" applyFill="1" applyBorder="1"/>
    <xf numFmtId="0" fontId="3" fillId="0" borderId="0" xfId="8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43" fontId="3" fillId="0" borderId="0" xfId="1" applyFont="1" applyFill="1" applyBorder="1" applyAlignment="1" applyProtection="1">
      <alignment horizontal="right" vertical="center" wrapText="1"/>
    </xf>
    <xf numFmtId="0" fontId="3" fillId="0" borderId="0" xfId="2" applyFont="1" applyFill="1" applyBorder="1" applyAlignment="1">
      <alignment horizontal="center" vertical="top" wrapText="1"/>
    </xf>
    <xf numFmtId="0" fontId="3" fillId="0" borderId="3" xfId="2" applyFont="1" applyFill="1" applyBorder="1"/>
    <xf numFmtId="0" fontId="3" fillId="0" borderId="0" xfId="10" applyNumberFormat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vertical="center"/>
    </xf>
    <xf numFmtId="0" fontId="3" fillId="0" borderId="0" xfId="8" applyFont="1" applyFill="1" applyBorder="1" applyAlignment="1">
      <alignment vertical="center"/>
    </xf>
    <xf numFmtId="0" fontId="3" fillId="0" borderId="3" xfId="2" applyNumberFormat="1" applyFont="1" applyFill="1" applyBorder="1"/>
    <xf numFmtId="0" fontId="3" fillId="0" borderId="3" xfId="10" applyNumberFormat="1" applyFont="1" applyFill="1" applyBorder="1" applyAlignment="1" applyProtection="1">
      <alignment horizontal="right" wrapText="1"/>
    </xf>
    <xf numFmtId="0" fontId="4" fillId="0" borderId="0" xfId="2" applyNumberFormat="1" applyFont="1" applyFill="1" applyBorder="1" applyAlignment="1" applyProtection="1">
      <alignment horizontal="right"/>
    </xf>
    <xf numFmtId="167" fontId="3" fillId="0" borderId="2" xfId="2" applyNumberFormat="1" applyFont="1" applyFill="1" applyBorder="1" applyAlignment="1">
      <alignment horizontal="right" vertical="top" wrapText="1"/>
    </xf>
    <xf numFmtId="0" fontId="3" fillId="0" borderId="2" xfId="2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8" applyFont="1" applyFill="1" applyAlignment="1">
      <alignment horizontal="left" vertical="top" wrapText="1"/>
    </xf>
    <xf numFmtId="0" fontId="4" fillId="0" borderId="2" xfId="8" applyFont="1" applyFill="1" applyBorder="1" applyAlignment="1">
      <alignment horizontal="right" vertical="top" wrapText="1"/>
    </xf>
    <xf numFmtId="164" fontId="4" fillId="0" borderId="2" xfId="9" applyNumberFormat="1" applyFont="1" applyFill="1" applyBorder="1" applyAlignment="1" applyProtection="1">
      <alignment horizontal="left" vertical="top" wrapText="1"/>
    </xf>
    <xf numFmtId="0" fontId="3" fillId="0" borderId="2" xfId="5" applyNumberFormat="1" applyFont="1" applyFill="1" applyBorder="1" applyAlignment="1" applyProtection="1">
      <alignment vertical="center" wrapText="1"/>
    </xf>
    <xf numFmtId="0" fontId="3" fillId="0" borderId="0" xfId="3" applyFont="1" applyFill="1" applyBorder="1" applyAlignment="1">
      <alignment horizontal="right" vertical="top" wrapText="1"/>
    </xf>
    <xf numFmtId="0" fontId="3" fillId="0" borderId="2" xfId="8" applyFont="1" applyFill="1" applyBorder="1" applyAlignment="1">
      <alignment horizontal="left" vertical="top" wrapText="1"/>
    </xf>
    <xf numFmtId="0" fontId="3" fillId="0" borderId="2" xfId="8" applyFont="1" applyFill="1" applyBorder="1" applyAlignment="1">
      <alignment horizontal="right" vertical="top" wrapText="1"/>
    </xf>
    <xf numFmtId="0" fontId="3" fillId="0" borderId="0" xfId="6" applyFont="1" applyFill="1" applyBorder="1" applyProtection="1"/>
    <xf numFmtId="0" fontId="3" fillId="0" borderId="2" xfId="6" applyFont="1" applyFill="1" applyBorder="1" applyAlignment="1" applyProtection="1">
      <alignment horizontal="left" vertical="top" wrapText="1"/>
    </xf>
    <xf numFmtId="0" fontId="3" fillId="0" borderId="2" xfId="6" applyFont="1" applyFill="1" applyBorder="1" applyAlignment="1" applyProtection="1">
      <alignment horizontal="right" vertical="top" wrapText="1"/>
    </xf>
    <xf numFmtId="0" fontId="3" fillId="0" borderId="2" xfId="5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Alignment="1" applyProtection="1">
      <alignment horizontal="right"/>
    </xf>
    <xf numFmtId="0" fontId="3" fillId="0" borderId="0" xfId="8" applyFont="1" applyFill="1" applyBorder="1" applyAlignment="1">
      <alignment vertical="top"/>
    </xf>
    <xf numFmtId="43" fontId="3" fillId="0" borderId="3" xfId="1" applyFont="1" applyFill="1" applyBorder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0" fontId="3" fillId="0" borderId="2" xfId="2" applyFont="1" applyFill="1" applyBorder="1"/>
    <xf numFmtId="0" fontId="3" fillId="0" borderId="2" xfId="2" applyNumberFormat="1" applyFont="1" applyFill="1" applyBorder="1" applyAlignment="1"/>
    <xf numFmtId="0" fontId="3" fillId="0" borderId="3" xfId="6" applyFont="1" applyFill="1" applyBorder="1" applyAlignment="1" applyProtection="1">
      <alignment horizontal="left" vertical="top" wrapText="1"/>
    </xf>
    <xf numFmtId="0" fontId="3" fillId="0" borderId="3" xfId="5" applyFont="1" applyFill="1" applyBorder="1" applyAlignment="1" applyProtection="1"/>
    <xf numFmtId="0" fontId="3" fillId="0" borderId="3" xfId="5" applyNumberFormat="1" applyFont="1" applyFill="1" applyBorder="1" applyAlignment="1" applyProtection="1">
      <alignment horizontal="right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3" fillId="0" borderId="0" xfId="5" applyFont="1" applyFill="1" applyBorder="1" applyAlignment="1" applyProtection="1"/>
    <xf numFmtId="0" fontId="1" fillId="0" borderId="0" xfId="0" applyFont="1" applyFill="1" applyAlignment="1"/>
    <xf numFmtId="0" fontId="3" fillId="0" borderId="0" xfId="5" applyNumberFormat="1" applyFont="1" applyFill="1" applyBorder="1" applyAlignment="1" applyProtection="1">
      <alignment horizontal="right" vertical="center"/>
    </xf>
    <xf numFmtId="0" fontId="3" fillId="0" borderId="0" xfId="6" applyFont="1" applyFill="1" applyAlignment="1" applyProtection="1">
      <alignment horizontal="right" vertical="top"/>
    </xf>
    <xf numFmtId="168" fontId="3" fillId="0" borderId="2" xfId="2" applyNumberFormat="1" applyFont="1" applyFill="1" applyBorder="1" applyAlignment="1">
      <alignment horizontal="right" vertical="top" wrapText="1"/>
    </xf>
    <xf numFmtId="0" fontId="3" fillId="0" borderId="2" xfId="6" applyNumberFormat="1" applyFont="1" applyFill="1" applyBorder="1" applyAlignment="1" applyProtection="1">
      <alignment horizontal="right" vertical="top" wrapText="1"/>
    </xf>
    <xf numFmtId="0" fontId="3" fillId="0" borderId="2" xfId="6" applyNumberFormat="1" applyFont="1" applyFill="1" applyBorder="1" applyAlignment="1" applyProtection="1">
      <alignment horizontal="left" vertical="top" wrapText="1"/>
    </xf>
    <xf numFmtId="0" fontId="4" fillId="0" borderId="2" xfId="2" applyFont="1" applyFill="1" applyBorder="1" applyAlignment="1">
      <alignment horizontal="right" vertical="top" wrapText="1"/>
    </xf>
    <xf numFmtId="0" fontId="4" fillId="0" borderId="2" xfId="2" applyFont="1" applyFill="1" applyBorder="1" applyAlignment="1" applyProtection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1" applyNumberFormat="1" applyFont="1" applyFill="1" applyBorder="1" applyAlignment="1" applyProtection="1">
      <alignment horizontal="right" vertical="center" wrapText="1"/>
    </xf>
    <xf numFmtId="0" fontId="3" fillId="0" borderId="0" xfId="6" applyFont="1" applyFill="1" applyAlignment="1" applyProtection="1">
      <alignment horizontal="right" vertical="top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4" fillId="0" borderId="0" xfId="2" applyFont="1" applyFill="1" applyBorder="1" applyAlignment="1" applyProtection="1">
      <alignment horizontal="center" vertical="center"/>
    </xf>
    <xf numFmtId="0" fontId="4" fillId="0" borderId="0" xfId="2" applyFont="1" applyFill="1" applyAlignment="1" applyProtection="1">
      <alignment horizontal="center" vertical="center"/>
    </xf>
    <xf numFmtId="0" fontId="3" fillId="0" borderId="0" xfId="8" applyNumberFormat="1" applyFont="1" applyFill="1" applyAlignment="1" applyProtection="1">
      <alignment horizontal="left" vertical="top" wrapText="1"/>
    </xf>
    <xf numFmtId="0" fontId="3" fillId="0" borderId="0" xfId="6" applyFont="1" applyFill="1" applyBorder="1" applyAlignment="1" applyProtection="1">
      <alignment horizontal="left" vertical="center" wrapText="1"/>
    </xf>
  </cellXfs>
  <cellStyles count="12">
    <cellStyle name="Comma" xfId="1" builtinId="3"/>
    <cellStyle name="Comma 10" xfId="10"/>
    <cellStyle name="Comma 2 2" xfId="11"/>
    <cellStyle name="Normal" xfId="0" builtinId="0"/>
    <cellStyle name="Normal_budget 2004-05_2.6.04" xfId="2"/>
    <cellStyle name="Normal_budget 2004-05_2.6.04_Dem11" xfId="3"/>
    <cellStyle name="Normal_budget for 03-04" xfId="4"/>
    <cellStyle name="Normal_BUDGET-2000" xfId="5"/>
    <cellStyle name="Normal_budgetDocNIC02-03" xfId="6"/>
    <cellStyle name="Normal_budgetDocNIC02-03_Dem11" xfId="7"/>
    <cellStyle name="Normal_DEMAND17" xfId="8"/>
    <cellStyle name="Normal_DEMAND51" xfId="9"/>
  </cellStyles>
  <dxfs count="0"/>
  <tableStyles count="0" defaultTableStyle="TableStyleMedium9" defaultPivotStyle="PivotStyleLight16"/>
  <colors>
    <mruColors>
      <color rgb="FFFFCCFF"/>
      <color rgb="FFFF0066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92D050"/>
  </sheetPr>
  <dimension ref="A1:G461"/>
  <sheetViews>
    <sheetView tabSelected="1" view="pageBreakPreview" zoomScale="115" zoomScaleSheetLayoutView="115" workbookViewId="0">
      <selection activeCell="G20" sqref="G20"/>
    </sheetView>
  </sheetViews>
  <sheetFormatPr defaultColWidth="9.140625" defaultRowHeight="12.75"/>
  <cols>
    <col min="1" max="1" width="5.7109375" style="1" customWidth="1"/>
    <col min="2" max="2" width="8.28515625" style="9" customWidth="1"/>
    <col min="3" max="3" width="40.7109375" style="2" customWidth="1"/>
    <col min="4" max="4" width="10.7109375" style="12" customWidth="1"/>
    <col min="5" max="5" width="10.7109375" style="2" customWidth="1"/>
    <col min="6" max="7" width="10.7109375" style="12" customWidth="1"/>
    <col min="8" max="16384" width="9.140625" style="2"/>
  </cols>
  <sheetData>
    <row r="1" spans="1:7">
      <c r="A1" s="188" t="s">
        <v>107</v>
      </c>
      <c r="B1" s="188"/>
      <c r="C1" s="188"/>
      <c r="D1" s="188"/>
      <c r="E1" s="188"/>
      <c r="F1" s="188"/>
      <c r="G1" s="188"/>
    </row>
    <row r="2" spans="1:7">
      <c r="A2" s="189" t="s">
        <v>108</v>
      </c>
      <c r="B2" s="189"/>
      <c r="C2" s="189"/>
      <c r="D2" s="189"/>
      <c r="E2" s="189"/>
      <c r="F2" s="189"/>
      <c r="G2" s="189"/>
    </row>
    <row r="3" spans="1:7">
      <c r="A3" s="5"/>
      <c r="B3" s="6"/>
      <c r="C3" s="7"/>
      <c r="D3" s="8"/>
      <c r="F3" s="7"/>
      <c r="G3" s="7"/>
    </row>
    <row r="4" spans="1:7">
      <c r="C4" s="10" t="s">
        <v>71</v>
      </c>
      <c r="D4" s="11">
        <v>2408</v>
      </c>
      <c r="E4" s="13" t="s">
        <v>73</v>
      </c>
      <c r="F4" s="14"/>
      <c r="G4" s="14"/>
    </row>
    <row r="5" spans="1:7">
      <c r="C5" s="10" t="s">
        <v>82</v>
      </c>
      <c r="D5" s="11">
        <v>3456</v>
      </c>
      <c r="E5" s="15" t="s">
        <v>0</v>
      </c>
      <c r="F5" s="14"/>
      <c r="G5" s="16"/>
    </row>
    <row r="6" spans="1:7">
      <c r="C6" s="17" t="s">
        <v>71</v>
      </c>
      <c r="D6" s="11"/>
      <c r="E6" s="15"/>
      <c r="F6" s="14"/>
      <c r="G6" s="14"/>
    </row>
    <row r="7" spans="1:7">
      <c r="C7" s="17" t="s">
        <v>83</v>
      </c>
      <c r="D7" s="18">
        <v>3475</v>
      </c>
      <c r="E7" s="19" t="s">
        <v>1</v>
      </c>
      <c r="F7" s="14"/>
      <c r="G7" s="14"/>
    </row>
    <row r="8" spans="1:7" s="51" customFormat="1">
      <c r="A8" s="1"/>
      <c r="B8" s="9"/>
      <c r="C8" s="116" t="s">
        <v>72</v>
      </c>
      <c r="D8" s="117">
        <v>4408</v>
      </c>
      <c r="E8" s="190" t="s">
        <v>84</v>
      </c>
      <c r="F8" s="190"/>
      <c r="G8" s="190"/>
    </row>
    <row r="9" spans="1:7">
      <c r="C9" s="10" t="s">
        <v>2</v>
      </c>
      <c r="D9" s="22"/>
      <c r="E9" s="21"/>
      <c r="F9" s="14"/>
      <c r="G9" s="14"/>
    </row>
    <row r="10" spans="1:7" s="51" customFormat="1">
      <c r="A10" s="1"/>
      <c r="B10" s="9"/>
      <c r="C10" s="116" t="s">
        <v>88</v>
      </c>
      <c r="D10" s="117">
        <v>5475</v>
      </c>
      <c r="E10" s="190" t="s">
        <v>89</v>
      </c>
      <c r="F10" s="190"/>
      <c r="G10" s="190"/>
    </row>
    <row r="11" spans="1:7">
      <c r="C11" s="20"/>
      <c r="E11" s="21"/>
      <c r="F11" s="14"/>
      <c r="G11" s="14"/>
    </row>
    <row r="12" spans="1:7" s="161" customFormat="1">
      <c r="A12" s="191" t="s">
        <v>260</v>
      </c>
      <c r="B12" s="191"/>
      <c r="C12" s="191"/>
      <c r="D12" s="191"/>
      <c r="E12" s="191"/>
      <c r="F12" s="191"/>
      <c r="G12" s="191"/>
    </row>
    <row r="13" spans="1:7">
      <c r="C13" s="23"/>
      <c r="D13" s="23" t="s">
        <v>68</v>
      </c>
      <c r="E13" s="23" t="s">
        <v>67</v>
      </c>
      <c r="F13" s="23" t="s">
        <v>5</v>
      </c>
    </row>
    <row r="14" spans="1:7">
      <c r="C14" s="150" t="s">
        <v>3</v>
      </c>
      <c r="D14" s="11">
        <f>G290</f>
        <v>546804</v>
      </c>
      <c r="E14" s="23">
        <f>G340</f>
        <v>68500</v>
      </c>
      <c r="F14" s="125">
        <f>SUM(D14:E14)</f>
        <v>615304</v>
      </c>
    </row>
    <row r="15" spans="1:7">
      <c r="D15" s="23"/>
      <c r="E15" s="23"/>
      <c r="F15" s="23"/>
    </row>
    <row r="16" spans="1:7">
      <c r="A16" s="24" t="s">
        <v>66</v>
      </c>
      <c r="E16" s="12"/>
    </row>
    <row r="17" spans="1:7" s="29" customFormat="1">
      <c r="A17" s="25"/>
      <c r="B17" s="26"/>
      <c r="C17" s="27"/>
      <c r="D17" s="28"/>
      <c r="E17" s="28"/>
      <c r="F17" s="28"/>
      <c r="G17" s="126" t="s">
        <v>90</v>
      </c>
    </row>
    <row r="18" spans="1:7" s="52" customFormat="1" ht="25.5">
      <c r="A18" s="171"/>
      <c r="B18" s="171"/>
      <c r="C18" s="172"/>
      <c r="D18" s="173" t="s">
        <v>119</v>
      </c>
      <c r="E18" s="174" t="s">
        <v>120</v>
      </c>
      <c r="F18" s="174" t="s">
        <v>256</v>
      </c>
      <c r="G18" s="187" t="s">
        <v>120</v>
      </c>
    </row>
    <row r="19" spans="1:7" s="161" customFormat="1">
      <c r="A19" s="25"/>
      <c r="B19" s="175" t="s">
        <v>4</v>
      </c>
      <c r="C19" s="176"/>
      <c r="D19" s="177" t="s">
        <v>241</v>
      </c>
      <c r="E19" s="178" t="s">
        <v>257</v>
      </c>
      <c r="F19" s="178" t="s">
        <v>257</v>
      </c>
      <c r="G19" s="186" t="s">
        <v>273</v>
      </c>
    </row>
    <row r="20" spans="1:7" s="161" customFormat="1">
      <c r="A20" s="162"/>
      <c r="B20" s="163"/>
      <c r="C20" s="27"/>
      <c r="D20" s="164"/>
      <c r="E20" s="164"/>
      <c r="F20" s="164"/>
      <c r="G20" s="157"/>
    </row>
    <row r="21" spans="1:7">
      <c r="C21" s="30" t="s">
        <v>6</v>
      </c>
      <c r="D21" s="31"/>
      <c r="E21" s="31"/>
      <c r="F21" s="31"/>
      <c r="G21" s="31"/>
    </row>
    <row r="22" spans="1:7">
      <c r="A22" s="33" t="s">
        <v>7</v>
      </c>
      <c r="B22" s="34">
        <v>2408</v>
      </c>
      <c r="C22" s="35" t="s">
        <v>70</v>
      </c>
      <c r="D22" s="36"/>
      <c r="E22" s="36"/>
      <c r="F22" s="36"/>
      <c r="G22" s="36"/>
    </row>
    <row r="23" spans="1:7">
      <c r="B23" s="37">
        <v>1</v>
      </c>
      <c r="C23" s="38" t="s">
        <v>40</v>
      </c>
      <c r="D23" s="36"/>
      <c r="E23" s="36"/>
      <c r="F23" s="36"/>
      <c r="G23" s="36"/>
    </row>
    <row r="24" spans="1:7">
      <c r="B24" s="39">
        <v>1.0009999999999999</v>
      </c>
      <c r="C24" s="40" t="s">
        <v>8</v>
      </c>
      <c r="E24" s="12"/>
    </row>
    <row r="25" spans="1:7">
      <c r="A25" s="33"/>
      <c r="B25" s="41">
        <v>0.44</v>
      </c>
      <c r="C25" s="42" t="s">
        <v>9</v>
      </c>
      <c r="D25" s="43"/>
      <c r="E25" s="43"/>
      <c r="F25" s="43"/>
      <c r="G25" s="43"/>
    </row>
    <row r="26" spans="1:7">
      <c r="A26" s="33"/>
      <c r="B26" s="119" t="s">
        <v>10</v>
      </c>
      <c r="C26" s="42" t="s">
        <v>11</v>
      </c>
      <c r="D26" s="70">
        <v>38568</v>
      </c>
      <c r="E26" s="70">
        <v>77120</v>
      </c>
      <c r="F26" s="70">
        <f>77120-900</f>
        <v>76220</v>
      </c>
      <c r="G26" s="45">
        <v>84779</v>
      </c>
    </row>
    <row r="27" spans="1:7">
      <c r="A27" s="33"/>
      <c r="B27" s="119" t="s">
        <v>100</v>
      </c>
      <c r="C27" s="42" t="s">
        <v>101</v>
      </c>
      <c r="D27" s="70">
        <v>40069</v>
      </c>
      <c r="E27" s="70">
        <v>8197</v>
      </c>
      <c r="F27" s="70">
        <v>8197</v>
      </c>
      <c r="G27" s="45">
        <v>7328</v>
      </c>
    </row>
    <row r="28" spans="1:7" s="89" customFormat="1">
      <c r="A28" s="33"/>
      <c r="B28" s="128" t="s">
        <v>144</v>
      </c>
      <c r="C28" s="129" t="s">
        <v>142</v>
      </c>
      <c r="D28" s="70">
        <v>1105</v>
      </c>
      <c r="E28" s="70">
        <v>2337</v>
      </c>
      <c r="F28" s="70">
        <v>2337</v>
      </c>
      <c r="G28" s="45">
        <v>1</v>
      </c>
    </row>
    <row r="29" spans="1:7" s="89" customFormat="1">
      <c r="A29" s="33"/>
      <c r="B29" s="128" t="s">
        <v>145</v>
      </c>
      <c r="C29" s="129" t="s">
        <v>143</v>
      </c>
      <c r="D29" s="70">
        <v>31263</v>
      </c>
      <c r="E29" s="70">
        <v>10398</v>
      </c>
      <c r="F29" s="70">
        <v>10398</v>
      </c>
      <c r="G29" s="45">
        <v>12139</v>
      </c>
    </row>
    <row r="30" spans="1:7" s="89" customFormat="1">
      <c r="A30" s="33"/>
      <c r="B30" s="128" t="s">
        <v>224</v>
      </c>
      <c r="C30" s="129" t="s">
        <v>225</v>
      </c>
      <c r="D30" s="46">
        <v>0</v>
      </c>
      <c r="E30" s="70">
        <v>1</v>
      </c>
      <c r="F30" s="70">
        <v>1</v>
      </c>
      <c r="G30" s="45">
        <v>1</v>
      </c>
    </row>
    <row r="31" spans="1:7" s="89" customFormat="1">
      <c r="A31" s="1"/>
      <c r="B31" s="120" t="s">
        <v>12</v>
      </c>
      <c r="C31" s="129" t="s">
        <v>146</v>
      </c>
      <c r="D31" s="70">
        <v>238</v>
      </c>
      <c r="E31" s="71">
        <v>240</v>
      </c>
      <c r="F31" s="71">
        <v>240</v>
      </c>
      <c r="G31" s="48">
        <v>240</v>
      </c>
    </row>
    <row r="32" spans="1:7" s="89" customFormat="1">
      <c r="A32" s="1"/>
      <c r="B32" s="120" t="s">
        <v>13</v>
      </c>
      <c r="C32" s="42" t="s">
        <v>14</v>
      </c>
      <c r="D32" s="71">
        <v>2253</v>
      </c>
      <c r="E32" s="71">
        <v>1698</v>
      </c>
      <c r="F32" s="71">
        <v>1698</v>
      </c>
      <c r="G32" s="48">
        <v>2500</v>
      </c>
    </row>
    <row r="33" spans="1:7" s="89" customFormat="1">
      <c r="A33" s="1"/>
      <c r="B33" s="9" t="s">
        <v>15</v>
      </c>
      <c r="C33" s="38" t="s">
        <v>192</v>
      </c>
      <c r="D33" s="49">
        <v>0</v>
      </c>
      <c r="E33" s="71">
        <v>828</v>
      </c>
      <c r="F33" s="71">
        <v>828</v>
      </c>
      <c r="G33" s="48">
        <v>828</v>
      </c>
    </row>
    <row r="34" spans="1:7" s="89" customFormat="1">
      <c r="A34" s="1"/>
      <c r="B34" s="9" t="s">
        <v>201</v>
      </c>
      <c r="C34" s="38" t="s">
        <v>202</v>
      </c>
      <c r="D34" s="71">
        <v>12</v>
      </c>
      <c r="E34" s="71">
        <v>1</v>
      </c>
      <c r="F34" s="71">
        <v>1</v>
      </c>
      <c r="G34" s="48">
        <v>1</v>
      </c>
    </row>
    <row r="35" spans="1:7" s="89" customFormat="1">
      <c r="A35" s="1"/>
      <c r="B35" s="9" t="s">
        <v>203</v>
      </c>
      <c r="C35" s="38" t="s">
        <v>204</v>
      </c>
      <c r="D35" s="49">
        <v>0</v>
      </c>
      <c r="E35" s="71">
        <v>1</v>
      </c>
      <c r="F35" s="71">
        <v>1</v>
      </c>
      <c r="G35" s="48">
        <v>1</v>
      </c>
    </row>
    <row r="36" spans="1:7" s="89" customFormat="1">
      <c r="A36" s="1"/>
      <c r="B36" s="9" t="s">
        <v>226</v>
      </c>
      <c r="C36" s="38" t="s">
        <v>227</v>
      </c>
      <c r="D36" s="49">
        <v>0</v>
      </c>
      <c r="E36" s="71">
        <v>1</v>
      </c>
      <c r="F36" s="71">
        <v>1</v>
      </c>
      <c r="G36" s="48">
        <v>1</v>
      </c>
    </row>
    <row r="37" spans="1:7" s="89" customFormat="1">
      <c r="A37" s="1"/>
      <c r="B37" s="9" t="s">
        <v>205</v>
      </c>
      <c r="C37" s="38" t="s">
        <v>187</v>
      </c>
      <c r="D37" s="71">
        <v>120</v>
      </c>
      <c r="E37" s="71">
        <v>1</v>
      </c>
      <c r="F37" s="71">
        <v>1</v>
      </c>
      <c r="G37" s="48">
        <v>1</v>
      </c>
    </row>
    <row r="38" spans="1:7" s="89" customFormat="1">
      <c r="A38" s="1"/>
      <c r="B38" s="9" t="s">
        <v>206</v>
      </c>
      <c r="C38" s="38" t="s">
        <v>207</v>
      </c>
      <c r="D38" s="49">
        <v>0</v>
      </c>
      <c r="E38" s="71">
        <v>1</v>
      </c>
      <c r="F38" s="71">
        <v>1</v>
      </c>
      <c r="G38" s="48">
        <v>1</v>
      </c>
    </row>
    <row r="39" spans="1:7" s="89" customFormat="1">
      <c r="A39" s="1"/>
      <c r="B39" s="9" t="s">
        <v>92</v>
      </c>
      <c r="C39" s="38" t="s">
        <v>232</v>
      </c>
      <c r="D39" s="71">
        <v>3997</v>
      </c>
      <c r="E39" s="71">
        <v>4000</v>
      </c>
      <c r="F39" s="71">
        <v>4000</v>
      </c>
      <c r="G39" s="47">
        <v>0</v>
      </c>
    </row>
    <row r="40" spans="1:7" s="89" customFormat="1">
      <c r="A40" s="1"/>
      <c r="B40" s="9" t="s">
        <v>208</v>
      </c>
      <c r="C40" s="38" t="s">
        <v>210</v>
      </c>
      <c r="D40" s="49">
        <v>0</v>
      </c>
      <c r="E40" s="71">
        <v>1</v>
      </c>
      <c r="F40" s="71">
        <v>1</v>
      </c>
      <c r="G40" s="48">
        <v>1</v>
      </c>
    </row>
    <row r="41" spans="1:7" s="89" customFormat="1">
      <c r="A41" s="1"/>
      <c r="B41" s="9" t="s">
        <v>209</v>
      </c>
      <c r="C41" s="38" t="s">
        <v>211</v>
      </c>
      <c r="D41" s="71">
        <v>8972</v>
      </c>
      <c r="E41" s="71">
        <v>10245</v>
      </c>
      <c r="F41" s="71">
        <f>10245-5004</f>
        <v>5241</v>
      </c>
      <c r="G41" s="48">
        <v>545</v>
      </c>
    </row>
    <row r="42" spans="1:7" s="89" customFormat="1">
      <c r="A42" s="1"/>
      <c r="B42" s="9" t="s">
        <v>147</v>
      </c>
      <c r="C42" s="130" t="s">
        <v>148</v>
      </c>
      <c r="D42" s="71">
        <v>7500</v>
      </c>
      <c r="E42" s="49">
        <v>0</v>
      </c>
      <c r="F42" s="49">
        <v>0</v>
      </c>
      <c r="G42" s="47">
        <v>0</v>
      </c>
    </row>
    <row r="43" spans="1:7" s="89" customFormat="1" ht="38.25">
      <c r="A43" s="62"/>
      <c r="B43" s="158" t="s">
        <v>93</v>
      </c>
      <c r="C43" s="50" t="s">
        <v>95</v>
      </c>
      <c r="D43" s="70">
        <v>219</v>
      </c>
      <c r="E43" s="45">
        <v>4116</v>
      </c>
      <c r="F43" s="45">
        <v>4116</v>
      </c>
      <c r="G43" s="44">
        <v>0</v>
      </c>
    </row>
    <row r="44" spans="1:7" s="89" customFormat="1">
      <c r="A44" s="1" t="s">
        <v>5</v>
      </c>
      <c r="B44" s="53">
        <v>0.44</v>
      </c>
      <c r="C44" s="38" t="s">
        <v>9</v>
      </c>
      <c r="D44" s="57">
        <f t="shared" ref="D44:G44" si="0">SUM(D26:D43)</f>
        <v>134316</v>
      </c>
      <c r="E44" s="57">
        <f t="shared" si="0"/>
        <v>119186</v>
      </c>
      <c r="F44" s="57">
        <f t="shared" si="0"/>
        <v>113282</v>
      </c>
      <c r="G44" s="57">
        <f t="shared" si="0"/>
        <v>108367</v>
      </c>
    </row>
    <row r="45" spans="1:7" s="89" customFormat="1">
      <c r="A45" s="1"/>
      <c r="B45" s="53"/>
      <c r="C45" s="38"/>
      <c r="D45" s="31"/>
      <c r="E45" s="31"/>
      <c r="F45" s="31"/>
      <c r="G45" s="31"/>
    </row>
    <row r="46" spans="1:7" s="89" customFormat="1">
      <c r="A46" s="1"/>
      <c r="B46" s="53">
        <v>0.45</v>
      </c>
      <c r="C46" s="38" t="s">
        <v>123</v>
      </c>
      <c r="D46" s="31"/>
      <c r="E46" s="31"/>
      <c r="F46" s="31"/>
      <c r="G46" s="31"/>
    </row>
    <row r="47" spans="1:7" s="89" customFormat="1">
      <c r="A47" s="33"/>
      <c r="B47" s="119" t="s">
        <v>42</v>
      </c>
      <c r="C47" s="42" t="s">
        <v>11</v>
      </c>
      <c r="D47" s="45">
        <v>12454</v>
      </c>
      <c r="E47" s="45">
        <v>25483</v>
      </c>
      <c r="F47" s="45">
        <v>25483</v>
      </c>
      <c r="G47" s="45">
        <v>33949</v>
      </c>
    </row>
    <row r="48" spans="1:7" s="89" customFormat="1">
      <c r="A48" s="33"/>
      <c r="B48" s="119" t="s">
        <v>102</v>
      </c>
      <c r="C48" s="42" t="s">
        <v>101</v>
      </c>
      <c r="D48" s="45">
        <v>5246</v>
      </c>
      <c r="E48" s="45">
        <v>9257</v>
      </c>
      <c r="F48" s="45">
        <v>9257</v>
      </c>
      <c r="G48" s="45">
        <v>8850</v>
      </c>
    </row>
    <row r="49" spans="1:7" s="89" customFormat="1">
      <c r="A49" s="33"/>
      <c r="B49" s="119" t="s">
        <v>149</v>
      </c>
      <c r="C49" s="129" t="s">
        <v>142</v>
      </c>
      <c r="D49" s="45">
        <v>61</v>
      </c>
      <c r="E49" s="45">
        <v>1489</v>
      </c>
      <c r="F49" s="45">
        <v>1489</v>
      </c>
      <c r="G49" s="45">
        <v>1</v>
      </c>
    </row>
    <row r="50" spans="1:7" s="89" customFormat="1">
      <c r="A50" s="33"/>
      <c r="B50" s="119" t="s">
        <v>150</v>
      </c>
      <c r="C50" s="129" t="s">
        <v>143</v>
      </c>
      <c r="D50" s="45">
        <v>8830</v>
      </c>
      <c r="E50" s="45">
        <v>4453</v>
      </c>
      <c r="F50" s="45">
        <v>4453</v>
      </c>
      <c r="G50" s="45">
        <v>4638</v>
      </c>
    </row>
    <row r="51" spans="1:7" s="89" customFormat="1">
      <c r="A51" s="1"/>
      <c r="B51" s="120" t="s">
        <v>43</v>
      </c>
      <c r="C51" s="129" t="s">
        <v>146</v>
      </c>
      <c r="D51" s="45">
        <v>82</v>
      </c>
      <c r="E51" s="45">
        <v>82</v>
      </c>
      <c r="F51" s="45">
        <v>82</v>
      </c>
      <c r="G51" s="45">
        <v>82</v>
      </c>
    </row>
    <row r="52" spans="1:7" s="89" customFormat="1">
      <c r="A52" s="1"/>
      <c r="B52" s="120" t="s">
        <v>44</v>
      </c>
      <c r="C52" s="38" t="s">
        <v>14</v>
      </c>
      <c r="D52" s="45">
        <v>727</v>
      </c>
      <c r="E52" s="45">
        <v>850</v>
      </c>
      <c r="F52" s="45">
        <v>850</v>
      </c>
      <c r="G52" s="45">
        <v>850</v>
      </c>
    </row>
    <row r="53" spans="1:7" s="89" customFormat="1">
      <c r="A53" s="33"/>
      <c r="B53" s="119" t="s">
        <v>45</v>
      </c>
      <c r="C53" s="38" t="s">
        <v>192</v>
      </c>
      <c r="D53" s="44">
        <v>0</v>
      </c>
      <c r="E53" s="45">
        <v>100</v>
      </c>
      <c r="F53" s="45">
        <v>100</v>
      </c>
      <c r="G53" s="45">
        <v>100</v>
      </c>
    </row>
    <row r="54" spans="1:7" s="89" customFormat="1">
      <c r="A54" s="56"/>
      <c r="B54" s="151" t="s">
        <v>228</v>
      </c>
      <c r="C54" s="152" t="s">
        <v>229</v>
      </c>
      <c r="D54" s="61">
        <v>0</v>
      </c>
      <c r="E54" s="55">
        <v>1</v>
      </c>
      <c r="F54" s="55">
        <v>1</v>
      </c>
      <c r="G54" s="55">
        <v>1</v>
      </c>
    </row>
    <row r="55" spans="1:7" s="89" customFormat="1">
      <c r="A55" s="33"/>
      <c r="B55" s="119" t="s">
        <v>212</v>
      </c>
      <c r="C55" s="42" t="s">
        <v>187</v>
      </c>
      <c r="D55" s="45">
        <v>64</v>
      </c>
      <c r="E55" s="45">
        <v>1</v>
      </c>
      <c r="F55" s="45">
        <v>1</v>
      </c>
      <c r="G55" s="45">
        <v>1</v>
      </c>
    </row>
    <row r="56" spans="1:7" s="89" customFormat="1">
      <c r="A56" s="33"/>
      <c r="B56" s="119" t="s">
        <v>230</v>
      </c>
      <c r="C56" s="42" t="s">
        <v>211</v>
      </c>
      <c r="D56" s="45">
        <v>159</v>
      </c>
      <c r="E56" s="45">
        <v>1</v>
      </c>
      <c r="F56" s="45">
        <v>1</v>
      </c>
      <c r="G56" s="45">
        <v>1</v>
      </c>
    </row>
    <row r="57" spans="1:7" s="89" customFormat="1">
      <c r="A57" s="33"/>
      <c r="B57" s="119" t="s">
        <v>268</v>
      </c>
      <c r="C57" s="42" t="s">
        <v>148</v>
      </c>
      <c r="D57" s="44">
        <v>0</v>
      </c>
      <c r="E57" s="44">
        <v>0</v>
      </c>
      <c r="F57" s="45">
        <v>1112</v>
      </c>
      <c r="G57" s="44">
        <v>0</v>
      </c>
    </row>
    <row r="58" spans="1:7" s="89" customFormat="1">
      <c r="A58" s="33" t="s">
        <v>5</v>
      </c>
      <c r="B58" s="41">
        <v>0.45</v>
      </c>
      <c r="C58" s="42" t="s">
        <v>123</v>
      </c>
      <c r="D58" s="57">
        <f t="shared" ref="D58:G58" si="1">SUM(D47:D57)</f>
        <v>27623</v>
      </c>
      <c r="E58" s="57">
        <f t="shared" si="1"/>
        <v>41717</v>
      </c>
      <c r="F58" s="57">
        <f t="shared" si="1"/>
        <v>42829</v>
      </c>
      <c r="G58" s="57">
        <f t="shared" si="1"/>
        <v>48473</v>
      </c>
    </row>
    <row r="59" spans="1:7" s="89" customFormat="1">
      <c r="A59" s="33"/>
      <c r="B59" s="41"/>
      <c r="C59" s="42"/>
      <c r="D59" s="31"/>
      <c r="E59" s="31"/>
      <c r="F59" s="31"/>
      <c r="G59" s="31"/>
    </row>
    <row r="60" spans="1:7" s="89" customFormat="1">
      <c r="A60" s="33"/>
      <c r="B60" s="41">
        <v>0.46</v>
      </c>
      <c r="C60" s="42" t="s">
        <v>124</v>
      </c>
      <c r="D60" s="58"/>
      <c r="E60" s="58"/>
      <c r="F60" s="58"/>
      <c r="G60" s="10"/>
    </row>
    <row r="61" spans="1:7" s="89" customFormat="1">
      <c r="A61" s="33"/>
      <c r="B61" s="119" t="s">
        <v>16</v>
      </c>
      <c r="C61" s="42" t="s">
        <v>11</v>
      </c>
      <c r="D61" s="71">
        <v>14498</v>
      </c>
      <c r="E61" s="71">
        <v>31611</v>
      </c>
      <c r="F61" s="71">
        <f>31611-3000</f>
        <v>28611</v>
      </c>
      <c r="G61" s="48">
        <v>36663</v>
      </c>
    </row>
    <row r="62" spans="1:7" s="89" customFormat="1">
      <c r="A62" s="1"/>
      <c r="B62" s="120" t="s">
        <v>103</v>
      </c>
      <c r="C62" s="42" t="s">
        <v>101</v>
      </c>
      <c r="D62" s="71">
        <v>6962</v>
      </c>
      <c r="E62" s="71">
        <v>12198</v>
      </c>
      <c r="F62" s="71">
        <v>12198</v>
      </c>
      <c r="G62" s="48">
        <v>10984</v>
      </c>
    </row>
    <row r="63" spans="1:7" s="89" customFormat="1">
      <c r="A63" s="1"/>
      <c r="B63" s="120" t="s">
        <v>151</v>
      </c>
      <c r="C63" s="129" t="s">
        <v>142</v>
      </c>
      <c r="D63" s="45">
        <v>709</v>
      </c>
      <c r="E63" s="45">
        <v>958</v>
      </c>
      <c r="F63" s="45">
        <v>958</v>
      </c>
      <c r="G63" s="45">
        <v>1</v>
      </c>
    </row>
    <row r="64" spans="1:7" s="89" customFormat="1">
      <c r="A64" s="1"/>
      <c r="B64" s="120" t="s">
        <v>152</v>
      </c>
      <c r="C64" s="129" t="s">
        <v>143</v>
      </c>
      <c r="D64" s="45">
        <v>11503</v>
      </c>
      <c r="E64" s="45">
        <v>4560</v>
      </c>
      <c r="F64" s="45">
        <v>4560</v>
      </c>
      <c r="G64" s="45">
        <v>5504</v>
      </c>
    </row>
    <row r="65" spans="1:7" s="89" customFormat="1">
      <c r="A65" s="1"/>
      <c r="B65" s="120" t="s">
        <v>17</v>
      </c>
      <c r="C65" s="129" t="s">
        <v>146</v>
      </c>
      <c r="D65" s="71">
        <v>188</v>
      </c>
      <c r="E65" s="71">
        <v>99</v>
      </c>
      <c r="F65" s="71">
        <v>99</v>
      </c>
      <c r="G65" s="48">
        <v>99</v>
      </c>
    </row>
    <row r="66" spans="1:7" s="89" customFormat="1">
      <c r="A66" s="1"/>
      <c r="B66" s="120" t="s">
        <v>18</v>
      </c>
      <c r="C66" s="38" t="s">
        <v>14</v>
      </c>
      <c r="D66" s="71">
        <v>480</v>
      </c>
      <c r="E66" s="71">
        <v>498</v>
      </c>
      <c r="F66" s="71">
        <v>498</v>
      </c>
      <c r="G66" s="48">
        <v>498</v>
      </c>
    </row>
    <row r="67" spans="1:7" s="89" customFormat="1">
      <c r="A67" s="1"/>
      <c r="B67" s="120" t="s">
        <v>19</v>
      </c>
      <c r="C67" s="38" t="s">
        <v>192</v>
      </c>
      <c r="D67" s="71">
        <v>86</v>
      </c>
      <c r="E67" s="71">
        <v>300</v>
      </c>
      <c r="F67" s="71">
        <v>300</v>
      </c>
      <c r="G67" s="48">
        <v>300</v>
      </c>
    </row>
    <row r="68" spans="1:7" s="89" customFormat="1">
      <c r="A68" s="33"/>
      <c r="B68" s="119" t="s">
        <v>213</v>
      </c>
      <c r="C68" s="38" t="s">
        <v>187</v>
      </c>
      <c r="D68" s="45">
        <v>120</v>
      </c>
      <c r="E68" s="45">
        <v>1</v>
      </c>
      <c r="F68" s="45">
        <v>1</v>
      </c>
      <c r="G68" s="45">
        <v>1</v>
      </c>
    </row>
    <row r="69" spans="1:7" s="89" customFormat="1">
      <c r="A69" s="33" t="s">
        <v>5</v>
      </c>
      <c r="B69" s="41">
        <v>0.46</v>
      </c>
      <c r="C69" s="42" t="s">
        <v>124</v>
      </c>
      <c r="D69" s="57">
        <f t="shared" ref="D69:G69" si="2">SUM(D61:D68)</f>
        <v>34546</v>
      </c>
      <c r="E69" s="57">
        <f t="shared" si="2"/>
        <v>50225</v>
      </c>
      <c r="F69" s="57">
        <f t="shared" si="2"/>
        <v>47225</v>
      </c>
      <c r="G69" s="57">
        <f t="shared" si="2"/>
        <v>54050</v>
      </c>
    </row>
    <row r="70" spans="1:7" s="89" customFormat="1">
      <c r="A70" s="33"/>
      <c r="B70" s="41"/>
      <c r="C70" s="42"/>
      <c r="D70" s="31"/>
      <c r="E70" s="31"/>
      <c r="F70" s="31"/>
      <c r="G70" s="31"/>
    </row>
    <row r="71" spans="1:7" s="89" customFormat="1">
      <c r="A71" s="33"/>
      <c r="B71" s="41">
        <v>0.47</v>
      </c>
      <c r="C71" s="42" t="s">
        <v>125</v>
      </c>
      <c r="D71" s="31"/>
      <c r="E71" s="31"/>
      <c r="F71" s="31"/>
      <c r="G71" s="31"/>
    </row>
    <row r="72" spans="1:7" s="89" customFormat="1">
      <c r="A72" s="1"/>
      <c r="B72" s="120" t="s">
        <v>46</v>
      </c>
      <c r="C72" s="42" t="s">
        <v>11</v>
      </c>
      <c r="D72" s="45">
        <v>4073</v>
      </c>
      <c r="E72" s="45">
        <v>8587</v>
      </c>
      <c r="F72" s="45">
        <f>8587-1100</f>
        <v>7487</v>
      </c>
      <c r="G72" s="45">
        <v>8287</v>
      </c>
    </row>
    <row r="73" spans="1:7" s="89" customFormat="1">
      <c r="A73" s="1"/>
      <c r="B73" s="120" t="s">
        <v>104</v>
      </c>
      <c r="C73" s="42" t="s">
        <v>101</v>
      </c>
      <c r="D73" s="45">
        <v>1817</v>
      </c>
      <c r="E73" s="45">
        <v>4118</v>
      </c>
      <c r="F73" s="45">
        <v>4118</v>
      </c>
      <c r="G73" s="45">
        <v>3006</v>
      </c>
    </row>
    <row r="74" spans="1:7" s="89" customFormat="1">
      <c r="A74" s="1"/>
      <c r="B74" s="120" t="s">
        <v>153</v>
      </c>
      <c r="C74" s="129" t="s">
        <v>142</v>
      </c>
      <c r="D74" s="44">
        <v>0</v>
      </c>
      <c r="E74" s="45">
        <v>260</v>
      </c>
      <c r="F74" s="45">
        <v>260</v>
      </c>
      <c r="G74" s="45">
        <v>1</v>
      </c>
    </row>
    <row r="75" spans="1:7" s="89" customFormat="1">
      <c r="A75" s="1"/>
      <c r="B75" s="120" t="s">
        <v>154</v>
      </c>
      <c r="C75" s="129" t="s">
        <v>143</v>
      </c>
      <c r="D75" s="45">
        <v>2181</v>
      </c>
      <c r="E75" s="45">
        <v>1261</v>
      </c>
      <c r="F75" s="45">
        <v>1261</v>
      </c>
      <c r="G75" s="45">
        <v>1268</v>
      </c>
    </row>
    <row r="76" spans="1:7" s="89" customFormat="1">
      <c r="A76" s="1"/>
      <c r="B76" s="120" t="s">
        <v>47</v>
      </c>
      <c r="C76" s="129" t="s">
        <v>146</v>
      </c>
      <c r="D76" s="45">
        <v>80</v>
      </c>
      <c r="E76" s="45">
        <v>80</v>
      </c>
      <c r="F76" s="45">
        <v>80</v>
      </c>
      <c r="G76" s="45">
        <v>80</v>
      </c>
    </row>
    <row r="77" spans="1:7" s="89" customFormat="1">
      <c r="A77" s="1"/>
      <c r="B77" s="120" t="s">
        <v>48</v>
      </c>
      <c r="C77" s="38" t="s">
        <v>14</v>
      </c>
      <c r="D77" s="45">
        <v>334</v>
      </c>
      <c r="E77" s="45">
        <v>349</v>
      </c>
      <c r="F77" s="45">
        <v>349</v>
      </c>
      <c r="G77" s="45">
        <v>349</v>
      </c>
    </row>
    <row r="78" spans="1:7" s="89" customFormat="1">
      <c r="A78" s="33"/>
      <c r="B78" s="119" t="s">
        <v>49</v>
      </c>
      <c r="C78" s="38" t="s">
        <v>192</v>
      </c>
      <c r="D78" s="45">
        <v>9</v>
      </c>
      <c r="E78" s="45">
        <v>211</v>
      </c>
      <c r="F78" s="45">
        <v>211</v>
      </c>
      <c r="G78" s="45">
        <v>1713</v>
      </c>
    </row>
    <row r="79" spans="1:7" s="89" customFormat="1">
      <c r="A79" s="33"/>
      <c r="B79" s="119" t="s">
        <v>214</v>
      </c>
      <c r="C79" s="38" t="s">
        <v>187</v>
      </c>
      <c r="D79" s="45">
        <v>159</v>
      </c>
      <c r="E79" s="45">
        <v>1</v>
      </c>
      <c r="F79" s="45">
        <v>1</v>
      </c>
      <c r="G79" s="45">
        <v>1</v>
      </c>
    </row>
    <row r="80" spans="1:7" s="89" customFormat="1">
      <c r="A80" s="33" t="s">
        <v>5</v>
      </c>
      <c r="B80" s="41">
        <v>0.47</v>
      </c>
      <c r="C80" s="42" t="s">
        <v>125</v>
      </c>
      <c r="D80" s="57">
        <f t="shared" ref="D80:G80" si="3">SUM(D72:D79)</f>
        <v>8653</v>
      </c>
      <c r="E80" s="57">
        <f t="shared" si="3"/>
        <v>14867</v>
      </c>
      <c r="F80" s="57">
        <f t="shared" si="3"/>
        <v>13767</v>
      </c>
      <c r="G80" s="57">
        <f t="shared" si="3"/>
        <v>14705</v>
      </c>
    </row>
    <row r="81" spans="1:7" s="89" customFormat="1">
      <c r="A81" s="33"/>
      <c r="B81" s="41"/>
      <c r="C81" s="42"/>
      <c r="D81" s="31"/>
      <c r="E81" s="31"/>
      <c r="F81" s="31"/>
      <c r="G81" s="31"/>
    </row>
    <row r="82" spans="1:7" s="89" customFormat="1">
      <c r="A82" s="33"/>
      <c r="B82" s="41">
        <v>0.48</v>
      </c>
      <c r="C82" s="42" t="s">
        <v>126</v>
      </c>
      <c r="D82" s="43"/>
      <c r="E82" s="43"/>
      <c r="F82" s="43"/>
      <c r="G82" s="31"/>
    </row>
    <row r="83" spans="1:7" s="89" customFormat="1">
      <c r="A83" s="33"/>
      <c r="B83" s="119" t="s">
        <v>20</v>
      </c>
      <c r="C83" s="42" t="s">
        <v>11</v>
      </c>
      <c r="D83" s="70">
        <f>20169-1</f>
        <v>20168</v>
      </c>
      <c r="E83" s="70">
        <v>38231</v>
      </c>
      <c r="F83" s="70">
        <v>38231</v>
      </c>
      <c r="G83" s="45">
        <v>44290</v>
      </c>
    </row>
    <row r="84" spans="1:7" s="89" customFormat="1">
      <c r="A84" s="33"/>
      <c r="B84" s="119" t="s">
        <v>105</v>
      </c>
      <c r="C84" s="42" t="s">
        <v>101</v>
      </c>
      <c r="D84" s="70">
        <v>4405</v>
      </c>
      <c r="E84" s="70">
        <v>7503</v>
      </c>
      <c r="F84" s="70">
        <v>7503</v>
      </c>
      <c r="G84" s="45">
        <v>8774</v>
      </c>
    </row>
    <row r="85" spans="1:7" s="89" customFormat="1">
      <c r="A85" s="33"/>
      <c r="B85" s="119" t="s">
        <v>155</v>
      </c>
      <c r="C85" s="129" t="s">
        <v>142</v>
      </c>
      <c r="D85" s="45">
        <v>1426</v>
      </c>
      <c r="E85" s="45">
        <v>1135</v>
      </c>
      <c r="F85" s="45">
        <v>1135</v>
      </c>
      <c r="G85" s="45">
        <v>1</v>
      </c>
    </row>
    <row r="86" spans="1:7" s="89" customFormat="1">
      <c r="A86" s="1"/>
      <c r="B86" s="120" t="s">
        <v>156</v>
      </c>
      <c r="C86" s="129" t="s">
        <v>143</v>
      </c>
      <c r="D86" s="45">
        <v>15674</v>
      </c>
      <c r="E86" s="45">
        <v>5156</v>
      </c>
      <c r="F86" s="45">
        <v>5156</v>
      </c>
      <c r="G86" s="45">
        <v>6030</v>
      </c>
    </row>
    <row r="87" spans="1:7" s="89" customFormat="1">
      <c r="A87" s="33"/>
      <c r="B87" s="119" t="s">
        <v>21</v>
      </c>
      <c r="C87" s="129" t="s">
        <v>146</v>
      </c>
      <c r="D87" s="70">
        <v>180</v>
      </c>
      <c r="E87" s="70">
        <v>100</v>
      </c>
      <c r="F87" s="70">
        <v>100</v>
      </c>
      <c r="G87" s="45">
        <v>100</v>
      </c>
    </row>
    <row r="88" spans="1:7" s="89" customFormat="1">
      <c r="A88" s="33"/>
      <c r="B88" s="119" t="s">
        <v>22</v>
      </c>
      <c r="C88" s="42" t="s">
        <v>14</v>
      </c>
      <c r="D88" s="70">
        <v>575</v>
      </c>
      <c r="E88" s="70">
        <v>479</v>
      </c>
      <c r="F88" s="70">
        <v>479</v>
      </c>
      <c r="G88" s="45">
        <v>479</v>
      </c>
    </row>
    <row r="89" spans="1:7" s="89" customFormat="1">
      <c r="A89" s="33"/>
      <c r="B89" s="119" t="s">
        <v>23</v>
      </c>
      <c r="C89" s="42" t="s">
        <v>192</v>
      </c>
      <c r="D89" s="71">
        <v>370</v>
      </c>
      <c r="E89" s="71">
        <v>705</v>
      </c>
      <c r="F89" s="71">
        <v>705</v>
      </c>
      <c r="G89" s="48">
        <v>705</v>
      </c>
    </row>
    <row r="90" spans="1:7" s="89" customFormat="1">
      <c r="A90" s="33"/>
      <c r="B90" s="119" t="s">
        <v>215</v>
      </c>
      <c r="C90" s="42" t="s">
        <v>187</v>
      </c>
      <c r="D90" s="45">
        <v>160</v>
      </c>
      <c r="E90" s="45">
        <v>1</v>
      </c>
      <c r="F90" s="45">
        <v>1</v>
      </c>
      <c r="G90" s="45">
        <v>1</v>
      </c>
    </row>
    <row r="91" spans="1:7" s="89" customFormat="1">
      <c r="A91" s="33" t="s">
        <v>5</v>
      </c>
      <c r="B91" s="41">
        <v>0.48</v>
      </c>
      <c r="C91" s="42" t="s">
        <v>126</v>
      </c>
      <c r="D91" s="57">
        <f t="shared" ref="D91:G91" si="4">SUM(D83:D90)</f>
        <v>42958</v>
      </c>
      <c r="E91" s="57">
        <f t="shared" si="4"/>
        <v>53310</v>
      </c>
      <c r="F91" s="57">
        <f t="shared" si="4"/>
        <v>53310</v>
      </c>
      <c r="G91" s="57">
        <f t="shared" si="4"/>
        <v>60380</v>
      </c>
    </row>
    <row r="92" spans="1:7" s="89" customFormat="1">
      <c r="A92" s="33"/>
      <c r="B92" s="41"/>
      <c r="C92" s="42"/>
      <c r="D92" s="31"/>
      <c r="E92" s="31"/>
      <c r="F92" s="31"/>
      <c r="G92" s="31"/>
    </row>
    <row r="93" spans="1:7" s="89" customFormat="1">
      <c r="A93" s="33"/>
      <c r="B93" s="41">
        <v>0.49</v>
      </c>
      <c r="C93" s="42" t="s">
        <v>127</v>
      </c>
      <c r="D93" s="31"/>
      <c r="E93" s="31"/>
      <c r="F93" s="31"/>
      <c r="G93" s="31"/>
    </row>
    <row r="94" spans="1:7" s="89" customFormat="1">
      <c r="A94" s="33"/>
      <c r="B94" s="119" t="s">
        <v>128</v>
      </c>
      <c r="C94" s="42" t="s">
        <v>11</v>
      </c>
      <c r="D94" s="45">
        <v>6322</v>
      </c>
      <c r="E94" s="45">
        <v>11069</v>
      </c>
      <c r="F94" s="45">
        <v>11069</v>
      </c>
      <c r="G94" s="45">
        <v>16702</v>
      </c>
    </row>
    <row r="95" spans="1:7" s="89" customFormat="1">
      <c r="A95" s="33"/>
      <c r="B95" s="119" t="s">
        <v>129</v>
      </c>
      <c r="C95" s="42" t="s">
        <v>101</v>
      </c>
      <c r="D95" s="45">
        <v>1624</v>
      </c>
      <c r="E95" s="45">
        <v>8316</v>
      </c>
      <c r="F95" s="45">
        <v>8316</v>
      </c>
      <c r="G95" s="45">
        <v>8442</v>
      </c>
    </row>
    <row r="96" spans="1:7" s="89" customFormat="1">
      <c r="A96" s="1"/>
      <c r="B96" s="120" t="s">
        <v>157</v>
      </c>
      <c r="C96" s="129" t="s">
        <v>142</v>
      </c>
      <c r="D96" s="45">
        <v>249</v>
      </c>
      <c r="E96" s="45">
        <v>336</v>
      </c>
      <c r="F96" s="45">
        <v>336</v>
      </c>
      <c r="G96" s="45">
        <v>1</v>
      </c>
    </row>
    <row r="97" spans="1:7" s="89" customFormat="1">
      <c r="A97" s="1"/>
      <c r="B97" s="120" t="s">
        <v>158</v>
      </c>
      <c r="C97" s="129" t="s">
        <v>143</v>
      </c>
      <c r="D97" s="45">
        <v>5057</v>
      </c>
      <c r="E97" s="45">
        <v>1477</v>
      </c>
      <c r="F97" s="45">
        <v>1477</v>
      </c>
      <c r="G97" s="45">
        <v>2334</v>
      </c>
    </row>
    <row r="98" spans="1:7" s="89" customFormat="1">
      <c r="A98" s="33"/>
      <c r="B98" s="119" t="s">
        <v>130</v>
      </c>
      <c r="C98" s="129" t="s">
        <v>146</v>
      </c>
      <c r="D98" s="44">
        <v>0</v>
      </c>
      <c r="E98" s="45">
        <v>1</v>
      </c>
      <c r="F98" s="45">
        <v>1</v>
      </c>
      <c r="G98" s="45">
        <v>1</v>
      </c>
    </row>
    <row r="99" spans="1:7" s="89" customFormat="1">
      <c r="A99" s="33"/>
      <c r="B99" s="119" t="s">
        <v>131</v>
      </c>
      <c r="C99" s="42" t="s">
        <v>14</v>
      </c>
      <c r="D99" s="45">
        <v>101</v>
      </c>
      <c r="E99" s="45">
        <v>50</v>
      </c>
      <c r="F99" s="45">
        <v>50</v>
      </c>
      <c r="G99" s="45">
        <v>50</v>
      </c>
    </row>
    <row r="100" spans="1:7" s="89" customFormat="1">
      <c r="A100" s="33"/>
      <c r="B100" s="119" t="s">
        <v>132</v>
      </c>
      <c r="C100" s="38" t="s">
        <v>192</v>
      </c>
      <c r="D100" s="44">
        <v>0</v>
      </c>
      <c r="E100" s="45">
        <v>100</v>
      </c>
      <c r="F100" s="45">
        <v>100</v>
      </c>
      <c r="G100" s="45">
        <v>100</v>
      </c>
    </row>
    <row r="101" spans="1:7" s="89" customFormat="1">
      <c r="A101" s="33"/>
      <c r="B101" s="119" t="s">
        <v>216</v>
      </c>
      <c r="C101" s="38" t="s">
        <v>187</v>
      </c>
      <c r="D101" s="44">
        <v>0</v>
      </c>
      <c r="E101" s="45">
        <v>1</v>
      </c>
      <c r="F101" s="45">
        <v>1</v>
      </c>
      <c r="G101" s="45">
        <v>1</v>
      </c>
    </row>
    <row r="102" spans="1:7" s="89" customFormat="1">
      <c r="A102" s="33" t="s">
        <v>5</v>
      </c>
      <c r="B102" s="41">
        <v>0.49</v>
      </c>
      <c r="C102" s="42" t="s">
        <v>127</v>
      </c>
      <c r="D102" s="57">
        <f t="shared" ref="D102:G102" si="5">SUM(D94:D101)</f>
        <v>13353</v>
      </c>
      <c r="E102" s="57">
        <f t="shared" si="5"/>
        <v>21350</v>
      </c>
      <c r="F102" s="57">
        <f t="shared" si="5"/>
        <v>21350</v>
      </c>
      <c r="G102" s="57">
        <f t="shared" si="5"/>
        <v>27631</v>
      </c>
    </row>
    <row r="103" spans="1:7" s="89" customFormat="1">
      <c r="A103" s="1"/>
      <c r="B103" s="41"/>
      <c r="C103" s="42"/>
      <c r="D103" s="31"/>
      <c r="E103" s="31"/>
      <c r="F103" s="31"/>
      <c r="G103" s="31"/>
    </row>
    <row r="104" spans="1:7" s="89" customFormat="1">
      <c r="A104" s="33"/>
      <c r="B104" s="41">
        <v>0.5</v>
      </c>
      <c r="C104" s="42" t="s">
        <v>138</v>
      </c>
      <c r="D104" s="31"/>
      <c r="E104" s="31"/>
      <c r="F104" s="31"/>
      <c r="G104" s="31"/>
    </row>
    <row r="105" spans="1:7" s="89" customFormat="1">
      <c r="A105" s="33"/>
      <c r="B105" s="119" t="s">
        <v>133</v>
      </c>
      <c r="C105" s="42" t="s">
        <v>11</v>
      </c>
      <c r="D105" s="45">
        <f>7509-1</f>
        <v>7508</v>
      </c>
      <c r="E105" s="45">
        <v>14151</v>
      </c>
      <c r="F105" s="45">
        <f>14151-2000</f>
        <v>12151</v>
      </c>
      <c r="G105" s="45">
        <v>14212</v>
      </c>
    </row>
    <row r="106" spans="1:7" s="89" customFormat="1">
      <c r="A106" s="56"/>
      <c r="B106" s="151" t="s">
        <v>134</v>
      </c>
      <c r="C106" s="152" t="s">
        <v>101</v>
      </c>
      <c r="D106" s="55">
        <v>3473</v>
      </c>
      <c r="E106" s="55">
        <v>9324</v>
      </c>
      <c r="F106" s="55">
        <f>9324+806</f>
        <v>10130</v>
      </c>
      <c r="G106" s="55">
        <v>8748</v>
      </c>
    </row>
    <row r="107" spans="1:7" s="89" customFormat="1">
      <c r="A107" s="1"/>
      <c r="B107" s="120" t="s">
        <v>159</v>
      </c>
      <c r="C107" s="129" t="s">
        <v>142</v>
      </c>
      <c r="D107" s="45">
        <v>48</v>
      </c>
      <c r="E107" s="45">
        <v>429</v>
      </c>
      <c r="F107" s="45">
        <v>429</v>
      </c>
      <c r="G107" s="45">
        <v>1</v>
      </c>
    </row>
    <row r="108" spans="1:7" s="89" customFormat="1">
      <c r="A108" s="1"/>
      <c r="B108" s="120" t="s">
        <v>160</v>
      </c>
      <c r="C108" s="129" t="s">
        <v>143</v>
      </c>
      <c r="D108" s="45">
        <v>4867</v>
      </c>
      <c r="E108" s="45">
        <v>1938</v>
      </c>
      <c r="F108" s="45">
        <v>1938</v>
      </c>
      <c r="G108" s="45">
        <v>1996</v>
      </c>
    </row>
    <row r="109" spans="1:7" s="89" customFormat="1">
      <c r="A109" s="33"/>
      <c r="B109" s="119" t="s">
        <v>135</v>
      </c>
      <c r="C109" s="129" t="s">
        <v>146</v>
      </c>
      <c r="D109" s="45">
        <v>1</v>
      </c>
      <c r="E109" s="45">
        <v>1</v>
      </c>
      <c r="F109" s="45">
        <v>1</v>
      </c>
      <c r="G109" s="45">
        <v>1</v>
      </c>
    </row>
    <row r="110" spans="1:7" s="89" customFormat="1">
      <c r="A110" s="33"/>
      <c r="B110" s="119" t="s">
        <v>136</v>
      </c>
      <c r="C110" s="42" t="s">
        <v>14</v>
      </c>
      <c r="D110" s="44">
        <v>0</v>
      </c>
      <c r="E110" s="45">
        <v>50</v>
      </c>
      <c r="F110" s="45">
        <v>50</v>
      </c>
      <c r="G110" s="45">
        <v>50</v>
      </c>
    </row>
    <row r="111" spans="1:7" s="89" customFormat="1">
      <c r="A111" s="33"/>
      <c r="B111" s="119" t="s">
        <v>137</v>
      </c>
      <c r="C111" s="38" t="s">
        <v>192</v>
      </c>
      <c r="D111" s="45">
        <v>129</v>
      </c>
      <c r="E111" s="45">
        <v>300</v>
      </c>
      <c r="F111" s="45">
        <v>300</v>
      </c>
      <c r="G111" s="45">
        <v>300</v>
      </c>
    </row>
    <row r="112" spans="1:7" s="89" customFormat="1">
      <c r="A112" s="33"/>
      <c r="B112" s="119" t="s">
        <v>217</v>
      </c>
      <c r="C112" s="38" t="s">
        <v>187</v>
      </c>
      <c r="D112" s="55">
        <v>170</v>
      </c>
      <c r="E112" s="55">
        <v>1</v>
      </c>
      <c r="F112" s="55">
        <v>1</v>
      </c>
      <c r="G112" s="55">
        <v>1</v>
      </c>
    </row>
    <row r="113" spans="1:7" s="89" customFormat="1">
      <c r="A113" s="33" t="s">
        <v>5</v>
      </c>
      <c r="B113" s="41">
        <v>0.5</v>
      </c>
      <c r="C113" s="42" t="s">
        <v>138</v>
      </c>
      <c r="D113" s="55">
        <f t="shared" ref="D113:G113" si="6">SUM(D105:D112)</f>
        <v>16196</v>
      </c>
      <c r="E113" s="55">
        <f t="shared" si="6"/>
        <v>26194</v>
      </c>
      <c r="F113" s="55">
        <f t="shared" si="6"/>
        <v>25000</v>
      </c>
      <c r="G113" s="55">
        <f t="shared" si="6"/>
        <v>25309</v>
      </c>
    </row>
    <row r="114" spans="1:7" s="89" customFormat="1">
      <c r="A114" s="1"/>
      <c r="B114" s="41"/>
      <c r="C114" s="42"/>
      <c r="D114" s="31"/>
      <c r="E114" s="31"/>
      <c r="F114" s="31"/>
      <c r="G114" s="31"/>
    </row>
    <row r="115" spans="1:7" s="89" customFormat="1">
      <c r="A115" s="33"/>
      <c r="B115" s="41">
        <v>0.6</v>
      </c>
      <c r="C115" s="42" t="s">
        <v>24</v>
      </c>
      <c r="D115" s="43"/>
      <c r="E115" s="43"/>
      <c r="F115" s="43"/>
      <c r="G115" s="31"/>
    </row>
    <row r="116" spans="1:7" s="89" customFormat="1">
      <c r="A116" s="33"/>
      <c r="B116" s="119" t="s">
        <v>25</v>
      </c>
      <c r="C116" s="42" t="s">
        <v>11</v>
      </c>
      <c r="D116" s="70">
        <v>5618</v>
      </c>
      <c r="E116" s="70">
        <v>11202</v>
      </c>
      <c r="F116" s="70">
        <v>11202</v>
      </c>
      <c r="G116" s="45">
        <v>11916</v>
      </c>
    </row>
    <row r="117" spans="1:7" s="89" customFormat="1">
      <c r="A117" s="1"/>
      <c r="B117" s="120" t="s">
        <v>161</v>
      </c>
      <c r="C117" s="129" t="s">
        <v>142</v>
      </c>
      <c r="D117" s="45">
        <v>252</v>
      </c>
      <c r="E117" s="45">
        <v>339</v>
      </c>
      <c r="F117" s="45">
        <v>339</v>
      </c>
      <c r="G117" s="45">
        <v>1</v>
      </c>
    </row>
    <row r="118" spans="1:7" s="89" customFormat="1">
      <c r="A118" s="1"/>
      <c r="B118" s="120" t="s">
        <v>162</v>
      </c>
      <c r="C118" s="129" t="s">
        <v>143</v>
      </c>
      <c r="D118" s="45">
        <v>3432</v>
      </c>
      <c r="E118" s="45">
        <v>1634</v>
      </c>
      <c r="F118" s="45">
        <v>1634</v>
      </c>
      <c r="G118" s="45">
        <v>1735</v>
      </c>
    </row>
    <row r="119" spans="1:7" s="89" customFormat="1">
      <c r="A119" s="33"/>
      <c r="B119" s="119" t="s">
        <v>26</v>
      </c>
      <c r="C119" s="129" t="s">
        <v>146</v>
      </c>
      <c r="D119" s="70">
        <v>124</v>
      </c>
      <c r="E119" s="70">
        <v>124</v>
      </c>
      <c r="F119" s="70">
        <v>124</v>
      </c>
      <c r="G119" s="45">
        <v>124</v>
      </c>
    </row>
    <row r="120" spans="1:7" s="89" customFormat="1">
      <c r="A120" s="33"/>
      <c r="B120" s="119" t="s">
        <v>27</v>
      </c>
      <c r="C120" s="42" t="s">
        <v>14</v>
      </c>
      <c r="D120" s="70">
        <v>411</v>
      </c>
      <c r="E120" s="70">
        <v>412</v>
      </c>
      <c r="F120" s="70">
        <v>412</v>
      </c>
      <c r="G120" s="45">
        <v>412</v>
      </c>
    </row>
    <row r="121" spans="1:7" s="89" customFormat="1">
      <c r="A121" s="33"/>
      <c r="B121" s="119" t="s">
        <v>218</v>
      </c>
      <c r="C121" s="42" t="s">
        <v>187</v>
      </c>
      <c r="D121" s="45">
        <v>219</v>
      </c>
      <c r="E121" s="45">
        <v>1</v>
      </c>
      <c r="F121" s="45">
        <v>1</v>
      </c>
      <c r="G121" s="45">
        <v>1</v>
      </c>
    </row>
    <row r="122" spans="1:7" s="89" customFormat="1">
      <c r="A122" s="33"/>
      <c r="B122" s="9" t="s">
        <v>272</v>
      </c>
      <c r="C122" s="38" t="s">
        <v>211</v>
      </c>
      <c r="D122" s="44">
        <v>0</v>
      </c>
      <c r="E122" s="44">
        <v>0</v>
      </c>
      <c r="F122" s="44">
        <v>0</v>
      </c>
      <c r="G122" s="45">
        <v>400</v>
      </c>
    </row>
    <row r="123" spans="1:7" s="89" customFormat="1">
      <c r="A123" s="33" t="s">
        <v>5</v>
      </c>
      <c r="B123" s="41">
        <v>0.6</v>
      </c>
      <c r="C123" s="42" t="s">
        <v>24</v>
      </c>
      <c r="D123" s="59">
        <f>SUM(D116:D122)</f>
        <v>10056</v>
      </c>
      <c r="E123" s="59">
        <f t="shared" ref="E123:G123" si="7">SUM(E116:E122)</f>
        <v>13712</v>
      </c>
      <c r="F123" s="59">
        <f t="shared" si="7"/>
        <v>13712</v>
      </c>
      <c r="G123" s="59">
        <f t="shared" si="7"/>
        <v>14589</v>
      </c>
    </row>
    <row r="124" spans="1:7" s="89" customFormat="1">
      <c r="A124" s="33"/>
      <c r="B124" s="41"/>
      <c r="C124" s="42"/>
      <c r="D124" s="59"/>
      <c r="E124" s="59"/>
      <c r="F124" s="59"/>
      <c r="G124" s="59"/>
    </row>
    <row r="125" spans="1:7" s="89" customFormat="1">
      <c r="A125" s="143"/>
      <c r="B125" s="41">
        <v>0.61</v>
      </c>
      <c r="C125" s="42" t="s">
        <v>265</v>
      </c>
      <c r="D125" s="2"/>
      <c r="E125" s="145"/>
      <c r="F125" s="145"/>
      <c r="G125" s="4"/>
    </row>
    <row r="126" spans="1:7" s="89" customFormat="1">
      <c r="A126" s="143"/>
      <c r="B126" s="41" t="s">
        <v>242</v>
      </c>
      <c r="C126" s="42" t="s">
        <v>148</v>
      </c>
      <c r="D126" s="71">
        <v>1512</v>
      </c>
      <c r="E126" s="45">
        <v>6048</v>
      </c>
      <c r="F126" s="45">
        <v>6048</v>
      </c>
      <c r="G126" s="145">
        <v>6048</v>
      </c>
    </row>
    <row r="127" spans="1:7" s="89" customFormat="1">
      <c r="A127" s="143" t="s">
        <v>5</v>
      </c>
      <c r="B127" s="41">
        <v>0.61</v>
      </c>
      <c r="C127" s="42" t="s">
        <v>265</v>
      </c>
      <c r="D127" s="74">
        <f t="shared" ref="D127:G127" si="8">D126</f>
        <v>1512</v>
      </c>
      <c r="E127" s="74">
        <f t="shared" si="8"/>
        <v>6048</v>
      </c>
      <c r="F127" s="74">
        <f t="shared" si="8"/>
        <v>6048</v>
      </c>
      <c r="G127" s="148">
        <f t="shared" si="8"/>
        <v>6048</v>
      </c>
    </row>
    <row r="128" spans="1:7" s="89" customFormat="1">
      <c r="A128" s="143"/>
      <c r="B128" s="41"/>
      <c r="C128" s="42"/>
      <c r="G128" s="149"/>
    </row>
    <row r="129" spans="1:7" s="89" customFormat="1">
      <c r="A129" s="143"/>
      <c r="B129" s="41">
        <v>0.62</v>
      </c>
      <c r="C129" s="42" t="s">
        <v>266</v>
      </c>
      <c r="G129" s="3"/>
    </row>
    <row r="130" spans="1:7" s="89" customFormat="1">
      <c r="A130" s="143"/>
      <c r="B130" s="41" t="s">
        <v>243</v>
      </c>
      <c r="C130" s="42" t="s">
        <v>148</v>
      </c>
      <c r="D130" s="71">
        <v>168</v>
      </c>
      <c r="E130" s="71">
        <v>672</v>
      </c>
      <c r="F130" s="71">
        <v>672</v>
      </c>
      <c r="G130" s="45">
        <v>672</v>
      </c>
    </row>
    <row r="131" spans="1:7" s="89" customFormat="1">
      <c r="A131" s="143" t="s">
        <v>5</v>
      </c>
      <c r="B131" s="41">
        <v>0.62</v>
      </c>
      <c r="C131" s="42" t="s">
        <v>266</v>
      </c>
      <c r="D131" s="74">
        <f t="shared" ref="D131:G131" si="9">D130</f>
        <v>168</v>
      </c>
      <c r="E131" s="74">
        <f t="shared" si="9"/>
        <v>672</v>
      </c>
      <c r="F131" s="74">
        <f t="shared" si="9"/>
        <v>672</v>
      </c>
      <c r="G131" s="74">
        <f t="shared" si="9"/>
        <v>672</v>
      </c>
    </row>
    <row r="132" spans="1:7" s="89" customFormat="1">
      <c r="A132" s="143"/>
      <c r="B132" s="41"/>
      <c r="C132" s="42"/>
      <c r="D132" s="144"/>
      <c r="E132" s="144"/>
      <c r="F132" s="144"/>
      <c r="G132" s="144"/>
    </row>
    <row r="133" spans="1:7" s="89" customFormat="1" ht="25.5">
      <c r="A133" s="143"/>
      <c r="B133" s="41">
        <v>0.63</v>
      </c>
      <c r="C133" s="42" t="s">
        <v>267</v>
      </c>
      <c r="D133" s="2"/>
      <c r="E133" s="145"/>
      <c r="F133" s="145"/>
      <c r="G133" s="4"/>
    </row>
    <row r="134" spans="1:7" s="89" customFormat="1">
      <c r="A134" s="143"/>
      <c r="B134" s="41" t="s">
        <v>244</v>
      </c>
      <c r="C134" s="42" t="s">
        <v>148</v>
      </c>
      <c r="D134" s="49">
        <v>0</v>
      </c>
      <c r="E134" s="44">
        <v>0</v>
      </c>
      <c r="F134" s="44">
        <v>0</v>
      </c>
      <c r="G134" s="45">
        <v>3724</v>
      </c>
    </row>
    <row r="135" spans="1:7" s="89" customFormat="1" ht="25.5">
      <c r="A135" s="143" t="s">
        <v>5</v>
      </c>
      <c r="B135" s="41">
        <v>0.63</v>
      </c>
      <c r="C135" s="42" t="s">
        <v>267</v>
      </c>
      <c r="D135" s="73">
        <f t="shared" ref="D135:G135" si="10">D134</f>
        <v>0</v>
      </c>
      <c r="E135" s="73">
        <f t="shared" si="10"/>
        <v>0</v>
      </c>
      <c r="F135" s="73">
        <f t="shared" si="10"/>
        <v>0</v>
      </c>
      <c r="G135" s="74">
        <f t="shared" si="10"/>
        <v>3724</v>
      </c>
    </row>
    <row r="136" spans="1:7" s="89" customFormat="1">
      <c r="A136" s="143"/>
      <c r="B136" s="41"/>
      <c r="C136" s="42"/>
      <c r="D136" s="167"/>
      <c r="E136" s="168"/>
      <c r="F136" s="168"/>
      <c r="G136" s="167"/>
    </row>
    <row r="137" spans="1:7" s="89" customFormat="1">
      <c r="A137" s="143"/>
      <c r="B137" s="41" t="s">
        <v>270</v>
      </c>
      <c r="C137" s="42" t="s">
        <v>269</v>
      </c>
      <c r="D137" s="2"/>
      <c r="E137" s="145"/>
      <c r="F137" s="145"/>
      <c r="G137" s="4"/>
    </row>
    <row r="138" spans="1:7" s="89" customFormat="1">
      <c r="A138" s="143"/>
      <c r="B138" s="41" t="s">
        <v>271</v>
      </c>
      <c r="C138" s="42" t="s">
        <v>148</v>
      </c>
      <c r="D138" s="76">
        <v>0</v>
      </c>
      <c r="E138" s="61">
        <v>0</v>
      </c>
      <c r="F138" s="61">
        <v>0</v>
      </c>
      <c r="G138" s="170">
        <v>1638</v>
      </c>
    </row>
    <row r="139" spans="1:7" s="89" customFormat="1">
      <c r="A139" s="143" t="s">
        <v>5</v>
      </c>
      <c r="B139" s="41" t="s">
        <v>270</v>
      </c>
      <c r="C139" s="42" t="s">
        <v>269</v>
      </c>
      <c r="D139" s="76">
        <f>D138</f>
        <v>0</v>
      </c>
      <c r="E139" s="61">
        <f t="shared" ref="E139:G139" si="11">E138</f>
        <v>0</v>
      </c>
      <c r="F139" s="61">
        <f t="shared" si="11"/>
        <v>0</v>
      </c>
      <c r="G139" s="170">
        <f t="shared" si="11"/>
        <v>1638</v>
      </c>
    </row>
    <row r="140" spans="1:7" s="89" customFormat="1">
      <c r="A140" s="33" t="s">
        <v>5</v>
      </c>
      <c r="B140" s="63">
        <v>1.0009999999999999</v>
      </c>
      <c r="C140" s="35" t="s">
        <v>8</v>
      </c>
      <c r="D140" s="55">
        <f>D123+D91+D69+D44+D80+D58+D102+D113+D127+D131+D135+D139</f>
        <v>289381</v>
      </c>
      <c r="E140" s="55">
        <f t="shared" ref="E140:G140" si="12">E123+E91+E69+E44+E80+E58+E102+E113+E127+E131+E135+E139</f>
        <v>347281</v>
      </c>
      <c r="F140" s="55">
        <f t="shared" si="12"/>
        <v>337195</v>
      </c>
      <c r="G140" s="55">
        <f t="shared" si="12"/>
        <v>365586</v>
      </c>
    </row>
    <row r="141" spans="1:7" s="89" customFormat="1">
      <c r="A141" s="33"/>
      <c r="B141" s="118"/>
      <c r="C141" s="35"/>
      <c r="D141" s="31"/>
      <c r="E141" s="31"/>
      <c r="F141" s="31"/>
      <c r="G141" s="31"/>
    </row>
    <row r="142" spans="1:7" s="89" customFormat="1">
      <c r="A142" s="33"/>
      <c r="B142" s="63">
        <v>1.101</v>
      </c>
      <c r="C142" s="35" t="s">
        <v>32</v>
      </c>
      <c r="D142" s="58"/>
      <c r="E142" s="58"/>
      <c r="F142" s="58"/>
      <c r="G142" s="58"/>
    </row>
    <row r="143" spans="1:7" s="89" customFormat="1">
      <c r="A143" s="33"/>
      <c r="B143" s="62">
        <v>60</v>
      </c>
      <c r="C143" s="42" t="s">
        <v>28</v>
      </c>
      <c r="D143" s="58"/>
      <c r="E143" s="58"/>
      <c r="F143" s="58"/>
      <c r="G143" s="58"/>
    </row>
    <row r="144" spans="1:7" s="89" customFormat="1">
      <c r="A144" s="33"/>
      <c r="B144" s="119" t="s">
        <v>30</v>
      </c>
      <c r="C144" s="42" t="s">
        <v>14</v>
      </c>
      <c r="D144" s="70">
        <v>194</v>
      </c>
      <c r="E144" s="70">
        <v>194</v>
      </c>
      <c r="F144" s="70">
        <v>194</v>
      </c>
      <c r="G144" s="45">
        <v>194</v>
      </c>
    </row>
    <row r="145" spans="1:7" s="89" customFormat="1">
      <c r="A145" s="33"/>
      <c r="B145" s="119" t="s">
        <v>231</v>
      </c>
      <c r="C145" s="42" t="s">
        <v>187</v>
      </c>
      <c r="D145" s="45">
        <v>400</v>
      </c>
      <c r="E145" s="45">
        <v>413</v>
      </c>
      <c r="F145" s="45">
        <v>413</v>
      </c>
      <c r="G145" s="45">
        <v>413</v>
      </c>
    </row>
    <row r="146" spans="1:7" s="89" customFormat="1">
      <c r="A146" s="33" t="s">
        <v>5</v>
      </c>
      <c r="B146" s="62">
        <v>60</v>
      </c>
      <c r="C146" s="42" t="s">
        <v>28</v>
      </c>
      <c r="D146" s="57">
        <f t="shared" ref="D146:G146" si="13">SUM(D144:D145)</f>
        <v>594</v>
      </c>
      <c r="E146" s="57">
        <f t="shared" si="13"/>
        <v>607</v>
      </c>
      <c r="F146" s="57">
        <f t="shared" si="13"/>
        <v>607</v>
      </c>
      <c r="G146" s="57">
        <f t="shared" si="13"/>
        <v>607</v>
      </c>
    </row>
    <row r="147" spans="1:7" s="89" customFormat="1">
      <c r="A147" s="33" t="s">
        <v>5</v>
      </c>
      <c r="B147" s="63">
        <v>1.101</v>
      </c>
      <c r="C147" s="35" t="s">
        <v>32</v>
      </c>
      <c r="D147" s="55">
        <f t="shared" ref="D147:G147" si="14">D146</f>
        <v>594</v>
      </c>
      <c r="E147" s="55">
        <f t="shared" si="14"/>
        <v>607</v>
      </c>
      <c r="F147" s="55">
        <f t="shared" si="14"/>
        <v>607</v>
      </c>
      <c r="G147" s="55">
        <f t="shared" si="14"/>
        <v>607</v>
      </c>
    </row>
    <row r="148" spans="1:7" s="89" customFormat="1">
      <c r="A148" s="33"/>
      <c r="B148" s="63"/>
      <c r="C148" s="35"/>
      <c r="D148" s="31"/>
      <c r="E148" s="31"/>
      <c r="F148" s="31"/>
      <c r="G148" s="31"/>
    </row>
    <row r="149" spans="1:7" s="89" customFormat="1">
      <c r="A149" s="33"/>
      <c r="B149" s="63">
        <v>1.1020000000000001</v>
      </c>
      <c r="C149" s="35" t="s">
        <v>33</v>
      </c>
      <c r="D149" s="31"/>
      <c r="E149" s="31"/>
      <c r="F149" s="31"/>
      <c r="G149" s="31"/>
    </row>
    <row r="150" spans="1:7" s="89" customFormat="1">
      <c r="A150" s="33"/>
      <c r="B150" s="62">
        <v>62</v>
      </c>
      <c r="C150" s="69" t="s">
        <v>34</v>
      </c>
      <c r="D150" s="31"/>
      <c r="E150" s="31"/>
      <c r="F150" s="31"/>
      <c r="G150" s="31"/>
    </row>
    <row r="151" spans="1:7" s="89" customFormat="1">
      <c r="A151" s="1"/>
      <c r="B151" s="123" t="s">
        <v>35</v>
      </c>
      <c r="C151" s="38" t="s">
        <v>36</v>
      </c>
      <c r="D151" s="48">
        <v>15208</v>
      </c>
      <c r="E151" s="48">
        <v>15000</v>
      </c>
      <c r="F151" s="48">
        <v>15000</v>
      </c>
      <c r="G151" s="48">
        <v>29000</v>
      </c>
    </row>
    <row r="152" spans="1:7" s="89" customFormat="1" ht="27" customHeight="1">
      <c r="A152" s="1"/>
      <c r="B152" s="123" t="s">
        <v>139</v>
      </c>
      <c r="C152" s="38" t="s">
        <v>254</v>
      </c>
      <c r="D152" s="48">
        <v>38520</v>
      </c>
      <c r="E152" s="48">
        <v>140839</v>
      </c>
      <c r="F152" s="48">
        <v>140839</v>
      </c>
      <c r="G152" s="47">
        <v>0</v>
      </c>
    </row>
    <row r="153" spans="1:7" s="89" customFormat="1" ht="30" customHeight="1">
      <c r="A153" s="56"/>
      <c r="B153" s="179" t="s">
        <v>140</v>
      </c>
      <c r="C153" s="152" t="s">
        <v>141</v>
      </c>
      <c r="D153" s="55">
        <v>4607</v>
      </c>
      <c r="E153" s="55">
        <v>20000</v>
      </c>
      <c r="F153" s="55">
        <f>20000+8020</f>
        <v>28020</v>
      </c>
      <c r="G153" s="61">
        <v>0</v>
      </c>
    </row>
    <row r="154" spans="1:7" s="89" customFormat="1" hidden="1">
      <c r="A154" s="1"/>
      <c r="B154" s="123"/>
      <c r="C154" s="38"/>
      <c r="D154" s="48"/>
      <c r="E154" s="48"/>
      <c r="F154" s="48"/>
      <c r="G154" s="48"/>
    </row>
    <row r="155" spans="1:7" s="89" customFormat="1" ht="38.25">
      <c r="A155" s="1"/>
      <c r="B155" s="62">
        <v>50</v>
      </c>
      <c r="C155" s="38" t="s">
        <v>261</v>
      </c>
      <c r="D155" s="48"/>
      <c r="E155" s="48"/>
      <c r="F155" s="48"/>
      <c r="G155" s="48"/>
    </row>
    <row r="156" spans="1:7" s="89" customFormat="1">
      <c r="A156" s="1"/>
      <c r="B156" s="123" t="s">
        <v>262</v>
      </c>
      <c r="C156" s="38" t="s">
        <v>148</v>
      </c>
      <c r="D156" s="47">
        <v>0</v>
      </c>
      <c r="E156" s="47">
        <v>0</v>
      </c>
      <c r="F156" s="47">
        <v>0</v>
      </c>
      <c r="G156" s="48">
        <v>60526</v>
      </c>
    </row>
    <row r="157" spans="1:7" s="89" customFormat="1" ht="38.25">
      <c r="A157" s="33" t="s">
        <v>5</v>
      </c>
      <c r="B157" s="62">
        <v>50</v>
      </c>
      <c r="C157" s="38" t="s">
        <v>261</v>
      </c>
      <c r="D157" s="54">
        <f>D156</f>
        <v>0</v>
      </c>
      <c r="E157" s="54">
        <f t="shared" ref="E157:G157" si="15">E156</f>
        <v>0</v>
      </c>
      <c r="F157" s="54">
        <f t="shared" si="15"/>
        <v>0</v>
      </c>
      <c r="G157" s="57">
        <f t="shared" si="15"/>
        <v>60526</v>
      </c>
    </row>
    <row r="158" spans="1:7" s="89" customFormat="1">
      <c r="A158" s="33"/>
      <c r="B158" s="62"/>
      <c r="C158" s="38"/>
      <c r="D158" s="45"/>
      <c r="E158" s="45"/>
      <c r="F158" s="45"/>
      <c r="G158" s="45"/>
    </row>
    <row r="159" spans="1:7" s="89" customFormat="1" ht="29.25" customHeight="1">
      <c r="A159" s="1"/>
      <c r="B159" s="62">
        <v>51</v>
      </c>
      <c r="C159" s="38" t="s">
        <v>263</v>
      </c>
      <c r="D159" s="48"/>
      <c r="E159" s="48"/>
      <c r="F159" s="48"/>
      <c r="G159" s="48"/>
    </row>
    <row r="160" spans="1:7" s="89" customFormat="1">
      <c r="A160" s="1"/>
      <c r="B160" s="123" t="s">
        <v>264</v>
      </c>
      <c r="C160" s="38" t="s">
        <v>148</v>
      </c>
      <c r="D160" s="47">
        <v>0</v>
      </c>
      <c r="E160" s="47">
        <v>0</v>
      </c>
      <c r="F160" s="47">
        <v>0</v>
      </c>
      <c r="G160" s="48">
        <v>20000</v>
      </c>
    </row>
    <row r="161" spans="1:7" s="89" customFormat="1" ht="28.5" customHeight="1">
      <c r="A161" s="33" t="s">
        <v>5</v>
      </c>
      <c r="B161" s="62">
        <v>51</v>
      </c>
      <c r="C161" s="38" t="s">
        <v>263</v>
      </c>
      <c r="D161" s="54">
        <f>D160</f>
        <v>0</v>
      </c>
      <c r="E161" s="54">
        <f t="shared" ref="E161" si="16">E160</f>
        <v>0</v>
      </c>
      <c r="F161" s="54">
        <f t="shared" ref="F161" si="17">F160</f>
        <v>0</v>
      </c>
      <c r="G161" s="57">
        <f t="shared" ref="G161" si="18">G160</f>
        <v>20000</v>
      </c>
    </row>
    <row r="162" spans="1:7" s="89" customFormat="1">
      <c r="A162" s="33" t="s">
        <v>5</v>
      </c>
      <c r="B162" s="9">
        <v>62</v>
      </c>
      <c r="C162" s="64" t="s">
        <v>34</v>
      </c>
      <c r="D162" s="57">
        <f>SUM(D151:D153)+D157+D161</f>
        <v>58335</v>
      </c>
      <c r="E162" s="57">
        <f t="shared" ref="E162:G162" si="19">SUM(E151:E153)+E157+E161</f>
        <v>175839</v>
      </c>
      <c r="F162" s="57">
        <f t="shared" si="19"/>
        <v>183859</v>
      </c>
      <c r="G162" s="57">
        <f t="shared" si="19"/>
        <v>109526</v>
      </c>
    </row>
    <row r="163" spans="1:7" s="89" customFormat="1">
      <c r="A163" s="33" t="s">
        <v>5</v>
      </c>
      <c r="B163" s="39">
        <v>1.1020000000000001</v>
      </c>
      <c r="C163" s="40" t="s">
        <v>33</v>
      </c>
      <c r="D163" s="55">
        <f t="shared" ref="D163:G163" si="20">D162</f>
        <v>58335</v>
      </c>
      <c r="E163" s="55">
        <f t="shared" si="20"/>
        <v>175839</v>
      </c>
      <c r="F163" s="55">
        <f t="shared" si="20"/>
        <v>183859</v>
      </c>
      <c r="G163" s="55">
        <f t="shared" si="20"/>
        <v>109526</v>
      </c>
    </row>
    <row r="164" spans="1:7" s="89" customFormat="1" ht="8.25" customHeight="1">
      <c r="A164" s="33"/>
      <c r="B164" s="39"/>
      <c r="C164" s="40"/>
      <c r="D164" s="45"/>
      <c r="E164" s="45"/>
      <c r="F164" s="45"/>
      <c r="G164" s="45"/>
    </row>
    <row r="165" spans="1:7" s="89" customFormat="1">
      <c r="A165" s="33"/>
      <c r="B165" s="39">
        <v>1.7889999999999999</v>
      </c>
      <c r="C165" s="131" t="s">
        <v>181</v>
      </c>
      <c r="D165" s="45"/>
      <c r="E165" s="45"/>
      <c r="F165" s="45"/>
      <c r="G165" s="45"/>
    </row>
    <row r="166" spans="1:7" s="89" customFormat="1">
      <c r="A166" s="33"/>
      <c r="B166" s="9">
        <v>62</v>
      </c>
      <c r="C166" s="64" t="s">
        <v>34</v>
      </c>
      <c r="D166" s="45"/>
      <c r="E166" s="45"/>
      <c r="F166" s="45"/>
      <c r="G166" s="45"/>
    </row>
    <row r="167" spans="1:7" s="89" customFormat="1" ht="29.25" customHeight="1">
      <c r="A167" s="33"/>
      <c r="B167" s="123" t="s">
        <v>139</v>
      </c>
      <c r="C167" s="38" t="s">
        <v>254</v>
      </c>
      <c r="D167" s="61">
        <v>0</v>
      </c>
      <c r="E167" s="55">
        <v>1</v>
      </c>
      <c r="F167" s="55">
        <v>1</v>
      </c>
      <c r="G167" s="61">
        <v>0</v>
      </c>
    </row>
    <row r="168" spans="1:7" s="89" customFormat="1">
      <c r="A168" s="33" t="s">
        <v>5</v>
      </c>
      <c r="B168" s="9">
        <v>62</v>
      </c>
      <c r="C168" s="64" t="s">
        <v>34</v>
      </c>
      <c r="D168" s="61">
        <f t="shared" ref="D168:G169" si="21">D167</f>
        <v>0</v>
      </c>
      <c r="E168" s="55">
        <f t="shared" si="21"/>
        <v>1</v>
      </c>
      <c r="F168" s="55">
        <f t="shared" si="21"/>
        <v>1</v>
      </c>
      <c r="G168" s="61">
        <f t="shared" si="21"/>
        <v>0</v>
      </c>
    </row>
    <row r="169" spans="1:7" s="89" customFormat="1">
      <c r="A169" s="33" t="s">
        <v>5</v>
      </c>
      <c r="B169" s="39">
        <v>1.7889999999999999</v>
      </c>
      <c r="C169" s="131" t="s">
        <v>181</v>
      </c>
      <c r="D169" s="61">
        <f t="shared" si="21"/>
        <v>0</v>
      </c>
      <c r="E169" s="55">
        <f t="shared" si="21"/>
        <v>1</v>
      </c>
      <c r="F169" s="55">
        <f t="shared" si="21"/>
        <v>1</v>
      </c>
      <c r="G169" s="61">
        <f t="shared" si="21"/>
        <v>0</v>
      </c>
    </row>
    <row r="170" spans="1:7" s="89" customFormat="1">
      <c r="A170" s="33"/>
      <c r="B170" s="39"/>
      <c r="C170" s="40"/>
      <c r="D170" s="45"/>
      <c r="E170" s="45"/>
      <c r="F170" s="45"/>
      <c r="G170" s="45"/>
    </row>
    <row r="171" spans="1:7" s="89" customFormat="1">
      <c r="A171" s="33"/>
      <c r="B171" s="132" t="s">
        <v>183</v>
      </c>
      <c r="C171" s="131" t="s">
        <v>182</v>
      </c>
      <c r="D171" s="45"/>
      <c r="E171" s="45"/>
      <c r="F171" s="45"/>
      <c r="G171" s="45"/>
    </row>
    <row r="172" spans="1:7" s="89" customFormat="1">
      <c r="A172" s="33"/>
      <c r="B172" s="9">
        <v>62</v>
      </c>
      <c r="C172" s="64" t="s">
        <v>34</v>
      </c>
      <c r="D172" s="45"/>
      <c r="E172" s="45"/>
      <c r="F172" s="45"/>
      <c r="G172" s="45"/>
    </row>
    <row r="173" spans="1:7" s="89" customFormat="1" ht="38.25">
      <c r="A173" s="33"/>
      <c r="B173" s="123" t="s">
        <v>139</v>
      </c>
      <c r="C173" s="38" t="s">
        <v>254</v>
      </c>
      <c r="D173" s="61">
        <v>0</v>
      </c>
      <c r="E173" s="55">
        <v>1</v>
      </c>
      <c r="F173" s="55">
        <v>1</v>
      </c>
      <c r="G173" s="61">
        <v>0</v>
      </c>
    </row>
    <row r="174" spans="1:7" s="89" customFormat="1">
      <c r="A174" s="33" t="s">
        <v>5</v>
      </c>
      <c r="B174" s="9">
        <v>62</v>
      </c>
      <c r="C174" s="64" t="s">
        <v>34</v>
      </c>
      <c r="D174" s="61">
        <f t="shared" ref="D174:G175" si="22">D173</f>
        <v>0</v>
      </c>
      <c r="E174" s="55">
        <f t="shared" si="22"/>
        <v>1</v>
      </c>
      <c r="F174" s="55">
        <f t="shared" si="22"/>
        <v>1</v>
      </c>
      <c r="G174" s="61">
        <f t="shared" si="22"/>
        <v>0</v>
      </c>
    </row>
    <row r="175" spans="1:7" s="89" customFormat="1">
      <c r="A175" s="33" t="s">
        <v>5</v>
      </c>
      <c r="B175" s="132" t="s">
        <v>183</v>
      </c>
      <c r="C175" s="131" t="s">
        <v>182</v>
      </c>
      <c r="D175" s="61">
        <f t="shared" si="22"/>
        <v>0</v>
      </c>
      <c r="E175" s="55">
        <f t="shared" si="22"/>
        <v>1</v>
      </c>
      <c r="F175" s="55">
        <f t="shared" si="22"/>
        <v>1</v>
      </c>
      <c r="G175" s="61">
        <f t="shared" si="22"/>
        <v>0</v>
      </c>
    </row>
    <row r="176" spans="1:7" s="89" customFormat="1">
      <c r="A176" s="33" t="s">
        <v>5</v>
      </c>
      <c r="B176" s="65">
        <v>1</v>
      </c>
      <c r="C176" s="42" t="s">
        <v>40</v>
      </c>
      <c r="D176" s="55">
        <f t="shared" ref="D176:G176" si="23">D147+D140+D163+D169+D175</f>
        <v>348310</v>
      </c>
      <c r="E176" s="55">
        <f t="shared" si="23"/>
        <v>523729</v>
      </c>
      <c r="F176" s="55">
        <f t="shared" si="23"/>
        <v>521663</v>
      </c>
      <c r="G176" s="55">
        <f t="shared" si="23"/>
        <v>475719</v>
      </c>
    </row>
    <row r="177" spans="1:7" s="89" customFormat="1">
      <c r="A177" s="42" t="s">
        <v>5</v>
      </c>
      <c r="B177" s="34">
        <v>2408</v>
      </c>
      <c r="C177" s="35" t="s">
        <v>70</v>
      </c>
      <c r="D177" s="57">
        <f t="shared" ref="D177:G177" si="24">D176</f>
        <v>348310</v>
      </c>
      <c r="E177" s="57">
        <f t="shared" si="24"/>
        <v>523729</v>
      </c>
      <c r="F177" s="57">
        <f t="shared" si="24"/>
        <v>521663</v>
      </c>
      <c r="G177" s="57">
        <f t="shared" si="24"/>
        <v>475719</v>
      </c>
    </row>
    <row r="178" spans="1:7" s="89" customFormat="1" ht="8.25" customHeight="1">
      <c r="A178" s="42"/>
      <c r="B178" s="34"/>
      <c r="C178" s="35"/>
      <c r="D178" s="45"/>
      <c r="E178" s="45"/>
      <c r="F178" s="45"/>
      <c r="G178" s="45"/>
    </row>
    <row r="179" spans="1:7" s="89" customFormat="1">
      <c r="A179" s="1" t="s">
        <v>7</v>
      </c>
      <c r="B179" s="66">
        <v>3456</v>
      </c>
      <c r="C179" s="67" t="s">
        <v>0</v>
      </c>
      <c r="D179" s="58"/>
      <c r="E179" s="58"/>
      <c r="F179" s="58"/>
      <c r="G179" s="58"/>
    </row>
    <row r="180" spans="1:7" s="89" customFormat="1">
      <c r="A180" s="1"/>
      <c r="B180" s="68">
        <v>1E-3</v>
      </c>
      <c r="C180" s="67" t="s">
        <v>8</v>
      </c>
      <c r="D180" s="43"/>
      <c r="E180" s="43"/>
      <c r="F180" s="43"/>
      <c r="G180" s="43"/>
    </row>
    <row r="181" spans="1:7" s="89" customFormat="1" ht="25.5">
      <c r="A181" s="33"/>
      <c r="B181" s="62">
        <v>60</v>
      </c>
      <c r="C181" s="69" t="s">
        <v>99</v>
      </c>
      <c r="D181" s="58"/>
      <c r="E181" s="58"/>
      <c r="F181" s="58"/>
      <c r="G181" s="58"/>
    </row>
    <row r="182" spans="1:7" s="89" customFormat="1">
      <c r="A182" s="33"/>
      <c r="B182" s="62">
        <v>44</v>
      </c>
      <c r="C182" s="69" t="s">
        <v>9</v>
      </c>
      <c r="D182" s="58"/>
      <c r="E182" s="58"/>
      <c r="F182" s="58"/>
      <c r="G182" s="58"/>
    </row>
    <row r="183" spans="1:7" s="89" customFormat="1">
      <c r="A183" s="33"/>
      <c r="B183" s="62" t="s">
        <v>50</v>
      </c>
      <c r="C183" s="69" t="s">
        <v>11</v>
      </c>
      <c r="D183" s="70">
        <v>4736</v>
      </c>
      <c r="E183" s="70">
        <v>8093</v>
      </c>
      <c r="F183" s="70">
        <v>8093</v>
      </c>
      <c r="G183" s="70">
        <v>9083</v>
      </c>
    </row>
    <row r="184" spans="1:7" s="89" customFormat="1">
      <c r="A184" s="33"/>
      <c r="B184" s="62" t="s">
        <v>109</v>
      </c>
      <c r="C184" s="69" t="s">
        <v>101</v>
      </c>
      <c r="D184" s="70">
        <v>616</v>
      </c>
      <c r="E184" s="70">
        <v>1440</v>
      </c>
      <c r="F184" s="70">
        <v>1440</v>
      </c>
      <c r="G184" s="70">
        <v>1440</v>
      </c>
    </row>
    <row r="185" spans="1:7" s="89" customFormat="1">
      <c r="A185" s="33"/>
      <c r="B185" s="128" t="s">
        <v>163</v>
      </c>
      <c r="C185" s="129" t="s">
        <v>142</v>
      </c>
      <c r="D185" s="70">
        <v>404</v>
      </c>
      <c r="E185" s="70">
        <v>245</v>
      </c>
      <c r="F185" s="70">
        <v>245</v>
      </c>
      <c r="G185" s="45">
        <v>1</v>
      </c>
    </row>
    <row r="186" spans="1:7" s="89" customFormat="1">
      <c r="A186" s="33"/>
      <c r="B186" s="128" t="s">
        <v>164</v>
      </c>
      <c r="C186" s="129" t="s">
        <v>143</v>
      </c>
      <c r="D186" s="70">
        <v>3545</v>
      </c>
      <c r="E186" s="70">
        <v>969</v>
      </c>
      <c r="F186" s="70">
        <v>969</v>
      </c>
      <c r="G186" s="45">
        <v>1079</v>
      </c>
    </row>
    <row r="187" spans="1:7" s="89" customFormat="1">
      <c r="A187" s="33"/>
      <c r="B187" s="62" t="s">
        <v>51</v>
      </c>
      <c r="C187" s="129" t="s">
        <v>146</v>
      </c>
      <c r="D187" s="70">
        <v>123</v>
      </c>
      <c r="E187" s="70">
        <v>124</v>
      </c>
      <c r="F187" s="70">
        <v>124</v>
      </c>
      <c r="G187" s="70">
        <v>124</v>
      </c>
    </row>
    <row r="188" spans="1:7" s="89" customFormat="1">
      <c r="A188" s="33"/>
      <c r="B188" s="62" t="s">
        <v>52</v>
      </c>
      <c r="C188" s="69" t="s">
        <v>14</v>
      </c>
      <c r="D188" s="71">
        <v>455</v>
      </c>
      <c r="E188" s="71">
        <v>455</v>
      </c>
      <c r="F188" s="71">
        <v>455</v>
      </c>
      <c r="G188" s="71">
        <v>455</v>
      </c>
    </row>
    <row r="189" spans="1:7" s="89" customFormat="1">
      <c r="A189" s="33"/>
      <c r="B189" s="62" t="s">
        <v>186</v>
      </c>
      <c r="C189" s="69" t="s">
        <v>187</v>
      </c>
      <c r="D189" s="49">
        <v>0</v>
      </c>
      <c r="E189" s="71">
        <v>1</v>
      </c>
      <c r="F189" s="71">
        <v>1</v>
      </c>
      <c r="G189" s="71">
        <v>1</v>
      </c>
    </row>
    <row r="190" spans="1:7" s="89" customFormat="1">
      <c r="A190" s="33"/>
      <c r="B190" s="62" t="s">
        <v>219</v>
      </c>
      <c r="C190" s="69" t="s">
        <v>210</v>
      </c>
      <c r="D190" s="49">
        <v>0</v>
      </c>
      <c r="E190" s="71">
        <v>1</v>
      </c>
      <c r="F190" s="71">
        <v>1</v>
      </c>
      <c r="G190" s="71">
        <v>1</v>
      </c>
    </row>
    <row r="191" spans="1:7" s="89" customFormat="1">
      <c r="A191" s="33"/>
      <c r="B191" s="62" t="s">
        <v>221</v>
      </c>
      <c r="C191" s="69" t="s">
        <v>211</v>
      </c>
      <c r="D191" s="76">
        <v>0</v>
      </c>
      <c r="E191" s="77">
        <v>1</v>
      </c>
      <c r="F191" s="77">
        <v>1</v>
      </c>
      <c r="G191" s="77">
        <v>1</v>
      </c>
    </row>
    <row r="192" spans="1:7" s="89" customFormat="1">
      <c r="A192" s="33" t="s">
        <v>5</v>
      </c>
      <c r="B192" s="62">
        <v>44</v>
      </c>
      <c r="C192" s="69" t="s">
        <v>9</v>
      </c>
      <c r="D192" s="77">
        <f t="shared" ref="D192:F192" si="25">SUM(D183:D191)</f>
        <v>9879</v>
      </c>
      <c r="E192" s="77">
        <f t="shared" si="25"/>
        <v>11329</v>
      </c>
      <c r="F192" s="77">
        <f t="shared" si="25"/>
        <v>11329</v>
      </c>
      <c r="G192" s="77">
        <f>SUM(G183:G191)</f>
        <v>12185</v>
      </c>
    </row>
    <row r="193" spans="1:7" s="89" customFormat="1" ht="9" customHeight="1">
      <c r="A193" s="33"/>
      <c r="B193" s="62"/>
      <c r="C193" s="69"/>
      <c r="D193" s="43"/>
      <c r="E193" s="43"/>
      <c r="F193" s="43"/>
      <c r="G193" s="43"/>
    </row>
    <row r="194" spans="1:7" s="89" customFormat="1">
      <c r="A194" s="33"/>
      <c r="B194" s="62">
        <v>45</v>
      </c>
      <c r="C194" s="69" t="s">
        <v>123</v>
      </c>
      <c r="D194" s="43"/>
      <c r="E194" s="43"/>
      <c r="F194" s="43"/>
      <c r="G194" s="43"/>
    </row>
    <row r="195" spans="1:7" s="89" customFormat="1">
      <c r="A195" s="33"/>
      <c r="B195" s="62" t="s">
        <v>53</v>
      </c>
      <c r="C195" s="69" t="s">
        <v>11</v>
      </c>
      <c r="D195" s="71">
        <v>3181</v>
      </c>
      <c r="E195" s="71">
        <v>5113</v>
      </c>
      <c r="F195" s="71">
        <v>5113</v>
      </c>
      <c r="G195" s="71">
        <v>5245</v>
      </c>
    </row>
    <row r="196" spans="1:7" s="89" customFormat="1">
      <c r="A196" s="33"/>
      <c r="B196" s="62" t="s">
        <v>115</v>
      </c>
      <c r="C196" s="69" t="s">
        <v>101</v>
      </c>
      <c r="D196" s="71">
        <v>668</v>
      </c>
      <c r="E196" s="71">
        <v>2016</v>
      </c>
      <c r="F196" s="71">
        <v>2016</v>
      </c>
      <c r="G196" s="71">
        <v>2016</v>
      </c>
    </row>
    <row r="197" spans="1:7" s="169" customFormat="1">
      <c r="A197" s="56"/>
      <c r="B197" s="180" t="s">
        <v>165</v>
      </c>
      <c r="C197" s="181" t="s">
        <v>142</v>
      </c>
      <c r="D197" s="77">
        <v>188</v>
      </c>
      <c r="E197" s="77">
        <v>155</v>
      </c>
      <c r="F197" s="77">
        <v>155</v>
      </c>
      <c r="G197" s="55">
        <v>1</v>
      </c>
    </row>
    <row r="198" spans="1:7" s="89" customFormat="1">
      <c r="A198" s="33"/>
      <c r="B198" s="128" t="s">
        <v>166</v>
      </c>
      <c r="C198" s="129" t="s">
        <v>143</v>
      </c>
      <c r="D198" s="70">
        <v>2337</v>
      </c>
      <c r="E198" s="70">
        <v>708</v>
      </c>
      <c r="F198" s="70">
        <v>708</v>
      </c>
      <c r="G198" s="45">
        <v>716</v>
      </c>
    </row>
    <row r="199" spans="1:7" s="89" customFormat="1">
      <c r="A199" s="33"/>
      <c r="B199" s="62" t="s">
        <v>54</v>
      </c>
      <c r="C199" s="129" t="s">
        <v>146</v>
      </c>
      <c r="D199" s="70">
        <v>32</v>
      </c>
      <c r="E199" s="70">
        <v>60</v>
      </c>
      <c r="F199" s="70">
        <v>60</v>
      </c>
      <c r="G199" s="70">
        <v>60</v>
      </c>
    </row>
    <row r="200" spans="1:7" s="89" customFormat="1">
      <c r="A200" s="33"/>
      <c r="B200" s="62" t="s">
        <v>55</v>
      </c>
      <c r="C200" s="69" t="s">
        <v>14</v>
      </c>
      <c r="D200" s="71">
        <v>188</v>
      </c>
      <c r="E200" s="71">
        <v>161</v>
      </c>
      <c r="F200" s="71">
        <v>161</v>
      </c>
      <c r="G200" s="71">
        <v>161</v>
      </c>
    </row>
    <row r="201" spans="1:7" s="89" customFormat="1">
      <c r="A201" s="33"/>
      <c r="B201" s="62" t="s">
        <v>188</v>
      </c>
      <c r="C201" s="69" t="s">
        <v>187</v>
      </c>
      <c r="D201" s="49">
        <v>0</v>
      </c>
      <c r="E201" s="71">
        <v>1</v>
      </c>
      <c r="F201" s="71">
        <v>1</v>
      </c>
      <c r="G201" s="71">
        <v>1</v>
      </c>
    </row>
    <row r="202" spans="1:7" s="89" customFormat="1">
      <c r="A202" s="33"/>
      <c r="B202" s="62" t="s">
        <v>223</v>
      </c>
      <c r="C202" s="69" t="s">
        <v>207</v>
      </c>
      <c r="D202" s="49">
        <v>0</v>
      </c>
      <c r="E202" s="71">
        <v>1</v>
      </c>
      <c r="F202" s="71">
        <v>1</v>
      </c>
      <c r="G202" s="71">
        <v>1</v>
      </c>
    </row>
    <row r="203" spans="1:7" s="89" customFormat="1">
      <c r="A203" s="33"/>
      <c r="B203" s="62" t="s">
        <v>220</v>
      </c>
      <c r="C203" s="69" t="s">
        <v>210</v>
      </c>
      <c r="D203" s="49">
        <v>0</v>
      </c>
      <c r="E203" s="71">
        <v>1</v>
      </c>
      <c r="F203" s="71">
        <v>1</v>
      </c>
      <c r="G203" s="71">
        <v>1</v>
      </c>
    </row>
    <row r="204" spans="1:7" s="89" customFormat="1">
      <c r="A204" s="33"/>
      <c r="B204" s="62" t="s">
        <v>222</v>
      </c>
      <c r="C204" s="69" t="s">
        <v>211</v>
      </c>
      <c r="D204" s="49">
        <v>0</v>
      </c>
      <c r="E204" s="71">
        <v>1</v>
      </c>
      <c r="F204" s="71">
        <v>1</v>
      </c>
      <c r="G204" s="71">
        <v>1</v>
      </c>
    </row>
    <row r="205" spans="1:7" s="89" customFormat="1">
      <c r="A205" s="33" t="s">
        <v>5</v>
      </c>
      <c r="B205" s="62">
        <v>45</v>
      </c>
      <c r="C205" s="69" t="s">
        <v>123</v>
      </c>
      <c r="D205" s="74">
        <f t="shared" ref="D205:G205" si="26">SUM(D195:D204)</f>
        <v>6594</v>
      </c>
      <c r="E205" s="74">
        <f t="shared" si="26"/>
        <v>8217</v>
      </c>
      <c r="F205" s="74">
        <f t="shared" si="26"/>
        <v>8217</v>
      </c>
      <c r="G205" s="74">
        <f t="shared" si="26"/>
        <v>8203</v>
      </c>
    </row>
    <row r="206" spans="1:7" s="89" customFormat="1">
      <c r="A206" s="33"/>
      <c r="B206" s="62"/>
      <c r="C206" s="69"/>
      <c r="D206" s="75"/>
      <c r="E206" s="43"/>
      <c r="F206" s="43"/>
      <c r="G206" s="43"/>
    </row>
    <row r="207" spans="1:7" s="89" customFormat="1">
      <c r="A207" s="33"/>
      <c r="B207" s="62">
        <v>46</v>
      </c>
      <c r="C207" s="69" t="s">
        <v>124</v>
      </c>
      <c r="D207" s="75"/>
      <c r="E207" s="43"/>
      <c r="F207" s="43"/>
      <c r="G207" s="43"/>
    </row>
    <row r="208" spans="1:7" s="89" customFormat="1">
      <c r="A208" s="33"/>
      <c r="B208" s="62" t="s">
        <v>56</v>
      </c>
      <c r="C208" s="69" t="s">
        <v>11</v>
      </c>
      <c r="D208" s="70">
        <v>2441</v>
      </c>
      <c r="E208" s="70">
        <v>3873</v>
      </c>
      <c r="F208" s="70">
        <v>3873</v>
      </c>
      <c r="G208" s="70">
        <v>4010</v>
      </c>
    </row>
    <row r="209" spans="1:7" s="89" customFormat="1">
      <c r="A209" s="33"/>
      <c r="B209" s="62" t="s">
        <v>116</v>
      </c>
      <c r="C209" s="69" t="s">
        <v>101</v>
      </c>
      <c r="D209" s="70">
        <v>376</v>
      </c>
      <c r="E209" s="70">
        <v>600</v>
      </c>
      <c r="F209" s="70">
        <v>600</v>
      </c>
      <c r="G209" s="70">
        <v>600</v>
      </c>
    </row>
    <row r="210" spans="1:7" s="89" customFormat="1">
      <c r="A210" s="33"/>
      <c r="B210" s="128" t="s">
        <v>167</v>
      </c>
      <c r="C210" s="129" t="s">
        <v>142</v>
      </c>
      <c r="D210" s="46">
        <v>0</v>
      </c>
      <c r="E210" s="70">
        <v>117</v>
      </c>
      <c r="F210" s="70">
        <v>117</v>
      </c>
      <c r="G210" s="45">
        <v>1</v>
      </c>
    </row>
    <row r="211" spans="1:7" s="89" customFormat="1">
      <c r="A211" s="33"/>
      <c r="B211" s="128" t="s">
        <v>168</v>
      </c>
      <c r="C211" s="129" t="s">
        <v>143</v>
      </c>
      <c r="D211" s="70">
        <v>1749</v>
      </c>
      <c r="E211" s="70">
        <v>510</v>
      </c>
      <c r="F211" s="70">
        <v>510</v>
      </c>
      <c r="G211" s="45">
        <v>523</v>
      </c>
    </row>
    <row r="212" spans="1:7" s="89" customFormat="1">
      <c r="A212" s="33"/>
      <c r="B212" s="62" t="s">
        <v>57</v>
      </c>
      <c r="C212" s="129" t="s">
        <v>146</v>
      </c>
      <c r="D212" s="70">
        <v>25</v>
      </c>
      <c r="E212" s="70">
        <v>50</v>
      </c>
      <c r="F212" s="70">
        <v>50</v>
      </c>
      <c r="G212" s="70">
        <v>50</v>
      </c>
    </row>
    <row r="213" spans="1:7" s="89" customFormat="1">
      <c r="A213" s="33"/>
      <c r="B213" s="62" t="s">
        <v>58</v>
      </c>
      <c r="C213" s="69" t="s">
        <v>14</v>
      </c>
      <c r="D213" s="70">
        <v>10</v>
      </c>
      <c r="E213" s="70">
        <v>123</v>
      </c>
      <c r="F213" s="70">
        <v>123</v>
      </c>
      <c r="G213" s="70">
        <v>123</v>
      </c>
    </row>
    <row r="214" spans="1:7" s="89" customFormat="1">
      <c r="A214" s="33"/>
      <c r="B214" s="62" t="s">
        <v>189</v>
      </c>
      <c r="C214" s="69" t="s">
        <v>187</v>
      </c>
      <c r="D214" s="49">
        <v>0</v>
      </c>
      <c r="E214" s="71">
        <v>1</v>
      </c>
      <c r="F214" s="71">
        <v>1</v>
      </c>
      <c r="G214" s="71">
        <v>1</v>
      </c>
    </row>
    <row r="215" spans="1:7" s="89" customFormat="1">
      <c r="A215" s="33" t="s">
        <v>5</v>
      </c>
      <c r="B215" s="62">
        <v>46</v>
      </c>
      <c r="C215" s="69" t="s">
        <v>124</v>
      </c>
      <c r="D215" s="74">
        <f t="shared" ref="D215:G215" si="27">SUM(D208:D214)</f>
        <v>4601</v>
      </c>
      <c r="E215" s="74">
        <f t="shared" si="27"/>
        <v>5274</v>
      </c>
      <c r="F215" s="74">
        <f t="shared" si="27"/>
        <v>5274</v>
      </c>
      <c r="G215" s="74">
        <f t="shared" si="27"/>
        <v>5308</v>
      </c>
    </row>
    <row r="216" spans="1:7" s="89" customFormat="1">
      <c r="A216" s="33"/>
      <c r="B216" s="34"/>
      <c r="C216" s="69"/>
      <c r="D216" s="75"/>
      <c r="E216" s="43"/>
      <c r="F216" s="43"/>
      <c r="G216" s="43"/>
    </row>
    <row r="217" spans="1:7" s="89" customFormat="1">
      <c r="A217" s="33"/>
      <c r="B217" s="62">
        <v>47</v>
      </c>
      <c r="C217" s="69" t="s">
        <v>125</v>
      </c>
      <c r="D217" s="75"/>
      <c r="E217" s="43"/>
      <c r="F217" s="43"/>
      <c r="G217" s="43"/>
    </row>
    <row r="218" spans="1:7" s="89" customFormat="1">
      <c r="A218" s="33"/>
      <c r="B218" s="62" t="s">
        <v>59</v>
      </c>
      <c r="C218" s="69" t="s">
        <v>11</v>
      </c>
      <c r="D218" s="70">
        <v>1296</v>
      </c>
      <c r="E218" s="70">
        <v>2077</v>
      </c>
      <c r="F218" s="70">
        <v>2077</v>
      </c>
      <c r="G218" s="70">
        <v>2153</v>
      </c>
    </row>
    <row r="219" spans="1:7" s="89" customFormat="1">
      <c r="A219" s="33"/>
      <c r="B219" s="62" t="s">
        <v>117</v>
      </c>
      <c r="C219" s="69" t="s">
        <v>101</v>
      </c>
      <c r="D219" s="46">
        <v>0</v>
      </c>
      <c r="E219" s="70">
        <v>1080</v>
      </c>
      <c r="F219" s="70">
        <v>1080</v>
      </c>
      <c r="G219" s="70">
        <v>108</v>
      </c>
    </row>
    <row r="220" spans="1:7" s="89" customFormat="1">
      <c r="A220" s="33"/>
      <c r="B220" s="128" t="s">
        <v>169</v>
      </c>
      <c r="C220" s="129" t="s">
        <v>142</v>
      </c>
      <c r="D220" s="46">
        <v>0</v>
      </c>
      <c r="E220" s="70">
        <v>63</v>
      </c>
      <c r="F220" s="70">
        <v>63</v>
      </c>
      <c r="G220" s="45">
        <v>1</v>
      </c>
    </row>
    <row r="221" spans="1:7" s="89" customFormat="1">
      <c r="A221" s="33"/>
      <c r="B221" s="128" t="s">
        <v>170</v>
      </c>
      <c r="C221" s="129" t="s">
        <v>143</v>
      </c>
      <c r="D221" s="70">
        <v>890</v>
      </c>
      <c r="E221" s="70">
        <v>298</v>
      </c>
      <c r="F221" s="70">
        <v>298</v>
      </c>
      <c r="G221" s="45">
        <v>303</v>
      </c>
    </row>
    <row r="222" spans="1:7" s="89" customFormat="1">
      <c r="A222" s="33"/>
      <c r="B222" s="62" t="s">
        <v>60</v>
      </c>
      <c r="C222" s="129" t="s">
        <v>146</v>
      </c>
      <c r="D222" s="70">
        <v>6</v>
      </c>
      <c r="E222" s="70">
        <v>50</v>
      </c>
      <c r="F222" s="70">
        <v>50</v>
      </c>
      <c r="G222" s="70">
        <v>50</v>
      </c>
    </row>
    <row r="223" spans="1:7" s="89" customFormat="1">
      <c r="A223" s="33"/>
      <c r="B223" s="62" t="s">
        <v>61</v>
      </c>
      <c r="C223" s="69" t="s">
        <v>14</v>
      </c>
      <c r="D223" s="70">
        <v>129</v>
      </c>
      <c r="E223" s="70">
        <v>148</v>
      </c>
      <c r="F223" s="70">
        <v>148</v>
      </c>
      <c r="G223" s="70">
        <v>148</v>
      </c>
    </row>
    <row r="224" spans="1:7" s="89" customFormat="1">
      <c r="A224" s="33"/>
      <c r="B224" s="62" t="s">
        <v>190</v>
      </c>
      <c r="C224" s="69" t="s">
        <v>187</v>
      </c>
      <c r="D224" s="46">
        <v>0</v>
      </c>
      <c r="E224" s="70">
        <v>1</v>
      </c>
      <c r="F224" s="70">
        <v>1</v>
      </c>
      <c r="G224" s="70">
        <v>1</v>
      </c>
    </row>
    <row r="225" spans="1:7" s="89" customFormat="1">
      <c r="A225" s="33" t="s">
        <v>5</v>
      </c>
      <c r="B225" s="62">
        <v>47</v>
      </c>
      <c r="C225" s="69" t="s">
        <v>125</v>
      </c>
      <c r="D225" s="77">
        <f t="shared" ref="D225:G225" si="28">SUM(D218:D224)</f>
        <v>2321</v>
      </c>
      <c r="E225" s="77">
        <f t="shared" si="28"/>
        <v>3717</v>
      </c>
      <c r="F225" s="77">
        <f t="shared" si="28"/>
        <v>3717</v>
      </c>
      <c r="G225" s="77">
        <f t="shared" si="28"/>
        <v>2764</v>
      </c>
    </row>
    <row r="226" spans="1:7" s="89" customFormat="1">
      <c r="A226" s="33"/>
      <c r="B226" s="34"/>
      <c r="C226" s="69"/>
      <c r="D226" s="78"/>
      <c r="E226" s="43"/>
      <c r="F226" s="43"/>
      <c r="G226" s="43"/>
    </row>
    <row r="227" spans="1:7" s="89" customFormat="1">
      <c r="A227" s="33"/>
      <c r="B227" s="62">
        <v>48</v>
      </c>
      <c r="C227" s="69" t="s">
        <v>126</v>
      </c>
      <c r="D227" s="78"/>
      <c r="E227" s="43"/>
      <c r="F227" s="43"/>
      <c r="G227" s="43"/>
    </row>
    <row r="228" spans="1:7" s="89" customFormat="1">
      <c r="A228" s="33"/>
      <c r="B228" s="62" t="s">
        <v>62</v>
      </c>
      <c r="C228" s="69" t="s">
        <v>11</v>
      </c>
      <c r="D228" s="70">
        <v>2130</v>
      </c>
      <c r="E228" s="70">
        <v>3226</v>
      </c>
      <c r="F228" s="70">
        <v>3226</v>
      </c>
      <c r="G228" s="70">
        <v>2769</v>
      </c>
    </row>
    <row r="229" spans="1:7" s="89" customFormat="1">
      <c r="A229" s="33"/>
      <c r="B229" s="62" t="s">
        <v>118</v>
      </c>
      <c r="C229" s="69" t="s">
        <v>101</v>
      </c>
      <c r="D229" s="70">
        <v>798</v>
      </c>
      <c r="E229" s="70">
        <v>1461</v>
      </c>
      <c r="F229" s="70">
        <v>1461</v>
      </c>
      <c r="G229" s="70">
        <v>1509</v>
      </c>
    </row>
    <row r="230" spans="1:7" s="89" customFormat="1">
      <c r="A230" s="33"/>
      <c r="B230" s="128" t="s">
        <v>171</v>
      </c>
      <c r="C230" s="129" t="s">
        <v>142</v>
      </c>
      <c r="D230" s="70">
        <v>300</v>
      </c>
      <c r="E230" s="70">
        <v>98</v>
      </c>
      <c r="F230" s="70">
        <v>98</v>
      </c>
      <c r="G230" s="45">
        <v>1</v>
      </c>
    </row>
    <row r="231" spans="1:7" s="89" customFormat="1">
      <c r="A231" s="33"/>
      <c r="B231" s="128" t="s">
        <v>172</v>
      </c>
      <c r="C231" s="129" t="s">
        <v>143</v>
      </c>
      <c r="D231" s="70">
        <v>1213</v>
      </c>
      <c r="E231" s="70">
        <v>432</v>
      </c>
      <c r="F231" s="70">
        <v>432</v>
      </c>
      <c r="G231" s="45">
        <v>366</v>
      </c>
    </row>
    <row r="232" spans="1:7" s="89" customFormat="1">
      <c r="A232" s="33"/>
      <c r="B232" s="62" t="s">
        <v>63</v>
      </c>
      <c r="C232" s="129" t="s">
        <v>146</v>
      </c>
      <c r="D232" s="70">
        <v>27</v>
      </c>
      <c r="E232" s="70">
        <v>50</v>
      </c>
      <c r="F232" s="70">
        <v>50</v>
      </c>
      <c r="G232" s="70">
        <v>50</v>
      </c>
    </row>
    <row r="233" spans="1:7" s="89" customFormat="1">
      <c r="A233" s="33"/>
      <c r="B233" s="62" t="s">
        <v>64</v>
      </c>
      <c r="C233" s="69" t="s">
        <v>14</v>
      </c>
      <c r="D233" s="70">
        <v>50</v>
      </c>
      <c r="E233" s="70">
        <v>164</v>
      </c>
      <c r="F233" s="70">
        <v>164</v>
      </c>
      <c r="G233" s="70">
        <v>164</v>
      </c>
    </row>
    <row r="234" spans="1:7" s="89" customFormat="1">
      <c r="A234" s="33"/>
      <c r="B234" s="62" t="s">
        <v>191</v>
      </c>
      <c r="C234" s="69" t="s">
        <v>187</v>
      </c>
      <c r="D234" s="46">
        <v>0</v>
      </c>
      <c r="E234" s="70">
        <v>1</v>
      </c>
      <c r="F234" s="70">
        <v>1</v>
      </c>
      <c r="G234" s="70">
        <v>1</v>
      </c>
    </row>
    <row r="235" spans="1:7" s="89" customFormat="1">
      <c r="A235" s="33" t="s">
        <v>5</v>
      </c>
      <c r="B235" s="62">
        <v>48</v>
      </c>
      <c r="C235" s="69" t="s">
        <v>126</v>
      </c>
      <c r="D235" s="74">
        <f t="shared" ref="D235:G235" si="29">SUM(D228:D234)</f>
        <v>4518</v>
      </c>
      <c r="E235" s="74">
        <f t="shared" si="29"/>
        <v>5432</v>
      </c>
      <c r="F235" s="74">
        <f t="shared" si="29"/>
        <v>5432</v>
      </c>
      <c r="G235" s="74">
        <f t="shared" si="29"/>
        <v>4860</v>
      </c>
    </row>
    <row r="236" spans="1:7" s="89" customFormat="1" ht="25.5">
      <c r="A236" s="33" t="s">
        <v>5</v>
      </c>
      <c r="B236" s="62">
        <v>60</v>
      </c>
      <c r="C236" s="69" t="s">
        <v>99</v>
      </c>
      <c r="D236" s="74">
        <f t="shared" ref="D236:G236" si="30">D235+D225+D215+D205+D192</f>
        <v>27913</v>
      </c>
      <c r="E236" s="74">
        <f t="shared" si="30"/>
        <v>33969</v>
      </c>
      <c r="F236" s="74">
        <f t="shared" si="30"/>
        <v>33969</v>
      </c>
      <c r="G236" s="74">
        <f t="shared" si="30"/>
        <v>33320</v>
      </c>
    </row>
    <row r="237" spans="1:7" s="89" customFormat="1">
      <c r="A237" s="33"/>
      <c r="B237" s="62"/>
      <c r="C237" s="69"/>
      <c r="D237" s="46"/>
      <c r="E237" s="70"/>
      <c r="F237" s="70"/>
      <c r="G237" s="70"/>
    </row>
    <row r="238" spans="1:7" s="89" customFormat="1">
      <c r="A238" s="33"/>
      <c r="B238" s="62">
        <v>61</v>
      </c>
      <c r="C238" s="69" t="s">
        <v>96</v>
      </c>
      <c r="D238" s="46"/>
      <c r="E238" s="46"/>
      <c r="F238" s="46"/>
      <c r="G238" s="70"/>
    </row>
    <row r="239" spans="1:7" s="89" customFormat="1">
      <c r="A239" s="33"/>
      <c r="B239" s="62" t="s">
        <v>122</v>
      </c>
      <c r="C239" s="69" t="s">
        <v>101</v>
      </c>
      <c r="D239" s="70">
        <v>2397</v>
      </c>
      <c r="E239" s="70">
        <v>2520</v>
      </c>
      <c r="F239" s="70">
        <v>2520</v>
      </c>
      <c r="G239" s="70">
        <v>2605</v>
      </c>
    </row>
    <row r="240" spans="1:7" s="89" customFormat="1">
      <c r="A240" s="33"/>
      <c r="B240" s="62" t="s">
        <v>98</v>
      </c>
      <c r="C240" s="129" t="s">
        <v>146</v>
      </c>
      <c r="D240" s="70">
        <v>117</v>
      </c>
      <c r="E240" s="70">
        <v>248</v>
      </c>
      <c r="F240" s="70">
        <v>248</v>
      </c>
      <c r="G240" s="70">
        <v>248</v>
      </c>
    </row>
    <row r="241" spans="1:7" s="89" customFormat="1">
      <c r="A241" s="33"/>
      <c r="B241" s="62" t="s">
        <v>97</v>
      </c>
      <c r="C241" s="69" t="s">
        <v>14</v>
      </c>
      <c r="D241" s="70">
        <v>1074</v>
      </c>
      <c r="E241" s="70">
        <v>1474</v>
      </c>
      <c r="F241" s="70">
        <v>1474</v>
      </c>
      <c r="G241" s="70">
        <v>1474</v>
      </c>
    </row>
    <row r="242" spans="1:7" s="89" customFormat="1">
      <c r="A242" s="33"/>
      <c r="B242" s="62" t="s">
        <v>193</v>
      </c>
      <c r="C242" s="69" t="s">
        <v>187</v>
      </c>
      <c r="D242" s="70">
        <v>398</v>
      </c>
      <c r="E242" s="70">
        <v>1</v>
      </c>
      <c r="F242" s="70">
        <v>1</v>
      </c>
      <c r="G242" s="70">
        <v>1</v>
      </c>
    </row>
    <row r="243" spans="1:7" s="89" customFormat="1">
      <c r="A243" s="33"/>
      <c r="B243" s="62" t="s">
        <v>194</v>
      </c>
      <c r="C243" s="69" t="s">
        <v>195</v>
      </c>
      <c r="D243" s="70">
        <v>200</v>
      </c>
      <c r="E243" s="46">
        <v>0</v>
      </c>
      <c r="F243" s="46">
        <v>0</v>
      </c>
      <c r="G243" s="46">
        <v>0</v>
      </c>
    </row>
    <row r="244" spans="1:7" s="89" customFormat="1">
      <c r="A244" s="33" t="s">
        <v>5</v>
      </c>
      <c r="B244" s="62">
        <v>61</v>
      </c>
      <c r="C244" s="69" t="s">
        <v>96</v>
      </c>
      <c r="D244" s="74">
        <f t="shared" ref="D244:G244" si="31">SUM(D239:D243)</f>
        <v>4186</v>
      </c>
      <c r="E244" s="74">
        <f t="shared" si="31"/>
        <v>4243</v>
      </c>
      <c r="F244" s="74">
        <f t="shared" si="31"/>
        <v>4243</v>
      </c>
      <c r="G244" s="74">
        <f t="shared" si="31"/>
        <v>4328</v>
      </c>
    </row>
    <row r="245" spans="1:7" s="89" customFormat="1">
      <c r="A245" s="33" t="s">
        <v>5</v>
      </c>
      <c r="B245" s="83">
        <v>1E-3</v>
      </c>
      <c r="C245" s="79" t="s">
        <v>8</v>
      </c>
      <c r="D245" s="77">
        <f t="shared" ref="D245:G245" si="32">D236+D244</f>
        <v>32099</v>
      </c>
      <c r="E245" s="77">
        <f t="shared" si="32"/>
        <v>38212</v>
      </c>
      <c r="F245" s="77">
        <f t="shared" si="32"/>
        <v>38212</v>
      </c>
      <c r="G245" s="77">
        <f t="shared" si="32"/>
        <v>37648</v>
      </c>
    </row>
    <row r="246" spans="1:7" s="169" customFormat="1">
      <c r="A246" s="152" t="s">
        <v>5</v>
      </c>
      <c r="B246" s="182">
        <v>3456</v>
      </c>
      <c r="C246" s="183" t="s">
        <v>0</v>
      </c>
      <c r="D246" s="57">
        <f t="shared" ref="D246:G246" si="33">D245</f>
        <v>32099</v>
      </c>
      <c r="E246" s="57">
        <f t="shared" si="33"/>
        <v>38212</v>
      </c>
      <c r="F246" s="57">
        <f t="shared" si="33"/>
        <v>38212</v>
      </c>
      <c r="G246" s="57">
        <f t="shared" si="33"/>
        <v>37648</v>
      </c>
    </row>
    <row r="247" spans="1:7" s="89" customFormat="1">
      <c r="A247" s="42"/>
      <c r="B247" s="34"/>
      <c r="C247" s="79"/>
      <c r="D247" s="32"/>
      <c r="E247" s="31"/>
      <c r="F247" s="31"/>
      <c r="G247" s="31"/>
    </row>
    <row r="248" spans="1:7" s="89" customFormat="1">
      <c r="A248" s="33" t="s">
        <v>7</v>
      </c>
      <c r="B248" s="115">
        <v>3475</v>
      </c>
      <c r="C248" s="84" t="s">
        <v>1</v>
      </c>
      <c r="D248" s="82"/>
      <c r="E248" s="82"/>
      <c r="F248" s="82"/>
      <c r="G248" s="82"/>
    </row>
    <row r="249" spans="1:7" s="89" customFormat="1">
      <c r="A249" s="33"/>
      <c r="B249" s="83">
        <v>0.106</v>
      </c>
      <c r="C249" s="84" t="s">
        <v>37</v>
      </c>
      <c r="D249" s="85"/>
      <c r="E249" s="85"/>
      <c r="F249" s="85"/>
      <c r="G249" s="85"/>
    </row>
    <row r="250" spans="1:7" s="89" customFormat="1">
      <c r="A250" s="33"/>
      <c r="B250" s="87">
        <v>60</v>
      </c>
      <c r="C250" s="88" t="s">
        <v>38</v>
      </c>
      <c r="D250" s="85"/>
      <c r="E250" s="85"/>
      <c r="F250" s="85"/>
      <c r="G250" s="85"/>
    </row>
    <row r="251" spans="1:7" s="89" customFormat="1">
      <c r="A251" s="33"/>
      <c r="B251" s="121" t="s">
        <v>29</v>
      </c>
      <c r="C251" s="88" t="s">
        <v>11</v>
      </c>
      <c r="D251" s="45">
        <v>2870</v>
      </c>
      <c r="E251" s="45">
        <v>4902</v>
      </c>
      <c r="F251" s="45">
        <v>4902</v>
      </c>
      <c r="G251" s="45">
        <v>6471</v>
      </c>
    </row>
    <row r="252" spans="1:7" s="89" customFormat="1">
      <c r="A252" s="33"/>
      <c r="B252" s="121" t="s">
        <v>110</v>
      </c>
      <c r="C252" s="88" t="s">
        <v>101</v>
      </c>
      <c r="D252" s="44">
        <v>0</v>
      </c>
      <c r="E252" s="45">
        <v>468</v>
      </c>
      <c r="F252" s="45">
        <v>468</v>
      </c>
      <c r="G252" s="45">
        <v>115</v>
      </c>
    </row>
    <row r="253" spans="1:7" s="89" customFormat="1">
      <c r="A253" s="33"/>
      <c r="B253" s="128" t="s">
        <v>173</v>
      </c>
      <c r="C253" s="129" t="s">
        <v>142</v>
      </c>
      <c r="D253" s="70">
        <f>137-1</f>
        <v>136</v>
      </c>
      <c r="E253" s="70">
        <v>149</v>
      </c>
      <c r="F253" s="70">
        <v>149</v>
      </c>
      <c r="G253" s="45">
        <v>1</v>
      </c>
    </row>
    <row r="254" spans="1:7" s="89" customFormat="1">
      <c r="A254" s="33"/>
      <c r="B254" s="128" t="s">
        <v>174</v>
      </c>
      <c r="C254" s="129" t="s">
        <v>143</v>
      </c>
      <c r="D254" s="70">
        <v>2041</v>
      </c>
      <c r="E254" s="70">
        <v>636</v>
      </c>
      <c r="F254" s="70">
        <v>636</v>
      </c>
      <c r="G254" s="45">
        <v>989</v>
      </c>
    </row>
    <row r="255" spans="1:7" s="89" customFormat="1">
      <c r="A255" s="33"/>
      <c r="B255" s="121" t="s">
        <v>30</v>
      </c>
      <c r="C255" s="129" t="s">
        <v>14</v>
      </c>
      <c r="D255" s="55">
        <v>100</v>
      </c>
      <c r="E255" s="55">
        <v>330</v>
      </c>
      <c r="F255" s="55">
        <v>330</v>
      </c>
      <c r="G255" s="55">
        <v>330</v>
      </c>
    </row>
    <row r="256" spans="1:7" s="89" customFormat="1">
      <c r="A256" s="33" t="s">
        <v>5</v>
      </c>
      <c r="B256" s="87">
        <v>60</v>
      </c>
      <c r="C256" s="88" t="s">
        <v>38</v>
      </c>
      <c r="D256" s="55">
        <f t="shared" ref="D256:G256" si="34">SUM(D251:D255)</f>
        <v>5147</v>
      </c>
      <c r="E256" s="55">
        <f t="shared" si="34"/>
        <v>6485</v>
      </c>
      <c r="F256" s="55">
        <f t="shared" si="34"/>
        <v>6485</v>
      </c>
      <c r="G256" s="55">
        <f t="shared" si="34"/>
        <v>7906</v>
      </c>
    </row>
    <row r="257" spans="1:7" s="89" customFormat="1">
      <c r="A257" s="33"/>
      <c r="B257" s="87"/>
      <c r="C257" s="88"/>
      <c r="D257" s="90"/>
      <c r="E257" s="90"/>
      <c r="F257" s="90"/>
      <c r="G257" s="90"/>
    </row>
    <row r="258" spans="1:7" s="89" customFormat="1">
      <c r="A258" s="33"/>
      <c r="B258" s="87">
        <v>62</v>
      </c>
      <c r="C258" s="88" t="s">
        <v>74</v>
      </c>
      <c r="D258" s="32"/>
      <c r="E258" s="32"/>
      <c r="F258" s="32"/>
      <c r="G258" s="32"/>
    </row>
    <row r="259" spans="1:7" s="89" customFormat="1">
      <c r="A259" s="33"/>
      <c r="B259" s="121" t="s">
        <v>76</v>
      </c>
      <c r="C259" s="88" t="s">
        <v>11</v>
      </c>
      <c r="D259" s="45">
        <v>7762</v>
      </c>
      <c r="E259" s="45">
        <v>10969</v>
      </c>
      <c r="F259" s="45">
        <v>10969</v>
      </c>
      <c r="G259" s="45">
        <v>11796</v>
      </c>
    </row>
    <row r="260" spans="1:7" s="89" customFormat="1">
      <c r="A260" s="33"/>
      <c r="B260" s="121" t="s">
        <v>106</v>
      </c>
      <c r="C260" s="88" t="s">
        <v>101</v>
      </c>
      <c r="D260" s="45">
        <v>3043</v>
      </c>
      <c r="E260" s="45">
        <v>1237</v>
      </c>
      <c r="F260" s="45">
        <v>1237</v>
      </c>
      <c r="G260" s="45">
        <v>684</v>
      </c>
    </row>
    <row r="261" spans="1:7" s="89" customFormat="1">
      <c r="A261" s="33"/>
      <c r="B261" s="128" t="s">
        <v>175</v>
      </c>
      <c r="C261" s="129" t="s">
        <v>142</v>
      </c>
      <c r="D261" s="70">
        <v>393</v>
      </c>
      <c r="E261" s="70">
        <v>333</v>
      </c>
      <c r="F261" s="70">
        <v>333</v>
      </c>
      <c r="G261" s="45">
        <v>1</v>
      </c>
    </row>
    <row r="262" spans="1:7" s="89" customFormat="1">
      <c r="A262" s="33"/>
      <c r="B262" s="128" t="s">
        <v>176</v>
      </c>
      <c r="C262" s="129" t="s">
        <v>143</v>
      </c>
      <c r="D262" s="70">
        <v>4711</v>
      </c>
      <c r="E262" s="70">
        <v>1530</v>
      </c>
      <c r="F262" s="70">
        <v>1530</v>
      </c>
      <c r="G262" s="45">
        <v>1644</v>
      </c>
    </row>
    <row r="263" spans="1:7" s="89" customFormat="1">
      <c r="A263" s="33"/>
      <c r="B263" s="121" t="s">
        <v>77</v>
      </c>
      <c r="C263" s="129" t="s">
        <v>146</v>
      </c>
      <c r="D263" s="45">
        <v>70</v>
      </c>
      <c r="E263" s="45">
        <v>70</v>
      </c>
      <c r="F263" s="45">
        <v>70</v>
      </c>
      <c r="G263" s="45">
        <v>70</v>
      </c>
    </row>
    <row r="264" spans="1:7" s="89" customFormat="1">
      <c r="A264" s="33"/>
      <c r="B264" s="121" t="s">
        <v>78</v>
      </c>
      <c r="C264" s="88" t="s">
        <v>14</v>
      </c>
      <c r="D264" s="45">
        <v>296</v>
      </c>
      <c r="E264" s="45">
        <v>299</v>
      </c>
      <c r="F264" s="45">
        <v>299</v>
      </c>
      <c r="G264" s="45">
        <v>299</v>
      </c>
    </row>
    <row r="265" spans="1:7" s="89" customFormat="1">
      <c r="A265" s="33"/>
      <c r="B265" s="121" t="s">
        <v>198</v>
      </c>
      <c r="C265" s="69" t="s">
        <v>187</v>
      </c>
      <c r="D265" s="44">
        <v>0</v>
      </c>
      <c r="E265" s="45">
        <v>1</v>
      </c>
      <c r="F265" s="45">
        <v>1</v>
      </c>
      <c r="G265" s="45">
        <v>1</v>
      </c>
    </row>
    <row r="266" spans="1:7" s="89" customFormat="1">
      <c r="A266" s="33"/>
      <c r="B266" s="121" t="s">
        <v>196</v>
      </c>
      <c r="C266" s="88" t="s">
        <v>148</v>
      </c>
      <c r="D266" s="61">
        <v>0</v>
      </c>
      <c r="E266" s="55">
        <v>178</v>
      </c>
      <c r="F266" s="55">
        <v>178</v>
      </c>
      <c r="G266" s="55">
        <v>178</v>
      </c>
    </row>
    <row r="267" spans="1:7" s="89" customFormat="1">
      <c r="A267" s="33" t="s">
        <v>5</v>
      </c>
      <c r="B267" s="87">
        <v>62</v>
      </c>
      <c r="C267" s="88" t="s">
        <v>74</v>
      </c>
      <c r="D267" s="55">
        <f t="shared" ref="D267:G267" si="35">SUM(D259:D266)</f>
        <v>16275</v>
      </c>
      <c r="E267" s="55">
        <f t="shared" si="35"/>
        <v>14617</v>
      </c>
      <c r="F267" s="55">
        <f t="shared" si="35"/>
        <v>14617</v>
      </c>
      <c r="G267" s="55">
        <f t="shared" si="35"/>
        <v>14673</v>
      </c>
    </row>
    <row r="268" spans="1:7" s="89" customFormat="1">
      <c r="A268" s="33"/>
      <c r="B268" s="87"/>
      <c r="C268" s="88"/>
      <c r="D268" s="45"/>
      <c r="E268" s="45"/>
      <c r="F268" s="45"/>
      <c r="G268" s="45"/>
    </row>
    <row r="269" spans="1:7" s="89" customFormat="1">
      <c r="A269" s="33"/>
      <c r="B269" s="87">
        <v>63</v>
      </c>
      <c r="C269" s="88" t="s">
        <v>75</v>
      </c>
      <c r="D269" s="32"/>
      <c r="E269" s="32"/>
      <c r="F269" s="32"/>
      <c r="G269" s="32"/>
    </row>
    <row r="270" spans="1:7" s="89" customFormat="1">
      <c r="A270" s="33"/>
      <c r="B270" s="121" t="s">
        <v>79</v>
      </c>
      <c r="C270" s="88" t="s">
        <v>11</v>
      </c>
      <c r="D270" s="45">
        <f>2762-1</f>
        <v>2761</v>
      </c>
      <c r="E270" s="45">
        <v>4513</v>
      </c>
      <c r="F270" s="45">
        <v>4513</v>
      </c>
      <c r="G270" s="45">
        <v>3640</v>
      </c>
    </row>
    <row r="271" spans="1:7" s="89" customFormat="1">
      <c r="A271" s="33"/>
      <c r="B271" s="128" t="s">
        <v>177</v>
      </c>
      <c r="C271" s="129" t="s">
        <v>142</v>
      </c>
      <c r="D271" s="70">
        <v>100</v>
      </c>
      <c r="E271" s="70">
        <v>137</v>
      </c>
      <c r="F271" s="70">
        <v>137</v>
      </c>
      <c r="G271" s="45">
        <v>1</v>
      </c>
    </row>
    <row r="272" spans="1:7" s="89" customFormat="1">
      <c r="A272" s="33"/>
      <c r="B272" s="128" t="s">
        <v>178</v>
      </c>
      <c r="C272" s="129" t="s">
        <v>143</v>
      </c>
      <c r="D272" s="70">
        <v>1980</v>
      </c>
      <c r="E272" s="70">
        <v>460</v>
      </c>
      <c r="F272" s="70">
        <v>460</v>
      </c>
      <c r="G272" s="45">
        <v>342</v>
      </c>
    </row>
    <row r="273" spans="1:7" s="89" customFormat="1">
      <c r="A273" s="33"/>
      <c r="B273" s="121" t="s">
        <v>80</v>
      </c>
      <c r="C273" s="129" t="s">
        <v>146</v>
      </c>
      <c r="D273" s="45">
        <v>60</v>
      </c>
      <c r="E273" s="45">
        <v>60</v>
      </c>
      <c r="F273" s="45">
        <v>60</v>
      </c>
      <c r="G273" s="45">
        <v>60</v>
      </c>
    </row>
    <row r="274" spans="1:7" s="89" customFormat="1">
      <c r="A274" s="33"/>
      <c r="B274" s="121" t="s">
        <v>81</v>
      </c>
      <c r="C274" s="88" t="s">
        <v>14</v>
      </c>
      <c r="D274" s="45">
        <v>64</v>
      </c>
      <c r="E274" s="45">
        <v>64</v>
      </c>
      <c r="F274" s="45">
        <v>64</v>
      </c>
      <c r="G274" s="45">
        <v>64</v>
      </c>
    </row>
    <row r="275" spans="1:7" s="89" customFormat="1">
      <c r="A275" s="33"/>
      <c r="B275" s="121" t="s">
        <v>85</v>
      </c>
      <c r="C275" s="38" t="s">
        <v>192</v>
      </c>
      <c r="D275" s="45">
        <v>264</v>
      </c>
      <c r="E275" s="45">
        <v>264</v>
      </c>
      <c r="F275" s="45">
        <v>264</v>
      </c>
      <c r="G275" s="45">
        <v>264</v>
      </c>
    </row>
    <row r="276" spans="1:7" s="89" customFormat="1">
      <c r="A276" s="33"/>
      <c r="B276" s="121" t="s">
        <v>199</v>
      </c>
      <c r="C276" s="69" t="s">
        <v>187</v>
      </c>
      <c r="D276" s="45">
        <v>31</v>
      </c>
      <c r="E276" s="45">
        <v>1</v>
      </c>
      <c r="F276" s="45">
        <v>1</v>
      </c>
      <c r="G276" s="45">
        <v>1</v>
      </c>
    </row>
    <row r="277" spans="1:7" s="89" customFormat="1">
      <c r="A277" s="33"/>
      <c r="B277" s="121" t="s">
        <v>197</v>
      </c>
      <c r="C277" s="42" t="s">
        <v>148</v>
      </c>
      <c r="D277" s="61">
        <v>0</v>
      </c>
      <c r="E277" s="55">
        <v>183</v>
      </c>
      <c r="F277" s="55">
        <v>183</v>
      </c>
      <c r="G277" s="55">
        <v>183</v>
      </c>
    </row>
    <row r="278" spans="1:7" s="89" customFormat="1">
      <c r="A278" s="1" t="s">
        <v>5</v>
      </c>
      <c r="B278" s="91">
        <v>63</v>
      </c>
      <c r="C278" s="88" t="s">
        <v>75</v>
      </c>
      <c r="D278" s="55">
        <f t="shared" ref="D278:G278" si="36">SUM(D270:D277)</f>
        <v>5260</v>
      </c>
      <c r="E278" s="55">
        <f t="shared" si="36"/>
        <v>5682</v>
      </c>
      <c r="F278" s="55">
        <f t="shared" si="36"/>
        <v>5682</v>
      </c>
      <c r="G278" s="55">
        <f t="shared" si="36"/>
        <v>4555</v>
      </c>
    </row>
    <row r="279" spans="1:7" s="89" customFormat="1">
      <c r="A279" s="1"/>
      <c r="B279" s="91"/>
      <c r="C279" s="88"/>
      <c r="D279" s="45"/>
      <c r="E279" s="45"/>
      <c r="F279" s="45"/>
      <c r="G279" s="45"/>
    </row>
    <row r="280" spans="1:7" s="89" customFormat="1">
      <c r="A280" s="1"/>
      <c r="B280" s="91">
        <v>64</v>
      </c>
      <c r="C280" s="88" t="s">
        <v>111</v>
      </c>
      <c r="D280" s="45"/>
      <c r="E280" s="45"/>
      <c r="F280" s="45"/>
      <c r="G280" s="45"/>
    </row>
    <row r="281" spans="1:7" s="89" customFormat="1">
      <c r="A281" s="33"/>
      <c r="B281" s="121" t="s">
        <v>112</v>
      </c>
      <c r="C281" s="88" t="s">
        <v>11</v>
      </c>
      <c r="D281" s="45">
        <f>1887-1</f>
        <v>1886</v>
      </c>
      <c r="E281" s="45">
        <v>2708</v>
      </c>
      <c r="F281" s="45">
        <v>2708</v>
      </c>
      <c r="G281" s="45">
        <v>5059</v>
      </c>
    </row>
    <row r="282" spans="1:7" s="89" customFormat="1">
      <c r="A282" s="33"/>
      <c r="B282" s="128" t="s">
        <v>179</v>
      </c>
      <c r="C282" s="129" t="s">
        <v>142</v>
      </c>
      <c r="D282" s="70">
        <v>57</v>
      </c>
      <c r="E282" s="70">
        <v>82</v>
      </c>
      <c r="F282" s="70">
        <v>82</v>
      </c>
      <c r="G282" s="45">
        <v>1</v>
      </c>
    </row>
    <row r="283" spans="1:7" s="89" customFormat="1">
      <c r="A283" s="33"/>
      <c r="B283" s="128" t="s">
        <v>180</v>
      </c>
      <c r="C283" s="129" t="s">
        <v>143</v>
      </c>
      <c r="D283" s="70">
        <v>1135</v>
      </c>
      <c r="E283" s="70">
        <v>355</v>
      </c>
      <c r="F283" s="70">
        <v>355</v>
      </c>
      <c r="G283" s="45">
        <v>882</v>
      </c>
    </row>
    <row r="284" spans="1:7" s="89" customFormat="1">
      <c r="A284" s="33"/>
      <c r="B284" s="121" t="s">
        <v>113</v>
      </c>
      <c r="C284" s="129" t="s">
        <v>146</v>
      </c>
      <c r="D284" s="45">
        <v>60</v>
      </c>
      <c r="E284" s="45">
        <v>60</v>
      </c>
      <c r="F284" s="45">
        <v>60</v>
      </c>
      <c r="G284" s="45">
        <v>60</v>
      </c>
    </row>
    <row r="285" spans="1:7" s="89" customFormat="1">
      <c r="A285" s="33"/>
      <c r="B285" s="121" t="s">
        <v>114</v>
      </c>
      <c r="C285" s="88" t="s">
        <v>14</v>
      </c>
      <c r="D285" s="45">
        <v>293</v>
      </c>
      <c r="E285" s="45">
        <v>300</v>
      </c>
      <c r="F285" s="45">
        <v>300</v>
      </c>
      <c r="G285" s="45">
        <v>300</v>
      </c>
    </row>
    <row r="286" spans="1:7" s="89" customFormat="1">
      <c r="A286" s="33"/>
      <c r="B286" s="121" t="s">
        <v>200</v>
      </c>
      <c r="C286" s="69" t="s">
        <v>187</v>
      </c>
      <c r="D286" s="61">
        <v>0</v>
      </c>
      <c r="E286" s="55">
        <v>1</v>
      </c>
      <c r="F286" s="55">
        <v>1</v>
      </c>
      <c r="G286" s="55">
        <v>1</v>
      </c>
    </row>
    <row r="287" spans="1:7" s="89" customFormat="1">
      <c r="A287" s="33" t="s">
        <v>5</v>
      </c>
      <c r="B287" s="87">
        <v>64</v>
      </c>
      <c r="C287" s="88" t="s">
        <v>111</v>
      </c>
      <c r="D287" s="55">
        <f t="shared" ref="D287:G287" si="37">SUM(D281:D286)</f>
        <v>3431</v>
      </c>
      <c r="E287" s="55">
        <f t="shared" si="37"/>
        <v>3506</v>
      </c>
      <c r="F287" s="55">
        <f t="shared" si="37"/>
        <v>3506</v>
      </c>
      <c r="G287" s="55">
        <f t="shared" si="37"/>
        <v>6303</v>
      </c>
    </row>
    <row r="288" spans="1:7" s="89" customFormat="1">
      <c r="A288" s="1" t="s">
        <v>5</v>
      </c>
      <c r="B288" s="68">
        <v>0.106</v>
      </c>
      <c r="C288" s="81" t="s">
        <v>37</v>
      </c>
      <c r="D288" s="57">
        <f t="shared" ref="D288:G288" si="38">D256+D267+D278+D287</f>
        <v>30113</v>
      </c>
      <c r="E288" s="57">
        <f t="shared" si="38"/>
        <v>30290</v>
      </c>
      <c r="F288" s="57">
        <f t="shared" si="38"/>
        <v>30290</v>
      </c>
      <c r="G288" s="57">
        <f t="shared" si="38"/>
        <v>33437</v>
      </c>
    </row>
    <row r="289" spans="1:7" s="89" customFormat="1">
      <c r="A289" s="1" t="s">
        <v>5</v>
      </c>
      <c r="B289" s="80">
        <v>3475</v>
      </c>
      <c r="C289" s="81" t="s">
        <v>1</v>
      </c>
      <c r="D289" s="57">
        <f t="shared" ref="D289:G289" si="39">D288</f>
        <v>30113</v>
      </c>
      <c r="E289" s="57">
        <f t="shared" si="39"/>
        <v>30290</v>
      </c>
      <c r="F289" s="57">
        <f t="shared" si="39"/>
        <v>30290</v>
      </c>
      <c r="G289" s="57">
        <f t="shared" si="39"/>
        <v>33437</v>
      </c>
    </row>
    <row r="290" spans="1:7" s="146" customFormat="1">
      <c r="A290" s="92" t="s">
        <v>5</v>
      </c>
      <c r="B290" s="93"/>
      <c r="C290" s="94" t="s">
        <v>6</v>
      </c>
      <c r="D290" s="122">
        <f t="shared" ref="D290:G290" si="40">D246+D177+D289</f>
        <v>410522</v>
      </c>
      <c r="E290" s="122">
        <f t="shared" si="40"/>
        <v>592231</v>
      </c>
      <c r="F290" s="122">
        <f t="shared" si="40"/>
        <v>590165</v>
      </c>
      <c r="G290" s="122">
        <f t="shared" si="40"/>
        <v>546804</v>
      </c>
    </row>
    <row r="291" spans="1:7" s="89" customFormat="1" ht="13.5">
      <c r="A291" s="33"/>
      <c r="B291" s="62"/>
      <c r="C291" s="95"/>
      <c r="D291" s="165"/>
      <c r="E291" s="31"/>
      <c r="F291" s="31"/>
      <c r="G291" s="31"/>
    </row>
    <row r="292" spans="1:7" s="89" customFormat="1">
      <c r="A292" s="1"/>
      <c r="B292" s="9"/>
      <c r="C292" s="35" t="s">
        <v>39</v>
      </c>
      <c r="D292" s="96"/>
      <c r="E292" s="31"/>
      <c r="F292" s="31"/>
      <c r="G292" s="31"/>
    </row>
    <row r="293" spans="1:7" s="138" customFormat="1">
      <c r="A293" s="1" t="s">
        <v>7</v>
      </c>
      <c r="B293" s="97">
        <v>4408</v>
      </c>
      <c r="C293" s="98" t="s">
        <v>69</v>
      </c>
      <c r="D293" s="96"/>
      <c r="E293" s="96"/>
      <c r="F293" s="96"/>
      <c r="G293" s="96"/>
    </row>
    <row r="294" spans="1:7" s="138" customFormat="1">
      <c r="A294" s="99"/>
      <c r="B294" s="100">
        <v>1</v>
      </c>
      <c r="C294" s="101" t="s">
        <v>40</v>
      </c>
      <c r="D294" s="102"/>
      <c r="E294" s="102"/>
      <c r="F294" s="102"/>
      <c r="G294" s="102"/>
    </row>
    <row r="295" spans="1:7" s="138" customFormat="1">
      <c r="A295" s="99"/>
      <c r="B295" s="133" t="s">
        <v>237</v>
      </c>
      <c r="C295" s="35" t="s">
        <v>236</v>
      </c>
      <c r="D295" s="45"/>
      <c r="E295" s="45"/>
      <c r="F295" s="45"/>
      <c r="G295" s="45"/>
    </row>
    <row r="296" spans="1:7" s="138" customFormat="1">
      <c r="A296" s="99"/>
      <c r="B296" s="134" t="s">
        <v>238</v>
      </c>
      <c r="C296" s="42" t="s">
        <v>9</v>
      </c>
      <c r="D296" s="45"/>
      <c r="E296" s="45"/>
      <c r="F296" s="45"/>
      <c r="G296" s="45"/>
    </row>
    <row r="297" spans="1:7" s="166" customFormat="1">
      <c r="A297" s="154"/>
      <c r="B297" s="104">
        <v>61</v>
      </c>
      <c r="C297" s="135" t="s">
        <v>239</v>
      </c>
      <c r="D297" s="136"/>
      <c r="E297" s="136"/>
      <c r="F297" s="136"/>
      <c r="G297" s="137"/>
    </row>
    <row r="298" spans="1:7" s="138" customFormat="1">
      <c r="A298" s="99"/>
      <c r="B298" s="124" t="s">
        <v>240</v>
      </c>
      <c r="C298" s="101" t="s">
        <v>31</v>
      </c>
      <c r="D298" s="45">
        <f>4744-1</f>
        <v>4743</v>
      </c>
      <c r="E298" s="45">
        <v>1800</v>
      </c>
      <c r="F298" s="45">
        <v>1800</v>
      </c>
      <c r="G298" s="44">
        <v>0</v>
      </c>
    </row>
    <row r="299" spans="1:7" s="138" customFormat="1">
      <c r="A299" s="159" t="s">
        <v>5</v>
      </c>
      <c r="B299" s="160">
        <v>61</v>
      </c>
      <c r="C299" s="184" t="s">
        <v>239</v>
      </c>
      <c r="D299" s="57">
        <f t="shared" ref="D299:G299" si="41">D298</f>
        <v>4743</v>
      </c>
      <c r="E299" s="57">
        <f t="shared" si="41"/>
        <v>1800</v>
      </c>
      <c r="F299" s="57">
        <f t="shared" si="41"/>
        <v>1800</v>
      </c>
      <c r="G299" s="54">
        <f t="shared" si="41"/>
        <v>0</v>
      </c>
    </row>
    <row r="300" spans="1:7" s="138" customFormat="1" hidden="1">
      <c r="A300" s="99"/>
      <c r="B300" s="104"/>
      <c r="C300" s="153"/>
      <c r="D300" s="61"/>
      <c r="E300" s="55"/>
      <c r="F300" s="55"/>
      <c r="G300" s="55"/>
    </row>
    <row r="301" spans="1:7" s="166" customFormat="1">
      <c r="A301" s="99"/>
      <c r="B301" s="104">
        <v>62</v>
      </c>
      <c r="C301" s="153" t="s">
        <v>249</v>
      </c>
      <c r="D301" s="136"/>
      <c r="E301" s="136"/>
      <c r="F301" s="136"/>
      <c r="G301" s="137"/>
    </row>
    <row r="302" spans="1:7" s="138" customFormat="1">
      <c r="A302" s="99"/>
      <c r="B302" s="124" t="s">
        <v>251</v>
      </c>
      <c r="C302" s="101" t="s">
        <v>250</v>
      </c>
      <c r="D302" s="55">
        <v>150</v>
      </c>
      <c r="E302" s="55">
        <v>104</v>
      </c>
      <c r="F302" s="55">
        <v>104</v>
      </c>
      <c r="G302" s="55">
        <v>500</v>
      </c>
    </row>
    <row r="303" spans="1:7" s="138" customFormat="1">
      <c r="A303" s="99" t="s">
        <v>5</v>
      </c>
      <c r="B303" s="104">
        <v>62</v>
      </c>
      <c r="C303" s="153" t="s">
        <v>249</v>
      </c>
      <c r="D303" s="55">
        <f t="shared" ref="D303:G303" si="42">D302</f>
        <v>150</v>
      </c>
      <c r="E303" s="55">
        <f t="shared" si="42"/>
        <v>104</v>
      </c>
      <c r="F303" s="55">
        <f t="shared" si="42"/>
        <v>104</v>
      </c>
      <c r="G303" s="55">
        <f t="shared" si="42"/>
        <v>500</v>
      </c>
    </row>
    <row r="304" spans="1:7" s="138" customFormat="1">
      <c r="A304" s="99"/>
      <c r="B304" s="104"/>
      <c r="C304" s="153"/>
      <c r="D304" s="44"/>
      <c r="E304" s="44"/>
      <c r="F304" s="44"/>
      <c r="G304" s="45"/>
    </row>
    <row r="305" spans="1:7" s="166" customFormat="1" ht="15" customHeight="1">
      <c r="A305" s="99"/>
      <c r="B305" s="104">
        <v>63</v>
      </c>
      <c r="C305" s="153" t="s">
        <v>258</v>
      </c>
      <c r="D305" s="136"/>
      <c r="E305" s="136"/>
      <c r="F305" s="136"/>
      <c r="G305" s="137"/>
    </row>
    <row r="306" spans="1:7" s="138" customFormat="1" ht="15" customHeight="1">
      <c r="A306" s="99"/>
      <c r="B306" s="124" t="s">
        <v>259</v>
      </c>
      <c r="C306" s="101" t="s">
        <v>233</v>
      </c>
      <c r="D306" s="61">
        <v>0</v>
      </c>
      <c r="E306" s="55">
        <v>20000</v>
      </c>
      <c r="F306" s="55">
        <f>20000+5000</f>
        <v>25000</v>
      </c>
      <c r="G306" s="55">
        <v>55000</v>
      </c>
    </row>
    <row r="307" spans="1:7" s="138" customFormat="1" ht="15" customHeight="1">
      <c r="A307" s="99" t="s">
        <v>5</v>
      </c>
      <c r="B307" s="104">
        <v>63</v>
      </c>
      <c r="C307" s="153" t="s">
        <v>258</v>
      </c>
      <c r="D307" s="61">
        <f t="shared" ref="D307:G307" si="43">D306</f>
        <v>0</v>
      </c>
      <c r="E307" s="55">
        <f t="shared" si="43"/>
        <v>20000</v>
      </c>
      <c r="F307" s="55">
        <f t="shared" si="43"/>
        <v>25000</v>
      </c>
      <c r="G307" s="55">
        <f t="shared" si="43"/>
        <v>55000</v>
      </c>
    </row>
    <row r="308" spans="1:7" s="138" customFormat="1" ht="15" customHeight="1">
      <c r="A308" s="99" t="s">
        <v>5</v>
      </c>
      <c r="B308" s="134" t="s">
        <v>238</v>
      </c>
      <c r="C308" s="42" t="s">
        <v>9</v>
      </c>
      <c r="D308" s="57">
        <f>D299+D303+D307</f>
        <v>4893</v>
      </c>
      <c r="E308" s="57">
        <f t="shared" ref="E308:G308" si="44">E299+E303+E307</f>
        <v>21904</v>
      </c>
      <c r="F308" s="57">
        <f t="shared" si="44"/>
        <v>26904</v>
      </c>
      <c r="G308" s="57">
        <f t="shared" si="44"/>
        <v>55500</v>
      </c>
    </row>
    <row r="309" spans="1:7" s="138" customFormat="1">
      <c r="A309" s="99" t="s">
        <v>5</v>
      </c>
      <c r="B309" s="133" t="s">
        <v>237</v>
      </c>
      <c r="C309" s="35" t="s">
        <v>236</v>
      </c>
      <c r="D309" s="55">
        <f t="shared" ref="D309:G309" si="45">D308</f>
        <v>4893</v>
      </c>
      <c r="E309" s="55">
        <f t="shared" si="45"/>
        <v>21904</v>
      </c>
      <c r="F309" s="55">
        <f t="shared" si="45"/>
        <v>26904</v>
      </c>
      <c r="G309" s="55">
        <f t="shared" si="45"/>
        <v>55500</v>
      </c>
    </row>
    <row r="310" spans="1:7" s="138" customFormat="1">
      <c r="A310" s="99" t="s">
        <v>5</v>
      </c>
      <c r="B310" s="100">
        <v>1</v>
      </c>
      <c r="C310" s="101" t="s">
        <v>40</v>
      </c>
      <c r="D310" s="57">
        <f>D309</f>
        <v>4893</v>
      </c>
      <c r="E310" s="57">
        <f t="shared" ref="E310:G310" si="46">E309</f>
        <v>21904</v>
      </c>
      <c r="F310" s="57">
        <f t="shared" si="46"/>
        <v>26904</v>
      </c>
      <c r="G310" s="57">
        <f t="shared" si="46"/>
        <v>55500</v>
      </c>
    </row>
    <row r="311" spans="1:7" s="138" customFormat="1">
      <c r="A311" s="99"/>
      <c r="B311" s="100"/>
      <c r="C311" s="101"/>
      <c r="D311" s="45"/>
      <c r="E311" s="45"/>
      <c r="F311" s="45"/>
      <c r="G311" s="45"/>
    </row>
    <row r="312" spans="1:7" s="138" customFormat="1">
      <c r="A312" s="99"/>
      <c r="B312" s="100">
        <v>2</v>
      </c>
      <c r="C312" s="101" t="s">
        <v>86</v>
      </c>
      <c r="D312" s="45"/>
      <c r="E312" s="45"/>
      <c r="F312" s="45"/>
      <c r="G312" s="45"/>
    </row>
    <row r="313" spans="1:7" s="138" customFormat="1">
      <c r="A313" s="99"/>
      <c r="B313" s="103">
        <v>2.101</v>
      </c>
      <c r="C313" s="105" t="s">
        <v>65</v>
      </c>
      <c r="D313" s="45"/>
      <c r="E313" s="45"/>
      <c r="F313" s="45"/>
      <c r="G313" s="45"/>
    </row>
    <row r="314" spans="1:7" s="138" customFormat="1">
      <c r="A314" s="99"/>
      <c r="B314" s="104">
        <v>60</v>
      </c>
      <c r="C314" s="101" t="s">
        <v>41</v>
      </c>
      <c r="D314" s="45"/>
      <c r="E314" s="45"/>
      <c r="F314" s="45"/>
      <c r="G314" s="45"/>
    </row>
    <row r="315" spans="1:7" s="138" customFormat="1" ht="15" customHeight="1">
      <c r="A315" s="99"/>
      <c r="B315" s="104">
        <v>71</v>
      </c>
      <c r="C315" s="101" t="s">
        <v>94</v>
      </c>
      <c r="D315" s="45"/>
      <c r="E315" s="45"/>
      <c r="F315" s="45"/>
      <c r="G315" s="45"/>
    </row>
    <row r="316" spans="1:7" s="138" customFormat="1" ht="15" customHeight="1">
      <c r="A316" s="99"/>
      <c r="B316" s="104" t="s">
        <v>248</v>
      </c>
      <c r="C316" s="101" t="s">
        <v>184</v>
      </c>
      <c r="D316" s="45">
        <f>4356-1</f>
        <v>4355</v>
      </c>
      <c r="E316" s="45">
        <v>18500</v>
      </c>
      <c r="F316" s="45">
        <v>18500</v>
      </c>
      <c r="G316" s="45">
        <v>10000</v>
      </c>
    </row>
    <row r="317" spans="1:7" s="138" customFormat="1" ht="15" customHeight="1">
      <c r="A317" s="99"/>
      <c r="B317" s="104" t="s">
        <v>252</v>
      </c>
      <c r="C317" s="101" t="s">
        <v>253</v>
      </c>
      <c r="D317" s="55">
        <v>256</v>
      </c>
      <c r="E317" s="61">
        <v>0</v>
      </c>
      <c r="F317" s="61">
        <v>0</v>
      </c>
      <c r="G317" s="61">
        <v>0</v>
      </c>
    </row>
    <row r="318" spans="1:7" s="138" customFormat="1" ht="15" customHeight="1">
      <c r="A318" s="99" t="s">
        <v>5</v>
      </c>
      <c r="B318" s="104">
        <v>60</v>
      </c>
      <c r="C318" s="101" t="s">
        <v>41</v>
      </c>
      <c r="D318" s="55">
        <f t="shared" ref="D318:G318" si="47">SUM(D316:D317)</f>
        <v>4611</v>
      </c>
      <c r="E318" s="55">
        <f t="shared" si="47"/>
        <v>18500</v>
      </c>
      <c r="F318" s="55">
        <f t="shared" si="47"/>
        <v>18500</v>
      </c>
      <c r="G318" s="55">
        <f t="shared" si="47"/>
        <v>10000</v>
      </c>
    </row>
    <row r="319" spans="1:7" s="138" customFormat="1">
      <c r="A319" s="99" t="s">
        <v>5</v>
      </c>
      <c r="B319" s="103">
        <v>2.101</v>
      </c>
      <c r="C319" s="105" t="s">
        <v>65</v>
      </c>
      <c r="D319" s="57">
        <f t="shared" ref="D319:G320" si="48">D318</f>
        <v>4611</v>
      </c>
      <c r="E319" s="57">
        <f t="shared" si="48"/>
        <v>18500</v>
      </c>
      <c r="F319" s="57">
        <f t="shared" si="48"/>
        <v>18500</v>
      </c>
      <c r="G319" s="57">
        <f t="shared" si="48"/>
        <v>10000</v>
      </c>
    </row>
    <row r="320" spans="1:7" s="138" customFormat="1">
      <c r="A320" s="99" t="s">
        <v>5</v>
      </c>
      <c r="B320" s="100">
        <v>2</v>
      </c>
      <c r="C320" s="101" t="s">
        <v>86</v>
      </c>
      <c r="D320" s="55">
        <f t="shared" si="48"/>
        <v>4611</v>
      </c>
      <c r="E320" s="55">
        <f t="shared" si="48"/>
        <v>18500</v>
      </c>
      <c r="F320" s="55">
        <f t="shared" si="48"/>
        <v>18500</v>
      </c>
      <c r="G320" s="55">
        <f t="shared" si="48"/>
        <v>10000</v>
      </c>
    </row>
    <row r="321" spans="1:7" s="138" customFormat="1">
      <c r="A321" s="99" t="s">
        <v>5</v>
      </c>
      <c r="B321" s="106">
        <v>4408</v>
      </c>
      <c r="C321" s="105" t="s">
        <v>69</v>
      </c>
      <c r="D321" s="55">
        <f t="shared" ref="D321:G321" si="49">D310+D320</f>
        <v>9504</v>
      </c>
      <c r="E321" s="55">
        <f t="shared" si="49"/>
        <v>40404</v>
      </c>
      <c r="F321" s="55">
        <f t="shared" si="49"/>
        <v>45404</v>
      </c>
      <c r="G321" s="55">
        <f t="shared" si="49"/>
        <v>65500</v>
      </c>
    </row>
    <row r="322" spans="1:7" s="138" customFormat="1">
      <c r="A322" s="99"/>
      <c r="B322" s="106"/>
      <c r="C322" s="105"/>
      <c r="D322" s="45"/>
      <c r="E322" s="45"/>
      <c r="F322" s="45"/>
      <c r="G322" s="45"/>
    </row>
    <row r="323" spans="1:7" s="138" customFormat="1" ht="25.5">
      <c r="A323" s="33" t="s">
        <v>7</v>
      </c>
      <c r="B323" s="106">
        <v>5475</v>
      </c>
      <c r="C323" s="84" t="s">
        <v>87</v>
      </c>
      <c r="D323" s="45"/>
      <c r="E323" s="45"/>
      <c r="F323" s="45"/>
      <c r="G323" s="45"/>
    </row>
    <row r="324" spans="1:7" s="138" customFormat="1">
      <c r="A324" s="154"/>
      <c r="B324" s="107">
        <v>0.10199999999999999</v>
      </c>
      <c r="C324" s="98" t="s">
        <v>0</v>
      </c>
      <c r="D324" s="45"/>
      <c r="E324" s="45"/>
      <c r="F324" s="45"/>
      <c r="G324" s="45"/>
    </row>
    <row r="325" spans="1:7" s="147" customFormat="1">
      <c r="A325" s="139"/>
      <c r="B325" s="65">
        <v>1</v>
      </c>
      <c r="C325" s="140" t="s">
        <v>91</v>
      </c>
      <c r="D325" s="141"/>
      <c r="E325" s="142"/>
      <c r="F325" s="142"/>
      <c r="G325" s="141"/>
    </row>
    <row r="326" spans="1:7" s="147" customFormat="1" ht="25.5">
      <c r="A326" s="108"/>
      <c r="B326" s="109">
        <v>71</v>
      </c>
      <c r="C326" s="110" t="s">
        <v>255</v>
      </c>
      <c r="D326" s="45"/>
      <c r="E326" s="45"/>
      <c r="F326" s="45"/>
      <c r="G326" s="45"/>
    </row>
    <row r="327" spans="1:7" s="147" customFormat="1" ht="15" customHeight="1">
      <c r="A327" s="108"/>
      <c r="B327" s="109" t="s">
        <v>245</v>
      </c>
      <c r="C327" s="110" t="s">
        <v>233</v>
      </c>
      <c r="D327" s="44">
        <v>0</v>
      </c>
      <c r="E327" s="45">
        <v>1</v>
      </c>
      <c r="F327" s="45">
        <v>1</v>
      </c>
      <c r="G327" s="44">
        <v>0</v>
      </c>
    </row>
    <row r="328" spans="1:7" s="147" customFormat="1" ht="15" customHeight="1">
      <c r="A328" s="108"/>
      <c r="B328" s="109" t="s">
        <v>185</v>
      </c>
      <c r="C328" s="110" t="s">
        <v>184</v>
      </c>
      <c r="D328" s="45">
        <v>2775</v>
      </c>
      <c r="E328" s="45">
        <v>7000</v>
      </c>
      <c r="F328" s="45">
        <v>7000</v>
      </c>
      <c r="G328" s="44">
        <v>0</v>
      </c>
    </row>
    <row r="329" spans="1:7" s="147" customFormat="1" ht="15" customHeight="1">
      <c r="A329" s="108"/>
      <c r="B329" s="109" t="s">
        <v>246</v>
      </c>
      <c r="C329" s="110" t="s">
        <v>247</v>
      </c>
      <c r="D329" s="55">
        <f>489-1</f>
        <v>488</v>
      </c>
      <c r="E329" s="61">
        <v>0</v>
      </c>
      <c r="F329" s="61">
        <v>0</v>
      </c>
      <c r="G329" s="44">
        <v>0</v>
      </c>
    </row>
    <row r="330" spans="1:7" s="147" customFormat="1" ht="25.5">
      <c r="A330" s="154" t="s">
        <v>5</v>
      </c>
      <c r="B330" s="109">
        <v>71</v>
      </c>
      <c r="C330" s="110" t="s">
        <v>255</v>
      </c>
      <c r="D330" s="57">
        <f t="shared" ref="D330:G330" si="50">SUM(D327:D329)</f>
        <v>3263</v>
      </c>
      <c r="E330" s="57">
        <f t="shared" si="50"/>
        <v>7001</v>
      </c>
      <c r="F330" s="57">
        <f t="shared" si="50"/>
        <v>7001</v>
      </c>
      <c r="G330" s="54">
        <f t="shared" si="50"/>
        <v>0</v>
      </c>
    </row>
    <row r="331" spans="1:7" s="138" customFormat="1">
      <c r="A331" s="99" t="s">
        <v>5</v>
      </c>
      <c r="B331" s="65">
        <v>1</v>
      </c>
      <c r="C331" s="86" t="s">
        <v>91</v>
      </c>
      <c r="D331" s="57">
        <f t="shared" ref="D331:G331" si="51">D330</f>
        <v>3263</v>
      </c>
      <c r="E331" s="57">
        <f t="shared" si="51"/>
        <v>7001</v>
      </c>
      <c r="F331" s="57">
        <f t="shared" si="51"/>
        <v>7001</v>
      </c>
      <c r="G331" s="54">
        <f t="shared" si="51"/>
        <v>0</v>
      </c>
    </row>
    <row r="332" spans="1:7" s="138" customFormat="1">
      <c r="A332" s="99"/>
      <c r="B332" s="65"/>
      <c r="C332" s="86"/>
      <c r="D332" s="45"/>
      <c r="E332" s="45"/>
      <c r="F332" s="45"/>
      <c r="G332" s="45"/>
    </row>
    <row r="333" spans="1:7" s="147" customFormat="1">
      <c r="A333" s="139"/>
      <c r="B333" s="65">
        <v>2</v>
      </c>
      <c r="C333" s="153" t="s">
        <v>234</v>
      </c>
      <c r="D333" s="141"/>
      <c r="E333" s="141"/>
      <c r="F333" s="141"/>
      <c r="G333" s="141"/>
    </row>
    <row r="334" spans="1:7" s="138" customFormat="1" ht="15" customHeight="1">
      <c r="A334" s="99"/>
      <c r="B334" s="65">
        <v>44</v>
      </c>
      <c r="C334" s="153" t="s">
        <v>9</v>
      </c>
      <c r="D334" s="45"/>
      <c r="E334" s="45"/>
      <c r="F334" s="45"/>
      <c r="G334" s="45"/>
    </row>
    <row r="335" spans="1:7" s="138" customFormat="1" ht="15" customHeight="1">
      <c r="A335" s="99"/>
      <c r="B335" s="65" t="s">
        <v>235</v>
      </c>
      <c r="C335" s="153" t="s">
        <v>233</v>
      </c>
      <c r="D335" s="44">
        <v>0</v>
      </c>
      <c r="E335" s="44">
        <v>0</v>
      </c>
      <c r="F335" s="44">
        <v>0</v>
      </c>
      <c r="G335" s="45">
        <v>3000</v>
      </c>
    </row>
    <row r="336" spans="1:7" s="138" customFormat="1" ht="15" customHeight="1">
      <c r="A336" s="99" t="s">
        <v>5</v>
      </c>
      <c r="B336" s="65">
        <v>44</v>
      </c>
      <c r="C336" s="153" t="s">
        <v>9</v>
      </c>
      <c r="D336" s="54">
        <f t="shared" ref="D336:G337" si="52">D335</f>
        <v>0</v>
      </c>
      <c r="E336" s="54">
        <f t="shared" si="52"/>
        <v>0</v>
      </c>
      <c r="F336" s="54">
        <f t="shared" si="52"/>
        <v>0</v>
      </c>
      <c r="G336" s="57">
        <f t="shared" si="52"/>
        <v>3000</v>
      </c>
    </row>
    <row r="337" spans="1:7" s="138" customFormat="1" ht="15" customHeight="1">
      <c r="A337" s="99" t="s">
        <v>5</v>
      </c>
      <c r="B337" s="65">
        <v>2</v>
      </c>
      <c r="C337" s="153" t="s">
        <v>234</v>
      </c>
      <c r="D337" s="54">
        <f t="shared" si="52"/>
        <v>0</v>
      </c>
      <c r="E337" s="54">
        <f t="shared" si="52"/>
        <v>0</v>
      </c>
      <c r="F337" s="54">
        <f t="shared" si="52"/>
        <v>0</v>
      </c>
      <c r="G337" s="57">
        <f t="shared" si="52"/>
        <v>3000</v>
      </c>
    </row>
    <row r="338" spans="1:7" s="138" customFormat="1">
      <c r="A338" s="99" t="s">
        <v>5</v>
      </c>
      <c r="B338" s="127">
        <v>0.10199999999999999</v>
      </c>
      <c r="C338" s="105" t="s">
        <v>0</v>
      </c>
      <c r="D338" s="55">
        <f t="shared" ref="D338:G338" si="53">D331+D336</f>
        <v>3263</v>
      </c>
      <c r="E338" s="55">
        <f t="shared" si="53"/>
        <v>7001</v>
      </c>
      <c r="F338" s="55">
        <f t="shared" si="53"/>
        <v>7001</v>
      </c>
      <c r="G338" s="55">
        <f t="shared" si="53"/>
        <v>3000</v>
      </c>
    </row>
    <row r="339" spans="1:7" s="138" customFormat="1" ht="25.5">
      <c r="A339" s="56" t="s">
        <v>5</v>
      </c>
      <c r="B339" s="155">
        <v>5475</v>
      </c>
      <c r="C339" s="156" t="s">
        <v>87</v>
      </c>
      <c r="D339" s="185">
        <f t="shared" ref="D339:G339" si="54">D338</f>
        <v>3263</v>
      </c>
      <c r="E339" s="185">
        <f t="shared" si="54"/>
        <v>7001</v>
      </c>
      <c r="F339" s="185">
        <f t="shared" si="54"/>
        <v>7001</v>
      </c>
      <c r="G339" s="185">
        <f t="shared" si="54"/>
        <v>3000</v>
      </c>
    </row>
    <row r="340" spans="1:7" s="89" customFormat="1">
      <c r="A340" s="56" t="s">
        <v>5</v>
      </c>
      <c r="B340" s="72"/>
      <c r="C340" s="60" t="s">
        <v>39</v>
      </c>
      <c r="D340" s="48">
        <f t="shared" ref="D340:G340" si="55">D321+D339</f>
        <v>12767</v>
      </c>
      <c r="E340" s="48">
        <f t="shared" si="55"/>
        <v>47405</v>
      </c>
      <c r="F340" s="48">
        <f t="shared" si="55"/>
        <v>52405</v>
      </c>
      <c r="G340" s="48">
        <f t="shared" si="55"/>
        <v>68500</v>
      </c>
    </row>
    <row r="341" spans="1:7" s="89" customFormat="1">
      <c r="A341" s="111" t="s">
        <v>5</v>
      </c>
      <c r="B341" s="112"/>
      <c r="C341" s="113" t="s">
        <v>3</v>
      </c>
      <c r="D341" s="114">
        <f t="shared" ref="D341:G341" si="56">D340+D290</f>
        <v>423289</v>
      </c>
      <c r="E341" s="114">
        <f t="shared" si="56"/>
        <v>639636</v>
      </c>
      <c r="F341" s="114">
        <f t="shared" si="56"/>
        <v>642570</v>
      </c>
      <c r="G341" s="114">
        <f t="shared" si="56"/>
        <v>615304</v>
      </c>
    </row>
    <row r="342" spans="1:7" s="89" customFormat="1">
      <c r="A342" s="1"/>
      <c r="B342" s="9"/>
      <c r="C342" s="2"/>
      <c r="D342" s="12"/>
      <c r="E342" s="2"/>
      <c r="F342" s="12"/>
      <c r="G342" s="12"/>
    </row>
    <row r="343" spans="1:7" s="89" customFormat="1">
      <c r="A343" s="1"/>
      <c r="B343" s="9"/>
      <c r="C343" s="2"/>
      <c r="D343" s="12"/>
      <c r="E343" s="2"/>
      <c r="F343" s="12"/>
      <c r="G343" s="12"/>
    </row>
    <row r="344" spans="1:7" s="89" customFormat="1">
      <c r="A344" s="1"/>
      <c r="B344" s="9"/>
      <c r="C344" s="2"/>
      <c r="D344" s="12"/>
      <c r="E344" s="2"/>
      <c r="F344" s="12"/>
      <c r="G344" s="12"/>
    </row>
    <row r="345" spans="1:7" s="89" customFormat="1">
      <c r="A345" s="1"/>
      <c r="B345" s="9"/>
      <c r="C345" s="2"/>
      <c r="D345" s="12"/>
      <c r="E345" s="2"/>
      <c r="F345" s="12"/>
      <c r="G345" s="12"/>
    </row>
    <row r="346" spans="1:7" s="89" customFormat="1">
      <c r="A346" s="1"/>
      <c r="B346" s="9"/>
      <c r="C346" s="2"/>
      <c r="D346" s="12"/>
      <c r="E346" s="2"/>
      <c r="F346" s="12"/>
      <c r="G346" s="12"/>
    </row>
    <row r="347" spans="1:7" s="89" customFormat="1">
      <c r="A347" s="1"/>
      <c r="B347" s="9"/>
      <c r="C347" s="2"/>
      <c r="D347" s="12"/>
      <c r="E347" s="2"/>
      <c r="F347" s="12"/>
      <c r="G347" s="12"/>
    </row>
    <row r="348" spans="1:7" s="89" customFormat="1">
      <c r="A348" s="1"/>
      <c r="B348" s="9"/>
      <c r="C348" s="2"/>
      <c r="D348" s="12"/>
      <c r="E348" s="2"/>
      <c r="F348" s="12"/>
      <c r="G348" s="12"/>
    </row>
    <row r="349" spans="1:7" s="89" customFormat="1">
      <c r="A349" s="1"/>
      <c r="B349" s="9"/>
      <c r="C349" s="2"/>
      <c r="D349" s="12"/>
      <c r="E349" s="2"/>
      <c r="F349" s="12"/>
      <c r="G349" s="12"/>
    </row>
    <row r="350" spans="1:7" s="89" customFormat="1">
      <c r="A350" s="1"/>
      <c r="B350" s="9"/>
      <c r="C350" s="2"/>
      <c r="D350" s="12"/>
      <c r="E350" s="2"/>
      <c r="F350" s="12"/>
      <c r="G350" s="12"/>
    </row>
    <row r="351" spans="1:7" s="89" customFormat="1">
      <c r="A351" s="1" t="s">
        <v>121</v>
      </c>
      <c r="B351" s="9"/>
      <c r="C351" s="2"/>
      <c r="D351" s="12"/>
      <c r="E351" s="2"/>
      <c r="F351" s="12"/>
      <c r="G351" s="12"/>
    </row>
    <row r="352" spans="1:7" s="89" customFormat="1">
      <c r="A352" s="1"/>
      <c r="B352" s="9"/>
      <c r="C352" s="2"/>
      <c r="D352" s="12"/>
      <c r="E352" s="2"/>
      <c r="F352" s="12"/>
      <c r="G352" s="12"/>
    </row>
    <row r="353" spans="1:7" s="89" customFormat="1">
      <c r="A353" s="1"/>
      <c r="B353" s="9"/>
      <c r="C353" s="2"/>
      <c r="D353" s="12"/>
      <c r="E353" s="2"/>
      <c r="F353" s="12"/>
      <c r="G353" s="12"/>
    </row>
    <row r="354" spans="1:7" s="89" customFormat="1">
      <c r="A354" s="1"/>
      <c r="B354" s="9"/>
      <c r="C354" s="2"/>
      <c r="D354" s="12"/>
      <c r="E354" s="2"/>
      <c r="F354" s="12"/>
      <c r="G354" s="12"/>
    </row>
    <row r="355" spans="1:7" s="89" customFormat="1">
      <c r="A355" s="1"/>
      <c r="B355" s="9"/>
      <c r="C355" s="2"/>
      <c r="D355" s="12"/>
      <c r="E355" s="2"/>
      <c r="F355" s="12"/>
      <c r="G355" s="12"/>
    </row>
    <row r="356" spans="1:7" s="89" customFormat="1">
      <c r="A356" s="1"/>
      <c r="B356" s="9"/>
      <c r="C356" s="2"/>
      <c r="D356" s="12"/>
      <c r="E356" s="2"/>
      <c r="F356" s="12"/>
      <c r="G356" s="12"/>
    </row>
    <row r="357" spans="1:7" s="89" customFormat="1">
      <c r="A357" s="1"/>
      <c r="B357" s="9"/>
      <c r="C357" s="2"/>
      <c r="D357" s="12"/>
      <c r="E357" s="2"/>
      <c r="F357" s="12"/>
      <c r="G357" s="12"/>
    </row>
    <row r="358" spans="1:7" s="89" customFormat="1">
      <c r="A358" s="1"/>
      <c r="B358" s="9"/>
      <c r="C358" s="2"/>
      <c r="D358" s="12"/>
      <c r="E358" s="2"/>
      <c r="F358" s="12"/>
      <c r="G358" s="12"/>
    </row>
    <row r="359" spans="1:7" s="89" customFormat="1">
      <c r="A359" s="1"/>
      <c r="B359" s="9"/>
      <c r="C359" s="2"/>
      <c r="D359" s="12"/>
      <c r="E359" s="2"/>
      <c r="F359" s="12"/>
      <c r="G359" s="12"/>
    </row>
    <row r="360" spans="1:7" s="89" customFormat="1">
      <c r="A360" s="1"/>
      <c r="B360" s="9"/>
      <c r="C360" s="2"/>
      <c r="D360" s="12"/>
      <c r="E360" s="2"/>
      <c r="F360" s="12"/>
      <c r="G360" s="12"/>
    </row>
    <row r="361" spans="1:7" s="89" customFormat="1">
      <c r="A361" s="1"/>
      <c r="B361" s="9"/>
      <c r="C361" s="2"/>
      <c r="D361" s="12"/>
      <c r="E361" s="2"/>
      <c r="F361" s="12"/>
      <c r="G361" s="12"/>
    </row>
    <row r="362" spans="1:7" s="89" customFormat="1">
      <c r="A362" s="1"/>
      <c r="B362" s="9"/>
      <c r="C362" s="2"/>
      <c r="D362" s="12"/>
      <c r="E362" s="2"/>
      <c r="F362" s="12"/>
      <c r="G362" s="12"/>
    </row>
    <row r="363" spans="1:7" s="89" customFormat="1">
      <c r="A363" s="1"/>
      <c r="B363" s="9"/>
      <c r="C363" s="2"/>
      <c r="D363" s="12"/>
      <c r="E363" s="2"/>
      <c r="F363" s="12"/>
      <c r="G363" s="12"/>
    </row>
    <row r="364" spans="1:7" s="89" customFormat="1">
      <c r="A364" s="1"/>
      <c r="B364" s="9"/>
      <c r="C364" s="2"/>
      <c r="D364" s="12"/>
      <c r="E364" s="2"/>
      <c r="F364" s="12"/>
      <c r="G364" s="12"/>
    </row>
    <row r="365" spans="1:7" s="89" customFormat="1">
      <c r="A365" s="1"/>
      <c r="B365" s="9"/>
      <c r="C365" s="2"/>
      <c r="D365" s="12"/>
      <c r="E365" s="2"/>
      <c r="F365" s="12"/>
      <c r="G365" s="12"/>
    </row>
    <row r="366" spans="1:7" s="89" customFormat="1">
      <c r="A366" s="1"/>
      <c r="B366" s="9"/>
      <c r="C366" s="2"/>
      <c r="D366" s="12"/>
      <c r="E366" s="2"/>
      <c r="F366" s="12"/>
      <c r="G366" s="12"/>
    </row>
    <row r="367" spans="1:7" s="89" customFormat="1">
      <c r="A367" s="1"/>
      <c r="B367" s="9"/>
      <c r="C367" s="2"/>
      <c r="D367" s="12"/>
      <c r="E367" s="2"/>
      <c r="F367" s="12"/>
      <c r="G367" s="12"/>
    </row>
    <row r="368" spans="1:7" s="89" customFormat="1">
      <c r="A368" s="1"/>
      <c r="B368" s="9"/>
      <c r="C368" s="2"/>
      <c r="D368" s="12"/>
      <c r="E368" s="2"/>
      <c r="F368" s="12"/>
      <c r="G368" s="12"/>
    </row>
    <row r="369" spans="1:7" s="89" customFormat="1">
      <c r="A369" s="1"/>
      <c r="B369" s="9"/>
      <c r="C369" s="2"/>
      <c r="D369" s="12"/>
      <c r="E369" s="2"/>
      <c r="F369" s="12"/>
      <c r="G369" s="12"/>
    </row>
    <row r="370" spans="1:7" s="89" customFormat="1">
      <c r="A370" s="1"/>
      <c r="B370" s="9"/>
      <c r="C370" s="2"/>
      <c r="D370" s="12"/>
      <c r="E370" s="2"/>
      <c r="F370" s="12"/>
      <c r="G370" s="12"/>
    </row>
    <row r="371" spans="1:7" s="89" customFormat="1">
      <c r="A371" s="1"/>
      <c r="B371" s="9"/>
      <c r="C371" s="2"/>
      <c r="D371" s="12"/>
      <c r="E371" s="2"/>
      <c r="F371" s="12"/>
      <c r="G371" s="12"/>
    </row>
    <row r="372" spans="1:7" s="89" customFormat="1">
      <c r="A372" s="1"/>
      <c r="B372" s="9"/>
      <c r="C372" s="2"/>
      <c r="D372" s="12"/>
      <c r="E372" s="2"/>
      <c r="F372" s="12"/>
      <c r="G372" s="12"/>
    </row>
    <row r="373" spans="1:7" s="89" customFormat="1">
      <c r="A373" s="1"/>
      <c r="B373" s="9"/>
      <c r="C373" s="2"/>
      <c r="D373" s="12"/>
      <c r="E373" s="2"/>
      <c r="F373" s="12"/>
      <c r="G373" s="12"/>
    </row>
    <row r="374" spans="1:7" s="89" customFormat="1">
      <c r="A374" s="1"/>
      <c r="B374" s="9"/>
      <c r="C374" s="2"/>
      <c r="D374" s="12"/>
      <c r="E374" s="2"/>
      <c r="F374" s="12"/>
      <c r="G374" s="12"/>
    </row>
    <row r="375" spans="1:7" s="89" customFormat="1">
      <c r="A375" s="1"/>
      <c r="B375" s="9"/>
      <c r="C375" s="2"/>
      <c r="D375" s="12"/>
      <c r="E375" s="2"/>
      <c r="F375" s="12"/>
      <c r="G375" s="12"/>
    </row>
    <row r="376" spans="1:7" s="89" customFormat="1">
      <c r="A376" s="1"/>
      <c r="B376" s="9"/>
      <c r="C376" s="2"/>
      <c r="D376" s="12"/>
      <c r="E376" s="2"/>
      <c r="F376" s="12"/>
      <c r="G376" s="12"/>
    </row>
    <row r="377" spans="1:7" s="89" customFormat="1">
      <c r="A377" s="1"/>
      <c r="B377" s="9"/>
      <c r="C377" s="2"/>
      <c r="D377" s="12"/>
      <c r="E377" s="2"/>
      <c r="F377" s="12"/>
      <c r="G377" s="12"/>
    </row>
    <row r="378" spans="1:7" s="89" customFormat="1">
      <c r="A378" s="1"/>
      <c r="B378" s="9"/>
      <c r="C378" s="2"/>
      <c r="D378" s="12"/>
      <c r="E378" s="2"/>
      <c r="F378" s="12"/>
      <c r="G378" s="12"/>
    </row>
    <row r="379" spans="1:7" s="89" customFormat="1">
      <c r="A379" s="1"/>
      <c r="B379" s="9"/>
      <c r="C379" s="2"/>
      <c r="D379" s="12"/>
      <c r="E379" s="2"/>
      <c r="F379" s="12"/>
      <c r="G379" s="12"/>
    </row>
    <row r="380" spans="1:7" s="89" customFormat="1">
      <c r="A380" s="1"/>
      <c r="B380" s="9"/>
      <c r="C380" s="2"/>
      <c r="D380" s="12"/>
      <c r="E380" s="2"/>
      <c r="F380" s="12"/>
      <c r="G380" s="12"/>
    </row>
    <row r="381" spans="1:7" s="89" customFormat="1">
      <c r="A381" s="1"/>
      <c r="B381" s="9"/>
      <c r="C381" s="2"/>
      <c r="D381" s="12"/>
      <c r="E381" s="2"/>
      <c r="F381" s="12"/>
      <c r="G381" s="12"/>
    </row>
    <row r="382" spans="1:7" s="89" customFormat="1">
      <c r="A382" s="1"/>
      <c r="B382" s="9"/>
      <c r="C382" s="2"/>
      <c r="D382" s="12"/>
      <c r="E382" s="2"/>
      <c r="F382" s="12"/>
      <c r="G382" s="12"/>
    </row>
    <row r="383" spans="1:7" s="89" customFormat="1">
      <c r="A383" s="1"/>
      <c r="B383" s="9"/>
      <c r="C383" s="2"/>
      <c r="D383" s="12"/>
      <c r="E383" s="2"/>
      <c r="F383" s="12"/>
      <c r="G383" s="12"/>
    </row>
    <row r="384" spans="1:7" s="89" customFormat="1">
      <c r="A384" s="1"/>
      <c r="B384" s="9"/>
      <c r="C384" s="2"/>
      <c r="D384" s="12"/>
      <c r="E384" s="2"/>
      <c r="F384" s="12"/>
      <c r="G384" s="12"/>
    </row>
    <row r="385" spans="1:7" s="89" customFormat="1">
      <c r="A385" s="1"/>
      <c r="B385" s="9"/>
      <c r="C385" s="2"/>
      <c r="D385" s="12"/>
      <c r="E385" s="2"/>
      <c r="F385" s="12"/>
      <c r="G385" s="12"/>
    </row>
    <row r="386" spans="1:7" s="89" customFormat="1">
      <c r="A386" s="1"/>
      <c r="B386" s="9"/>
      <c r="C386" s="2"/>
      <c r="D386" s="12"/>
      <c r="E386" s="2"/>
      <c r="F386" s="12"/>
      <c r="G386" s="12"/>
    </row>
    <row r="387" spans="1:7" s="89" customFormat="1">
      <c r="A387" s="1"/>
      <c r="B387" s="9"/>
      <c r="C387" s="2"/>
      <c r="D387" s="12"/>
      <c r="E387" s="2"/>
      <c r="F387" s="12"/>
      <c r="G387" s="12"/>
    </row>
    <row r="388" spans="1:7" s="89" customFormat="1">
      <c r="A388" s="1"/>
      <c r="B388" s="9"/>
      <c r="C388" s="2"/>
      <c r="D388" s="12"/>
      <c r="E388" s="2"/>
      <c r="F388" s="12"/>
      <c r="G388" s="12"/>
    </row>
    <row r="389" spans="1:7" s="89" customFormat="1">
      <c r="A389" s="1"/>
      <c r="B389" s="9"/>
      <c r="C389" s="2"/>
      <c r="D389" s="12"/>
      <c r="E389" s="2"/>
      <c r="F389" s="12"/>
      <c r="G389" s="12"/>
    </row>
    <row r="390" spans="1:7" s="89" customFormat="1">
      <c r="A390" s="1"/>
      <c r="B390" s="9"/>
      <c r="C390" s="2"/>
      <c r="D390" s="12"/>
      <c r="E390" s="2"/>
      <c r="F390" s="12"/>
      <c r="G390" s="12"/>
    </row>
    <row r="391" spans="1:7" s="89" customFormat="1">
      <c r="A391" s="1"/>
      <c r="B391" s="9"/>
      <c r="C391" s="2"/>
      <c r="D391" s="12"/>
      <c r="E391" s="2"/>
      <c r="F391" s="12"/>
      <c r="G391" s="12"/>
    </row>
    <row r="392" spans="1:7" s="89" customFormat="1">
      <c r="A392" s="1"/>
      <c r="B392" s="9"/>
      <c r="C392" s="2"/>
      <c r="D392" s="12"/>
      <c r="E392" s="2"/>
      <c r="F392" s="12"/>
      <c r="G392" s="12"/>
    </row>
    <row r="393" spans="1:7" s="89" customFormat="1">
      <c r="A393" s="1"/>
      <c r="B393" s="9"/>
      <c r="C393" s="2"/>
      <c r="D393" s="12"/>
      <c r="E393" s="2"/>
      <c r="F393" s="12"/>
      <c r="G393" s="12"/>
    </row>
    <row r="394" spans="1:7" s="89" customFormat="1">
      <c r="A394" s="1"/>
      <c r="B394" s="9"/>
      <c r="C394" s="2"/>
      <c r="D394" s="12"/>
      <c r="E394" s="2"/>
      <c r="F394" s="12"/>
      <c r="G394" s="12"/>
    </row>
    <row r="395" spans="1:7" s="89" customFormat="1">
      <c r="A395" s="1"/>
      <c r="B395" s="9"/>
      <c r="C395" s="2"/>
      <c r="D395" s="12"/>
      <c r="E395" s="2"/>
      <c r="F395" s="12"/>
      <c r="G395" s="12"/>
    </row>
    <row r="396" spans="1:7" s="89" customFormat="1">
      <c r="A396" s="1"/>
      <c r="B396" s="9"/>
      <c r="C396" s="2"/>
      <c r="D396" s="12"/>
      <c r="E396" s="2"/>
      <c r="F396" s="12"/>
      <c r="G396" s="12"/>
    </row>
    <row r="397" spans="1:7" s="89" customFormat="1">
      <c r="A397" s="1"/>
      <c r="B397" s="9"/>
      <c r="C397" s="2"/>
      <c r="D397" s="12"/>
      <c r="E397" s="2"/>
      <c r="F397" s="12"/>
      <c r="G397" s="12"/>
    </row>
    <row r="398" spans="1:7" s="89" customFormat="1">
      <c r="A398" s="1"/>
      <c r="B398" s="9"/>
      <c r="C398" s="2"/>
      <c r="D398" s="12"/>
      <c r="E398" s="2"/>
      <c r="F398" s="12"/>
      <c r="G398" s="12"/>
    </row>
    <row r="399" spans="1:7" s="89" customFormat="1">
      <c r="A399" s="1"/>
      <c r="B399" s="9"/>
      <c r="C399" s="2"/>
      <c r="D399" s="12"/>
      <c r="E399" s="2"/>
      <c r="F399" s="12"/>
      <c r="G399" s="12"/>
    </row>
    <row r="400" spans="1:7" s="89" customFormat="1">
      <c r="A400" s="1"/>
      <c r="B400" s="9"/>
      <c r="C400" s="2"/>
      <c r="D400" s="12"/>
      <c r="E400" s="2"/>
      <c r="F400" s="12"/>
      <c r="G400" s="12"/>
    </row>
    <row r="401" spans="1:7" s="89" customFormat="1">
      <c r="A401" s="1"/>
      <c r="B401" s="9"/>
      <c r="C401" s="2"/>
      <c r="D401" s="12"/>
      <c r="E401" s="2"/>
      <c r="F401" s="12"/>
      <c r="G401" s="12"/>
    </row>
    <row r="402" spans="1:7" s="89" customFormat="1">
      <c r="A402" s="1"/>
      <c r="B402" s="9"/>
      <c r="C402" s="2"/>
      <c r="D402" s="12"/>
      <c r="E402" s="2"/>
      <c r="F402" s="12"/>
      <c r="G402" s="12"/>
    </row>
    <row r="403" spans="1:7" s="89" customFormat="1">
      <c r="A403" s="1"/>
      <c r="B403" s="9"/>
      <c r="C403" s="2"/>
      <c r="D403" s="12"/>
      <c r="E403" s="2"/>
      <c r="F403" s="12"/>
      <c r="G403" s="12"/>
    </row>
    <row r="404" spans="1:7" s="89" customFormat="1">
      <c r="A404" s="1"/>
      <c r="B404" s="9"/>
      <c r="C404" s="2"/>
      <c r="D404" s="12"/>
      <c r="E404" s="2"/>
      <c r="F404" s="12"/>
      <c r="G404" s="12"/>
    </row>
    <row r="405" spans="1:7" s="89" customFormat="1">
      <c r="A405" s="1"/>
      <c r="B405" s="9"/>
      <c r="C405" s="2"/>
      <c r="D405" s="12"/>
      <c r="E405" s="2"/>
      <c r="F405" s="12"/>
      <c r="G405" s="12"/>
    </row>
    <row r="406" spans="1:7" s="89" customFormat="1">
      <c r="A406" s="1"/>
      <c r="B406" s="9"/>
      <c r="C406" s="2"/>
      <c r="D406" s="12"/>
      <c r="E406" s="2"/>
      <c r="F406" s="12"/>
      <c r="G406" s="12"/>
    </row>
    <row r="407" spans="1:7" s="89" customFormat="1">
      <c r="A407" s="1"/>
      <c r="B407" s="9"/>
      <c r="C407" s="2"/>
      <c r="D407" s="12"/>
      <c r="E407" s="2"/>
      <c r="F407" s="12"/>
      <c r="G407" s="12"/>
    </row>
    <row r="408" spans="1:7" s="89" customFormat="1">
      <c r="A408" s="1"/>
      <c r="B408" s="9"/>
      <c r="C408" s="2"/>
      <c r="D408" s="12"/>
      <c r="E408" s="2"/>
      <c r="F408" s="12"/>
      <c r="G408" s="12"/>
    </row>
    <row r="409" spans="1:7" s="89" customFormat="1">
      <c r="A409" s="1"/>
      <c r="B409" s="9"/>
      <c r="C409" s="2"/>
      <c r="D409" s="12"/>
      <c r="E409" s="2"/>
      <c r="F409" s="12"/>
      <c r="G409" s="12"/>
    </row>
    <row r="410" spans="1:7" s="89" customFormat="1">
      <c r="A410" s="1"/>
      <c r="B410" s="9"/>
      <c r="C410" s="2"/>
      <c r="D410" s="12"/>
      <c r="E410" s="2"/>
      <c r="F410" s="12"/>
      <c r="G410" s="12"/>
    </row>
    <row r="411" spans="1:7" s="89" customFormat="1">
      <c r="A411" s="1"/>
      <c r="B411" s="9"/>
      <c r="C411" s="2"/>
      <c r="D411" s="12"/>
      <c r="E411" s="2"/>
      <c r="F411" s="12"/>
      <c r="G411" s="12"/>
    </row>
    <row r="412" spans="1:7" s="89" customFormat="1">
      <c r="A412" s="1"/>
      <c r="B412" s="9"/>
      <c r="C412" s="2"/>
      <c r="D412" s="12"/>
      <c r="E412" s="2"/>
      <c r="F412" s="12"/>
      <c r="G412" s="12"/>
    </row>
    <row r="413" spans="1:7" s="89" customFormat="1">
      <c r="A413" s="1"/>
      <c r="B413" s="9"/>
      <c r="C413" s="2"/>
      <c r="D413" s="12"/>
      <c r="E413" s="2"/>
      <c r="F413" s="12"/>
      <c r="G413" s="12"/>
    </row>
    <row r="414" spans="1:7" s="89" customFormat="1">
      <c r="A414" s="1"/>
      <c r="B414" s="9"/>
      <c r="C414" s="2"/>
      <c r="D414" s="12"/>
      <c r="E414" s="2"/>
      <c r="F414" s="12"/>
      <c r="G414" s="12"/>
    </row>
    <row r="415" spans="1:7" s="89" customFormat="1">
      <c r="A415" s="1"/>
      <c r="B415" s="9"/>
      <c r="C415" s="2"/>
      <c r="D415" s="12"/>
      <c r="E415" s="2"/>
      <c r="F415" s="12"/>
      <c r="G415" s="12"/>
    </row>
    <row r="416" spans="1:7" s="89" customFormat="1">
      <c r="A416" s="1"/>
      <c r="B416" s="9"/>
      <c r="C416" s="2"/>
      <c r="D416" s="12"/>
      <c r="E416" s="2"/>
      <c r="F416" s="12"/>
      <c r="G416" s="12"/>
    </row>
    <row r="417" spans="1:7" s="89" customFormat="1">
      <c r="A417" s="1"/>
      <c r="B417" s="9"/>
      <c r="C417" s="2"/>
      <c r="D417" s="12"/>
      <c r="E417" s="2"/>
      <c r="F417" s="12"/>
      <c r="G417" s="12"/>
    </row>
    <row r="418" spans="1:7" s="89" customFormat="1">
      <c r="A418" s="1"/>
      <c r="B418" s="9"/>
      <c r="C418" s="2"/>
      <c r="D418" s="12"/>
      <c r="E418" s="2"/>
      <c r="F418" s="12"/>
      <c r="G418" s="12"/>
    </row>
    <row r="419" spans="1:7" s="89" customFormat="1">
      <c r="A419" s="1"/>
      <c r="B419" s="9"/>
      <c r="C419" s="2"/>
      <c r="D419" s="12"/>
      <c r="E419" s="2"/>
      <c r="F419" s="12"/>
      <c r="G419" s="12"/>
    </row>
    <row r="420" spans="1:7" s="89" customFormat="1">
      <c r="A420" s="1"/>
      <c r="B420" s="9"/>
      <c r="C420" s="2"/>
      <c r="D420" s="12"/>
      <c r="E420" s="2"/>
      <c r="F420" s="12"/>
      <c r="G420" s="12"/>
    </row>
    <row r="421" spans="1:7" s="89" customFormat="1">
      <c r="A421" s="1"/>
      <c r="B421" s="9"/>
      <c r="C421" s="2"/>
      <c r="D421" s="12"/>
      <c r="E421" s="2"/>
      <c r="F421" s="12"/>
      <c r="G421" s="12"/>
    </row>
    <row r="422" spans="1:7" s="89" customFormat="1">
      <c r="A422" s="1"/>
      <c r="B422" s="9"/>
      <c r="C422" s="2"/>
      <c r="D422" s="12"/>
      <c r="E422" s="2"/>
      <c r="F422" s="12"/>
      <c r="G422" s="12"/>
    </row>
    <row r="423" spans="1:7" s="89" customFormat="1">
      <c r="A423" s="1"/>
      <c r="B423" s="9"/>
      <c r="C423" s="2"/>
      <c r="D423" s="12"/>
      <c r="E423" s="2"/>
      <c r="F423" s="12"/>
      <c r="G423" s="12"/>
    </row>
    <row r="424" spans="1:7" s="89" customFormat="1">
      <c r="A424" s="1"/>
      <c r="B424" s="9"/>
      <c r="C424" s="2"/>
      <c r="D424" s="12"/>
      <c r="E424" s="2"/>
      <c r="F424" s="12"/>
      <c r="G424" s="12"/>
    </row>
    <row r="425" spans="1:7" s="89" customFormat="1">
      <c r="A425" s="1"/>
      <c r="B425" s="9"/>
      <c r="C425" s="2"/>
      <c r="D425" s="12"/>
      <c r="E425" s="2"/>
      <c r="F425" s="12"/>
      <c r="G425" s="12"/>
    </row>
    <row r="426" spans="1:7" s="89" customFormat="1">
      <c r="A426" s="1"/>
      <c r="B426" s="9"/>
      <c r="C426" s="2"/>
      <c r="D426" s="12"/>
      <c r="E426" s="2"/>
      <c r="F426" s="12"/>
      <c r="G426" s="12"/>
    </row>
    <row r="427" spans="1:7" s="89" customFormat="1">
      <c r="A427" s="1"/>
      <c r="B427" s="9"/>
      <c r="C427" s="2"/>
      <c r="D427" s="12"/>
      <c r="E427" s="2"/>
      <c r="F427" s="12"/>
      <c r="G427" s="12"/>
    </row>
    <row r="428" spans="1:7" s="89" customFormat="1">
      <c r="A428" s="1"/>
      <c r="B428" s="9"/>
      <c r="C428" s="2"/>
      <c r="D428" s="12"/>
      <c r="E428" s="2"/>
      <c r="F428" s="12"/>
      <c r="G428" s="12"/>
    </row>
    <row r="429" spans="1:7" s="89" customFormat="1">
      <c r="A429" s="1"/>
      <c r="B429" s="9"/>
      <c r="C429" s="2"/>
      <c r="D429" s="12"/>
      <c r="E429" s="2"/>
      <c r="F429" s="12"/>
      <c r="G429" s="12"/>
    </row>
    <row r="430" spans="1:7" s="89" customFormat="1">
      <c r="A430" s="1"/>
      <c r="B430" s="9"/>
      <c r="C430" s="2"/>
      <c r="D430" s="12"/>
      <c r="E430" s="2"/>
      <c r="F430" s="12"/>
      <c r="G430" s="12"/>
    </row>
    <row r="431" spans="1:7" s="89" customFormat="1">
      <c r="A431" s="1"/>
      <c r="B431" s="9"/>
      <c r="C431" s="2"/>
      <c r="D431" s="12"/>
      <c r="E431" s="2"/>
      <c r="F431" s="12"/>
      <c r="G431" s="12"/>
    </row>
    <row r="432" spans="1:7" s="89" customFormat="1">
      <c r="A432" s="1"/>
      <c r="B432" s="9"/>
      <c r="C432" s="2"/>
      <c r="D432" s="12"/>
      <c r="E432" s="2"/>
      <c r="F432" s="12"/>
      <c r="G432" s="12"/>
    </row>
    <row r="433" spans="1:7" s="89" customFormat="1">
      <c r="A433" s="1"/>
      <c r="B433" s="9"/>
      <c r="C433" s="2"/>
      <c r="D433" s="12"/>
      <c r="E433" s="2"/>
      <c r="F433" s="12"/>
      <c r="G433" s="12"/>
    </row>
    <row r="434" spans="1:7" s="89" customFormat="1">
      <c r="A434" s="1"/>
      <c r="B434" s="9"/>
      <c r="C434" s="2"/>
      <c r="D434" s="12"/>
      <c r="E434" s="2"/>
      <c r="F434" s="12"/>
      <c r="G434" s="12"/>
    </row>
    <row r="435" spans="1:7" s="89" customFormat="1">
      <c r="A435" s="1"/>
      <c r="B435" s="9"/>
      <c r="C435" s="2"/>
      <c r="D435" s="12"/>
      <c r="E435" s="2"/>
      <c r="F435" s="12"/>
      <c r="G435" s="12"/>
    </row>
    <row r="436" spans="1:7" s="89" customFormat="1">
      <c r="A436" s="1"/>
      <c r="B436" s="9"/>
      <c r="C436" s="2"/>
      <c r="D436" s="12"/>
      <c r="E436" s="2"/>
      <c r="F436" s="12"/>
      <c r="G436" s="12"/>
    </row>
    <row r="437" spans="1:7" s="89" customFormat="1">
      <c r="A437" s="1"/>
      <c r="B437" s="9"/>
      <c r="C437" s="2"/>
      <c r="D437" s="12"/>
      <c r="E437" s="2"/>
      <c r="F437" s="12"/>
      <c r="G437" s="12"/>
    </row>
    <row r="438" spans="1:7" s="89" customFormat="1">
      <c r="A438" s="1"/>
      <c r="B438" s="9"/>
      <c r="C438" s="2"/>
      <c r="D438" s="12"/>
      <c r="E438" s="2"/>
      <c r="F438" s="12"/>
      <c r="G438" s="12"/>
    </row>
    <row r="439" spans="1:7" s="89" customFormat="1">
      <c r="A439" s="1"/>
      <c r="B439" s="9"/>
      <c r="C439" s="2"/>
      <c r="D439" s="12"/>
      <c r="E439" s="2"/>
      <c r="F439" s="12"/>
      <c r="G439" s="12"/>
    </row>
    <row r="440" spans="1:7" s="89" customFormat="1">
      <c r="A440" s="1"/>
      <c r="B440" s="9"/>
      <c r="C440" s="2"/>
      <c r="D440" s="12"/>
      <c r="E440" s="2"/>
      <c r="F440" s="12"/>
      <c r="G440" s="12"/>
    </row>
    <row r="441" spans="1:7" s="89" customFormat="1">
      <c r="A441" s="1"/>
      <c r="B441" s="9"/>
      <c r="C441" s="2"/>
      <c r="D441" s="12"/>
      <c r="E441" s="2"/>
      <c r="F441" s="12"/>
      <c r="G441" s="12"/>
    </row>
    <row r="442" spans="1:7" s="89" customFormat="1">
      <c r="A442" s="1"/>
      <c r="B442" s="9"/>
      <c r="C442" s="2"/>
      <c r="D442" s="12"/>
      <c r="E442" s="2"/>
      <c r="F442" s="12"/>
      <c r="G442" s="12"/>
    </row>
    <row r="443" spans="1:7" s="89" customFormat="1">
      <c r="A443" s="1"/>
      <c r="B443" s="9"/>
      <c r="C443" s="2"/>
      <c r="D443" s="12"/>
      <c r="E443" s="2"/>
      <c r="F443" s="12"/>
      <c r="G443" s="12"/>
    </row>
    <row r="444" spans="1:7" s="89" customFormat="1">
      <c r="A444" s="1"/>
      <c r="B444" s="9"/>
      <c r="C444" s="2"/>
      <c r="D444" s="12"/>
      <c r="E444" s="2"/>
      <c r="F444" s="12"/>
      <c r="G444" s="12"/>
    </row>
    <row r="445" spans="1:7" s="89" customFormat="1">
      <c r="A445" s="1"/>
      <c r="B445" s="9"/>
      <c r="C445" s="2"/>
      <c r="D445" s="12"/>
      <c r="E445" s="2"/>
      <c r="F445" s="12"/>
      <c r="G445" s="12"/>
    </row>
    <row r="446" spans="1:7" s="89" customFormat="1">
      <c r="A446" s="1"/>
      <c r="B446" s="9"/>
      <c r="C446" s="2"/>
      <c r="D446" s="12"/>
      <c r="E446" s="2"/>
      <c r="F446" s="12"/>
      <c r="G446" s="12"/>
    </row>
    <row r="447" spans="1:7" s="89" customFormat="1">
      <c r="A447" s="1"/>
      <c r="B447" s="9"/>
      <c r="C447" s="2"/>
      <c r="D447" s="12"/>
      <c r="E447" s="2"/>
      <c r="F447" s="12"/>
      <c r="G447" s="12"/>
    </row>
    <row r="448" spans="1:7" s="89" customFormat="1">
      <c r="A448" s="1"/>
      <c r="B448" s="9"/>
      <c r="C448" s="2"/>
      <c r="D448" s="12"/>
      <c r="E448" s="2"/>
      <c r="F448" s="12"/>
      <c r="G448" s="12"/>
    </row>
    <row r="449" spans="1:7" s="89" customFormat="1">
      <c r="A449" s="1"/>
      <c r="B449" s="9"/>
      <c r="C449" s="2"/>
      <c r="D449" s="12"/>
      <c r="E449" s="2"/>
      <c r="F449" s="12"/>
      <c r="G449" s="12"/>
    </row>
    <row r="450" spans="1:7" s="89" customFormat="1">
      <c r="A450" s="1"/>
      <c r="B450" s="9"/>
      <c r="C450" s="2"/>
      <c r="D450" s="12"/>
      <c r="E450" s="2"/>
      <c r="F450" s="12"/>
      <c r="G450" s="12"/>
    </row>
    <row r="451" spans="1:7" s="89" customFormat="1">
      <c r="A451" s="1"/>
      <c r="B451" s="9"/>
      <c r="C451" s="2"/>
      <c r="D451" s="12"/>
      <c r="E451" s="2"/>
      <c r="F451" s="12"/>
      <c r="G451" s="12"/>
    </row>
    <row r="452" spans="1:7" s="89" customFormat="1">
      <c r="A452" s="1"/>
      <c r="B452" s="9"/>
      <c r="C452" s="2"/>
      <c r="D452" s="12"/>
      <c r="E452" s="2"/>
      <c r="F452" s="12"/>
      <c r="G452" s="12"/>
    </row>
    <row r="453" spans="1:7" s="89" customFormat="1">
      <c r="A453" s="1"/>
      <c r="B453" s="9"/>
      <c r="C453" s="2"/>
      <c r="D453" s="12"/>
      <c r="E453" s="2"/>
      <c r="F453" s="12"/>
      <c r="G453" s="12"/>
    </row>
    <row r="454" spans="1:7" s="89" customFormat="1">
      <c r="A454" s="1"/>
      <c r="B454" s="9"/>
      <c r="C454" s="2"/>
      <c r="D454" s="12"/>
      <c r="E454" s="2"/>
      <c r="F454" s="12"/>
      <c r="G454" s="12"/>
    </row>
    <row r="455" spans="1:7" s="89" customFormat="1">
      <c r="A455" s="1"/>
      <c r="B455" s="9"/>
      <c r="C455" s="2"/>
      <c r="D455" s="12"/>
      <c r="E455" s="2"/>
      <c r="F455" s="12"/>
      <c r="G455" s="12"/>
    </row>
    <row r="456" spans="1:7" s="89" customFormat="1">
      <c r="A456" s="1"/>
      <c r="B456" s="9"/>
      <c r="C456" s="2"/>
      <c r="D456" s="12"/>
      <c r="E456" s="2"/>
      <c r="F456" s="12"/>
      <c r="G456" s="12"/>
    </row>
    <row r="457" spans="1:7" s="89" customFormat="1">
      <c r="A457" s="1"/>
      <c r="B457" s="9"/>
      <c r="C457" s="2"/>
      <c r="D457" s="12"/>
      <c r="E457" s="2"/>
      <c r="F457" s="12"/>
      <c r="G457" s="12"/>
    </row>
    <row r="458" spans="1:7" s="89" customFormat="1">
      <c r="A458" s="1"/>
      <c r="B458" s="9"/>
      <c r="C458" s="2"/>
      <c r="D458" s="12"/>
      <c r="E458" s="2"/>
      <c r="F458" s="12"/>
      <c r="G458" s="12"/>
    </row>
    <row r="459" spans="1:7" s="89" customFormat="1">
      <c r="A459" s="1"/>
      <c r="B459" s="9"/>
      <c r="C459" s="2"/>
      <c r="D459" s="12"/>
      <c r="E459" s="2"/>
      <c r="F459" s="12"/>
      <c r="G459" s="12"/>
    </row>
    <row r="460" spans="1:7" s="89" customFormat="1">
      <c r="A460" s="1"/>
      <c r="B460" s="9"/>
      <c r="C460" s="2"/>
      <c r="D460" s="12"/>
      <c r="E460" s="2"/>
      <c r="F460" s="12"/>
      <c r="G460" s="12"/>
    </row>
    <row r="461" spans="1:7" s="89" customFormat="1">
      <c r="A461" s="1"/>
      <c r="B461" s="9"/>
      <c r="C461" s="2"/>
      <c r="D461" s="12"/>
      <c r="E461" s="2"/>
      <c r="F461" s="12"/>
      <c r="G461" s="12"/>
    </row>
  </sheetData>
  <autoFilter ref="A20:G341"/>
  <mergeCells count="5">
    <mergeCell ref="A1:G1"/>
    <mergeCell ref="A2:G2"/>
    <mergeCell ref="E8:G8"/>
    <mergeCell ref="E10:G10"/>
    <mergeCell ref="A12:G12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144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24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dem11</vt:lpstr>
      <vt:lpstr>'dem11'!cs</vt:lpstr>
      <vt:lpstr>'dem11'!fsw</vt:lpstr>
      <vt:lpstr>'dem11'!fswcap</vt:lpstr>
      <vt:lpstr>'dem11'!ges</vt:lpstr>
      <vt:lpstr>'dem11'!oges</vt:lpstr>
      <vt:lpstr>'dem11'!Print_Area</vt:lpstr>
      <vt:lpstr>'dem11'!Print_Titles</vt:lpstr>
      <vt:lpstr>'dem11'!voted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2026-07-18T19:21:22Z</cp:lastPrinted>
  <dcterms:created xsi:type="dcterms:W3CDTF">2004-06-02T16:14:39Z</dcterms:created>
  <dcterms:modified xsi:type="dcterms:W3CDTF">2026-07-28T09:42:24Z</dcterms:modified>
</cp:coreProperties>
</file>