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20" yWindow="-120" windowWidth="29040" windowHeight="15720"/>
  </bookViews>
  <sheets>
    <sheet name="dem12" sheetId="1" r:id="rId1"/>
    <sheet name="Sheet1" sheetId="2" r:id="rId2"/>
  </sheets>
  <definedNames>
    <definedName name="_xlnm._FilterDatabase" localSheetId="0" hidden="1">'dem12'!$A$20:$G$900</definedName>
    <definedName name="_rec2" localSheetId="0">'dem12'!#REF!</definedName>
    <definedName name="_Regression_Int" localSheetId="0" hidden="1">1</definedName>
    <definedName name="ecolorec" localSheetId="0">'dem12'!#REF!</definedName>
    <definedName name="EcoRecCap" localSheetId="0">'dem12'!#REF!</definedName>
    <definedName name="ecoRecRev" localSheetId="0">'dem12'!#REF!</definedName>
    <definedName name="ee" localSheetId="0">'dem12'!$D$793:$G$793</definedName>
    <definedName name="fwl" localSheetId="0">'dem12'!$D$685:$G$685</definedName>
    <definedName name="fwlcap" localSheetId="0">'dem12'!$D$886:$G$886</definedName>
    <definedName name="fwlrec" localSheetId="0">'dem12'!#REF!</definedName>
    <definedName name="fwlrec1" localSheetId="0">'dem12'!#REF!</definedName>
    <definedName name="np" localSheetId="0">'dem12'!#REF!</definedName>
    <definedName name="Nutrition" localSheetId="0">#REF!</definedName>
    <definedName name="oas" localSheetId="0">'dem12'!#REF!</definedName>
    <definedName name="otd" localSheetId="0">'dem12'!#REF!</definedName>
    <definedName name="otdrec" localSheetId="0">'dem12'!#REF!</definedName>
    <definedName name="_xlnm.Print_Area" localSheetId="0">'dem12'!$A$1:$G$900</definedName>
    <definedName name="_xlnm.Print_Titles" localSheetId="0">'dem12'!$17:$20</definedName>
    <definedName name="revise" localSheetId="0">'dem12'!#REF!</definedName>
    <definedName name="scst" localSheetId="0">#REF!</definedName>
    <definedName name="SocialSecurity" localSheetId="0">#REF!</definedName>
    <definedName name="socialwelfare" localSheetId="0">#REF!</definedName>
    <definedName name="spfrd" localSheetId="0">'dem12'!#REF!</definedName>
    <definedName name="summary" localSheetId="0">'dem12'!#REF!</definedName>
    <definedName name="swc" localSheetId="0">'dem12'!$D$144:$G$144</definedName>
    <definedName name="voted" localSheetId="0">'dem12'!$C$14:$F$14</definedName>
    <definedName name="welfarecap" localSheetId="0">#REF!</definedName>
    <definedName name="Z_239EE218_578E_4317_BEED_14D5D7089E27_.wvu.Cols" localSheetId="0" hidden="1">'dem12'!#REF!</definedName>
    <definedName name="Z_239EE218_578E_4317_BEED_14D5D7089E27_.wvu.FilterData" localSheetId="0" hidden="1">'dem12'!$A$2:$G$900</definedName>
    <definedName name="Z_239EE218_578E_4317_BEED_14D5D7089E27_.wvu.PrintArea" localSheetId="0" hidden="1">'dem12'!$A$2:$G$900</definedName>
    <definedName name="Z_239EE218_578E_4317_BEED_14D5D7089E27_.wvu.PrintTitles" localSheetId="0" hidden="1">'dem12'!$17:$20</definedName>
    <definedName name="Z_302A3EA3_AE96_11D5_A646_0050BA3D7AFD_.wvu.Cols" localSheetId="0" hidden="1">'dem12'!#REF!</definedName>
    <definedName name="Z_302A3EA3_AE96_11D5_A646_0050BA3D7AFD_.wvu.FilterData" localSheetId="0" hidden="1">'dem12'!$A$2:$G$900</definedName>
    <definedName name="Z_302A3EA3_AE96_11D5_A646_0050BA3D7AFD_.wvu.PrintArea" localSheetId="0" hidden="1">'dem12'!$A$2:$G$900</definedName>
    <definedName name="Z_302A3EA3_AE96_11D5_A646_0050BA3D7AFD_.wvu.PrintTitles" localSheetId="0" hidden="1">'dem12'!$17:$20</definedName>
    <definedName name="Z_36DBA021_0ECB_11D4_8064_004005726899_.wvu.Cols" localSheetId="0" hidden="1">'dem12'!#REF!</definedName>
    <definedName name="Z_36DBA021_0ECB_11D4_8064_004005726899_.wvu.FilterData" localSheetId="0" hidden="1">'dem12'!$C$21:$C$900</definedName>
    <definedName name="Z_36DBA021_0ECB_11D4_8064_004005726899_.wvu.PrintArea" localSheetId="0" hidden="1">'dem12'!$A$2:$G$900</definedName>
    <definedName name="Z_36DBA021_0ECB_11D4_8064_004005726899_.wvu.PrintTitles" localSheetId="0" hidden="1">'dem12'!$17:$20</definedName>
    <definedName name="Z_500B8DB8_F286_4AC6_8FFB_9BFEC967AB3A_.wvu.FilterData" localSheetId="0" hidden="1">'dem12'!$A$21:$G$915</definedName>
    <definedName name="Z_500B8DB8_F286_4AC6_8FFB_9BFEC967AB3A_.wvu.PrintArea" localSheetId="0" hidden="1">'dem12'!$A$2:$G$900</definedName>
    <definedName name="Z_500B8DB8_F286_4AC6_8FFB_9BFEC967AB3A_.wvu.PrintTitles" localSheetId="0" hidden="1">'dem12'!$17:$20</definedName>
    <definedName name="Z_93EBE921_AE91_11D5_8685_004005726899_.wvu.Cols" localSheetId="0" hidden="1">'dem12'!#REF!</definedName>
    <definedName name="Z_93EBE921_AE91_11D5_8685_004005726899_.wvu.FilterData" localSheetId="0" hidden="1">'dem12'!$C$21:$C$900</definedName>
    <definedName name="Z_93EBE921_AE91_11D5_8685_004005726899_.wvu.PrintArea" localSheetId="0" hidden="1">'dem12'!$A$2:$G$900</definedName>
    <definedName name="Z_93EBE921_AE91_11D5_8685_004005726899_.wvu.PrintTitles" localSheetId="0" hidden="1">'dem12'!$17:$20</definedName>
    <definedName name="Z_94DA79C1_0FDE_11D5_9579_000021DAEEA2_.wvu.Cols" localSheetId="0" hidden="1">'dem12'!#REF!</definedName>
    <definedName name="Z_94DA79C1_0FDE_11D5_9579_000021DAEEA2_.wvu.FilterData" localSheetId="0" hidden="1">'dem12'!$C$21:$C$900</definedName>
    <definedName name="Z_94DA79C1_0FDE_11D5_9579_000021DAEEA2_.wvu.PrintArea" localSheetId="0" hidden="1">'dem12'!$A$2:$G$900</definedName>
    <definedName name="Z_94DA79C1_0FDE_11D5_9579_000021DAEEA2_.wvu.PrintTitles" localSheetId="0" hidden="1">'dem12'!$17:$20</definedName>
    <definedName name="Z_B4CB098E_161F_11D5_8064_004005726899_.wvu.FilterData" localSheetId="0" hidden="1">'dem12'!$C$21:$C$900</definedName>
    <definedName name="Z_B4CB0999_161F_11D5_8064_004005726899_.wvu.FilterData" localSheetId="0" hidden="1">'dem12'!$C$21:$C$900</definedName>
    <definedName name="Z_C868F8C3_16D7_11D5_A68D_81D6213F5331_.wvu.Cols" localSheetId="0" hidden="1">'dem12'!#REF!</definedName>
    <definedName name="Z_C868F8C3_16D7_11D5_A68D_81D6213F5331_.wvu.FilterData" localSheetId="0" hidden="1">'dem12'!$C$21:$C$900</definedName>
    <definedName name="Z_C868F8C3_16D7_11D5_A68D_81D6213F5331_.wvu.PrintArea" localSheetId="0" hidden="1">'dem12'!$A$2:$G$900</definedName>
    <definedName name="Z_C868F8C3_16D7_11D5_A68D_81D6213F5331_.wvu.PrintTitles" localSheetId="0" hidden="1">'dem12'!$17:$20</definedName>
    <definedName name="Z_E5DF37BD_125C_11D5_8DC4_D0F5D88B3549_.wvu.Cols" localSheetId="0" hidden="1">'dem12'!#REF!</definedName>
    <definedName name="Z_E5DF37BD_125C_11D5_8DC4_D0F5D88B3549_.wvu.FilterData" localSheetId="0" hidden="1">'dem12'!$C$21:$C$900</definedName>
    <definedName name="Z_E5DF37BD_125C_11D5_8DC4_D0F5D88B3549_.wvu.PrintArea" localSheetId="0" hidden="1">'dem12'!$A$2:$G$900</definedName>
    <definedName name="Z_E5DF37BD_125C_11D5_8DC4_D0F5D88B3549_.wvu.PrintTitles" localSheetId="0" hidden="1">'dem12'!$17:$20</definedName>
    <definedName name="Z_F8ADACC1_164E_11D6_B603_000021DAEEA2_.wvu.Cols" localSheetId="0" hidden="1">'dem12'!#REF!</definedName>
    <definedName name="Z_F8ADACC1_164E_11D6_B603_000021DAEEA2_.wvu.FilterData" localSheetId="0" hidden="1">'dem12'!$C$21:$C$900</definedName>
    <definedName name="Z_F8ADACC1_164E_11D6_B603_000021DAEEA2_.wvu.PrintArea" localSheetId="0" hidden="1">'dem12'!$A$2:$G$900</definedName>
    <definedName name="Z_F8ADACC1_164E_11D6_B603_000021DAEEA2_.wvu.PrintTitles" localSheetId="0" hidden="1">'dem12'!$17:$20</definedName>
  </definedNames>
  <calcPr calcId="125725"/>
  <customWorkbookViews>
    <customWorkbookView name="S.D.Pradhan - Personal View" guid="{500B8DB8-F286-4AC6-8FFB-9BFEC967AB3A}" mergeInterval="0" personalView="1" maximized="1" windowWidth="796" windowHeight="42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83" i="1"/>
  <c r="F775" l="1"/>
  <c r="E775"/>
  <c r="D775"/>
  <c r="G775"/>
  <c r="F771"/>
  <c r="E771"/>
  <c r="D771"/>
  <c r="G771"/>
  <c r="F767"/>
  <c r="E767"/>
  <c r="D767"/>
  <c r="G767"/>
  <c r="F763"/>
  <c r="E763"/>
  <c r="D763"/>
  <c r="G763"/>
  <c r="F759"/>
  <c r="E759"/>
  <c r="D759"/>
  <c r="G759"/>
  <c r="F755"/>
  <c r="E755"/>
  <c r="D755"/>
  <c r="G755"/>
  <c r="F751"/>
  <c r="E751"/>
  <c r="D751"/>
  <c r="G751"/>
  <c r="F823"/>
  <c r="E823"/>
  <c r="D823"/>
  <c r="G823"/>
  <c r="F819" l="1"/>
  <c r="E819"/>
  <c r="D819"/>
  <c r="G819"/>
  <c r="F860"/>
  <c r="E860"/>
  <c r="D860"/>
  <c r="G860"/>
  <c r="F832"/>
  <c r="E832"/>
  <c r="D832"/>
  <c r="G832"/>
  <c r="F883" l="1"/>
  <c r="F235"/>
  <c r="E235"/>
  <c r="D235"/>
  <c r="G235"/>
  <c r="E883" l="1"/>
  <c r="E828"/>
  <c r="F828"/>
  <c r="D828"/>
  <c r="G828" l="1"/>
  <c r="F815" l="1"/>
  <c r="E815"/>
  <c r="D815"/>
  <c r="G815"/>
  <c r="G883" l="1"/>
  <c r="F210" l="1"/>
  <c r="F227" s="1"/>
  <c r="F838"/>
  <c r="F840" s="1"/>
  <c r="F714"/>
  <c r="F515"/>
  <c r="F517" s="1"/>
  <c r="F549"/>
  <c r="F540"/>
  <c r="F543" s="1"/>
  <c r="F534"/>
  <c r="F536" s="1"/>
  <c r="F102"/>
  <c r="F284"/>
  <c r="G844"/>
  <c r="E844"/>
  <c r="F844"/>
  <c r="D844"/>
  <c r="F747"/>
  <c r="E747"/>
  <c r="D747"/>
  <c r="G747"/>
  <c r="F743"/>
  <c r="E743"/>
  <c r="D743"/>
  <c r="G743"/>
  <c r="F739"/>
  <c r="E739"/>
  <c r="D739"/>
  <c r="G739"/>
  <c r="F735"/>
  <c r="E735"/>
  <c r="D735"/>
  <c r="G735"/>
  <c r="F731"/>
  <c r="E731"/>
  <c r="D731"/>
  <c r="G731"/>
  <c r="F727"/>
  <c r="E727"/>
  <c r="D727"/>
  <c r="G727"/>
  <c r="F723"/>
  <c r="E723"/>
  <c r="D723"/>
  <c r="G723"/>
  <c r="E719"/>
  <c r="F719"/>
  <c r="D719"/>
  <c r="G719"/>
  <c r="F629"/>
  <c r="E629"/>
  <c r="D629"/>
  <c r="G629"/>
  <c r="F625"/>
  <c r="E625"/>
  <c r="D625"/>
  <c r="G625"/>
  <c r="F621"/>
  <c r="E621"/>
  <c r="D621"/>
  <c r="G621"/>
  <c r="F617"/>
  <c r="E617"/>
  <c r="D617"/>
  <c r="G617"/>
  <c r="F613"/>
  <c r="E613"/>
  <c r="D613"/>
  <c r="G613"/>
  <c r="F609"/>
  <c r="E609"/>
  <c r="D609"/>
  <c r="G609"/>
  <c r="F605"/>
  <c r="E605"/>
  <c r="D605"/>
  <c r="G605"/>
  <c r="F601"/>
  <c r="E601"/>
  <c r="D601"/>
  <c r="G601"/>
  <c r="F597"/>
  <c r="E597"/>
  <c r="D597"/>
  <c r="G597"/>
  <c r="F593"/>
  <c r="E593"/>
  <c r="D593"/>
  <c r="G593"/>
  <c r="F589"/>
  <c r="E589"/>
  <c r="D589"/>
  <c r="G589"/>
  <c r="F585"/>
  <c r="E585"/>
  <c r="D585"/>
  <c r="G585"/>
  <c r="F581"/>
  <c r="E581"/>
  <c r="D581"/>
  <c r="G581"/>
  <c r="F577"/>
  <c r="E577"/>
  <c r="D577"/>
  <c r="G577"/>
  <c r="F573"/>
  <c r="E573"/>
  <c r="D573"/>
  <c r="G573"/>
  <c r="F569"/>
  <c r="E569"/>
  <c r="D569"/>
  <c r="G569"/>
  <c r="F565"/>
  <c r="E565"/>
  <c r="D565"/>
  <c r="G565"/>
  <c r="F561"/>
  <c r="E561"/>
  <c r="D561"/>
  <c r="G561"/>
  <c r="F429"/>
  <c r="E429"/>
  <c r="D429"/>
  <c r="G429"/>
  <c r="E425"/>
  <c r="F425"/>
  <c r="D425"/>
  <c r="G425"/>
  <c r="F308"/>
  <c r="E308"/>
  <c r="D308"/>
  <c r="G308"/>
  <c r="E304"/>
  <c r="F304"/>
  <c r="D304"/>
  <c r="G304"/>
  <c r="E293"/>
  <c r="F293"/>
  <c r="D293"/>
  <c r="E289"/>
  <c r="F289"/>
  <c r="D289"/>
  <c r="G293"/>
  <c r="F141"/>
  <c r="E141"/>
  <c r="D141"/>
  <c r="G141"/>
  <c r="F137"/>
  <c r="E137"/>
  <c r="D137"/>
  <c r="G137"/>
  <c r="F126"/>
  <c r="E126"/>
  <c r="D126"/>
  <c r="G126"/>
  <c r="F122"/>
  <c r="E122"/>
  <c r="D122"/>
  <c r="G122"/>
  <c r="F111"/>
  <c r="E111"/>
  <c r="D111"/>
  <c r="G111"/>
  <c r="G107"/>
  <c r="E107"/>
  <c r="F107"/>
  <c r="D107"/>
  <c r="F32"/>
  <c r="F38" s="1"/>
  <c r="F230"/>
  <c r="F231" s="1"/>
  <c r="F789"/>
  <c r="F790" s="1"/>
  <c r="F791" s="1"/>
  <c r="F792" s="1"/>
  <c r="F557"/>
  <c r="E557"/>
  <c r="D557"/>
  <c r="G557"/>
  <c r="F553"/>
  <c r="E553"/>
  <c r="D553"/>
  <c r="G553"/>
  <c r="D894"/>
  <c r="D693"/>
  <c r="D696" s="1"/>
  <c r="D697" s="1"/>
  <c r="D437"/>
  <c r="D441" s="1"/>
  <c r="D368"/>
  <c r="D374" s="1"/>
  <c r="D397"/>
  <c r="D400" s="1"/>
  <c r="D210"/>
  <c r="D227" s="1"/>
  <c r="D190"/>
  <c r="D197" s="1"/>
  <c r="D200"/>
  <c r="D207" s="1"/>
  <c r="D181"/>
  <c r="D187" s="1"/>
  <c r="D170"/>
  <c r="D177" s="1"/>
  <c r="D74"/>
  <c r="F807"/>
  <c r="F803"/>
  <c r="F647"/>
  <c r="F648" s="1"/>
  <c r="F634"/>
  <c r="F531"/>
  <c r="F511"/>
  <c r="F495"/>
  <c r="F488"/>
  <c r="F479"/>
  <c r="F461"/>
  <c r="F452"/>
  <c r="F414"/>
  <c r="F410"/>
  <c r="F406"/>
  <c r="F400"/>
  <c r="F387"/>
  <c r="F381"/>
  <c r="F374"/>
  <c r="F356"/>
  <c r="F347"/>
  <c r="F328"/>
  <c r="F324"/>
  <c r="F320"/>
  <c r="F316"/>
  <c r="F262"/>
  <c r="F197"/>
  <c r="F177"/>
  <c r="F157"/>
  <c r="F98"/>
  <c r="F94"/>
  <c r="F86"/>
  <c r="F74"/>
  <c r="F65"/>
  <c r="F47"/>
  <c r="F894"/>
  <c r="E894"/>
  <c r="F879"/>
  <c r="E879"/>
  <c r="D879"/>
  <c r="F875"/>
  <c r="E875"/>
  <c r="D875"/>
  <c r="F868"/>
  <c r="F869" s="1"/>
  <c r="F870" s="1"/>
  <c r="E868"/>
  <c r="E869" s="1"/>
  <c r="E870" s="1"/>
  <c r="D868"/>
  <c r="D869" s="1"/>
  <c r="D870" s="1"/>
  <c r="F856"/>
  <c r="E856"/>
  <c r="D856"/>
  <c r="E840"/>
  <c r="D840"/>
  <c r="F811"/>
  <c r="E811"/>
  <c r="D811"/>
  <c r="E807"/>
  <c r="D807"/>
  <c r="E803"/>
  <c r="D803"/>
  <c r="E790"/>
  <c r="E791" s="1"/>
  <c r="E792" s="1"/>
  <c r="D790"/>
  <c r="D791" s="1"/>
  <c r="D792" s="1"/>
  <c r="F782"/>
  <c r="F783" s="1"/>
  <c r="E782"/>
  <c r="E783" s="1"/>
  <c r="D782"/>
  <c r="D783" s="1"/>
  <c r="F696"/>
  <c r="F697" s="1"/>
  <c r="E696"/>
  <c r="E697" s="1"/>
  <c r="F682"/>
  <c r="F683" s="1"/>
  <c r="F684" s="1"/>
  <c r="E682"/>
  <c r="E683" s="1"/>
  <c r="E684" s="1"/>
  <c r="D682"/>
  <c r="D683" s="1"/>
  <c r="D684" s="1"/>
  <c r="F667"/>
  <c r="F668" s="1"/>
  <c r="E667"/>
  <c r="E668" s="1"/>
  <c r="D667"/>
  <c r="D668" s="1"/>
  <c r="F661"/>
  <c r="E661"/>
  <c r="D661"/>
  <c r="E647"/>
  <c r="E648" s="1"/>
  <c r="D647"/>
  <c r="D648" s="1"/>
  <c r="E634"/>
  <c r="D634"/>
  <c r="E549"/>
  <c r="D549"/>
  <c r="E543"/>
  <c r="D543"/>
  <c r="E536"/>
  <c r="D536"/>
  <c r="E531"/>
  <c r="D531"/>
  <c r="F526"/>
  <c r="E526"/>
  <c r="D526"/>
  <c r="E517"/>
  <c r="D517"/>
  <c r="E511"/>
  <c r="D511"/>
  <c r="F502"/>
  <c r="E502"/>
  <c r="D502"/>
  <c r="E495"/>
  <c r="D495"/>
  <c r="E488"/>
  <c r="D488"/>
  <c r="E479"/>
  <c r="D479"/>
  <c r="F470"/>
  <c r="E470"/>
  <c r="D470"/>
  <c r="E461"/>
  <c r="D461"/>
  <c r="E452"/>
  <c r="D452"/>
  <c r="F441"/>
  <c r="E441"/>
  <c r="E414"/>
  <c r="D414"/>
  <c r="E410"/>
  <c r="D410"/>
  <c r="E406"/>
  <c r="D406"/>
  <c r="E400"/>
  <c r="F393"/>
  <c r="E393"/>
  <c r="D393"/>
  <c r="E387"/>
  <c r="D387"/>
  <c r="E381"/>
  <c r="D381"/>
  <c r="E374"/>
  <c r="F365"/>
  <c r="E365"/>
  <c r="D365"/>
  <c r="E356"/>
  <c r="D356"/>
  <c r="E347"/>
  <c r="D347"/>
  <c r="F335"/>
  <c r="E335"/>
  <c r="D335"/>
  <c r="E328"/>
  <c r="D328"/>
  <c r="E324"/>
  <c r="D324"/>
  <c r="E320"/>
  <c r="D320"/>
  <c r="E316"/>
  <c r="D316"/>
  <c r="F300"/>
  <c r="E300"/>
  <c r="D300"/>
  <c r="F279"/>
  <c r="F280" s="1"/>
  <c r="E279"/>
  <c r="E280" s="1"/>
  <c r="D279"/>
  <c r="D280" s="1"/>
  <c r="F271"/>
  <c r="E271"/>
  <c r="D271"/>
  <c r="E262"/>
  <c r="D262"/>
  <c r="F251"/>
  <c r="F252" s="1"/>
  <c r="E251"/>
  <c r="E252" s="1"/>
  <c r="D251"/>
  <c r="D252" s="1"/>
  <c r="F241"/>
  <c r="E241"/>
  <c r="D241"/>
  <c r="E231"/>
  <c r="D231"/>
  <c r="E227"/>
  <c r="F207"/>
  <c r="E207"/>
  <c r="E197"/>
  <c r="F187"/>
  <c r="E187"/>
  <c r="E177"/>
  <c r="F167"/>
  <c r="E167"/>
  <c r="D167"/>
  <c r="E157"/>
  <c r="D157"/>
  <c r="E98"/>
  <c r="D98"/>
  <c r="E94"/>
  <c r="D94"/>
  <c r="E86"/>
  <c r="D86"/>
  <c r="F80"/>
  <c r="E80"/>
  <c r="D80"/>
  <c r="E74"/>
  <c r="E65"/>
  <c r="D65"/>
  <c r="F56"/>
  <c r="E56"/>
  <c r="D56"/>
  <c r="E47"/>
  <c r="D47"/>
  <c r="E38"/>
  <c r="D38"/>
  <c r="F25"/>
  <c r="F26" s="1"/>
  <c r="E25"/>
  <c r="E26" s="1"/>
  <c r="D25"/>
  <c r="D26" s="1"/>
  <c r="G868"/>
  <c r="G869" s="1"/>
  <c r="G870" s="1"/>
  <c r="G811"/>
  <c r="G807"/>
  <c r="G241"/>
  <c r="D884" l="1"/>
  <c r="F884"/>
  <c r="E884"/>
  <c r="F630"/>
  <c r="F635" s="1"/>
  <c r="D630"/>
  <c r="D635" s="1"/>
  <c r="E630"/>
  <c r="E635" s="1"/>
  <c r="E415"/>
  <c r="D415"/>
  <c r="F415"/>
  <c r="D776"/>
  <c r="D777" s="1"/>
  <c r="D784" s="1"/>
  <c r="D793" s="1"/>
  <c r="G776"/>
  <c r="F776"/>
  <c r="F777" s="1"/>
  <c r="F784" s="1"/>
  <c r="F793" s="1"/>
  <c r="E776"/>
  <c r="E777" s="1"/>
  <c r="E784" s="1"/>
  <c r="E793" s="1"/>
  <c r="E824"/>
  <c r="E833" s="1"/>
  <c r="F824"/>
  <c r="F833" s="1"/>
  <c r="D824"/>
  <c r="D833" s="1"/>
  <c r="F861"/>
  <c r="F862" s="1"/>
  <c r="D861"/>
  <c r="D862" s="1"/>
  <c r="E861"/>
  <c r="E862" s="1"/>
  <c r="E236"/>
  <c r="D236"/>
  <c r="F236"/>
  <c r="D845"/>
  <c r="D846" s="1"/>
  <c r="F294"/>
  <c r="E294"/>
  <c r="F309"/>
  <c r="D309"/>
  <c r="D294"/>
  <c r="E309"/>
  <c r="E142"/>
  <c r="E143" s="1"/>
  <c r="G289"/>
  <c r="G294" s="1"/>
  <c r="D142"/>
  <c r="D143" s="1"/>
  <c r="F142"/>
  <c r="F143" s="1"/>
  <c r="E845"/>
  <c r="E846" s="1"/>
  <c r="F845"/>
  <c r="F846" s="1"/>
  <c r="E430"/>
  <c r="E442" s="1"/>
  <c r="D430"/>
  <c r="D442" s="1"/>
  <c r="F430"/>
  <c r="F442" s="1"/>
  <c r="G430"/>
  <c r="E127"/>
  <c r="E128" s="1"/>
  <c r="D127"/>
  <c r="D128" s="1"/>
  <c r="F127"/>
  <c r="F128" s="1"/>
  <c r="E112"/>
  <c r="G142"/>
  <c r="G127"/>
  <c r="G112"/>
  <c r="F112"/>
  <c r="D112"/>
  <c r="F401"/>
  <c r="F272"/>
  <c r="F99"/>
  <c r="E272"/>
  <c r="F329"/>
  <c r="E669"/>
  <c r="E401"/>
  <c r="F87"/>
  <c r="F88" s="1"/>
  <c r="E329"/>
  <c r="F388"/>
  <c r="D401"/>
  <c r="D669"/>
  <c r="D329"/>
  <c r="D272"/>
  <c r="D99"/>
  <c r="E388"/>
  <c r="E99"/>
  <c r="E87"/>
  <c r="E88" s="1"/>
  <c r="D388"/>
  <c r="D87"/>
  <c r="D88" s="1"/>
  <c r="F669"/>
  <c r="E885" l="1"/>
  <c r="F885"/>
  <c r="D885"/>
  <c r="D336"/>
  <c r="E336"/>
  <c r="F336"/>
  <c r="D847"/>
  <c r="D113"/>
  <c r="D144" s="1"/>
  <c r="F847"/>
  <c r="E847"/>
  <c r="E113"/>
  <c r="E144" s="1"/>
  <c r="F113"/>
  <c r="F144" s="1"/>
  <c r="F416"/>
  <c r="F670"/>
  <c r="E670"/>
  <c r="E416"/>
  <c r="D416"/>
  <c r="D670"/>
  <c r="G879"/>
  <c r="G875"/>
  <c r="G856"/>
  <c r="G861" s="1"/>
  <c r="G803"/>
  <c r="G824" s="1"/>
  <c r="G790"/>
  <c r="G791" s="1"/>
  <c r="G792" s="1"/>
  <c r="G782"/>
  <c r="G783" s="1"/>
  <c r="G634"/>
  <c r="G414"/>
  <c r="G410"/>
  <c r="G406"/>
  <c r="G393"/>
  <c r="G328"/>
  <c r="G324"/>
  <c r="G320"/>
  <c r="G231"/>
  <c r="G98"/>
  <c r="G94"/>
  <c r="G25"/>
  <c r="G26" s="1"/>
  <c r="G884" l="1"/>
  <c r="G415"/>
  <c r="G833"/>
  <c r="F886"/>
  <c r="F887" s="1"/>
  <c r="E886"/>
  <c r="E887" s="1"/>
  <c r="D886"/>
  <c r="D887" s="1"/>
  <c r="E443"/>
  <c r="E685" s="1"/>
  <c r="E794" s="1"/>
  <c r="D443"/>
  <c r="D685" s="1"/>
  <c r="D794" s="1"/>
  <c r="F443"/>
  <c r="F685" s="1"/>
  <c r="F794" s="1"/>
  <c r="G862"/>
  <c r="G197"/>
  <c r="G38"/>
  <c r="G47"/>
  <c r="G143"/>
  <c r="G479"/>
  <c r="G840"/>
  <c r="G300"/>
  <c r="G309" s="1"/>
  <c r="G667"/>
  <c r="G668" s="1"/>
  <c r="G56"/>
  <c r="G251"/>
  <c r="G252" s="1"/>
  <c r="G262"/>
  <c r="G400"/>
  <c r="G401" s="1"/>
  <c r="G187"/>
  <c r="G347"/>
  <c r="G356"/>
  <c r="G502"/>
  <c r="G365"/>
  <c r="G374"/>
  <c r="G387"/>
  <c r="G682"/>
  <c r="G683" s="1"/>
  <c r="G684" s="1"/>
  <c r="G549"/>
  <c r="G80"/>
  <c r="G128"/>
  <c r="G271"/>
  <c r="G279"/>
  <c r="G280" s="1"/>
  <c r="G381"/>
  <c r="G316"/>
  <c r="G329" s="1"/>
  <c r="G99"/>
  <c r="G452"/>
  <c r="G461"/>
  <c r="G470"/>
  <c r="G696"/>
  <c r="G697" s="1"/>
  <c r="G65"/>
  <c r="G86"/>
  <c r="G167"/>
  <c r="G74"/>
  <c r="G227"/>
  <c r="G441"/>
  <c r="G511"/>
  <c r="G517"/>
  <c r="G531"/>
  <c r="G536"/>
  <c r="G543"/>
  <c r="G661"/>
  <c r="G157"/>
  <c r="G177"/>
  <c r="G207"/>
  <c r="G488"/>
  <c r="G495"/>
  <c r="G647"/>
  <c r="G648" s="1"/>
  <c r="G777"/>
  <c r="G526"/>
  <c r="G630" l="1"/>
  <c r="G635" s="1"/>
  <c r="F888"/>
  <c r="E888"/>
  <c r="G236"/>
  <c r="G845"/>
  <c r="G846" s="1"/>
  <c r="G847" s="1"/>
  <c r="D888"/>
  <c r="G669"/>
  <c r="G885"/>
  <c r="G388"/>
  <c r="G416" s="1"/>
  <c r="G272"/>
  <c r="G87"/>
  <c r="G88" s="1"/>
  <c r="G113"/>
  <c r="G784"/>
  <c r="G793" s="1"/>
  <c r="G442"/>
  <c r="G336"/>
  <c r="G144" l="1"/>
  <c r="G443"/>
  <c r="G886"/>
  <c r="G887" s="1"/>
  <c r="G670"/>
  <c r="G685" l="1"/>
  <c r="G794" l="1"/>
  <c r="G888" s="1"/>
  <c r="E14" l="1"/>
  <c r="D14" l="1"/>
  <c r="F14" s="1"/>
</calcChain>
</file>

<file path=xl/sharedStrings.xml><?xml version="1.0" encoding="utf-8"?>
<sst xmlns="http://schemas.openxmlformats.org/spreadsheetml/2006/main" count="1348" uniqueCount="536">
  <si>
    <t>Soil &amp; Water Conservation</t>
  </si>
  <si>
    <t>Ecology and Environment</t>
  </si>
  <si>
    <t>(a) Capital Account of Agriculture and Allied Activities</t>
  </si>
  <si>
    <t>Voted</t>
  </si>
  <si>
    <t>Major /Sub-Major/Minor/Sub/Detailed Heads</t>
  </si>
  <si>
    <t>Total</t>
  </si>
  <si>
    <t>REVENUE SECTION</t>
  </si>
  <si>
    <t>M.H.</t>
  </si>
  <si>
    <t>Direction &amp; Administration</t>
  </si>
  <si>
    <t>Forestry and Wildlife Department</t>
  </si>
  <si>
    <t>Head Office Establishment</t>
  </si>
  <si>
    <t>13.44.01</t>
  </si>
  <si>
    <t>Salaries</t>
  </si>
  <si>
    <t>13.44.11</t>
  </si>
  <si>
    <t>Travel Expenses</t>
  </si>
  <si>
    <t>13.44.13</t>
  </si>
  <si>
    <t>Office Expenses</t>
  </si>
  <si>
    <t>13.45.01</t>
  </si>
  <si>
    <t>13.45.11</t>
  </si>
  <si>
    <t>13.45.13</t>
  </si>
  <si>
    <t>13.46.01</t>
  </si>
  <si>
    <t>13.46.11</t>
  </si>
  <si>
    <t>13.46.13</t>
  </si>
  <si>
    <t>13.47.01</t>
  </si>
  <si>
    <t>13.47.11</t>
  </si>
  <si>
    <t>13.47.13</t>
  </si>
  <si>
    <t>13.48.01</t>
  </si>
  <si>
    <t>13.48.11</t>
  </si>
  <si>
    <t>13.48.13</t>
  </si>
  <si>
    <t>Soil Conservation</t>
  </si>
  <si>
    <t>Other Expenditure</t>
  </si>
  <si>
    <t>Wages</t>
  </si>
  <si>
    <t>Principal Chief Conservator of Forest</t>
  </si>
  <si>
    <t>00.60.01</t>
  </si>
  <si>
    <t>00.60.11</t>
  </si>
  <si>
    <t>00.60.13</t>
  </si>
  <si>
    <t>00.60.21</t>
  </si>
  <si>
    <t>00.60.27</t>
  </si>
  <si>
    <t>00.45.01</t>
  </si>
  <si>
    <t>00.45.11</t>
  </si>
  <si>
    <t>00.45.13</t>
  </si>
  <si>
    <t>00.45.27</t>
  </si>
  <si>
    <t>00.46.01</t>
  </si>
  <si>
    <t>00.46.11</t>
  </si>
  <si>
    <t>00.46.13</t>
  </si>
  <si>
    <t>00.46.27</t>
  </si>
  <si>
    <t>00.47.01</t>
  </si>
  <si>
    <t>00.47.11</t>
  </si>
  <si>
    <t>00.47.13</t>
  </si>
  <si>
    <t>00.47.27</t>
  </si>
  <si>
    <t>00.48.01</t>
  </si>
  <si>
    <t>00.48.11</t>
  </si>
  <si>
    <t>00.48.13</t>
  </si>
  <si>
    <t>00.48.27</t>
  </si>
  <si>
    <t>Research</t>
  </si>
  <si>
    <t>Establishment</t>
  </si>
  <si>
    <t>60.00.01</t>
  </si>
  <si>
    <t>Demarcation Survey</t>
  </si>
  <si>
    <t>63.00.01</t>
  </si>
  <si>
    <t>63.00.11</t>
  </si>
  <si>
    <t>63.00.13</t>
  </si>
  <si>
    <t>Working Plan Survey</t>
  </si>
  <si>
    <t>64.00.01</t>
  </si>
  <si>
    <t>64.00.02</t>
  </si>
  <si>
    <t>64.00.11</t>
  </si>
  <si>
    <t>64.00.13</t>
  </si>
  <si>
    <t>Planning and Statistical Cell</t>
  </si>
  <si>
    <t>65.00.01</t>
  </si>
  <si>
    <t>Forest Protection Schemes</t>
  </si>
  <si>
    <t>Bio-Diversity  Schemes</t>
  </si>
  <si>
    <t>Forest Conservation, Development and Regeneration</t>
  </si>
  <si>
    <t>Social and Farm Forestry</t>
  </si>
  <si>
    <t>Social Forestry</t>
  </si>
  <si>
    <t>69.45.01</t>
  </si>
  <si>
    <t>69.45.11</t>
  </si>
  <si>
    <t>69.45.13</t>
  </si>
  <si>
    <t>69.46.01</t>
  </si>
  <si>
    <t>69.46.11</t>
  </si>
  <si>
    <t>69.46.13</t>
  </si>
  <si>
    <t>69.47.01</t>
  </si>
  <si>
    <t>69.47.11</t>
  </si>
  <si>
    <t>69.47.13</t>
  </si>
  <si>
    <t>69.48.01</t>
  </si>
  <si>
    <t>69.48.11</t>
  </si>
  <si>
    <t>69.48.13</t>
  </si>
  <si>
    <t>Sericulture</t>
  </si>
  <si>
    <t>70.61.01</t>
  </si>
  <si>
    <t>Plantation Schemes</t>
  </si>
  <si>
    <t>Forest Produce</t>
  </si>
  <si>
    <t>Utilisation Circle</t>
  </si>
  <si>
    <t>73.45.01</t>
  </si>
  <si>
    <t>73.45.11</t>
  </si>
  <si>
    <t>73.45.13</t>
  </si>
  <si>
    <t>00.38.01</t>
  </si>
  <si>
    <t>00.38.11</t>
  </si>
  <si>
    <t>00.48.02</t>
  </si>
  <si>
    <t>00.66.01</t>
  </si>
  <si>
    <t>00.66.11</t>
  </si>
  <si>
    <t>00.66.13</t>
  </si>
  <si>
    <t>Zoological Park</t>
  </si>
  <si>
    <t>61.00.01</t>
  </si>
  <si>
    <t>61.00.02</t>
  </si>
  <si>
    <t>61.00.11</t>
  </si>
  <si>
    <t>61.00.13</t>
  </si>
  <si>
    <t>Public Gardens</t>
  </si>
  <si>
    <t>00.45.02</t>
  </si>
  <si>
    <t>00.44.01</t>
  </si>
  <si>
    <t>00.44.13</t>
  </si>
  <si>
    <t>00.44.81</t>
  </si>
  <si>
    <t>Conservation Programmes</t>
  </si>
  <si>
    <t>Botanical Garden at Rumtek</t>
  </si>
  <si>
    <t>60.00.02</t>
  </si>
  <si>
    <t>Prevention &amp; Control of Pollution</t>
  </si>
  <si>
    <t>CAPITAL SECTION</t>
  </si>
  <si>
    <t>44</t>
  </si>
  <si>
    <t>II. Details of the estimates and the heads under which this grant will be accounted for:</t>
  </si>
  <si>
    <t>Revenue</t>
  </si>
  <si>
    <t>Capital</t>
  </si>
  <si>
    <t>C - Economic Services (a) Agriculture and Allied Activities</t>
  </si>
  <si>
    <t>C - Capital Accounts of Economic Services</t>
  </si>
  <si>
    <t>Forestry</t>
  </si>
  <si>
    <t>66.44.72</t>
  </si>
  <si>
    <t>(i) Science Technology and Environment</t>
  </si>
  <si>
    <t>Statistics</t>
  </si>
  <si>
    <t>Farm Forestry</t>
  </si>
  <si>
    <t>Environmental Forestry and Wildlife</t>
  </si>
  <si>
    <t>Khanchendzonga National Park</t>
  </si>
  <si>
    <t>Note:</t>
  </si>
  <si>
    <t>Promotion of Sustainable Forest Management (JICA-EAP)</t>
  </si>
  <si>
    <t>(In Thousands of Rupees)</t>
  </si>
  <si>
    <t>Rec</t>
  </si>
  <si>
    <t>11.44.81</t>
  </si>
  <si>
    <t>11.00.82</t>
  </si>
  <si>
    <t>Green India Mission (Central Share)</t>
  </si>
  <si>
    <t xml:space="preserve">Conservation of Natural Resources and Eco-systems </t>
  </si>
  <si>
    <t>Survey &amp; Utilisation of Forest Resources</t>
  </si>
  <si>
    <t>Assistance under ENVIS (100% CSS)</t>
  </si>
  <si>
    <t>13.66.31</t>
  </si>
  <si>
    <t>73.45.02</t>
  </si>
  <si>
    <t>12.67.82</t>
  </si>
  <si>
    <t>Biodiversity of Kanchendzonga Biosphere Reserve (Central  Share)</t>
  </si>
  <si>
    <t>13.45.86</t>
  </si>
  <si>
    <t>13.45.87</t>
  </si>
  <si>
    <t>13.45.88</t>
  </si>
  <si>
    <t>13.46.87</t>
  </si>
  <si>
    <t>13.47.88</t>
  </si>
  <si>
    <t>13.48.84</t>
  </si>
  <si>
    <t>13.48.85</t>
  </si>
  <si>
    <t>13.66.82</t>
  </si>
  <si>
    <t>12.00.84</t>
  </si>
  <si>
    <t>12.00.85</t>
  </si>
  <si>
    <t>12.00.86</t>
  </si>
  <si>
    <t>Conservation &amp; Management of Tamzey (Hans Pokhari) (Central Share)</t>
  </si>
  <si>
    <t>Research and Ecological Regeneration</t>
  </si>
  <si>
    <t>Barsey Rhododendron Sanctuary (Central Share)</t>
  </si>
  <si>
    <t>62.00.31</t>
  </si>
  <si>
    <t>11.44.82</t>
  </si>
  <si>
    <t>Development of Phangulakha Sanctuary (Central Share)</t>
  </si>
  <si>
    <t>Development of Maenam Sanctuaries (Central Share)</t>
  </si>
  <si>
    <t>Management of Wetland-Gurudongmar/ Tsongu/ Phedang 
(Central Share)</t>
  </si>
  <si>
    <t>National Afforestation Programme 
(National Mission for Green India)</t>
  </si>
  <si>
    <t>Conservation &amp; Management of Khechuperi Wetland 
(Central Share)</t>
  </si>
  <si>
    <t>Afforestation and Ecology Development</t>
  </si>
  <si>
    <t>State Authority</t>
  </si>
  <si>
    <t>Sikkim</t>
  </si>
  <si>
    <t>Compensatory Afforestation</t>
  </si>
  <si>
    <t>Catchment Area Treatment Plan</t>
  </si>
  <si>
    <t>Integrated Wildlife Management Plan</t>
  </si>
  <si>
    <t>Interest</t>
  </si>
  <si>
    <t>Others</t>
  </si>
  <si>
    <t>01.23.45</t>
  </si>
  <si>
    <t>01.23.71</t>
  </si>
  <si>
    <t>01.23.72</t>
  </si>
  <si>
    <t>01.23.73</t>
  </si>
  <si>
    <t>01.23.74</t>
  </si>
  <si>
    <t>01.23.75</t>
  </si>
  <si>
    <t>12.00.87</t>
  </si>
  <si>
    <t>Conservation and Management of Bedang Tso Wetland (Central Share)</t>
  </si>
  <si>
    <t>12.00.88</t>
  </si>
  <si>
    <t>12.00.89</t>
  </si>
  <si>
    <t>12.00.90</t>
  </si>
  <si>
    <t>Conservation and Management of Tembao Wetland (Central Share)</t>
  </si>
  <si>
    <t>Conservation and Management of Tsomgo Wetland (Central Share)</t>
  </si>
  <si>
    <t>Conservation and Management of Nakuchu Wetland (Central Share)</t>
  </si>
  <si>
    <t>00.60.02</t>
  </si>
  <si>
    <t>13.46.02</t>
  </si>
  <si>
    <t>00.47.02</t>
  </si>
  <si>
    <t>63.00.02</t>
  </si>
  <si>
    <t>66.44.02</t>
  </si>
  <si>
    <t>66.45.02</t>
  </si>
  <si>
    <t>66.46.02</t>
  </si>
  <si>
    <t>66.47.02</t>
  </si>
  <si>
    <t>70.47.02</t>
  </si>
  <si>
    <t>70.61.02</t>
  </si>
  <si>
    <t>71.45.02</t>
  </si>
  <si>
    <t>71.46.02</t>
  </si>
  <si>
    <t>71.47.02</t>
  </si>
  <si>
    <t>00.46.02</t>
  </si>
  <si>
    <t>00.66.02</t>
  </si>
  <si>
    <t>11.00.84</t>
  </si>
  <si>
    <t>Green India Mission (State Share)</t>
  </si>
  <si>
    <t>12.67.83</t>
  </si>
  <si>
    <t>Biodiversity of Kanchendzonga Biosphere Reserve (State Share)</t>
  </si>
  <si>
    <t>13.45.89</t>
  </si>
  <si>
    <t>13.45.90</t>
  </si>
  <si>
    <t>13.45.91</t>
  </si>
  <si>
    <t>Development of Phangulakha Sanctuary (State Share)</t>
  </si>
  <si>
    <t>13.46.88</t>
  </si>
  <si>
    <t>Barsey Rhododendron Sanctuary (State Share)</t>
  </si>
  <si>
    <t>13.47.89</t>
  </si>
  <si>
    <t>Development of Shingba Rhododendron  Sanctuary (State Share)</t>
  </si>
  <si>
    <t>13.48.86</t>
  </si>
  <si>
    <t>13.48.87</t>
  </si>
  <si>
    <t>13.66.84</t>
  </si>
  <si>
    <t>Development of Khanchendzonga National Park  (Central Share)
(Central Share)</t>
  </si>
  <si>
    <t>12.00.91</t>
  </si>
  <si>
    <t>12.00.92</t>
  </si>
  <si>
    <t>12.00.93</t>
  </si>
  <si>
    <t>12.00.94</t>
  </si>
  <si>
    <t>12.00.95</t>
  </si>
  <si>
    <t>Conservation &amp; Management of Khechuperi Wetland (State Share)</t>
  </si>
  <si>
    <t>Conservation &amp; Management of Tamzey (Hans Pokhari)  (State Share)</t>
  </si>
  <si>
    <t>Conservation and Management of Tembao Wetland  (State Share)</t>
  </si>
  <si>
    <t>Conservation and Management of Tsomgo Wetland  (State Share)</t>
  </si>
  <si>
    <t>Conservation and Management of Nakuchu Wetland  (State Share)</t>
  </si>
  <si>
    <t>08.00.83</t>
  </si>
  <si>
    <t>Development of Fambung Lho Sanctuary (State Share)</t>
  </si>
  <si>
    <t>Development of Maenam Sanctuaries (State Share)</t>
  </si>
  <si>
    <t>Development of Kitam Sanctuary (State Share)</t>
  </si>
  <si>
    <t>National Livestock Management Programme</t>
  </si>
  <si>
    <t>Development of Fambung Lho  Sanctuary 
(Central Share)</t>
  </si>
  <si>
    <t>Net Present Value of Forest Land</t>
  </si>
  <si>
    <t>Chief Wildlife Warden Establishment</t>
  </si>
  <si>
    <t>Integrated Development of Wildlife Habitats</t>
  </si>
  <si>
    <t>Forestry and Wildlife</t>
  </si>
  <si>
    <t>Capital Outlay on Forestry &amp; Wildlife</t>
  </si>
  <si>
    <t>Wildlife Preservation</t>
  </si>
  <si>
    <t>Environmental Forestry &amp; Wildlife</t>
  </si>
  <si>
    <t>Forestry and Wildlife , 04.904- Deduct amount met from State Compensatory Afforestation Fund (SCAF)</t>
  </si>
  <si>
    <t>13.47.02</t>
  </si>
  <si>
    <t>66.44.73</t>
  </si>
  <si>
    <t>Promotion of Sustainable Forest Management (JICA-EAP) State Share</t>
  </si>
  <si>
    <t>DEMAND NO. 12</t>
  </si>
  <si>
    <t>FOREST AND ENVIRONMENT</t>
  </si>
  <si>
    <t>Actuals</t>
  </si>
  <si>
    <t>Budget 
Estimate</t>
  </si>
  <si>
    <t>State Compensatory Afforestation (SCA)</t>
  </si>
  <si>
    <t>Development of Shingba Rhododendron  Sanctuary (Central Share)</t>
  </si>
  <si>
    <t>Other Taxes and Duties on Commodities and Services</t>
  </si>
  <si>
    <t>Transfer to Reserve Fund/ Deposit Accounts</t>
  </si>
  <si>
    <t>00.00.72</t>
  </si>
  <si>
    <t>Transfer to Sikkim Ecology Fund</t>
  </si>
  <si>
    <t>60.00.11</t>
  </si>
  <si>
    <t>60.00.13</t>
  </si>
  <si>
    <t>Directorate of Eco Tourism</t>
  </si>
  <si>
    <t>68.00.01</t>
  </si>
  <si>
    <t>Spring Shed Management Programme (WDC-PMKSY)</t>
  </si>
  <si>
    <t>39.00.81</t>
  </si>
  <si>
    <t>Spring Shed Management Programme (WDC-PMKSY) (Central Share)</t>
  </si>
  <si>
    <t>08.00.84</t>
  </si>
  <si>
    <t>Grassland Development &amp; Grass Reserve (State Share)</t>
  </si>
  <si>
    <t>Grants to Various Boards</t>
  </si>
  <si>
    <t>39.00.82</t>
  </si>
  <si>
    <t>Spring Shed Management Programme (WDC-PMKSY) (State Share)</t>
  </si>
  <si>
    <t>A- General Services (b) Fiscal Services (iii) Collection of Taxes on Commodities and Services</t>
  </si>
  <si>
    <t>12.00.96</t>
  </si>
  <si>
    <t>Management of Wetland-Gurudongmar/ Tsongu/ Phedang (State Share)</t>
  </si>
  <si>
    <t>Gangtok District</t>
  </si>
  <si>
    <t>Gyalshing District</t>
  </si>
  <si>
    <t>Mangan District</t>
  </si>
  <si>
    <t>Namchi District</t>
  </si>
  <si>
    <t>00.49.01</t>
  </si>
  <si>
    <t>00.49.02</t>
  </si>
  <si>
    <t>00.49.11</t>
  </si>
  <si>
    <t>00.49.13</t>
  </si>
  <si>
    <t>00.49.27</t>
  </si>
  <si>
    <t>Pakyong District</t>
  </si>
  <si>
    <t>Soreng District</t>
  </si>
  <si>
    <t>00.50.01</t>
  </si>
  <si>
    <t>00.50.02</t>
  </si>
  <si>
    <t>00.50.11</t>
  </si>
  <si>
    <t>00.50.13</t>
  </si>
  <si>
    <t>00.50.27</t>
  </si>
  <si>
    <t>National Afforestation Programme (Green India Mission and Forest Management)</t>
  </si>
  <si>
    <t>Development of Himalayan Zoological Park</t>
  </si>
  <si>
    <t>00.789</t>
  </si>
  <si>
    <t>Special Component Plan for Scheduled Castes</t>
  </si>
  <si>
    <t>39.00.83</t>
  </si>
  <si>
    <t>39.00.84</t>
  </si>
  <si>
    <t>00.796</t>
  </si>
  <si>
    <t>Tribal Area Sub-plan</t>
  </si>
  <si>
    <t>39.00.85</t>
  </si>
  <si>
    <t>39.00.86</t>
  </si>
  <si>
    <t>69.45.02</t>
  </si>
  <si>
    <t>69.47.02</t>
  </si>
  <si>
    <t>Medical Treatment</t>
  </si>
  <si>
    <t>Allowances</t>
  </si>
  <si>
    <t>Domestic Travel Expenses</t>
  </si>
  <si>
    <t>Fuel and Lubricants</t>
  </si>
  <si>
    <t>13.44.06</t>
  </si>
  <si>
    <t>13.44.07</t>
  </si>
  <si>
    <t>13.45.06</t>
  </si>
  <si>
    <t>13.45.07</t>
  </si>
  <si>
    <t>13.46.06</t>
  </si>
  <si>
    <t>13.46.07</t>
  </si>
  <si>
    <t>13.47.06</t>
  </si>
  <si>
    <t>13.47.07</t>
  </si>
  <si>
    <t>13.48.07</t>
  </si>
  <si>
    <t>00.45.06</t>
  </si>
  <si>
    <t>00.45.07</t>
  </si>
  <si>
    <t>00.45.24</t>
  </si>
  <si>
    <t>00.46.06</t>
  </si>
  <si>
    <t>00.46.07</t>
  </si>
  <si>
    <t>00.47.06</t>
  </si>
  <si>
    <t>00.47.07</t>
  </si>
  <si>
    <t>00.48.06</t>
  </si>
  <si>
    <t>00.48.07</t>
  </si>
  <si>
    <t>00.49.06</t>
  </si>
  <si>
    <t>00.49.07</t>
  </si>
  <si>
    <t>00.50.06</t>
  </si>
  <si>
    <t>00.50.07</t>
  </si>
  <si>
    <t>00.60.06</t>
  </si>
  <si>
    <t>00.60.07</t>
  </si>
  <si>
    <t>00.60.24</t>
  </si>
  <si>
    <t>Foreign Travel Expenses</t>
  </si>
  <si>
    <t>00.60.12</t>
  </si>
  <si>
    <t xml:space="preserve">Materials and Supplies  </t>
  </si>
  <si>
    <t>Printing and Publications</t>
  </si>
  <si>
    <t>Rent for others</t>
  </si>
  <si>
    <t>00.60.16</t>
  </si>
  <si>
    <t>00.60.18</t>
  </si>
  <si>
    <t>00.60.49</t>
  </si>
  <si>
    <t>Other Revenue Expenditure</t>
  </si>
  <si>
    <t>60.00.06</t>
  </si>
  <si>
    <t>60.00.07</t>
  </si>
  <si>
    <t>63.00.06</t>
  </si>
  <si>
    <t>63.00.07</t>
  </si>
  <si>
    <t>64.00.06</t>
  </si>
  <si>
    <t>64.00.07</t>
  </si>
  <si>
    <t>65.00.06</t>
  </si>
  <si>
    <t>65.00.07</t>
  </si>
  <si>
    <t>68.00.06</t>
  </si>
  <si>
    <t>68.00.07</t>
  </si>
  <si>
    <t>69.45.07</t>
  </si>
  <si>
    <t>69.45.06</t>
  </si>
  <si>
    <t>69.46.06</t>
  </si>
  <si>
    <t>69.46.07</t>
  </si>
  <si>
    <t>69.47.06</t>
  </si>
  <si>
    <t>69.47.07</t>
  </si>
  <si>
    <t>69.48.06</t>
  </si>
  <si>
    <t>69.48.07</t>
  </si>
  <si>
    <t>73.45.06</t>
  </si>
  <si>
    <t>73.45.07</t>
  </si>
  <si>
    <t>00.38.06</t>
  </si>
  <si>
    <t>00.38.07</t>
  </si>
  <si>
    <t>00.66.06</t>
  </si>
  <si>
    <t>00.66.07</t>
  </si>
  <si>
    <t>61.00.06</t>
  </si>
  <si>
    <t>61.00.07</t>
  </si>
  <si>
    <t>61.00.24</t>
  </si>
  <si>
    <t>00.44.06</t>
  </si>
  <si>
    <t>00.44.07</t>
  </si>
  <si>
    <t>Leave Travel Concession</t>
  </si>
  <si>
    <t>Training Expenses</t>
  </si>
  <si>
    <t>00.60.08</t>
  </si>
  <si>
    <t>00.60.09</t>
  </si>
  <si>
    <t>70.61.06</t>
  </si>
  <si>
    <t>70.61.07</t>
  </si>
  <si>
    <t>73.45.49</t>
  </si>
  <si>
    <t>13.38.71</t>
  </si>
  <si>
    <t>13.38.72</t>
  </si>
  <si>
    <t>00.45.29</t>
  </si>
  <si>
    <t>Repairs and Maintenance</t>
  </si>
  <si>
    <t>12.00.97</t>
  </si>
  <si>
    <t>Conservation and Management of Yanchentsou Wetland (Central Share)</t>
  </si>
  <si>
    <t>Grant-in-Aid General</t>
  </si>
  <si>
    <t>Repair and Maintenance</t>
  </si>
  <si>
    <t>13.44.02</t>
  </si>
  <si>
    <t>00.60.29</t>
  </si>
  <si>
    <t>13.49.01</t>
  </si>
  <si>
    <t>13.50.01</t>
  </si>
  <si>
    <t>69.49.01</t>
  </si>
  <si>
    <t>69.50.01</t>
  </si>
  <si>
    <t>Integrated Forest Protection Scheme (Central Share)</t>
  </si>
  <si>
    <t>Integrated Forest Protection Scheme(State Share)</t>
  </si>
  <si>
    <t>Grant in Aid General</t>
  </si>
  <si>
    <t>Materials and Supplies</t>
  </si>
  <si>
    <t>61.00.21</t>
  </si>
  <si>
    <t>00.60.28</t>
  </si>
  <si>
    <t>Professional Services</t>
  </si>
  <si>
    <t>12.00.98</t>
  </si>
  <si>
    <t>Conservation and Management of Yanchentsou Wetland (State Share)</t>
  </si>
  <si>
    <t>Development of Kitam Sanctuary (Central Share)</t>
  </si>
  <si>
    <t xml:space="preserve"> </t>
  </si>
  <si>
    <t>2024-25</t>
  </si>
  <si>
    <t>46</t>
  </si>
  <si>
    <t>50</t>
  </si>
  <si>
    <t>Sidkeong Tulku Park- Rabdentse</t>
  </si>
  <si>
    <t>46.50.21</t>
  </si>
  <si>
    <t>Environmental Forestry and Wild Life</t>
  </si>
  <si>
    <t>Purchase of Vehicle</t>
  </si>
  <si>
    <t>49.00.51</t>
  </si>
  <si>
    <t>Motor Vehicle</t>
  </si>
  <si>
    <t>Other Capital Expenditure</t>
  </si>
  <si>
    <t>46.50.29</t>
  </si>
  <si>
    <t xml:space="preserve">Development of Eco- Tourism Zone at Zandi Dara under Barsey Rhododendron Sanctuary </t>
  </si>
  <si>
    <t>14.00.49</t>
  </si>
  <si>
    <t>Communication and Buildings</t>
  </si>
  <si>
    <t>Construction</t>
  </si>
  <si>
    <t>Training Institute at Bulbuley</t>
  </si>
  <si>
    <t>60.70.72</t>
  </si>
  <si>
    <t>Buildings and Structures</t>
  </si>
  <si>
    <t>Sishu Samriddhi Yojana</t>
  </si>
  <si>
    <t>00.61.49</t>
  </si>
  <si>
    <t>Wildlife</t>
  </si>
  <si>
    <t>Machinery and Equipment</t>
  </si>
  <si>
    <t>Modern Technology to reduce Human- Wildlife Conflict</t>
  </si>
  <si>
    <t>44.60.52</t>
  </si>
  <si>
    <t>52.00.60</t>
  </si>
  <si>
    <t>Construction of Peacock Park at Baiguney Zoom- Salghari under Soreng District</t>
  </si>
  <si>
    <t>Development of Khanchendzonga National Park 
(State Share)</t>
  </si>
  <si>
    <t>Grassland Development &amp; Grass Reserve 
(Central Share)</t>
  </si>
  <si>
    <t>Development of Kyongnosla Alpine Sanctuary 
(State Share)</t>
  </si>
  <si>
    <t>Development of Kyongnosla Alpine Sanctuary 
(Central Share)</t>
  </si>
  <si>
    <t>Environmental Research and Ecological Regeneration</t>
  </si>
  <si>
    <t>Minor Civil and Electric Works</t>
  </si>
  <si>
    <t>Recovery Programme of Snow Leopard in Sikkim
(Central Share)</t>
  </si>
  <si>
    <t>Recovery Programme of Snow Leopard in Sikkim
(State Share)</t>
  </si>
  <si>
    <t xml:space="preserve"> Revised 
Estimate</t>
  </si>
  <si>
    <t>2025-26</t>
  </si>
  <si>
    <t>Forestry and Wildlife , 01.911- Recoveries of overpayment</t>
  </si>
  <si>
    <t>13.45.02</t>
  </si>
  <si>
    <t>13.48.02</t>
  </si>
  <si>
    <t>69.46.02</t>
  </si>
  <si>
    <t>69.48.02</t>
  </si>
  <si>
    <t>69.49.02</t>
  </si>
  <si>
    <t>13.49.06</t>
  </si>
  <si>
    <t>13.49.07</t>
  </si>
  <si>
    <t>13.50.06</t>
  </si>
  <si>
    <t>13.50.07</t>
  </si>
  <si>
    <t>69.49.06</t>
  </si>
  <si>
    <t>69.49.07</t>
  </si>
  <si>
    <t>69.50.06</t>
  </si>
  <si>
    <t>69.50.07</t>
  </si>
  <si>
    <t>13.48.06</t>
  </si>
  <si>
    <t>61.00.49</t>
  </si>
  <si>
    <t>60.71.72</t>
  </si>
  <si>
    <t>Construction of Rorathang Check-Post</t>
  </si>
  <si>
    <t>60.72.72</t>
  </si>
  <si>
    <t>Education and Training</t>
  </si>
  <si>
    <t>Carpeting of road at Himalayan Zoological Park, Bulbuley</t>
  </si>
  <si>
    <t>61.50.73</t>
  </si>
  <si>
    <t>Infrastructural Assets</t>
  </si>
  <si>
    <t>Range Office at Dzongu</t>
  </si>
  <si>
    <t>44.00.51</t>
  </si>
  <si>
    <t>The estimates prepages do not include the recoveries shown in this page, which are adjusted in account as reduction in expenditure by debit to 8121- General and Other Reserve Fund ,129- State Compensatory Fund ( SCAF) and credit to 2406- Forestry and Wildlife, 04.904- Deduct amount met from State Compensatory Afforestation Fund  (SCAF)</t>
  </si>
  <si>
    <t>2026-27</t>
  </si>
  <si>
    <t>I. Estimate of the amount required in the year ending 31st March, 2027 to defray the charges in respect of Forest and Environment</t>
  </si>
  <si>
    <t>Soil &amp; Water Conservation , 00.911- Recoveries of overpayment</t>
  </si>
  <si>
    <t>Recovery Program of Red Panda in Sikkim 
(State Share)</t>
  </si>
  <si>
    <t>13.68.49</t>
  </si>
  <si>
    <t>Recovery Program of Red Panda in Sikkim (Central Share)</t>
  </si>
  <si>
    <t>13.69.49</t>
  </si>
  <si>
    <t>39.50.49</t>
  </si>
  <si>
    <t>39.51.49</t>
  </si>
  <si>
    <t>11.50.49</t>
  </si>
  <si>
    <t>12.68.49</t>
  </si>
  <si>
    <t>12.69.49</t>
  </si>
  <si>
    <t>08.60.49</t>
  </si>
  <si>
    <t>Grassland Development &amp; Grass Reserve 
(State Share)</t>
  </si>
  <si>
    <t>08.61.49</t>
  </si>
  <si>
    <t>13.70.49</t>
  </si>
  <si>
    <t>13.71.49</t>
  </si>
  <si>
    <t>13.72.49</t>
  </si>
  <si>
    <t>13.73.49</t>
  </si>
  <si>
    <t>13.74.49</t>
  </si>
  <si>
    <t>13.75.49</t>
  </si>
  <si>
    <t>13.76.49</t>
  </si>
  <si>
    <t>13.77.49</t>
  </si>
  <si>
    <t>13.78.49</t>
  </si>
  <si>
    <t>13.79.49</t>
  </si>
  <si>
    <t>13.80.49</t>
  </si>
  <si>
    <t>13.81.49</t>
  </si>
  <si>
    <t>Development of Maenam Sanctuary (Central Share)</t>
  </si>
  <si>
    <t>13.82.49</t>
  </si>
  <si>
    <t>Development of Maenam Sanctuary (State Share)</t>
  </si>
  <si>
    <t>13.83.49</t>
  </si>
  <si>
    <t>13.84.49</t>
  </si>
  <si>
    <t>13.85.49</t>
  </si>
  <si>
    <t>13.86.49</t>
  </si>
  <si>
    <t>13.87.49</t>
  </si>
  <si>
    <t>Development of Khanchendzonga National Park  (Central Share)</t>
  </si>
  <si>
    <t>Management of Wetland-Gurudongmar/ Tsongu/ Phedang (Central Share)</t>
  </si>
  <si>
    <t>12.70.49</t>
  </si>
  <si>
    <t xml:space="preserve">Other Revenue Expenditure </t>
  </si>
  <si>
    <t>12.71.49</t>
  </si>
  <si>
    <t>12.72.49</t>
  </si>
  <si>
    <t>12.73.49</t>
  </si>
  <si>
    <t>12.74.49</t>
  </si>
  <si>
    <t>12.75.49</t>
  </si>
  <si>
    <t>12.76.49</t>
  </si>
  <si>
    <t>12.77.49</t>
  </si>
  <si>
    <t>70</t>
  </si>
  <si>
    <t>11.70.60</t>
  </si>
  <si>
    <t>Construction of Check-Posts at Rongli &amp; Reshi</t>
  </si>
  <si>
    <t>Upgradation of Check-Posts</t>
  </si>
  <si>
    <t>61.00.71</t>
  </si>
  <si>
    <t>Information, Computer, Telecommunication (ICT) Equipments</t>
  </si>
  <si>
    <t>Emoluments of Chairpersons, Advisors &amp; OSDs</t>
  </si>
  <si>
    <t>00.62</t>
  </si>
  <si>
    <t>00.62.49</t>
  </si>
  <si>
    <t>11.51.49</t>
  </si>
  <si>
    <t>60.73.72</t>
  </si>
  <si>
    <t>Various Works under Forest Department</t>
  </si>
  <si>
    <t>62.00.60</t>
  </si>
  <si>
    <t>Construction of Watch Tower at Pradhan Gaon, Aritar</t>
  </si>
  <si>
    <t>44.61.52</t>
  </si>
  <si>
    <t>Contruction of Washroom at J. N. Road</t>
  </si>
  <si>
    <t>60.74.72</t>
  </si>
  <si>
    <t>Development of Public Payground at Kyongnosla</t>
  </si>
  <si>
    <t>Healing garden-cum-Wellness Park at Mangan</t>
  </si>
  <si>
    <t>53.00.60</t>
  </si>
  <si>
    <t>Conservation &amp; Management of Khechuperi Wetland 
(State Share)</t>
  </si>
  <si>
    <t>12.78.49</t>
  </si>
  <si>
    <t>Conservation &amp; Management of Tamzey (Hans Pokhari) (State Share)</t>
  </si>
  <si>
    <t>12.79.49</t>
  </si>
  <si>
    <t>Conservation and Management of Tembao Wetland (State Share)</t>
  </si>
  <si>
    <t>12.80.49</t>
  </si>
  <si>
    <t>Conservation and Management of Tsomgo Wetland (State Share)</t>
  </si>
  <si>
    <t>12.81.49</t>
  </si>
  <si>
    <t>Conservation and Management of Nakuchu Wetland (State Share)</t>
  </si>
  <si>
    <t>12.82.49</t>
  </si>
  <si>
    <t>Conservation and Management of Bedang Tso Wetland (State Share)</t>
  </si>
  <si>
    <t>12.83.49</t>
  </si>
  <si>
    <t>12.84.49</t>
  </si>
  <si>
    <t>60.75.73</t>
  </si>
</sst>
</file>

<file path=xl/styles.xml><?xml version="1.0" encoding="utf-8"?>
<styleSheet xmlns="http://schemas.openxmlformats.org/spreadsheetml/2006/main">
  <numFmts count="13">
    <numFmt numFmtId="43" formatCode="_ * #,##0.00_ ;_ * \-#,##0.00_ ;_ * &quot;-&quot;??_ ;_ @_ "/>
    <numFmt numFmtId="164" formatCode="00#"/>
    <numFmt numFmtId="165" formatCode="0#"/>
    <numFmt numFmtId="166" formatCode="##"/>
    <numFmt numFmtId="167" formatCode="0000##"/>
    <numFmt numFmtId="168" formatCode="00000#"/>
    <numFmt numFmtId="169" formatCode="00.00#"/>
    <numFmt numFmtId="170" formatCode="00.###"/>
    <numFmt numFmtId="171" formatCode="00.#0"/>
    <numFmt numFmtId="172" formatCode="00.000"/>
    <numFmt numFmtId="173" formatCode="#0"/>
    <numFmt numFmtId="174" formatCode="00.00"/>
    <numFmt numFmtId="176" formatCode="_(* #,##0_);_(* \(#,##0\);_(* &quot;-&quot;??_);_(@_)"/>
  </numFmts>
  <fonts count="7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</cellStyleXfs>
  <cellXfs count="134">
    <xf numFmtId="0" fontId="0" fillId="0" borderId="0" xfId="0"/>
    <xf numFmtId="43" fontId="3" fillId="0" borderId="0" xfId="1" applyFont="1" applyFill="1" applyBorder="1" applyAlignment="1" applyProtection="1">
      <alignment horizontal="right" wrapText="1"/>
    </xf>
    <xf numFmtId="0" fontId="3" fillId="0" borderId="0" xfId="1" applyNumberFormat="1" applyFont="1" applyFill="1" applyBorder="1" applyAlignment="1" applyProtection="1">
      <alignment horizontal="right" wrapText="1"/>
    </xf>
    <xf numFmtId="43" fontId="3" fillId="0" borderId="3" xfId="1" applyFont="1" applyFill="1" applyBorder="1" applyAlignment="1" applyProtection="1">
      <alignment horizontal="right" wrapText="1"/>
    </xf>
    <xf numFmtId="0" fontId="3" fillId="0" borderId="3" xfId="1" applyNumberFormat="1" applyFont="1" applyFill="1" applyBorder="1" applyAlignment="1" applyProtection="1">
      <alignment horizontal="right" wrapText="1"/>
    </xf>
    <xf numFmtId="0" fontId="3" fillId="0" borderId="0" xfId="1" applyNumberFormat="1" applyFont="1" applyFill="1" applyAlignment="1">
      <alignment horizontal="right"/>
    </xf>
    <xf numFmtId="43" fontId="3" fillId="0" borderId="0" xfId="1" applyFont="1" applyFill="1" applyAlignment="1" applyProtection="1">
      <alignment horizontal="right" wrapText="1"/>
    </xf>
    <xf numFmtId="0" fontId="3" fillId="0" borderId="0" xfId="1" applyNumberFormat="1" applyFont="1" applyFill="1" applyAlignment="1" applyProtection="1">
      <alignment horizontal="right" wrapText="1"/>
    </xf>
    <xf numFmtId="0" fontId="3" fillId="0" borderId="0" xfId="1" applyNumberFormat="1" applyFont="1" applyFill="1" applyBorder="1" applyAlignment="1" applyProtection="1">
      <alignment horizontal="right"/>
    </xf>
    <xf numFmtId="43" fontId="3" fillId="0" borderId="3" xfId="1" applyFont="1" applyFill="1" applyBorder="1" applyAlignment="1">
      <alignment horizontal="right" wrapText="1"/>
    </xf>
    <xf numFmtId="0" fontId="3" fillId="0" borderId="3" xfId="1" applyNumberFormat="1" applyFont="1" applyFill="1" applyBorder="1" applyAlignment="1">
      <alignment horizontal="right" wrapText="1"/>
    </xf>
    <xf numFmtId="43" fontId="3" fillId="0" borderId="0" xfId="1" applyFont="1" applyFill="1" applyBorder="1" applyAlignment="1">
      <alignment horizontal="right" wrapText="1"/>
    </xf>
    <xf numFmtId="43" fontId="3" fillId="0" borderId="2" xfId="1" applyFont="1" applyFill="1" applyBorder="1" applyAlignment="1" applyProtection="1">
      <alignment horizontal="right" wrapText="1"/>
    </xf>
    <xf numFmtId="0" fontId="3" fillId="0" borderId="2" xfId="1" applyNumberFormat="1" applyFont="1" applyFill="1" applyBorder="1" applyAlignment="1" applyProtection="1">
      <alignment horizontal="right" wrapText="1"/>
    </xf>
    <xf numFmtId="0" fontId="3" fillId="0" borderId="1" xfId="1" applyNumberFormat="1" applyFont="1" applyFill="1" applyBorder="1" applyAlignment="1" applyProtection="1">
      <alignment horizontal="right" wrapText="1"/>
    </xf>
    <xf numFmtId="43" fontId="3" fillId="0" borderId="1" xfId="1" applyFont="1" applyFill="1" applyBorder="1" applyAlignment="1" applyProtection="1">
      <alignment horizontal="right" wrapText="1"/>
    </xf>
    <xf numFmtId="0" fontId="3" fillId="0" borderId="0" xfId="1" applyNumberFormat="1" applyFont="1" applyFill="1" applyBorder="1" applyAlignment="1">
      <alignment horizontal="right" wrapText="1"/>
    </xf>
    <xf numFmtId="43" fontId="3" fillId="0" borderId="2" xfId="1" applyFont="1" applyFill="1" applyBorder="1" applyAlignment="1">
      <alignment horizontal="right" wrapText="1"/>
    </xf>
    <xf numFmtId="43" fontId="3" fillId="0" borderId="0" xfId="1" applyFont="1" applyFill="1" applyAlignment="1">
      <alignment horizontal="right" wrapText="1"/>
    </xf>
    <xf numFmtId="43" fontId="4" fillId="0" borderId="0" xfId="1" applyFont="1" applyFill="1" applyBorder="1" applyAlignment="1">
      <alignment horizontal="right" vertical="top" wrapText="1"/>
    </xf>
    <xf numFmtId="43" fontId="4" fillId="0" borderId="0" xfId="1" applyFont="1" applyFill="1" applyBorder="1" applyAlignment="1" applyProtection="1">
      <alignment horizontal="left" vertical="top" wrapText="1"/>
    </xf>
    <xf numFmtId="0" fontId="3" fillId="0" borderId="2" xfId="1" applyNumberFormat="1" applyFont="1" applyFill="1" applyBorder="1" applyAlignment="1">
      <alignment horizontal="right" wrapText="1"/>
    </xf>
    <xf numFmtId="0" fontId="3" fillId="0" borderId="0" xfId="1" applyNumberFormat="1" applyFont="1" applyFill="1" applyBorder="1" applyAlignment="1" applyProtection="1">
      <alignment horizontal="right" vertical="top" wrapText="1"/>
    </xf>
    <xf numFmtId="43" fontId="3" fillId="0" borderId="1" xfId="1" applyFont="1" applyFill="1" applyBorder="1" applyAlignment="1">
      <alignment horizontal="right" wrapText="1"/>
    </xf>
    <xf numFmtId="0" fontId="3" fillId="0" borderId="0" xfId="1" applyNumberFormat="1" applyFont="1" applyFill="1" applyAlignment="1">
      <alignment horizontal="right" wrapText="1"/>
    </xf>
    <xf numFmtId="0" fontId="3" fillId="0" borderId="0" xfId="2" applyFont="1" applyFill="1" applyAlignment="1">
      <alignment horizontal="center" vertical="top" wrapText="1"/>
    </xf>
    <xf numFmtId="165" fontId="3" fillId="0" borderId="0" xfId="2" applyNumberFormat="1" applyFont="1" applyFill="1" applyAlignment="1">
      <alignment horizontal="right" vertical="top" wrapText="1"/>
    </xf>
    <xf numFmtId="0" fontId="3" fillId="0" borderId="0" xfId="2" applyFont="1" applyFill="1" applyAlignment="1">
      <alignment horizontal="left" vertical="top" wrapText="1"/>
    </xf>
    <xf numFmtId="0" fontId="6" fillId="0" borderId="0" xfId="2" applyFont="1" applyFill="1"/>
    <xf numFmtId="0" fontId="3" fillId="0" borderId="0" xfId="2" applyFont="1" applyFill="1"/>
    <xf numFmtId="0" fontId="3" fillId="0" borderId="0" xfId="2" applyFont="1" applyFill="1" applyAlignment="1">
      <alignment vertical="top" wrapText="1"/>
    </xf>
    <xf numFmtId="0" fontId="3" fillId="0" borderId="0" xfId="3" applyFont="1" applyFill="1" applyAlignment="1">
      <alignment horizontal="left" vertical="top" wrapText="1"/>
    </xf>
    <xf numFmtId="168" fontId="3" fillId="0" borderId="0" xfId="3" applyNumberFormat="1" applyFont="1" applyFill="1" applyAlignment="1">
      <alignment horizontal="right" vertical="top" wrapText="1"/>
    </xf>
    <xf numFmtId="0" fontId="3" fillId="0" borderId="0" xfId="2" applyFont="1" applyFill="1" applyAlignment="1">
      <alignment horizontal="right" vertical="top" wrapText="1"/>
    </xf>
    <xf numFmtId="0" fontId="4" fillId="0" borderId="0" xfId="2" applyFont="1" applyFill="1" applyAlignment="1">
      <alignment horizontal="left" vertical="top" wrapText="1"/>
    </xf>
    <xf numFmtId="0" fontId="5" fillId="0" borderId="0" xfId="2" applyFont="1" applyFill="1" applyAlignment="1">
      <alignment horizontal="right"/>
    </xf>
    <xf numFmtId="0" fontId="3" fillId="0" borderId="0" xfId="2" applyFont="1" applyFill="1" applyAlignment="1">
      <alignment horizontal="right"/>
    </xf>
    <xf numFmtId="0" fontId="3" fillId="0" borderId="0" xfId="2" applyFont="1" applyFill="1" applyAlignment="1">
      <alignment horizontal="center"/>
    </xf>
    <xf numFmtId="0" fontId="3" fillId="0" borderId="0" xfId="2" applyFont="1" applyFill="1" applyAlignment="1">
      <alignment horizontal="left" vertical="top"/>
    </xf>
    <xf numFmtId="0" fontId="6" fillId="0" borderId="0" xfId="2" applyFont="1" applyFill="1" applyAlignment="1">
      <alignment vertical="center"/>
    </xf>
    <xf numFmtId="0" fontId="6" fillId="0" borderId="0" xfId="2" applyFont="1" applyFill="1" applyAlignment="1">
      <alignment horizontal="left" vertical="top" wrapText="1"/>
    </xf>
    <xf numFmtId="0" fontId="6" fillId="0" borderId="0" xfId="2" applyFont="1" applyFill="1" applyAlignment="1">
      <alignment vertical="top" wrapText="1"/>
    </xf>
    <xf numFmtId="0" fontId="6" fillId="0" borderId="0" xfId="2" applyFont="1" applyFill="1" applyAlignment="1">
      <alignment horizontal="right" vertical="top" wrapText="1"/>
    </xf>
    <xf numFmtId="0" fontId="6" fillId="0" borderId="0" xfId="1" applyNumberFormat="1" applyFont="1" applyFill="1" applyBorder="1" applyAlignment="1" applyProtection="1">
      <alignment horizontal="right" wrapText="1"/>
    </xf>
    <xf numFmtId="43" fontId="6" fillId="0" borderId="0" xfId="1" applyFont="1" applyFill="1" applyBorder="1" applyAlignment="1" applyProtection="1">
      <alignment horizontal="right" wrapText="1"/>
    </xf>
    <xf numFmtId="0" fontId="6" fillId="0" borderId="0" xfId="2" applyFont="1" applyFill="1" applyAlignment="1">
      <alignment horizontal="left" vertical="top"/>
    </xf>
    <xf numFmtId="165" fontId="6" fillId="0" borderId="0" xfId="2" applyNumberFormat="1" applyFont="1" applyFill="1" applyAlignment="1">
      <alignment horizontal="right" vertical="top" wrapText="1"/>
    </xf>
    <xf numFmtId="0" fontId="4" fillId="0" borderId="0" xfId="2" applyFont="1" applyFill="1"/>
    <xf numFmtId="0" fontId="4" fillId="0" borderId="0" xfId="2" applyFont="1" applyFill="1" applyAlignment="1">
      <alignment horizontal="center"/>
    </xf>
    <xf numFmtId="0" fontId="4" fillId="0" borderId="0" xfId="2" applyFont="1" applyFill="1" applyAlignment="1">
      <alignment horizontal="right"/>
    </xf>
    <xf numFmtId="0" fontId="4" fillId="0" borderId="0" xfId="2" applyFont="1" applyFill="1" applyAlignment="1">
      <alignment horizontal="center" vertical="top"/>
    </xf>
    <xf numFmtId="0" fontId="3" fillId="0" borderId="0" xfId="2" applyFont="1" applyFill="1" applyAlignment="1">
      <alignment horizontal="left"/>
    </xf>
    <xf numFmtId="0" fontId="3" fillId="0" borderId="0" xfId="5" applyFont="1" applyFill="1" applyAlignment="1">
      <alignment horizontal="left" vertical="top" wrapText="1"/>
    </xf>
    <xf numFmtId="0" fontId="3" fillId="0" borderId="0" xfId="5" applyFont="1" applyFill="1" applyAlignment="1">
      <alignment horizontal="right" vertical="top" wrapText="1"/>
    </xf>
    <xf numFmtId="0" fontId="3" fillId="0" borderId="2" xfId="4" applyFont="1" applyFill="1" applyBorder="1" applyAlignment="1">
      <alignment horizontal="left"/>
    </xf>
    <xf numFmtId="0" fontId="3" fillId="0" borderId="2" xfId="4" applyFont="1" applyFill="1" applyBorder="1"/>
    <xf numFmtId="0" fontId="6" fillId="0" borderId="2" xfId="4" applyFont="1" applyFill="1" applyBorder="1" applyAlignment="1">
      <alignment horizontal="right"/>
    </xf>
    <xf numFmtId="0" fontId="3" fillId="0" borderId="0" xfId="5" applyFont="1" applyFill="1"/>
    <xf numFmtId="0" fontId="3" fillId="0" borderId="2" xfId="5" applyFont="1" applyFill="1" applyBorder="1" applyAlignment="1">
      <alignment horizontal="left" vertical="top" wrapText="1"/>
    </xf>
    <xf numFmtId="0" fontId="3" fillId="0" borderId="2" xfId="5" applyFont="1" applyFill="1" applyBorder="1" applyAlignment="1">
      <alignment horizontal="right" vertical="top" wrapText="1"/>
    </xf>
    <xf numFmtId="0" fontId="3" fillId="0" borderId="2" xfId="4" applyFont="1" applyFill="1" applyBorder="1" applyAlignment="1">
      <alignment horizontal="right"/>
    </xf>
    <xf numFmtId="0" fontId="3" fillId="0" borderId="2" xfId="4" applyFont="1" applyFill="1" applyBorder="1" applyAlignment="1">
      <alignment vertical="center" wrapText="1"/>
    </xf>
    <xf numFmtId="0" fontId="4" fillId="0" borderId="0" xfId="2" applyFont="1" applyFill="1" applyAlignment="1">
      <alignment horizontal="left"/>
    </xf>
    <xf numFmtId="0" fontId="4" fillId="0" borderId="0" xfId="2" applyFont="1" applyFill="1" applyAlignment="1">
      <alignment horizontal="right" vertical="top" wrapText="1"/>
    </xf>
    <xf numFmtId="170" fontId="4" fillId="0" borderId="0" xfId="2" applyNumberFormat="1" applyFont="1" applyFill="1" applyAlignment="1">
      <alignment horizontal="right" vertical="top" wrapText="1"/>
    </xf>
    <xf numFmtId="169" fontId="4" fillId="0" borderId="0" xfId="2" applyNumberFormat="1" applyFont="1" applyFill="1" applyAlignment="1">
      <alignment horizontal="right" vertical="top" wrapText="1"/>
    </xf>
    <xf numFmtId="0" fontId="3" fillId="0" borderId="2" xfId="2" applyFont="1" applyFill="1" applyBorder="1" applyAlignment="1">
      <alignment vertical="top" wrapText="1"/>
    </xf>
    <xf numFmtId="0" fontId="3" fillId="0" borderId="2" xfId="2" applyFont="1" applyFill="1" applyBorder="1" applyAlignment="1">
      <alignment horizontal="right" vertical="top" wrapText="1"/>
    </xf>
    <xf numFmtId="0" fontId="3" fillId="0" borderId="2" xfId="2" applyFont="1" applyFill="1" applyBorder="1" applyAlignment="1">
      <alignment horizontal="left" vertical="top" wrapText="1"/>
    </xf>
    <xf numFmtId="164" fontId="4" fillId="0" borderId="0" xfId="2" applyNumberFormat="1" applyFont="1" applyFill="1" applyAlignment="1">
      <alignment horizontal="right" vertical="top" wrapText="1"/>
    </xf>
    <xf numFmtId="49" fontId="4" fillId="0" borderId="0" xfId="5" applyNumberFormat="1" applyFont="1" applyFill="1" applyAlignment="1">
      <alignment horizontal="right" vertical="top" wrapText="1"/>
    </xf>
    <xf numFmtId="0" fontId="4" fillId="0" borderId="0" xfId="5" applyFont="1" applyFill="1" applyAlignment="1">
      <alignment horizontal="left" vertical="top" wrapText="1"/>
    </xf>
    <xf numFmtId="172" fontId="4" fillId="0" borderId="0" xfId="2" applyNumberFormat="1" applyFont="1" applyFill="1" applyAlignment="1">
      <alignment horizontal="right" vertical="top" wrapText="1"/>
    </xf>
    <xf numFmtId="49" fontId="3" fillId="0" borderId="0" xfId="2" applyNumberFormat="1" applyFont="1" applyFill="1" applyAlignment="1">
      <alignment horizontal="right" vertical="top" wrapText="1"/>
    </xf>
    <xf numFmtId="171" fontId="3" fillId="0" borderId="0" xfId="2" applyNumberFormat="1" applyFont="1" applyFill="1" applyAlignment="1">
      <alignment horizontal="right" vertical="top" wrapText="1"/>
    </xf>
    <xf numFmtId="171" fontId="3" fillId="0" borderId="2" xfId="2" applyNumberFormat="1" applyFont="1" applyFill="1" applyBorder="1" applyAlignment="1">
      <alignment horizontal="right" vertical="top" wrapText="1"/>
    </xf>
    <xf numFmtId="49" fontId="3" fillId="0" borderId="0" xfId="5" applyNumberFormat="1" applyFont="1" applyFill="1" applyAlignment="1">
      <alignment horizontal="right" vertical="top" wrapText="1"/>
    </xf>
    <xf numFmtId="173" fontId="3" fillId="0" borderId="0" xfId="2" applyNumberFormat="1" applyFont="1" applyFill="1" applyAlignment="1">
      <alignment horizontal="right" vertical="top" wrapText="1"/>
    </xf>
    <xf numFmtId="1" fontId="3" fillId="0" borderId="0" xfId="2" applyNumberFormat="1" applyFont="1" applyFill="1" applyAlignment="1">
      <alignment horizontal="right" vertical="top" wrapText="1"/>
    </xf>
    <xf numFmtId="0" fontId="3" fillId="0" borderId="1" xfId="2" applyFont="1" applyFill="1" applyBorder="1" applyAlignment="1">
      <alignment horizontal="right"/>
    </xf>
    <xf numFmtId="0" fontId="3" fillId="0" borderId="0" xfId="2" applyFont="1" applyFill="1" applyAlignment="1">
      <alignment vertical="top"/>
    </xf>
    <xf numFmtId="0" fontId="3" fillId="0" borderId="2" xfId="2" applyFont="1" applyFill="1" applyBorder="1"/>
    <xf numFmtId="167" fontId="3" fillId="0" borderId="0" xfId="2" applyNumberFormat="1" applyFont="1" applyFill="1" applyAlignment="1">
      <alignment horizontal="right" vertical="top" wrapText="1"/>
    </xf>
    <xf numFmtId="176" fontId="3" fillId="0" borderId="0" xfId="2" applyNumberFormat="1" applyFont="1" applyFill="1" applyAlignment="1">
      <alignment horizontal="right"/>
    </xf>
    <xf numFmtId="168" fontId="3" fillId="0" borderId="0" xfId="2" applyNumberFormat="1" applyFont="1" applyFill="1" applyAlignment="1">
      <alignment horizontal="right" vertical="top" wrapText="1"/>
    </xf>
    <xf numFmtId="1" fontId="3" fillId="0" borderId="2" xfId="2" applyNumberFormat="1" applyFont="1" applyFill="1" applyBorder="1" applyAlignment="1">
      <alignment horizontal="right" vertical="top" wrapText="1"/>
    </xf>
    <xf numFmtId="0" fontId="3" fillId="0" borderId="2" xfId="5" applyFont="1" applyFill="1" applyBorder="1"/>
    <xf numFmtId="174" fontId="3" fillId="0" borderId="0" xfId="2" applyNumberFormat="1" applyFont="1" applyFill="1" applyAlignment="1">
      <alignment horizontal="right" vertical="top" wrapText="1"/>
    </xf>
    <xf numFmtId="0" fontId="4" fillId="0" borderId="2" xfId="2" applyFont="1" applyFill="1" applyBorder="1" applyAlignment="1">
      <alignment horizontal="right" vertical="top" wrapText="1"/>
    </xf>
    <xf numFmtId="0" fontId="4" fillId="0" borderId="2" xfId="2" applyFont="1" applyFill="1" applyBorder="1" applyAlignment="1">
      <alignment horizontal="left" vertical="top" wrapText="1"/>
    </xf>
    <xf numFmtId="172" fontId="4" fillId="0" borderId="2" xfId="2" applyNumberFormat="1" applyFont="1" applyFill="1" applyBorder="1" applyAlignment="1">
      <alignment horizontal="right" vertical="top" wrapText="1"/>
    </xf>
    <xf numFmtId="166" fontId="3" fillId="0" borderId="0" xfId="2" applyNumberFormat="1" applyFont="1" applyFill="1" applyAlignment="1">
      <alignment horizontal="right" vertical="top" wrapText="1"/>
    </xf>
    <xf numFmtId="0" fontId="3" fillId="0" borderId="3" xfId="2" applyFont="1" applyFill="1" applyBorder="1" applyAlignment="1">
      <alignment vertical="top" wrapText="1"/>
    </xf>
    <xf numFmtId="0" fontId="3" fillId="0" borderId="3" xfId="2" applyFont="1" applyFill="1" applyBorder="1" applyAlignment="1">
      <alignment horizontal="right" vertical="top" wrapText="1"/>
    </xf>
    <xf numFmtId="0" fontId="4" fillId="0" borderId="3" xfId="2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horizontal="right"/>
    </xf>
    <xf numFmtId="0" fontId="3" fillId="0" borderId="0" xfId="7" applyFont="1" applyFill="1" applyAlignment="1">
      <alignment horizontal="left" vertical="top" wrapText="1"/>
    </xf>
    <xf numFmtId="165" fontId="3" fillId="0" borderId="2" xfId="2" applyNumberFormat="1" applyFont="1" applyFill="1" applyBorder="1" applyAlignment="1">
      <alignment horizontal="right" vertical="top" wrapText="1"/>
    </xf>
    <xf numFmtId="0" fontId="3" fillId="0" borderId="0" xfId="5" applyFont="1" applyFill="1" applyAlignment="1">
      <alignment horizontal="left" vertical="center"/>
    </xf>
    <xf numFmtId="0" fontId="3" fillId="0" borderId="0" xfId="5" applyFont="1" applyFill="1" applyAlignment="1">
      <alignment horizontal="right" vertical="center" wrapText="1"/>
    </xf>
    <xf numFmtId="0" fontId="3" fillId="0" borderId="0" xfId="5" applyFont="1" applyFill="1" applyAlignment="1">
      <alignment vertical="center"/>
    </xf>
    <xf numFmtId="0" fontId="3" fillId="0" borderId="1" xfId="4" applyFont="1" applyFill="1" applyBorder="1" applyAlignment="1">
      <alignment horizontal="right" vertical="center"/>
    </xf>
    <xf numFmtId="0" fontId="3" fillId="0" borderId="0" xfId="4" applyFont="1" applyFill="1"/>
    <xf numFmtId="0" fontId="1" fillId="0" borderId="0" xfId="0" applyFont="1" applyFill="1"/>
    <xf numFmtId="0" fontId="3" fillId="0" borderId="0" xfId="4" applyFont="1" applyFill="1" applyAlignment="1">
      <alignment horizontal="right" vertical="center"/>
    </xf>
    <xf numFmtId="172" fontId="3" fillId="0" borderId="0" xfId="2" applyNumberFormat="1" applyFont="1" applyFill="1" applyAlignment="1">
      <alignment horizontal="right" vertical="top" wrapText="1"/>
    </xf>
    <xf numFmtId="168" fontId="3" fillId="0" borderId="2" xfId="2" applyNumberFormat="1" applyFont="1" applyFill="1" applyBorder="1" applyAlignment="1">
      <alignment horizontal="right" vertical="top" wrapText="1"/>
    </xf>
    <xf numFmtId="0" fontId="3" fillId="0" borderId="0" xfId="7" applyFont="1" applyFill="1" applyAlignment="1">
      <alignment horizontal="right" vertical="top"/>
    </xf>
    <xf numFmtId="0" fontId="3" fillId="0" borderId="0" xfId="2" applyNumberFormat="1" applyFont="1" applyFill="1"/>
    <xf numFmtId="0" fontId="3" fillId="0" borderId="3" xfId="2" applyNumberFormat="1" applyFont="1" applyFill="1" applyBorder="1" applyAlignment="1">
      <alignment horizontal="right"/>
    </xf>
    <xf numFmtId="0" fontId="3" fillId="0" borderId="1" xfId="1" applyNumberFormat="1" applyFont="1" applyFill="1" applyBorder="1" applyAlignment="1">
      <alignment horizontal="right" wrapText="1"/>
    </xf>
    <xf numFmtId="0" fontId="3" fillId="0" borderId="1" xfId="5" applyFont="1" applyFill="1" applyBorder="1" applyAlignment="1">
      <alignment horizontal="left" vertical="center" wrapText="1"/>
    </xf>
    <xf numFmtId="0" fontId="3" fillId="0" borderId="1" xfId="4" applyFont="1" applyFill="1" applyBorder="1" applyAlignment="1">
      <alignment vertical="center"/>
    </xf>
    <xf numFmtId="0" fontId="3" fillId="0" borderId="1" xfId="4" applyFont="1" applyFill="1" applyBorder="1" applyAlignment="1">
      <alignment horizontal="right" vertical="center" wrapText="1"/>
    </xf>
    <xf numFmtId="49" fontId="4" fillId="0" borderId="2" xfId="5" applyNumberFormat="1" applyFont="1" applyFill="1" applyBorder="1" applyAlignment="1">
      <alignment horizontal="right" vertical="top" wrapText="1"/>
    </xf>
    <xf numFmtId="0" fontId="4" fillId="0" borderId="2" xfId="5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vertical="top" wrapText="1"/>
    </xf>
    <xf numFmtId="168" fontId="3" fillId="0" borderId="0" xfId="2" applyNumberFormat="1" applyFont="1" applyFill="1" applyBorder="1" applyAlignment="1">
      <alignment horizontal="right" vertical="top" wrapText="1"/>
    </xf>
    <xf numFmtId="0" fontId="3" fillId="0" borderId="0" xfId="2" applyFont="1" applyFill="1" applyBorder="1" applyAlignment="1">
      <alignment horizontal="left" vertical="top" wrapText="1"/>
    </xf>
    <xf numFmtId="0" fontId="3" fillId="0" borderId="0" xfId="5" applyFont="1" applyFill="1" applyBorder="1" applyAlignment="1">
      <alignment horizontal="left" vertical="top" wrapText="1"/>
    </xf>
    <xf numFmtId="0" fontId="3" fillId="0" borderId="0" xfId="5" applyFont="1" applyFill="1" applyBorder="1" applyAlignment="1">
      <alignment horizontal="right" vertical="top" wrapText="1"/>
    </xf>
    <xf numFmtId="171" fontId="3" fillId="0" borderId="0" xfId="2" applyNumberFormat="1" applyFont="1" applyFill="1" applyBorder="1" applyAlignment="1">
      <alignment horizontal="right" vertical="top" wrapText="1"/>
    </xf>
    <xf numFmtId="0" fontId="3" fillId="0" borderId="0" xfId="2" applyFont="1" applyFill="1" applyBorder="1" applyAlignment="1">
      <alignment horizontal="right" vertical="top" wrapText="1"/>
    </xf>
    <xf numFmtId="0" fontId="3" fillId="0" borderId="2" xfId="2" applyFont="1" applyFill="1" applyBorder="1" applyAlignment="1">
      <alignment horizontal="center" vertical="top" wrapText="1"/>
    </xf>
    <xf numFmtId="0" fontId="4" fillId="0" borderId="0" xfId="2" applyFont="1" applyFill="1" applyBorder="1" applyAlignment="1">
      <alignment horizontal="right" vertical="top" wrapText="1"/>
    </xf>
    <xf numFmtId="0" fontId="4" fillId="0" borderId="0" xfId="2" applyFont="1" applyFill="1" applyBorder="1" applyAlignment="1">
      <alignment horizontal="left" vertical="top" wrapText="1"/>
    </xf>
    <xf numFmtId="168" fontId="3" fillId="0" borderId="2" xfId="3" applyNumberFormat="1" applyFont="1" applyFill="1" applyBorder="1" applyAlignment="1">
      <alignment horizontal="right" vertical="top" wrapText="1"/>
    </xf>
    <xf numFmtId="172" fontId="4" fillId="0" borderId="0" xfId="2" applyNumberFormat="1" applyFont="1" applyFill="1" applyBorder="1" applyAlignment="1">
      <alignment horizontal="right" vertical="top" wrapText="1"/>
    </xf>
    <xf numFmtId="165" fontId="3" fillId="0" borderId="0" xfId="2" applyNumberFormat="1" applyFont="1" applyFill="1" applyBorder="1" applyAlignment="1">
      <alignment horizontal="right" vertical="top" wrapText="1"/>
    </xf>
    <xf numFmtId="0" fontId="3" fillId="0" borderId="0" xfId="2" applyFont="1" applyFill="1" applyAlignment="1">
      <alignment horizontal="left" vertical="top" wrapText="1"/>
    </xf>
    <xf numFmtId="0" fontId="3" fillId="0" borderId="1" xfId="4" applyFont="1" applyFill="1" applyBorder="1" applyAlignment="1">
      <alignment horizontal="right" vertical="center" wrapText="1"/>
    </xf>
    <xf numFmtId="0" fontId="6" fillId="0" borderId="0" xfId="2" applyFont="1" applyFill="1" applyAlignment="1">
      <alignment horizontal="justify" vertical="top" wrapText="1"/>
    </xf>
    <xf numFmtId="0" fontId="3" fillId="0" borderId="0" xfId="2" applyFont="1" applyFill="1" applyAlignment="1">
      <alignment horizontal="left" vertical="top" wrapText="1"/>
    </xf>
    <xf numFmtId="0" fontId="3" fillId="0" borderId="0" xfId="2" applyFont="1" applyFill="1" applyAlignment="1">
      <alignment horizontal="right" wrapText="1"/>
    </xf>
  </cellXfs>
  <cellStyles count="8">
    <cellStyle name="Comma" xfId="1" builtinId="3"/>
    <cellStyle name="Comma 10" xfId="6"/>
    <cellStyle name="Normal" xfId="0" builtinId="0"/>
    <cellStyle name="Normal_budget 2004-05_2.6.04" xfId="2"/>
    <cellStyle name="Normal_budget 2004-05_2.6.04_1st supp. vol. II" xfId="3"/>
    <cellStyle name="Normal_BUDGET2000" xfId="7"/>
    <cellStyle name="Normal_BUDGET-2000" xfId="4"/>
    <cellStyle name="Normal_budgetDocNIC02-03" xfId="5"/>
  </cellStyles>
  <dxfs count="0"/>
  <tableStyles count="0" defaultTableStyle="TableStyleMedium9" defaultPivotStyle="PivotStyleLight16"/>
  <colors>
    <mruColors>
      <color rgb="FFFFCCFF"/>
      <color rgb="FF336699"/>
      <color rgb="FFFF00FF"/>
      <color rgb="FFFF0066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1">
    <tabColor rgb="FFC00000"/>
  </sheetPr>
  <dimension ref="A1:G904"/>
  <sheetViews>
    <sheetView tabSelected="1" view="pageBreakPreview" zoomScale="120" zoomScaleSheetLayoutView="120" workbookViewId="0">
      <selection activeCell="G20" sqref="G20"/>
    </sheetView>
  </sheetViews>
  <sheetFormatPr defaultColWidth="8.85546875" defaultRowHeight="12.75"/>
  <cols>
    <col min="1" max="1" width="5.7109375" style="30" customWidth="1"/>
    <col min="2" max="2" width="8.140625" style="33" customWidth="1"/>
    <col min="3" max="3" width="41.7109375" style="29" customWidth="1"/>
    <col min="4" max="7" width="10.7109375" style="29" customWidth="1"/>
    <col min="8" max="16384" width="8.85546875" style="29"/>
  </cols>
  <sheetData>
    <row r="1" spans="1:7">
      <c r="B1" s="47"/>
      <c r="D1" s="48" t="s">
        <v>242</v>
      </c>
      <c r="F1" s="47"/>
      <c r="G1" s="47"/>
    </row>
    <row r="2" spans="1:7" ht="13.5" customHeight="1">
      <c r="B2" s="47"/>
      <c r="D2" s="48" t="s">
        <v>243</v>
      </c>
      <c r="F2" s="47"/>
      <c r="G2" s="47"/>
    </row>
    <row r="3" spans="1:7" ht="12" customHeight="1">
      <c r="A3" s="48"/>
      <c r="B3" s="49"/>
      <c r="C3" s="48"/>
      <c r="D3" s="48"/>
      <c r="F3" s="48"/>
      <c r="G3" s="48"/>
    </row>
    <row r="4" spans="1:7" ht="27" customHeight="1">
      <c r="A4" s="48"/>
      <c r="B4" s="133" t="s">
        <v>264</v>
      </c>
      <c r="C4" s="133"/>
      <c r="D4" s="50">
        <v>2045</v>
      </c>
      <c r="E4" s="132" t="s">
        <v>248</v>
      </c>
      <c r="F4" s="132"/>
      <c r="G4" s="132"/>
    </row>
    <row r="5" spans="1:7" ht="14.85" customHeight="1">
      <c r="C5" s="36" t="s">
        <v>118</v>
      </c>
      <c r="D5" s="48">
        <v>2402</v>
      </c>
      <c r="E5" s="51" t="s">
        <v>0</v>
      </c>
    </row>
    <row r="6" spans="1:7" ht="14.85" customHeight="1">
      <c r="C6" s="36"/>
      <c r="D6" s="48">
        <v>2406</v>
      </c>
      <c r="E6" s="51" t="s">
        <v>234</v>
      </c>
    </row>
    <row r="7" spans="1:7" ht="14.85" customHeight="1">
      <c r="C7" s="36" t="s">
        <v>122</v>
      </c>
      <c r="D7" s="48">
        <v>3435</v>
      </c>
      <c r="E7" s="51" t="s">
        <v>1</v>
      </c>
    </row>
    <row r="8" spans="1:7" ht="14.85" customHeight="1">
      <c r="C8" s="36" t="s">
        <v>119</v>
      </c>
      <c r="D8" s="37"/>
    </row>
    <row r="9" spans="1:7" ht="14.85" customHeight="1">
      <c r="C9" s="36" t="s">
        <v>2</v>
      </c>
      <c r="D9" s="48">
        <v>4406</v>
      </c>
      <c r="E9" s="51" t="s">
        <v>235</v>
      </c>
    </row>
    <row r="10" spans="1:7" ht="12" customHeight="1">
      <c r="C10" s="48"/>
      <c r="E10" s="51"/>
    </row>
    <row r="11" spans="1:7" s="100" customFormat="1" ht="16.5" customHeight="1">
      <c r="A11" s="98" t="s">
        <v>457</v>
      </c>
      <c r="B11" s="99"/>
      <c r="E11" s="98"/>
      <c r="G11" s="98"/>
    </row>
    <row r="12" spans="1:7" ht="12" customHeight="1">
      <c r="A12" s="51"/>
      <c r="E12" s="51"/>
    </row>
    <row r="13" spans="1:7" ht="13.5" customHeight="1">
      <c r="C13" s="48"/>
      <c r="D13" s="48" t="s">
        <v>116</v>
      </c>
      <c r="E13" s="48" t="s">
        <v>117</v>
      </c>
      <c r="F13" s="48" t="s">
        <v>5</v>
      </c>
    </row>
    <row r="14" spans="1:7" ht="13.5" customHeight="1">
      <c r="C14" s="49" t="s">
        <v>3</v>
      </c>
      <c r="D14" s="48">
        <f>G794</f>
        <v>4166347</v>
      </c>
      <c r="E14" s="48">
        <f>G887</f>
        <v>159657</v>
      </c>
      <c r="F14" s="48">
        <f>SUM(D14:E14)</f>
        <v>4326004</v>
      </c>
    </row>
    <row r="15" spans="1:7" ht="12" customHeight="1">
      <c r="C15" s="48"/>
      <c r="D15" s="48"/>
      <c r="E15" s="48"/>
      <c r="F15" s="48"/>
    </row>
    <row r="16" spans="1:7" ht="13.5" customHeight="1">
      <c r="A16" s="51" t="s">
        <v>115</v>
      </c>
    </row>
    <row r="17" spans="1:7" s="57" customFormat="1" ht="13.5" customHeight="1">
      <c r="A17" s="52"/>
      <c r="B17" s="53"/>
      <c r="C17" s="54"/>
      <c r="D17" s="55"/>
      <c r="E17" s="55"/>
      <c r="F17" s="55"/>
      <c r="G17" s="56" t="s">
        <v>129</v>
      </c>
    </row>
    <row r="18" spans="1:7" s="100" customFormat="1" ht="27" customHeight="1">
      <c r="A18" s="111"/>
      <c r="B18" s="111"/>
      <c r="C18" s="112"/>
      <c r="D18" s="101" t="s">
        <v>244</v>
      </c>
      <c r="E18" s="113" t="s">
        <v>245</v>
      </c>
      <c r="F18" s="113" t="s">
        <v>428</v>
      </c>
      <c r="G18" s="130" t="s">
        <v>245</v>
      </c>
    </row>
    <row r="19" spans="1:7" s="57" customFormat="1">
      <c r="A19" s="52"/>
      <c r="B19" s="102" t="s">
        <v>4</v>
      </c>
      <c r="C19" s="103"/>
      <c r="D19" s="104" t="s">
        <v>394</v>
      </c>
      <c r="E19" s="104" t="s">
        <v>429</v>
      </c>
      <c r="F19" s="104" t="s">
        <v>429</v>
      </c>
      <c r="G19" s="104" t="s">
        <v>456</v>
      </c>
    </row>
    <row r="20" spans="1:7" s="57" customFormat="1">
      <c r="A20" s="58"/>
      <c r="B20" s="59"/>
      <c r="C20" s="54"/>
      <c r="D20" s="60"/>
      <c r="E20" s="60"/>
      <c r="F20" s="60"/>
      <c r="G20" s="61"/>
    </row>
    <row r="21" spans="1:7" ht="14.85" customHeight="1">
      <c r="C21" s="62" t="s">
        <v>6</v>
      </c>
    </row>
    <row r="22" spans="1:7" ht="28.15" customHeight="1">
      <c r="B22" s="63">
        <v>2045</v>
      </c>
      <c r="C22" s="34" t="s">
        <v>248</v>
      </c>
      <c r="D22" s="16"/>
      <c r="E22" s="16"/>
      <c r="F22" s="16"/>
      <c r="G22" s="16"/>
    </row>
    <row r="23" spans="1:7" ht="14.45" customHeight="1">
      <c r="B23" s="64">
        <v>0.79700000000000004</v>
      </c>
      <c r="C23" s="34" t="s">
        <v>249</v>
      </c>
      <c r="D23" s="16"/>
      <c r="E23" s="16"/>
      <c r="F23" s="16"/>
      <c r="G23" s="16"/>
    </row>
    <row r="24" spans="1:7" ht="14.45" customHeight="1">
      <c r="B24" s="84" t="s">
        <v>250</v>
      </c>
      <c r="C24" s="27" t="s">
        <v>251</v>
      </c>
      <c r="D24" s="21">
        <v>850</v>
      </c>
      <c r="E24" s="21">
        <v>2338</v>
      </c>
      <c r="F24" s="21">
        <v>2338</v>
      </c>
      <c r="G24" s="21">
        <v>2338</v>
      </c>
    </row>
    <row r="25" spans="1:7" ht="14.45" customHeight="1">
      <c r="A25" s="30" t="s">
        <v>5</v>
      </c>
      <c r="B25" s="64">
        <v>0.79700000000000004</v>
      </c>
      <c r="C25" s="34" t="s">
        <v>249</v>
      </c>
      <c r="D25" s="21">
        <f t="shared" ref="D25:G26" si="0">D24</f>
        <v>850</v>
      </c>
      <c r="E25" s="21">
        <f t="shared" si="0"/>
        <v>2338</v>
      </c>
      <c r="F25" s="21">
        <f t="shared" si="0"/>
        <v>2338</v>
      </c>
      <c r="G25" s="21">
        <f t="shared" si="0"/>
        <v>2338</v>
      </c>
    </row>
    <row r="26" spans="1:7" ht="28.15" customHeight="1">
      <c r="A26" s="30" t="s">
        <v>5</v>
      </c>
      <c r="B26" s="63">
        <v>2045</v>
      </c>
      <c r="C26" s="34" t="s">
        <v>248</v>
      </c>
      <c r="D26" s="21">
        <f t="shared" si="0"/>
        <v>850</v>
      </c>
      <c r="E26" s="21">
        <f t="shared" si="0"/>
        <v>2338</v>
      </c>
      <c r="F26" s="21">
        <f t="shared" si="0"/>
        <v>2338</v>
      </c>
      <c r="G26" s="21">
        <f t="shared" si="0"/>
        <v>2338</v>
      </c>
    </row>
    <row r="27" spans="1:7" ht="12.75" customHeight="1">
      <c r="C27" s="62"/>
    </row>
    <row r="28" spans="1:7" ht="14.85" customHeight="1">
      <c r="A28" s="30" t="s">
        <v>7</v>
      </c>
      <c r="B28" s="63">
        <v>2402</v>
      </c>
      <c r="C28" s="34" t="s">
        <v>0</v>
      </c>
      <c r="D28" s="36"/>
      <c r="E28" s="36"/>
      <c r="F28" s="36"/>
      <c r="G28" s="36"/>
    </row>
    <row r="29" spans="1:7" ht="14.85" customHeight="1">
      <c r="B29" s="65">
        <v>1E-3</v>
      </c>
      <c r="C29" s="34" t="s">
        <v>8</v>
      </c>
      <c r="D29" s="36"/>
      <c r="E29" s="36"/>
      <c r="F29" s="36"/>
      <c r="G29" s="36"/>
    </row>
    <row r="30" spans="1:7" ht="14.85" customHeight="1">
      <c r="B30" s="33">
        <v>13</v>
      </c>
      <c r="C30" s="27" t="s">
        <v>9</v>
      </c>
      <c r="D30" s="36"/>
      <c r="E30" s="36"/>
      <c r="F30" s="36"/>
      <c r="G30" s="36"/>
    </row>
    <row r="31" spans="1:7" ht="14.85" customHeight="1">
      <c r="B31" s="33">
        <v>44</v>
      </c>
      <c r="C31" s="27" t="s">
        <v>10</v>
      </c>
      <c r="D31" s="36"/>
      <c r="E31" s="36"/>
      <c r="F31" s="36"/>
      <c r="G31" s="36"/>
    </row>
    <row r="32" spans="1:7" ht="14.85" customHeight="1">
      <c r="B32" s="84" t="s">
        <v>11</v>
      </c>
      <c r="C32" s="27" t="s">
        <v>12</v>
      </c>
      <c r="D32" s="2">
        <v>6662</v>
      </c>
      <c r="E32" s="2">
        <v>14818</v>
      </c>
      <c r="F32" s="2">
        <f>14818-34</f>
        <v>14784</v>
      </c>
      <c r="G32" s="2">
        <v>11984</v>
      </c>
    </row>
    <row r="33" spans="1:7" ht="14.85" customHeight="1">
      <c r="B33" s="84" t="s">
        <v>377</v>
      </c>
      <c r="C33" s="27" t="s">
        <v>31</v>
      </c>
      <c r="D33" s="2">
        <v>119329</v>
      </c>
      <c r="E33" s="2">
        <v>6061</v>
      </c>
      <c r="F33" s="2">
        <v>6061</v>
      </c>
      <c r="G33" s="16">
        <v>4653</v>
      </c>
    </row>
    <row r="34" spans="1:7" s="57" customFormat="1" ht="14.65" customHeight="1">
      <c r="A34" s="52"/>
      <c r="B34" s="53" t="s">
        <v>299</v>
      </c>
      <c r="C34" s="52" t="s">
        <v>295</v>
      </c>
      <c r="D34" s="2">
        <v>350</v>
      </c>
      <c r="E34" s="2">
        <v>445</v>
      </c>
      <c r="F34" s="2">
        <v>445</v>
      </c>
      <c r="G34" s="2">
        <v>1</v>
      </c>
    </row>
    <row r="35" spans="1:7" s="57" customFormat="1" ht="14.65" customHeight="1">
      <c r="A35" s="52"/>
      <c r="B35" s="53" t="s">
        <v>300</v>
      </c>
      <c r="C35" s="52" t="s">
        <v>296</v>
      </c>
      <c r="D35" s="2">
        <v>6029</v>
      </c>
      <c r="E35" s="2">
        <v>2008</v>
      </c>
      <c r="F35" s="2">
        <v>2008</v>
      </c>
      <c r="G35" s="2">
        <v>1466</v>
      </c>
    </row>
    <row r="36" spans="1:7" ht="14.85" customHeight="1">
      <c r="B36" s="84" t="s">
        <v>13</v>
      </c>
      <c r="C36" s="52" t="s">
        <v>297</v>
      </c>
      <c r="D36" s="2">
        <v>66</v>
      </c>
      <c r="E36" s="2">
        <v>66</v>
      </c>
      <c r="F36" s="2">
        <v>66</v>
      </c>
      <c r="G36" s="2">
        <v>66</v>
      </c>
    </row>
    <row r="37" spans="1:7" ht="14.85" customHeight="1">
      <c r="B37" s="84" t="s">
        <v>15</v>
      </c>
      <c r="C37" s="27" t="s">
        <v>16</v>
      </c>
      <c r="D37" s="2">
        <v>186</v>
      </c>
      <c r="E37" s="2">
        <v>189</v>
      </c>
      <c r="F37" s="2">
        <v>189</v>
      </c>
      <c r="G37" s="2">
        <v>189</v>
      </c>
    </row>
    <row r="38" spans="1:7" ht="14.85" customHeight="1">
      <c r="A38" s="30" t="s">
        <v>5</v>
      </c>
      <c r="B38" s="33">
        <v>44</v>
      </c>
      <c r="C38" s="27" t="s">
        <v>10</v>
      </c>
      <c r="D38" s="4">
        <f t="shared" ref="D38:G38" si="1">SUM(D32:D37)</f>
        <v>132622</v>
      </c>
      <c r="E38" s="4">
        <f t="shared" si="1"/>
        <v>23587</v>
      </c>
      <c r="F38" s="4">
        <f t="shared" ref="F38" si="2">SUM(F32:F37)</f>
        <v>23553</v>
      </c>
      <c r="G38" s="4">
        <f t="shared" si="1"/>
        <v>18359</v>
      </c>
    </row>
    <row r="39" spans="1:7" ht="12.75" customHeight="1">
      <c r="C39" s="27"/>
      <c r="D39" s="36"/>
      <c r="E39" s="36"/>
      <c r="F39" s="36"/>
      <c r="G39" s="36"/>
    </row>
    <row r="40" spans="1:7" ht="14.45" customHeight="1">
      <c r="B40" s="33">
        <v>45</v>
      </c>
      <c r="C40" s="27" t="s">
        <v>267</v>
      </c>
      <c r="D40" s="36"/>
      <c r="E40" s="5"/>
      <c r="F40" s="5"/>
      <c r="G40" s="36"/>
    </row>
    <row r="41" spans="1:7" ht="14.45" customHeight="1">
      <c r="B41" s="84" t="s">
        <v>17</v>
      </c>
      <c r="C41" s="27" t="s">
        <v>12</v>
      </c>
      <c r="D41" s="7">
        <v>16090</v>
      </c>
      <c r="E41" s="7">
        <v>35549</v>
      </c>
      <c r="F41" s="7">
        <v>35549</v>
      </c>
      <c r="G41" s="7">
        <v>35195</v>
      </c>
    </row>
    <row r="42" spans="1:7" ht="14.45" customHeight="1">
      <c r="A42" s="33"/>
      <c r="B42" s="84" t="s">
        <v>431</v>
      </c>
      <c r="C42" s="27" t="s">
        <v>31</v>
      </c>
      <c r="D42" s="6">
        <v>0</v>
      </c>
      <c r="E42" s="7">
        <v>3633</v>
      </c>
      <c r="F42" s="7">
        <v>3633</v>
      </c>
      <c r="G42" s="7">
        <v>1188</v>
      </c>
    </row>
    <row r="43" spans="1:7" s="57" customFormat="1" ht="14.65" customHeight="1">
      <c r="A43" s="52"/>
      <c r="B43" s="53" t="s">
        <v>301</v>
      </c>
      <c r="C43" s="52" t="s">
        <v>295</v>
      </c>
      <c r="D43" s="2">
        <v>271</v>
      </c>
      <c r="E43" s="2">
        <v>1077</v>
      </c>
      <c r="F43" s="2">
        <v>1077</v>
      </c>
      <c r="G43" s="2">
        <v>1</v>
      </c>
    </row>
    <row r="44" spans="1:7" s="57" customFormat="1" ht="14.65" customHeight="1">
      <c r="A44" s="52"/>
      <c r="B44" s="53" t="s">
        <v>302</v>
      </c>
      <c r="C44" s="52" t="s">
        <v>296</v>
      </c>
      <c r="D44" s="2">
        <v>12791</v>
      </c>
      <c r="E44" s="2">
        <v>5329</v>
      </c>
      <c r="F44" s="2">
        <v>5329</v>
      </c>
      <c r="G44" s="2">
        <v>5621</v>
      </c>
    </row>
    <row r="45" spans="1:7" ht="14.45" customHeight="1">
      <c r="B45" s="84" t="s">
        <v>18</v>
      </c>
      <c r="C45" s="52" t="s">
        <v>297</v>
      </c>
      <c r="D45" s="2">
        <v>50</v>
      </c>
      <c r="E45" s="2">
        <v>50</v>
      </c>
      <c r="F45" s="2">
        <v>50</v>
      </c>
      <c r="G45" s="2">
        <v>50</v>
      </c>
    </row>
    <row r="46" spans="1:7" ht="14.45" customHeight="1">
      <c r="B46" s="84" t="s">
        <v>19</v>
      </c>
      <c r="C46" s="27" t="s">
        <v>16</v>
      </c>
      <c r="D46" s="13">
        <v>73</v>
      </c>
      <c r="E46" s="13">
        <v>73</v>
      </c>
      <c r="F46" s="13">
        <v>73</v>
      </c>
      <c r="G46" s="13">
        <v>73</v>
      </c>
    </row>
    <row r="47" spans="1:7" ht="14.45" customHeight="1">
      <c r="A47" s="66" t="s">
        <v>5</v>
      </c>
      <c r="B47" s="67">
        <v>45</v>
      </c>
      <c r="C47" s="68" t="s">
        <v>267</v>
      </c>
      <c r="D47" s="13">
        <f t="shared" ref="D47:G47" si="3">SUM(D41:D46)</f>
        <v>29275</v>
      </c>
      <c r="E47" s="13">
        <f t="shared" si="3"/>
        <v>45711</v>
      </c>
      <c r="F47" s="13">
        <f t="shared" ref="F47" si="4">SUM(F41:F46)</f>
        <v>45711</v>
      </c>
      <c r="G47" s="13">
        <f t="shared" si="3"/>
        <v>42128</v>
      </c>
    </row>
    <row r="48" spans="1:7" ht="12.75" customHeight="1">
      <c r="C48" s="27"/>
      <c r="D48" s="8"/>
      <c r="E48" s="8"/>
      <c r="F48" s="8"/>
      <c r="G48" s="36"/>
    </row>
    <row r="49" spans="1:7" ht="15" customHeight="1">
      <c r="B49" s="33">
        <v>46</v>
      </c>
      <c r="C49" s="27" t="s">
        <v>268</v>
      </c>
      <c r="D49" s="5"/>
      <c r="E49" s="5"/>
      <c r="F49" s="5"/>
      <c r="G49" s="36"/>
    </row>
    <row r="50" spans="1:7" ht="15" customHeight="1">
      <c r="B50" s="84" t="s">
        <v>20</v>
      </c>
      <c r="C50" s="27" t="s">
        <v>12</v>
      </c>
      <c r="D50" s="2">
        <v>10553</v>
      </c>
      <c r="E50" s="2">
        <v>27452</v>
      </c>
      <c r="F50" s="2">
        <v>27452</v>
      </c>
      <c r="G50" s="2">
        <v>21705</v>
      </c>
    </row>
    <row r="51" spans="1:7" ht="15" customHeight="1">
      <c r="A51" s="33"/>
      <c r="B51" s="84" t="s">
        <v>185</v>
      </c>
      <c r="C51" s="27" t="s">
        <v>31</v>
      </c>
      <c r="D51" s="6">
        <v>0</v>
      </c>
      <c r="E51" s="7">
        <v>4041</v>
      </c>
      <c r="F51" s="7">
        <v>4041</v>
      </c>
      <c r="G51" s="7">
        <v>2074</v>
      </c>
    </row>
    <row r="52" spans="1:7" s="57" customFormat="1" ht="15" customHeight="1">
      <c r="A52" s="52"/>
      <c r="B52" s="53" t="s">
        <v>303</v>
      </c>
      <c r="C52" s="52" t="s">
        <v>295</v>
      </c>
      <c r="D52" s="2">
        <v>167</v>
      </c>
      <c r="E52" s="2">
        <v>832</v>
      </c>
      <c r="F52" s="2">
        <v>832</v>
      </c>
      <c r="G52" s="2">
        <v>1</v>
      </c>
    </row>
    <row r="53" spans="1:7" s="57" customFormat="1" ht="15" customHeight="1">
      <c r="A53" s="52"/>
      <c r="B53" s="53" t="s">
        <v>304</v>
      </c>
      <c r="C53" s="52" t="s">
        <v>296</v>
      </c>
      <c r="D53" s="2">
        <v>7200</v>
      </c>
      <c r="E53" s="2">
        <v>4119</v>
      </c>
      <c r="F53" s="2">
        <v>4119</v>
      </c>
      <c r="G53" s="2">
        <v>3892</v>
      </c>
    </row>
    <row r="54" spans="1:7" ht="15" customHeight="1">
      <c r="B54" s="84" t="s">
        <v>21</v>
      </c>
      <c r="C54" s="52" t="s">
        <v>297</v>
      </c>
      <c r="D54" s="7">
        <v>50</v>
      </c>
      <c r="E54" s="7">
        <v>50</v>
      </c>
      <c r="F54" s="7">
        <v>50</v>
      </c>
      <c r="G54" s="7">
        <v>50</v>
      </c>
    </row>
    <row r="55" spans="1:7" ht="15" customHeight="1">
      <c r="B55" s="84" t="s">
        <v>22</v>
      </c>
      <c r="C55" s="27" t="s">
        <v>16</v>
      </c>
      <c r="D55" s="7">
        <v>73</v>
      </c>
      <c r="E55" s="7">
        <v>73</v>
      </c>
      <c r="F55" s="7">
        <v>73</v>
      </c>
      <c r="G55" s="7">
        <v>73</v>
      </c>
    </row>
    <row r="56" spans="1:7" ht="15" customHeight="1">
      <c r="A56" s="30" t="s">
        <v>5</v>
      </c>
      <c r="B56" s="33">
        <v>46</v>
      </c>
      <c r="C56" s="27" t="s">
        <v>268</v>
      </c>
      <c r="D56" s="4">
        <f t="shared" ref="D56:G56" si="5">SUM(D49:D55)</f>
        <v>18043</v>
      </c>
      <c r="E56" s="4">
        <f t="shared" si="5"/>
        <v>36567</v>
      </c>
      <c r="F56" s="4">
        <f t="shared" si="5"/>
        <v>36567</v>
      </c>
      <c r="G56" s="4">
        <f t="shared" si="5"/>
        <v>27795</v>
      </c>
    </row>
    <row r="57" spans="1:7" ht="9.9499999999999993" customHeight="1">
      <c r="C57" s="27"/>
      <c r="D57" s="8"/>
      <c r="E57" s="8"/>
      <c r="F57" s="8"/>
      <c r="G57" s="36"/>
    </row>
    <row r="58" spans="1:7" ht="15" customHeight="1">
      <c r="B58" s="33">
        <v>47</v>
      </c>
      <c r="C58" s="27" t="s">
        <v>269</v>
      </c>
      <c r="D58" s="5"/>
      <c r="E58" s="5"/>
      <c r="F58" s="5"/>
      <c r="G58" s="36"/>
    </row>
    <row r="59" spans="1:7" ht="15" customHeight="1">
      <c r="B59" s="84" t="s">
        <v>23</v>
      </c>
      <c r="C59" s="27" t="s">
        <v>12</v>
      </c>
      <c r="D59" s="2">
        <v>6084</v>
      </c>
      <c r="E59" s="2">
        <v>20748</v>
      </c>
      <c r="F59" s="2">
        <v>20748</v>
      </c>
      <c r="G59" s="2">
        <v>34190</v>
      </c>
    </row>
    <row r="60" spans="1:7" ht="15" customHeight="1">
      <c r="A60" s="33"/>
      <c r="B60" s="84" t="s">
        <v>239</v>
      </c>
      <c r="C60" s="27" t="s">
        <v>31</v>
      </c>
      <c r="D60" s="6">
        <v>0</v>
      </c>
      <c r="E60" s="7">
        <v>8035</v>
      </c>
      <c r="F60" s="7">
        <v>8035</v>
      </c>
      <c r="G60" s="7">
        <v>2213</v>
      </c>
    </row>
    <row r="61" spans="1:7" s="57" customFormat="1" ht="15" customHeight="1">
      <c r="A61" s="52"/>
      <c r="B61" s="53" t="s">
        <v>305</v>
      </c>
      <c r="C61" s="52" t="s">
        <v>295</v>
      </c>
      <c r="D61" s="2">
        <v>22</v>
      </c>
      <c r="E61" s="2">
        <v>629</v>
      </c>
      <c r="F61" s="2">
        <v>629</v>
      </c>
      <c r="G61" s="2">
        <v>1</v>
      </c>
    </row>
    <row r="62" spans="1:7" s="57" customFormat="1" ht="15" customHeight="1">
      <c r="A62" s="52"/>
      <c r="B62" s="53" t="s">
        <v>306</v>
      </c>
      <c r="C62" s="52" t="s">
        <v>296</v>
      </c>
      <c r="D62" s="2">
        <v>4937</v>
      </c>
      <c r="E62" s="2">
        <v>3525</v>
      </c>
      <c r="F62" s="2">
        <v>3525</v>
      </c>
      <c r="G62" s="2">
        <v>5607</v>
      </c>
    </row>
    <row r="63" spans="1:7" ht="15" customHeight="1">
      <c r="B63" s="84" t="s">
        <v>24</v>
      </c>
      <c r="C63" s="52" t="s">
        <v>297</v>
      </c>
      <c r="D63" s="7">
        <v>50</v>
      </c>
      <c r="E63" s="7">
        <v>50</v>
      </c>
      <c r="F63" s="7">
        <v>50</v>
      </c>
      <c r="G63" s="7">
        <v>50</v>
      </c>
    </row>
    <row r="64" spans="1:7" ht="15" customHeight="1">
      <c r="B64" s="84" t="s">
        <v>25</v>
      </c>
      <c r="C64" s="27" t="s">
        <v>16</v>
      </c>
      <c r="D64" s="7">
        <v>73</v>
      </c>
      <c r="E64" s="7">
        <v>73</v>
      </c>
      <c r="F64" s="7">
        <v>73</v>
      </c>
      <c r="G64" s="7">
        <v>73</v>
      </c>
    </row>
    <row r="65" spans="1:7" ht="15" customHeight="1">
      <c r="A65" s="30" t="s">
        <v>5</v>
      </c>
      <c r="B65" s="33">
        <v>47</v>
      </c>
      <c r="C65" s="27" t="s">
        <v>269</v>
      </c>
      <c r="D65" s="4">
        <f t="shared" ref="D65:G65" si="6">SUM(D59:D64)</f>
        <v>11166</v>
      </c>
      <c r="E65" s="4">
        <f t="shared" si="6"/>
        <v>33060</v>
      </c>
      <c r="F65" s="4">
        <f t="shared" ref="F65" si="7">SUM(F59:F64)</f>
        <v>33060</v>
      </c>
      <c r="G65" s="4">
        <f t="shared" si="6"/>
        <v>42134</v>
      </c>
    </row>
    <row r="66" spans="1:7" ht="9.9499999999999993" customHeight="1">
      <c r="C66" s="27"/>
      <c r="D66" s="8"/>
      <c r="E66" s="8"/>
      <c r="F66" s="8"/>
      <c r="G66" s="36"/>
    </row>
    <row r="67" spans="1:7" ht="15" customHeight="1">
      <c r="B67" s="33">
        <v>48</v>
      </c>
      <c r="C67" s="27" t="s">
        <v>270</v>
      </c>
      <c r="D67" s="5"/>
      <c r="E67" s="5"/>
      <c r="F67" s="5"/>
      <c r="G67" s="36"/>
    </row>
    <row r="68" spans="1:7" ht="15" customHeight="1">
      <c r="B68" s="84" t="s">
        <v>26</v>
      </c>
      <c r="C68" s="27" t="s">
        <v>12</v>
      </c>
      <c r="D68" s="7">
        <v>7103</v>
      </c>
      <c r="E68" s="7">
        <v>20302</v>
      </c>
      <c r="F68" s="7">
        <v>20302</v>
      </c>
      <c r="G68" s="7">
        <v>30403</v>
      </c>
    </row>
    <row r="69" spans="1:7" ht="15" customHeight="1">
      <c r="A69" s="33"/>
      <c r="B69" s="84" t="s">
        <v>432</v>
      </c>
      <c r="C69" s="27" t="s">
        <v>31</v>
      </c>
      <c r="D69" s="6">
        <v>0</v>
      </c>
      <c r="E69" s="7">
        <v>3180</v>
      </c>
      <c r="F69" s="7">
        <v>3180</v>
      </c>
      <c r="G69" s="7">
        <v>954</v>
      </c>
    </row>
    <row r="70" spans="1:7" ht="15" customHeight="1">
      <c r="A70" s="33"/>
      <c r="B70" s="84" t="s">
        <v>444</v>
      </c>
      <c r="C70" s="27" t="s">
        <v>295</v>
      </c>
      <c r="D70" s="7">
        <v>31</v>
      </c>
      <c r="E70" s="7">
        <v>615</v>
      </c>
      <c r="F70" s="7">
        <v>615</v>
      </c>
      <c r="G70" s="7">
        <v>1</v>
      </c>
    </row>
    <row r="71" spans="1:7" s="57" customFormat="1" ht="15" customHeight="1">
      <c r="A71" s="52"/>
      <c r="B71" s="53" t="s">
        <v>307</v>
      </c>
      <c r="C71" s="52" t="s">
        <v>296</v>
      </c>
      <c r="D71" s="2">
        <v>4284</v>
      </c>
      <c r="E71" s="2">
        <v>3193</v>
      </c>
      <c r="F71" s="2">
        <v>3193</v>
      </c>
      <c r="G71" s="2">
        <v>4795</v>
      </c>
    </row>
    <row r="72" spans="1:7" ht="15" customHeight="1">
      <c r="B72" s="84" t="s">
        <v>27</v>
      </c>
      <c r="C72" s="52" t="s">
        <v>297</v>
      </c>
      <c r="D72" s="7">
        <v>50</v>
      </c>
      <c r="E72" s="7">
        <v>50</v>
      </c>
      <c r="F72" s="7">
        <v>50</v>
      </c>
      <c r="G72" s="7">
        <v>50</v>
      </c>
    </row>
    <row r="73" spans="1:7" ht="15" customHeight="1">
      <c r="B73" s="84" t="s">
        <v>28</v>
      </c>
      <c r="C73" s="27" t="s">
        <v>16</v>
      </c>
      <c r="D73" s="13">
        <v>72</v>
      </c>
      <c r="E73" s="13">
        <v>73</v>
      </c>
      <c r="F73" s="13">
        <v>73</v>
      </c>
      <c r="G73" s="13">
        <v>73</v>
      </c>
    </row>
    <row r="74" spans="1:7" ht="15" customHeight="1">
      <c r="A74" s="30" t="s">
        <v>5</v>
      </c>
      <c r="B74" s="33">
        <v>48</v>
      </c>
      <c r="C74" s="27" t="s">
        <v>270</v>
      </c>
      <c r="D74" s="13">
        <f t="shared" ref="D74:G74" si="8">SUM(D68:D73)</f>
        <v>11540</v>
      </c>
      <c r="E74" s="13">
        <f t="shared" si="8"/>
        <v>27413</v>
      </c>
      <c r="F74" s="13">
        <f t="shared" ref="F74" si="9">SUM(F68:F73)</f>
        <v>27413</v>
      </c>
      <c r="G74" s="13">
        <f t="shared" si="8"/>
        <v>36276</v>
      </c>
    </row>
    <row r="75" spans="1:7" ht="9.9499999999999993" customHeight="1">
      <c r="C75" s="27"/>
      <c r="D75" s="2"/>
      <c r="E75" s="2"/>
      <c r="F75" s="2"/>
      <c r="G75" s="2"/>
    </row>
    <row r="76" spans="1:7" ht="15" customHeight="1">
      <c r="B76" s="33">
        <v>49</v>
      </c>
      <c r="C76" s="27" t="s">
        <v>276</v>
      </c>
      <c r="D76" s="5"/>
      <c r="E76" s="5"/>
      <c r="F76" s="5"/>
      <c r="G76" s="36"/>
    </row>
    <row r="77" spans="1:7" ht="15" customHeight="1">
      <c r="B77" s="84" t="s">
        <v>379</v>
      </c>
      <c r="C77" s="27" t="s">
        <v>12</v>
      </c>
      <c r="D77" s="6">
        <v>0</v>
      </c>
      <c r="E77" s="7">
        <v>1</v>
      </c>
      <c r="F77" s="7">
        <v>1</v>
      </c>
      <c r="G77" s="7">
        <v>9405</v>
      </c>
    </row>
    <row r="78" spans="1:7" ht="15" customHeight="1">
      <c r="A78" s="33"/>
      <c r="B78" s="84" t="s">
        <v>436</v>
      </c>
      <c r="C78" s="27" t="s">
        <v>295</v>
      </c>
      <c r="D78" s="1">
        <v>0</v>
      </c>
      <c r="E78" s="2">
        <v>1</v>
      </c>
      <c r="F78" s="2">
        <v>1</v>
      </c>
      <c r="G78" s="2">
        <v>1</v>
      </c>
    </row>
    <row r="79" spans="1:7" ht="15" customHeight="1">
      <c r="A79" s="33"/>
      <c r="B79" s="84" t="s">
        <v>437</v>
      </c>
      <c r="C79" s="27" t="s">
        <v>296</v>
      </c>
      <c r="D79" s="12">
        <v>0</v>
      </c>
      <c r="E79" s="13">
        <v>1</v>
      </c>
      <c r="F79" s="13">
        <v>1</v>
      </c>
      <c r="G79" s="13">
        <v>1245</v>
      </c>
    </row>
    <row r="80" spans="1:7" ht="15" customHeight="1">
      <c r="A80" s="30" t="s">
        <v>5</v>
      </c>
      <c r="B80" s="33">
        <v>49</v>
      </c>
      <c r="C80" s="27" t="s">
        <v>276</v>
      </c>
      <c r="D80" s="12">
        <f t="shared" ref="D80:G80" si="10">SUM(D77:D79)</f>
        <v>0</v>
      </c>
      <c r="E80" s="13">
        <f t="shared" si="10"/>
        <v>3</v>
      </c>
      <c r="F80" s="13">
        <f t="shared" si="10"/>
        <v>3</v>
      </c>
      <c r="G80" s="13">
        <f t="shared" si="10"/>
        <v>10651</v>
      </c>
    </row>
    <row r="81" spans="1:7" ht="9.9499999999999993" customHeight="1">
      <c r="C81" s="27"/>
      <c r="D81" s="2"/>
      <c r="E81" s="2"/>
      <c r="F81" s="2"/>
      <c r="G81" s="2"/>
    </row>
    <row r="82" spans="1:7" ht="15" customHeight="1">
      <c r="B82" s="33">
        <v>50</v>
      </c>
      <c r="C82" s="27" t="s">
        <v>277</v>
      </c>
      <c r="D82" s="5"/>
      <c r="E82" s="5"/>
      <c r="F82" s="5"/>
      <c r="G82" s="36"/>
    </row>
    <row r="83" spans="1:7" ht="15" customHeight="1">
      <c r="B83" s="84" t="s">
        <v>380</v>
      </c>
      <c r="C83" s="27" t="s">
        <v>12</v>
      </c>
      <c r="D83" s="6">
        <v>0</v>
      </c>
      <c r="E83" s="7">
        <v>1</v>
      </c>
      <c r="F83" s="7">
        <v>1</v>
      </c>
      <c r="G83" s="7">
        <v>15128</v>
      </c>
    </row>
    <row r="84" spans="1:7" ht="15" customHeight="1">
      <c r="A84" s="33"/>
      <c r="B84" s="84" t="s">
        <v>438</v>
      </c>
      <c r="C84" s="27" t="s">
        <v>295</v>
      </c>
      <c r="D84" s="6">
        <v>0</v>
      </c>
      <c r="E84" s="7">
        <v>1</v>
      </c>
      <c r="F84" s="7">
        <v>1</v>
      </c>
      <c r="G84" s="7">
        <v>1</v>
      </c>
    </row>
    <row r="85" spans="1:7" ht="15" customHeight="1">
      <c r="A85" s="33"/>
      <c r="B85" s="84" t="s">
        <v>439</v>
      </c>
      <c r="C85" s="27" t="s">
        <v>296</v>
      </c>
      <c r="D85" s="12">
        <v>0</v>
      </c>
      <c r="E85" s="13">
        <v>1</v>
      </c>
      <c r="F85" s="13">
        <v>1</v>
      </c>
      <c r="G85" s="13">
        <v>1825</v>
      </c>
    </row>
    <row r="86" spans="1:7" ht="15" customHeight="1">
      <c r="A86" s="30" t="s">
        <v>5</v>
      </c>
      <c r="B86" s="33">
        <v>50</v>
      </c>
      <c r="C86" s="27" t="s">
        <v>277</v>
      </c>
      <c r="D86" s="12">
        <f t="shared" ref="D86:G86" si="11">SUM(D83:D85)</f>
        <v>0</v>
      </c>
      <c r="E86" s="13">
        <f t="shared" si="11"/>
        <v>3</v>
      </c>
      <c r="F86" s="13">
        <f t="shared" ref="F86" si="12">SUM(F83:F85)</f>
        <v>3</v>
      </c>
      <c r="G86" s="13">
        <f t="shared" si="11"/>
        <v>16954</v>
      </c>
    </row>
    <row r="87" spans="1:7" ht="15" customHeight="1">
      <c r="A87" s="30" t="s">
        <v>5</v>
      </c>
      <c r="B87" s="33">
        <v>13</v>
      </c>
      <c r="C87" s="27" t="s">
        <v>9</v>
      </c>
      <c r="D87" s="4">
        <f t="shared" ref="D87:G87" si="13">D74+D65+D56+D47+D38+D80+D86</f>
        <v>202646</v>
      </c>
      <c r="E87" s="4">
        <f t="shared" si="13"/>
        <v>166344</v>
      </c>
      <c r="F87" s="4">
        <f t="shared" ref="F87" si="14">F74+F65+F56+F47+F38+F80+F86</f>
        <v>166310</v>
      </c>
      <c r="G87" s="4">
        <f t="shared" si="13"/>
        <v>194297</v>
      </c>
    </row>
    <row r="88" spans="1:7" ht="15" customHeight="1">
      <c r="A88" s="30" t="s">
        <v>5</v>
      </c>
      <c r="B88" s="65">
        <v>1E-3</v>
      </c>
      <c r="C88" s="34" t="s">
        <v>8</v>
      </c>
      <c r="D88" s="10">
        <f t="shared" ref="D88:G88" si="15">D87</f>
        <v>202646</v>
      </c>
      <c r="E88" s="10">
        <f t="shared" si="15"/>
        <v>166344</v>
      </c>
      <c r="F88" s="10">
        <f t="shared" ref="F88" si="16">F87</f>
        <v>166310</v>
      </c>
      <c r="G88" s="10">
        <f t="shared" si="15"/>
        <v>194297</v>
      </c>
    </row>
    <row r="89" spans="1:7" ht="12.75" customHeight="1">
      <c r="B89" s="69"/>
      <c r="C89" s="34"/>
      <c r="D89" s="36"/>
      <c r="E89" s="36"/>
      <c r="F89" s="36"/>
      <c r="G89" s="36"/>
    </row>
    <row r="90" spans="1:7" ht="15" customHeight="1">
      <c r="B90" s="65">
        <v>0.10199999999999999</v>
      </c>
      <c r="C90" s="34" t="s">
        <v>29</v>
      </c>
      <c r="D90" s="36"/>
      <c r="E90" s="36"/>
      <c r="F90" s="36"/>
      <c r="G90" s="36"/>
    </row>
    <row r="91" spans="1:7" ht="15" customHeight="1">
      <c r="B91" s="33">
        <v>13</v>
      </c>
      <c r="C91" s="27" t="s">
        <v>9</v>
      </c>
      <c r="D91" s="36"/>
      <c r="E91" s="36"/>
      <c r="F91" s="36"/>
      <c r="G91" s="36"/>
    </row>
    <row r="92" spans="1:7" ht="15" customHeight="1">
      <c r="B92" s="33">
        <v>46</v>
      </c>
      <c r="C92" s="27" t="s">
        <v>268</v>
      </c>
      <c r="D92" s="36"/>
      <c r="E92" s="36"/>
      <c r="F92" s="36"/>
      <c r="G92" s="36"/>
    </row>
    <row r="93" spans="1:7" ht="15" customHeight="1">
      <c r="B93" s="84" t="s">
        <v>185</v>
      </c>
      <c r="C93" s="27" t="s">
        <v>31</v>
      </c>
      <c r="D93" s="21">
        <v>1577</v>
      </c>
      <c r="E93" s="17">
        <v>0</v>
      </c>
      <c r="F93" s="17">
        <v>0</v>
      </c>
      <c r="G93" s="12">
        <v>0</v>
      </c>
    </row>
    <row r="94" spans="1:7" ht="15" customHeight="1">
      <c r="A94" s="66" t="s">
        <v>5</v>
      </c>
      <c r="B94" s="67">
        <v>46</v>
      </c>
      <c r="C94" s="68" t="s">
        <v>268</v>
      </c>
      <c r="D94" s="13">
        <f t="shared" ref="D94:G94" si="17">SUM(D93:D93)</f>
        <v>1577</v>
      </c>
      <c r="E94" s="12">
        <f t="shared" si="17"/>
        <v>0</v>
      </c>
      <c r="F94" s="12">
        <f t="shared" ref="F94" si="18">SUM(F93:F93)</f>
        <v>0</v>
      </c>
      <c r="G94" s="12">
        <f t="shared" si="17"/>
        <v>0</v>
      </c>
    </row>
    <row r="95" spans="1:7" ht="12.75" customHeight="1">
      <c r="C95" s="27"/>
      <c r="D95" s="36"/>
      <c r="E95" s="36"/>
      <c r="F95" s="36"/>
      <c r="G95" s="36"/>
    </row>
    <row r="96" spans="1:7" ht="15" customHeight="1">
      <c r="B96" s="33">
        <v>47</v>
      </c>
      <c r="C96" s="27" t="s">
        <v>269</v>
      </c>
      <c r="D96" s="36"/>
      <c r="E96" s="36"/>
      <c r="F96" s="36"/>
      <c r="G96" s="36"/>
    </row>
    <row r="97" spans="1:7" ht="15" customHeight="1">
      <c r="B97" s="84" t="s">
        <v>239</v>
      </c>
      <c r="C97" s="27" t="s">
        <v>31</v>
      </c>
      <c r="D97" s="7">
        <v>1775</v>
      </c>
      <c r="E97" s="6">
        <v>0</v>
      </c>
      <c r="F97" s="6">
        <v>0</v>
      </c>
      <c r="G97" s="1">
        <v>0</v>
      </c>
    </row>
    <row r="98" spans="1:7" ht="15" customHeight="1">
      <c r="A98" s="30" t="s">
        <v>5</v>
      </c>
      <c r="B98" s="33">
        <v>47</v>
      </c>
      <c r="C98" s="27" t="s">
        <v>269</v>
      </c>
      <c r="D98" s="4">
        <f t="shared" ref="D98:G98" si="19">SUM(D97:D97)</f>
        <v>1775</v>
      </c>
      <c r="E98" s="3">
        <f t="shared" si="19"/>
        <v>0</v>
      </c>
      <c r="F98" s="3">
        <f t="shared" ref="F98" si="20">SUM(F97:F97)</f>
        <v>0</v>
      </c>
      <c r="G98" s="3">
        <f t="shared" si="19"/>
        <v>0</v>
      </c>
    </row>
    <row r="99" spans="1:7" ht="15" customHeight="1">
      <c r="A99" s="30" t="s">
        <v>5</v>
      </c>
      <c r="B99" s="33">
        <v>13</v>
      </c>
      <c r="C99" s="27" t="s">
        <v>9</v>
      </c>
      <c r="D99" s="4">
        <f t="shared" ref="D99:G99" si="21">D98+D94</f>
        <v>3352</v>
      </c>
      <c r="E99" s="3">
        <f t="shared" si="21"/>
        <v>0</v>
      </c>
      <c r="F99" s="3">
        <f t="shared" ref="F99" si="22">F98+F94</f>
        <v>0</v>
      </c>
      <c r="G99" s="3">
        <f t="shared" si="21"/>
        <v>0</v>
      </c>
    </row>
    <row r="100" spans="1:7" ht="12.75" customHeight="1">
      <c r="C100" s="27"/>
      <c r="D100" s="2"/>
      <c r="E100" s="2"/>
      <c r="F100" s="2"/>
      <c r="G100" s="2"/>
    </row>
    <row r="101" spans="1:7" ht="15" customHeight="1">
      <c r="B101" s="33">
        <v>39</v>
      </c>
      <c r="C101" s="27" t="s">
        <v>256</v>
      </c>
      <c r="D101" s="1"/>
      <c r="E101" s="2"/>
      <c r="F101" s="2"/>
      <c r="G101" s="2"/>
    </row>
    <row r="102" spans="1:7" ht="28.9" customHeight="1">
      <c r="B102" s="33" t="s">
        <v>257</v>
      </c>
      <c r="C102" s="27" t="s">
        <v>258</v>
      </c>
      <c r="D102" s="2">
        <v>99150</v>
      </c>
      <c r="E102" s="2">
        <v>138600</v>
      </c>
      <c r="F102" s="2">
        <f>138600-27201</f>
        <v>111399</v>
      </c>
      <c r="G102" s="1">
        <v>0</v>
      </c>
    </row>
    <row r="103" spans="1:7" ht="28.9" customHeight="1">
      <c r="B103" s="33" t="s">
        <v>262</v>
      </c>
      <c r="C103" s="27" t="s">
        <v>263</v>
      </c>
      <c r="D103" s="2">
        <v>11017</v>
      </c>
      <c r="E103" s="2">
        <v>5500</v>
      </c>
      <c r="F103" s="2">
        <v>5500</v>
      </c>
      <c r="G103" s="1">
        <v>0</v>
      </c>
    </row>
    <row r="104" spans="1:7">
      <c r="C104" s="27"/>
      <c r="D104" s="2"/>
      <c r="E104" s="2"/>
      <c r="F104" s="2"/>
      <c r="G104" s="2"/>
    </row>
    <row r="105" spans="1:7" ht="28.9" customHeight="1">
      <c r="B105" s="33">
        <v>50</v>
      </c>
      <c r="C105" s="27" t="s">
        <v>258</v>
      </c>
      <c r="D105" s="2"/>
      <c r="E105" s="2"/>
      <c r="F105" s="2"/>
      <c r="G105" s="2"/>
    </row>
    <row r="106" spans="1:7">
      <c r="B106" s="33" t="s">
        <v>463</v>
      </c>
      <c r="C106" s="27" t="s">
        <v>332</v>
      </c>
      <c r="D106" s="1">
        <v>0</v>
      </c>
      <c r="E106" s="1">
        <v>0</v>
      </c>
      <c r="F106" s="1">
        <v>0</v>
      </c>
      <c r="G106" s="2">
        <v>214360</v>
      </c>
    </row>
    <row r="107" spans="1:7" ht="28.9" customHeight="1">
      <c r="A107" s="30" t="s">
        <v>5</v>
      </c>
      <c r="B107" s="33">
        <v>50</v>
      </c>
      <c r="C107" s="27" t="s">
        <v>258</v>
      </c>
      <c r="D107" s="3">
        <f>D106</f>
        <v>0</v>
      </c>
      <c r="E107" s="3">
        <f t="shared" ref="E107:G107" si="23">E106</f>
        <v>0</v>
      </c>
      <c r="F107" s="3">
        <f t="shared" si="23"/>
        <v>0</v>
      </c>
      <c r="G107" s="4">
        <f t="shared" si="23"/>
        <v>214360</v>
      </c>
    </row>
    <row r="108" spans="1:7">
      <c r="C108" s="27"/>
      <c r="D108" s="2"/>
      <c r="E108" s="2"/>
      <c r="F108" s="2"/>
      <c r="G108" s="2"/>
    </row>
    <row r="109" spans="1:7" ht="28.9" customHeight="1">
      <c r="B109" s="33">
        <v>51</v>
      </c>
      <c r="C109" s="27" t="s">
        <v>263</v>
      </c>
      <c r="D109" s="2"/>
      <c r="E109" s="2"/>
      <c r="F109" s="2"/>
      <c r="G109" s="2"/>
    </row>
    <row r="110" spans="1:7">
      <c r="B110" s="33" t="s">
        <v>464</v>
      </c>
      <c r="C110" s="27" t="s">
        <v>332</v>
      </c>
      <c r="D110" s="1">
        <v>0</v>
      </c>
      <c r="E110" s="1">
        <v>0</v>
      </c>
      <c r="F110" s="1">
        <v>0</v>
      </c>
      <c r="G110" s="2">
        <v>16000</v>
      </c>
    </row>
    <row r="111" spans="1:7" ht="28.9" customHeight="1">
      <c r="A111" s="30" t="s">
        <v>5</v>
      </c>
      <c r="B111" s="33">
        <v>51</v>
      </c>
      <c r="C111" s="27" t="s">
        <v>263</v>
      </c>
      <c r="D111" s="3">
        <f>D110</f>
        <v>0</v>
      </c>
      <c r="E111" s="3">
        <f t="shared" ref="E111" si="24">E110</f>
        <v>0</v>
      </c>
      <c r="F111" s="3">
        <f t="shared" ref="F111" si="25">F110</f>
        <v>0</v>
      </c>
      <c r="G111" s="4">
        <f t="shared" ref="G111" si="26">G110</f>
        <v>16000</v>
      </c>
    </row>
    <row r="112" spans="1:7" ht="15" customHeight="1">
      <c r="A112" s="30" t="s">
        <v>5</v>
      </c>
      <c r="B112" s="33">
        <v>39</v>
      </c>
      <c r="C112" s="27" t="s">
        <v>256</v>
      </c>
      <c r="D112" s="2">
        <f>SUM(D102:D103)+D107+D111</f>
        <v>110167</v>
      </c>
      <c r="E112" s="2">
        <f t="shared" ref="E112:G112" si="27">SUM(E102:E103)+E107+E111</f>
        <v>144100</v>
      </c>
      <c r="F112" s="2">
        <f t="shared" si="27"/>
        <v>116899</v>
      </c>
      <c r="G112" s="2">
        <f t="shared" si="27"/>
        <v>230360</v>
      </c>
    </row>
    <row r="113" spans="1:7" ht="15" customHeight="1">
      <c r="A113" s="30" t="s">
        <v>5</v>
      </c>
      <c r="B113" s="65">
        <v>0.10199999999999999</v>
      </c>
      <c r="C113" s="34" t="s">
        <v>29</v>
      </c>
      <c r="D113" s="4">
        <f t="shared" ref="D113:G113" si="28">D99+D112</f>
        <v>113519</v>
      </c>
      <c r="E113" s="4">
        <f t="shared" si="28"/>
        <v>144100</v>
      </c>
      <c r="F113" s="4">
        <f t="shared" si="28"/>
        <v>116899</v>
      </c>
      <c r="G113" s="4">
        <f t="shared" si="28"/>
        <v>230360</v>
      </c>
    </row>
    <row r="114" spans="1:7" ht="12.75" customHeight="1">
      <c r="B114" s="65"/>
      <c r="C114" s="34"/>
      <c r="D114" s="2"/>
      <c r="E114" s="2"/>
      <c r="F114" s="2"/>
      <c r="G114" s="2"/>
    </row>
    <row r="115" spans="1:7" ht="15" customHeight="1">
      <c r="B115" s="70" t="s">
        <v>285</v>
      </c>
      <c r="C115" s="71" t="s">
        <v>286</v>
      </c>
      <c r="D115" s="2"/>
      <c r="E115" s="2"/>
      <c r="F115" s="2"/>
      <c r="G115" s="2"/>
    </row>
    <row r="116" spans="1:7" ht="15" customHeight="1">
      <c r="B116" s="33">
        <v>39</v>
      </c>
      <c r="C116" s="27" t="s">
        <v>256</v>
      </c>
      <c r="D116" s="1"/>
      <c r="E116" s="2"/>
      <c r="F116" s="2"/>
      <c r="G116" s="2"/>
    </row>
    <row r="117" spans="1:7" ht="28.9" customHeight="1">
      <c r="B117" s="33" t="s">
        <v>287</v>
      </c>
      <c r="C117" s="27" t="s">
        <v>258</v>
      </c>
      <c r="D117" s="1">
        <v>0</v>
      </c>
      <c r="E117" s="2">
        <v>19800</v>
      </c>
      <c r="F117" s="2">
        <v>19800</v>
      </c>
      <c r="G117" s="1">
        <v>0</v>
      </c>
    </row>
    <row r="118" spans="1:7" ht="28.9" customHeight="1">
      <c r="B118" s="33" t="s">
        <v>288</v>
      </c>
      <c r="C118" s="27" t="s">
        <v>263</v>
      </c>
      <c r="D118" s="12">
        <v>0</v>
      </c>
      <c r="E118" s="13">
        <v>1000</v>
      </c>
      <c r="F118" s="13">
        <v>1000</v>
      </c>
      <c r="G118" s="12">
        <v>0</v>
      </c>
    </row>
    <row r="119" spans="1:7">
      <c r="C119" s="27"/>
      <c r="D119" s="2"/>
      <c r="E119" s="2"/>
      <c r="F119" s="2"/>
      <c r="G119" s="2"/>
    </row>
    <row r="120" spans="1:7" ht="28.9" customHeight="1">
      <c r="B120" s="33">
        <v>50</v>
      </c>
      <c r="C120" s="27" t="s">
        <v>258</v>
      </c>
      <c r="D120" s="2"/>
      <c r="E120" s="2"/>
      <c r="F120" s="2"/>
      <c r="G120" s="2"/>
    </row>
    <row r="121" spans="1:7">
      <c r="B121" s="33" t="s">
        <v>463</v>
      </c>
      <c r="C121" s="27" t="s">
        <v>332</v>
      </c>
      <c r="D121" s="1">
        <v>0</v>
      </c>
      <c r="E121" s="1">
        <v>0</v>
      </c>
      <c r="F121" s="1">
        <v>0</v>
      </c>
      <c r="G121" s="2">
        <v>26080</v>
      </c>
    </row>
    <row r="122" spans="1:7" ht="28.9" customHeight="1">
      <c r="A122" s="30" t="s">
        <v>5</v>
      </c>
      <c r="B122" s="33">
        <v>50</v>
      </c>
      <c r="C122" s="27" t="s">
        <v>258</v>
      </c>
      <c r="D122" s="3">
        <f>D121</f>
        <v>0</v>
      </c>
      <c r="E122" s="3">
        <f t="shared" ref="E122" si="29">E121</f>
        <v>0</v>
      </c>
      <c r="F122" s="3">
        <f t="shared" ref="F122" si="30">F121</f>
        <v>0</v>
      </c>
      <c r="G122" s="4">
        <f t="shared" ref="G122" si="31">G121</f>
        <v>26080</v>
      </c>
    </row>
    <row r="123" spans="1:7">
      <c r="C123" s="27"/>
      <c r="D123" s="2"/>
      <c r="E123" s="2"/>
      <c r="F123" s="2"/>
      <c r="G123" s="2"/>
    </row>
    <row r="124" spans="1:7" ht="28.9" customHeight="1">
      <c r="B124" s="33">
        <v>51</v>
      </c>
      <c r="C124" s="27" t="s">
        <v>263</v>
      </c>
      <c r="D124" s="2"/>
      <c r="E124" s="2"/>
      <c r="F124" s="2"/>
      <c r="G124" s="2"/>
    </row>
    <row r="125" spans="1:7">
      <c r="B125" s="33" t="s">
        <v>464</v>
      </c>
      <c r="C125" s="27" t="s">
        <v>332</v>
      </c>
      <c r="D125" s="1">
        <v>0</v>
      </c>
      <c r="E125" s="1">
        <v>0</v>
      </c>
      <c r="F125" s="1">
        <v>0</v>
      </c>
      <c r="G125" s="2">
        <v>3000</v>
      </c>
    </row>
    <row r="126" spans="1:7" ht="28.9" customHeight="1">
      <c r="A126" s="30" t="s">
        <v>5</v>
      </c>
      <c r="B126" s="33">
        <v>51</v>
      </c>
      <c r="C126" s="27" t="s">
        <v>263</v>
      </c>
      <c r="D126" s="3">
        <f>D125</f>
        <v>0</v>
      </c>
      <c r="E126" s="3">
        <f t="shared" ref="E126" si="32">E125</f>
        <v>0</v>
      </c>
      <c r="F126" s="3">
        <f t="shared" ref="F126" si="33">F125</f>
        <v>0</v>
      </c>
      <c r="G126" s="4">
        <f t="shared" ref="G126" si="34">G125</f>
        <v>3000</v>
      </c>
    </row>
    <row r="127" spans="1:7" ht="15" customHeight="1">
      <c r="A127" s="30" t="s">
        <v>5</v>
      </c>
      <c r="B127" s="33">
        <v>39</v>
      </c>
      <c r="C127" s="27" t="s">
        <v>256</v>
      </c>
      <c r="D127" s="1">
        <f>SUM(D117:D118)+D122+D126</f>
        <v>0</v>
      </c>
      <c r="E127" s="2">
        <f t="shared" ref="E127:G127" si="35">SUM(E117:E118)+E122+E126</f>
        <v>20800</v>
      </c>
      <c r="F127" s="2">
        <f t="shared" si="35"/>
        <v>20800</v>
      </c>
      <c r="G127" s="2">
        <f t="shared" si="35"/>
        <v>29080</v>
      </c>
    </row>
    <row r="128" spans="1:7" ht="15" customHeight="1">
      <c r="A128" s="66" t="s">
        <v>5</v>
      </c>
      <c r="B128" s="114" t="s">
        <v>285</v>
      </c>
      <c r="C128" s="115" t="s">
        <v>286</v>
      </c>
      <c r="D128" s="3">
        <f t="shared" ref="D128:G128" si="36">D127</f>
        <v>0</v>
      </c>
      <c r="E128" s="4">
        <f t="shared" si="36"/>
        <v>20800</v>
      </c>
      <c r="F128" s="4">
        <f t="shared" si="36"/>
        <v>20800</v>
      </c>
      <c r="G128" s="4">
        <f t="shared" si="36"/>
        <v>29080</v>
      </c>
    </row>
    <row r="129" spans="1:7" ht="12.75" customHeight="1">
      <c r="B129" s="65"/>
      <c r="C129" s="34"/>
      <c r="D129" s="2"/>
      <c r="E129" s="2"/>
      <c r="F129" s="2"/>
      <c r="G129" s="2"/>
    </row>
    <row r="130" spans="1:7" ht="15" customHeight="1">
      <c r="B130" s="70" t="s">
        <v>289</v>
      </c>
      <c r="C130" s="71" t="s">
        <v>290</v>
      </c>
      <c r="D130" s="2"/>
      <c r="E130" s="2"/>
      <c r="F130" s="2"/>
      <c r="G130" s="2"/>
    </row>
    <row r="131" spans="1:7" ht="15" customHeight="1">
      <c r="B131" s="33">
        <v>39</v>
      </c>
      <c r="C131" s="27" t="s">
        <v>256</v>
      </c>
      <c r="D131" s="1"/>
      <c r="E131" s="2"/>
      <c r="F131" s="2"/>
      <c r="G131" s="2"/>
    </row>
    <row r="132" spans="1:7" ht="28.9" customHeight="1">
      <c r="B132" s="33" t="s">
        <v>291</v>
      </c>
      <c r="C132" s="27" t="s">
        <v>258</v>
      </c>
      <c r="D132" s="2">
        <v>13450</v>
      </c>
      <c r="E132" s="24">
        <v>39600</v>
      </c>
      <c r="F132" s="24">
        <v>39600</v>
      </c>
      <c r="G132" s="1">
        <v>0</v>
      </c>
    </row>
    <row r="133" spans="1:7" ht="28.9" customHeight="1">
      <c r="B133" s="33" t="s">
        <v>292</v>
      </c>
      <c r="C133" s="27" t="s">
        <v>263</v>
      </c>
      <c r="D133" s="2">
        <v>1494</v>
      </c>
      <c r="E133" s="2">
        <v>1500</v>
      </c>
      <c r="F133" s="2">
        <v>1500</v>
      </c>
      <c r="G133" s="1">
        <v>0</v>
      </c>
    </row>
    <row r="134" spans="1:7">
      <c r="C134" s="27"/>
      <c r="D134" s="2"/>
      <c r="E134" s="2"/>
      <c r="F134" s="2"/>
      <c r="G134" s="2"/>
    </row>
    <row r="135" spans="1:7" ht="28.9" customHeight="1">
      <c r="B135" s="33">
        <v>50</v>
      </c>
      <c r="C135" s="27" t="s">
        <v>258</v>
      </c>
      <c r="D135" s="2"/>
      <c r="E135" s="2"/>
      <c r="F135" s="2"/>
      <c r="G135" s="2"/>
    </row>
    <row r="136" spans="1:7">
      <c r="B136" s="33" t="s">
        <v>463</v>
      </c>
      <c r="C136" s="27" t="s">
        <v>332</v>
      </c>
      <c r="D136" s="1">
        <v>0</v>
      </c>
      <c r="E136" s="1">
        <v>0</v>
      </c>
      <c r="F136" s="1">
        <v>0</v>
      </c>
      <c r="G136" s="2">
        <v>52160</v>
      </c>
    </row>
    <row r="137" spans="1:7" ht="28.9" customHeight="1">
      <c r="A137" s="30" t="s">
        <v>5</v>
      </c>
      <c r="B137" s="33">
        <v>50</v>
      </c>
      <c r="C137" s="27" t="s">
        <v>258</v>
      </c>
      <c r="D137" s="3">
        <f>D136</f>
        <v>0</v>
      </c>
      <c r="E137" s="3">
        <f t="shared" ref="E137" si="37">E136</f>
        <v>0</v>
      </c>
      <c r="F137" s="3">
        <f t="shared" ref="F137" si="38">F136</f>
        <v>0</v>
      </c>
      <c r="G137" s="4">
        <f t="shared" ref="G137" si="39">G136</f>
        <v>52160</v>
      </c>
    </row>
    <row r="138" spans="1:7">
      <c r="C138" s="27"/>
      <c r="D138" s="2"/>
      <c r="E138" s="2"/>
      <c r="F138" s="2"/>
      <c r="G138" s="2"/>
    </row>
    <row r="139" spans="1:7" ht="28.9" customHeight="1">
      <c r="B139" s="33">
        <v>51</v>
      </c>
      <c r="C139" s="27" t="s">
        <v>263</v>
      </c>
      <c r="D139" s="2"/>
      <c r="E139" s="2"/>
      <c r="F139" s="2"/>
      <c r="G139" s="2"/>
    </row>
    <row r="140" spans="1:7">
      <c r="B140" s="33" t="s">
        <v>464</v>
      </c>
      <c r="C140" s="27" t="s">
        <v>332</v>
      </c>
      <c r="D140" s="1">
        <v>0</v>
      </c>
      <c r="E140" s="1">
        <v>0</v>
      </c>
      <c r="F140" s="1">
        <v>0</v>
      </c>
      <c r="G140" s="2">
        <v>3000</v>
      </c>
    </row>
    <row r="141" spans="1:7" ht="28.9" customHeight="1">
      <c r="A141" s="30" t="s">
        <v>5</v>
      </c>
      <c r="B141" s="33">
        <v>51</v>
      </c>
      <c r="C141" s="27" t="s">
        <v>263</v>
      </c>
      <c r="D141" s="3">
        <f>D140</f>
        <v>0</v>
      </c>
      <c r="E141" s="3">
        <f t="shared" ref="E141" si="40">E140</f>
        <v>0</v>
      </c>
      <c r="F141" s="3">
        <f t="shared" ref="F141" si="41">F140</f>
        <v>0</v>
      </c>
      <c r="G141" s="4">
        <f t="shared" ref="G141" si="42">G140</f>
        <v>3000</v>
      </c>
    </row>
    <row r="142" spans="1:7" ht="25.5">
      <c r="A142" s="30" t="s">
        <v>5</v>
      </c>
      <c r="B142" s="33">
        <v>39</v>
      </c>
      <c r="C142" s="27" t="s">
        <v>256</v>
      </c>
      <c r="D142" s="2">
        <f>SUM(D132:D133)+D137+D141</f>
        <v>14944</v>
      </c>
      <c r="E142" s="2">
        <f t="shared" ref="E142:G142" si="43">SUM(E132:E133)+E137+E141</f>
        <v>41100</v>
      </c>
      <c r="F142" s="2">
        <f t="shared" si="43"/>
        <v>41100</v>
      </c>
      <c r="G142" s="2">
        <f t="shared" si="43"/>
        <v>55160</v>
      </c>
    </row>
    <row r="143" spans="1:7" ht="12.75" customHeight="1">
      <c r="A143" s="30" t="s">
        <v>5</v>
      </c>
      <c r="B143" s="70" t="s">
        <v>289</v>
      </c>
      <c r="C143" s="71" t="s">
        <v>290</v>
      </c>
      <c r="D143" s="4">
        <f t="shared" ref="D143:G143" si="44">D142</f>
        <v>14944</v>
      </c>
      <c r="E143" s="4">
        <f t="shared" si="44"/>
        <v>41100</v>
      </c>
      <c r="F143" s="4">
        <f t="shared" si="44"/>
        <v>41100</v>
      </c>
      <c r="G143" s="4">
        <f t="shared" si="44"/>
        <v>55160</v>
      </c>
    </row>
    <row r="144" spans="1:7" ht="15" customHeight="1">
      <c r="A144" s="30" t="s">
        <v>5</v>
      </c>
      <c r="B144" s="63">
        <v>2402</v>
      </c>
      <c r="C144" s="34" t="s">
        <v>0</v>
      </c>
      <c r="D144" s="10">
        <f>D113+D88+D128+D143</f>
        <v>331109</v>
      </c>
      <c r="E144" s="10">
        <f t="shared" ref="E144:G144" si="45">E113+E88+E128+E143</f>
        <v>372344</v>
      </c>
      <c r="F144" s="10">
        <f t="shared" si="45"/>
        <v>345109</v>
      </c>
      <c r="G144" s="10">
        <f t="shared" si="45"/>
        <v>508897</v>
      </c>
    </row>
    <row r="145" spans="1:7" ht="13.5" customHeight="1">
      <c r="B145" s="63"/>
      <c r="C145" s="34"/>
      <c r="D145" s="35"/>
      <c r="E145" s="36"/>
      <c r="F145" s="36"/>
      <c r="G145" s="36"/>
    </row>
    <row r="146" spans="1:7" ht="15" customHeight="1">
      <c r="A146" s="30" t="s">
        <v>7</v>
      </c>
      <c r="B146" s="63">
        <v>2406</v>
      </c>
      <c r="C146" s="34" t="s">
        <v>234</v>
      </c>
      <c r="D146" s="36"/>
      <c r="E146" s="36"/>
      <c r="F146" s="36"/>
      <c r="G146" s="36"/>
    </row>
    <row r="147" spans="1:7" ht="15" customHeight="1">
      <c r="B147" s="26">
        <v>1</v>
      </c>
      <c r="C147" s="27" t="s">
        <v>120</v>
      </c>
      <c r="D147" s="36"/>
      <c r="E147" s="36"/>
      <c r="F147" s="36"/>
      <c r="G147" s="36"/>
    </row>
    <row r="148" spans="1:7" ht="15" customHeight="1">
      <c r="B148" s="65">
        <v>1.0009999999999999</v>
      </c>
      <c r="C148" s="34" t="s">
        <v>8</v>
      </c>
      <c r="D148" s="36"/>
      <c r="E148" s="36"/>
      <c r="F148" s="36"/>
      <c r="G148" s="36"/>
    </row>
    <row r="149" spans="1:7" ht="15" customHeight="1">
      <c r="B149" s="74">
        <v>0.45</v>
      </c>
      <c r="C149" s="27" t="s">
        <v>267</v>
      </c>
      <c r="D149" s="36"/>
      <c r="E149" s="36"/>
      <c r="F149" s="36"/>
      <c r="G149" s="36"/>
    </row>
    <row r="150" spans="1:7" ht="15" customHeight="1">
      <c r="B150" s="84" t="s">
        <v>38</v>
      </c>
      <c r="C150" s="27" t="s">
        <v>12</v>
      </c>
      <c r="D150" s="108">
        <v>48729</v>
      </c>
      <c r="E150" s="2">
        <v>100155</v>
      </c>
      <c r="F150" s="2">
        <v>100155</v>
      </c>
      <c r="G150" s="2">
        <v>112219</v>
      </c>
    </row>
    <row r="151" spans="1:7" ht="15" customHeight="1">
      <c r="A151" s="116"/>
      <c r="B151" s="117" t="s">
        <v>105</v>
      </c>
      <c r="C151" s="118" t="s">
        <v>31</v>
      </c>
      <c r="D151" s="16">
        <v>799</v>
      </c>
      <c r="E151" s="2">
        <v>6996</v>
      </c>
      <c r="F151" s="2">
        <v>6996</v>
      </c>
      <c r="G151" s="2">
        <v>3430</v>
      </c>
    </row>
    <row r="152" spans="1:7" s="57" customFormat="1" ht="15" customHeight="1">
      <c r="A152" s="119"/>
      <c r="B152" s="120" t="s">
        <v>308</v>
      </c>
      <c r="C152" s="119" t="s">
        <v>295</v>
      </c>
      <c r="D152" s="2">
        <v>2310</v>
      </c>
      <c r="E152" s="2">
        <v>3035</v>
      </c>
      <c r="F152" s="2">
        <v>3035</v>
      </c>
      <c r="G152" s="2">
        <v>1</v>
      </c>
    </row>
    <row r="153" spans="1:7" s="57" customFormat="1" ht="15" customHeight="1">
      <c r="A153" s="119"/>
      <c r="B153" s="120" t="s">
        <v>309</v>
      </c>
      <c r="C153" s="119" t="s">
        <v>296</v>
      </c>
      <c r="D153" s="2">
        <v>40090</v>
      </c>
      <c r="E153" s="2">
        <v>14368</v>
      </c>
      <c r="F153" s="2">
        <v>14368</v>
      </c>
      <c r="G153" s="2">
        <v>16476</v>
      </c>
    </row>
    <row r="154" spans="1:7" ht="15" customHeight="1">
      <c r="A154" s="116"/>
      <c r="B154" s="117" t="s">
        <v>39</v>
      </c>
      <c r="C154" s="119" t="s">
        <v>297</v>
      </c>
      <c r="D154" s="2">
        <v>166</v>
      </c>
      <c r="E154" s="2">
        <v>166</v>
      </c>
      <c r="F154" s="2">
        <v>166</v>
      </c>
      <c r="G154" s="2">
        <v>166</v>
      </c>
    </row>
    <row r="155" spans="1:7" ht="15" customHeight="1">
      <c r="A155" s="116"/>
      <c r="B155" s="117" t="s">
        <v>40</v>
      </c>
      <c r="C155" s="118" t="s">
        <v>16</v>
      </c>
      <c r="D155" s="2">
        <v>131</v>
      </c>
      <c r="E155" s="2">
        <v>131</v>
      </c>
      <c r="F155" s="2">
        <v>131</v>
      </c>
      <c r="G155" s="2">
        <v>131</v>
      </c>
    </row>
    <row r="156" spans="1:7" ht="15" customHeight="1">
      <c r="A156" s="116"/>
      <c r="B156" s="117" t="s">
        <v>41</v>
      </c>
      <c r="C156" s="119" t="s">
        <v>425</v>
      </c>
      <c r="D156" s="13">
        <v>37</v>
      </c>
      <c r="E156" s="13">
        <v>37</v>
      </c>
      <c r="F156" s="13">
        <v>37</v>
      </c>
      <c r="G156" s="13">
        <v>37</v>
      </c>
    </row>
    <row r="157" spans="1:7" ht="15" customHeight="1">
      <c r="A157" s="30" t="s">
        <v>5</v>
      </c>
      <c r="B157" s="74">
        <v>0.45</v>
      </c>
      <c r="C157" s="27" t="s">
        <v>267</v>
      </c>
      <c r="D157" s="13">
        <f t="shared" ref="D157:G157" si="46">SUM(D150:D156)</f>
        <v>92262</v>
      </c>
      <c r="E157" s="13">
        <f t="shared" si="46"/>
        <v>124888</v>
      </c>
      <c r="F157" s="13">
        <f t="shared" ref="F157" si="47">SUM(F150:F156)</f>
        <v>124888</v>
      </c>
      <c r="G157" s="13">
        <f t="shared" si="46"/>
        <v>132460</v>
      </c>
    </row>
    <row r="158" spans="1:7" ht="15" customHeight="1">
      <c r="B158" s="74"/>
      <c r="C158" s="27"/>
      <c r="D158" s="36"/>
      <c r="E158" s="36"/>
      <c r="F158" s="36"/>
      <c r="G158" s="36"/>
    </row>
    <row r="159" spans="1:7" ht="15" customHeight="1">
      <c r="B159" s="74">
        <v>0.46</v>
      </c>
      <c r="C159" s="27" t="s">
        <v>268</v>
      </c>
      <c r="D159" s="36"/>
      <c r="E159" s="36"/>
      <c r="F159" s="36"/>
      <c r="G159" s="36"/>
    </row>
    <row r="160" spans="1:7" ht="15" customHeight="1">
      <c r="B160" s="84" t="s">
        <v>42</v>
      </c>
      <c r="C160" s="27" t="s">
        <v>12</v>
      </c>
      <c r="D160" s="2">
        <v>32187</v>
      </c>
      <c r="E160" s="2">
        <v>51825</v>
      </c>
      <c r="F160" s="2">
        <v>51825</v>
      </c>
      <c r="G160" s="2">
        <v>60761</v>
      </c>
    </row>
    <row r="161" spans="1:7" ht="15" customHeight="1">
      <c r="B161" s="84" t="s">
        <v>197</v>
      </c>
      <c r="C161" s="27" t="s">
        <v>31</v>
      </c>
      <c r="D161" s="1">
        <v>0</v>
      </c>
      <c r="E161" s="2">
        <v>110</v>
      </c>
      <c r="F161" s="2">
        <v>110</v>
      </c>
      <c r="G161" s="2">
        <v>110</v>
      </c>
    </row>
    <row r="162" spans="1:7" s="57" customFormat="1" ht="15" customHeight="1">
      <c r="A162" s="52"/>
      <c r="B162" s="53" t="s">
        <v>311</v>
      </c>
      <c r="C162" s="52" t="s">
        <v>295</v>
      </c>
      <c r="D162" s="2">
        <v>935</v>
      </c>
      <c r="E162" s="2">
        <v>1557</v>
      </c>
      <c r="F162" s="2">
        <v>1557</v>
      </c>
      <c r="G162" s="2">
        <v>1</v>
      </c>
    </row>
    <row r="163" spans="1:7" s="57" customFormat="1" ht="15" customHeight="1">
      <c r="A163" s="52"/>
      <c r="B163" s="53" t="s">
        <v>312</v>
      </c>
      <c r="C163" s="52" t="s">
        <v>296</v>
      </c>
      <c r="D163" s="2">
        <v>21884</v>
      </c>
      <c r="E163" s="2">
        <v>7800</v>
      </c>
      <c r="F163" s="2">
        <v>7800</v>
      </c>
      <c r="G163" s="2">
        <v>9221</v>
      </c>
    </row>
    <row r="164" spans="1:7" ht="15" customHeight="1">
      <c r="B164" s="84" t="s">
        <v>43</v>
      </c>
      <c r="C164" s="52" t="s">
        <v>297</v>
      </c>
      <c r="D164" s="2">
        <v>150</v>
      </c>
      <c r="E164" s="2">
        <v>150</v>
      </c>
      <c r="F164" s="2">
        <v>150</v>
      </c>
      <c r="G164" s="2">
        <v>150</v>
      </c>
    </row>
    <row r="165" spans="1:7" ht="15" customHeight="1">
      <c r="B165" s="84" t="s">
        <v>44</v>
      </c>
      <c r="C165" s="27" t="s">
        <v>16</v>
      </c>
      <c r="D165" s="2">
        <v>150</v>
      </c>
      <c r="E165" s="2">
        <v>150</v>
      </c>
      <c r="F165" s="2">
        <v>150</v>
      </c>
      <c r="G165" s="2">
        <v>150</v>
      </c>
    </row>
    <row r="166" spans="1:7" ht="15" customHeight="1">
      <c r="B166" s="84" t="s">
        <v>45</v>
      </c>
      <c r="C166" s="52" t="s">
        <v>425</v>
      </c>
      <c r="D166" s="13">
        <v>50</v>
      </c>
      <c r="E166" s="13">
        <v>50</v>
      </c>
      <c r="F166" s="13">
        <v>50</v>
      </c>
      <c r="G166" s="13">
        <v>50</v>
      </c>
    </row>
    <row r="167" spans="1:7" ht="15" customHeight="1">
      <c r="A167" s="66" t="s">
        <v>5</v>
      </c>
      <c r="B167" s="75">
        <v>0.46</v>
      </c>
      <c r="C167" s="68" t="s">
        <v>268</v>
      </c>
      <c r="D167" s="13">
        <f t="shared" ref="D167:F167" si="48">SUM(D160:D166)</f>
        <v>55356</v>
      </c>
      <c r="E167" s="13">
        <f t="shared" si="48"/>
        <v>61642</v>
      </c>
      <c r="F167" s="13">
        <f t="shared" si="48"/>
        <v>61642</v>
      </c>
      <c r="G167" s="13">
        <f t="shared" ref="G167" si="49">SUM(G160:G166)</f>
        <v>70443</v>
      </c>
    </row>
    <row r="168" spans="1:7" ht="15" customHeight="1">
      <c r="B168" s="74"/>
      <c r="C168" s="27"/>
      <c r="D168" s="36"/>
      <c r="E168" s="36"/>
      <c r="F168" s="36"/>
      <c r="G168" s="36"/>
    </row>
    <row r="169" spans="1:7" ht="15" customHeight="1">
      <c r="B169" s="74">
        <v>0.47</v>
      </c>
      <c r="C169" s="27" t="s">
        <v>269</v>
      </c>
      <c r="D169" s="36"/>
      <c r="E169" s="36"/>
      <c r="F169" s="36"/>
      <c r="G169" s="36"/>
    </row>
    <row r="170" spans="1:7" ht="15" customHeight="1">
      <c r="B170" s="84" t="s">
        <v>46</v>
      </c>
      <c r="C170" s="27" t="s">
        <v>12</v>
      </c>
      <c r="D170" s="2">
        <f>28537-1</f>
        <v>28536</v>
      </c>
      <c r="E170" s="2">
        <v>73219</v>
      </c>
      <c r="F170" s="2">
        <v>73219</v>
      </c>
      <c r="G170" s="2">
        <v>90722</v>
      </c>
    </row>
    <row r="171" spans="1:7" ht="15" customHeight="1">
      <c r="B171" s="84" t="s">
        <v>186</v>
      </c>
      <c r="C171" s="27" t="s">
        <v>31</v>
      </c>
      <c r="D171" s="2">
        <v>660</v>
      </c>
      <c r="E171" s="2">
        <v>8886</v>
      </c>
      <c r="F171" s="2">
        <v>8886</v>
      </c>
      <c r="G171" s="2">
        <v>3906</v>
      </c>
    </row>
    <row r="172" spans="1:7" s="57" customFormat="1" ht="15" customHeight="1">
      <c r="A172" s="52"/>
      <c r="B172" s="53" t="s">
        <v>313</v>
      </c>
      <c r="C172" s="52" t="s">
        <v>295</v>
      </c>
      <c r="D172" s="2">
        <v>541</v>
      </c>
      <c r="E172" s="2">
        <v>2212</v>
      </c>
      <c r="F172" s="2">
        <v>2212</v>
      </c>
      <c r="G172" s="2">
        <v>1</v>
      </c>
    </row>
    <row r="173" spans="1:7" s="57" customFormat="1" ht="15" customHeight="1">
      <c r="A173" s="52"/>
      <c r="B173" s="53" t="s">
        <v>314</v>
      </c>
      <c r="C173" s="52" t="s">
        <v>296</v>
      </c>
      <c r="D173" s="2">
        <v>22350</v>
      </c>
      <c r="E173" s="2">
        <v>11817</v>
      </c>
      <c r="F173" s="2">
        <v>11817</v>
      </c>
      <c r="G173" s="2">
        <v>14704</v>
      </c>
    </row>
    <row r="174" spans="1:7" ht="15" customHeight="1">
      <c r="B174" s="84" t="s">
        <v>47</v>
      </c>
      <c r="C174" s="52" t="s">
        <v>297</v>
      </c>
      <c r="D174" s="2">
        <v>161</v>
      </c>
      <c r="E174" s="2">
        <v>161</v>
      </c>
      <c r="F174" s="2">
        <v>161</v>
      </c>
      <c r="G174" s="2">
        <v>161</v>
      </c>
    </row>
    <row r="175" spans="1:7" ht="15" customHeight="1">
      <c r="B175" s="84" t="s">
        <v>48</v>
      </c>
      <c r="C175" s="27" t="s">
        <v>16</v>
      </c>
      <c r="D175" s="2">
        <v>123</v>
      </c>
      <c r="E175" s="2">
        <v>123</v>
      </c>
      <c r="F175" s="2">
        <v>123</v>
      </c>
      <c r="G175" s="2">
        <v>123</v>
      </c>
    </row>
    <row r="176" spans="1:7" ht="15" customHeight="1">
      <c r="B176" s="84" t="s">
        <v>49</v>
      </c>
      <c r="C176" s="52" t="s">
        <v>425</v>
      </c>
      <c r="D176" s="2">
        <v>30</v>
      </c>
      <c r="E176" s="2">
        <v>30</v>
      </c>
      <c r="F176" s="2">
        <v>30</v>
      </c>
      <c r="G176" s="2">
        <v>30</v>
      </c>
    </row>
    <row r="177" spans="1:7" ht="15" customHeight="1">
      <c r="A177" s="30" t="s">
        <v>5</v>
      </c>
      <c r="B177" s="74">
        <v>0.47</v>
      </c>
      <c r="C177" s="27" t="s">
        <v>269</v>
      </c>
      <c r="D177" s="4">
        <f t="shared" ref="D177:G177" si="50">SUM(D170:D176)</f>
        <v>52401</v>
      </c>
      <c r="E177" s="4">
        <f t="shared" si="50"/>
        <v>96448</v>
      </c>
      <c r="F177" s="4">
        <f t="shared" ref="F177" si="51">SUM(F170:F176)</f>
        <v>96448</v>
      </c>
      <c r="G177" s="4">
        <f t="shared" si="50"/>
        <v>109647</v>
      </c>
    </row>
    <row r="178" spans="1:7" ht="15" customHeight="1">
      <c r="B178" s="74"/>
      <c r="C178" s="27"/>
      <c r="D178" s="36"/>
      <c r="E178" s="36"/>
      <c r="F178" s="36"/>
      <c r="G178" s="36"/>
    </row>
    <row r="179" spans="1:7" ht="15" customHeight="1">
      <c r="B179" s="74">
        <v>0.48</v>
      </c>
      <c r="C179" s="27" t="s">
        <v>270</v>
      </c>
      <c r="D179" s="36"/>
      <c r="E179" s="36"/>
      <c r="F179" s="36"/>
      <c r="G179" s="36"/>
    </row>
    <row r="180" spans="1:7" ht="15" customHeight="1">
      <c r="B180" s="84" t="s">
        <v>50</v>
      </c>
      <c r="C180" s="27" t="s">
        <v>12</v>
      </c>
      <c r="D180" s="2">
        <v>50874</v>
      </c>
      <c r="E180" s="2">
        <v>105442</v>
      </c>
      <c r="F180" s="2">
        <v>105442</v>
      </c>
      <c r="G180" s="2">
        <v>116970</v>
      </c>
    </row>
    <row r="181" spans="1:7" ht="15" customHeight="1">
      <c r="B181" s="84" t="s">
        <v>95</v>
      </c>
      <c r="C181" s="27" t="s">
        <v>31</v>
      </c>
      <c r="D181" s="2">
        <f>1049-1</f>
        <v>1048</v>
      </c>
      <c r="E181" s="2">
        <v>9600</v>
      </c>
      <c r="F181" s="2">
        <v>9600</v>
      </c>
      <c r="G181" s="2">
        <v>6248</v>
      </c>
    </row>
    <row r="182" spans="1:7" s="57" customFormat="1" ht="15" customHeight="1">
      <c r="A182" s="52"/>
      <c r="B182" s="53" t="s">
        <v>315</v>
      </c>
      <c r="C182" s="52" t="s">
        <v>295</v>
      </c>
      <c r="D182" s="2">
        <v>815</v>
      </c>
      <c r="E182" s="2">
        <v>3195</v>
      </c>
      <c r="F182" s="2">
        <v>3195</v>
      </c>
      <c r="G182" s="2">
        <v>1</v>
      </c>
    </row>
    <row r="183" spans="1:7" s="57" customFormat="1" ht="15" customHeight="1">
      <c r="A183" s="52"/>
      <c r="B183" s="53" t="s">
        <v>316</v>
      </c>
      <c r="C183" s="52" t="s">
        <v>296</v>
      </c>
      <c r="D183" s="2">
        <v>40003</v>
      </c>
      <c r="E183" s="2">
        <v>14541</v>
      </c>
      <c r="F183" s="2">
        <v>14541</v>
      </c>
      <c r="G183" s="2">
        <v>16537</v>
      </c>
    </row>
    <row r="184" spans="1:7" ht="15" customHeight="1">
      <c r="B184" s="84" t="s">
        <v>51</v>
      </c>
      <c r="C184" s="52" t="s">
        <v>297</v>
      </c>
      <c r="D184" s="7">
        <v>207</v>
      </c>
      <c r="E184" s="7">
        <v>207</v>
      </c>
      <c r="F184" s="7">
        <v>207</v>
      </c>
      <c r="G184" s="7">
        <v>207</v>
      </c>
    </row>
    <row r="185" spans="1:7" ht="15" customHeight="1">
      <c r="B185" s="84" t="s">
        <v>52</v>
      </c>
      <c r="C185" s="27" t="s">
        <v>16</v>
      </c>
      <c r="D185" s="7">
        <v>203</v>
      </c>
      <c r="E185" s="7">
        <v>123</v>
      </c>
      <c r="F185" s="7">
        <v>123</v>
      </c>
      <c r="G185" s="7">
        <v>123</v>
      </c>
    </row>
    <row r="186" spans="1:7" ht="15" customHeight="1">
      <c r="B186" s="84" t="s">
        <v>53</v>
      </c>
      <c r="C186" s="52" t="s">
        <v>425</v>
      </c>
      <c r="D186" s="6">
        <v>0</v>
      </c>
      <c r="E186" s="7">
        <v>81</v>
      </c>
      <c r="F186" s="7">
        <v>81</v>
      </c>
      <c r="G186" s="7">
        <v>81</v>
      </c>
    </row>
    <row r="187" spans="1:7" ht="15" customHeight="1">
      <c r="A187" s="30" t="s">
        <v>5</v>
      </c>
      <c r="B187" s="74">
        <v>0.48</v>
      </c>
      <c r="C187" s="27" t="s">
        <v>270</v>
      </c>
      <c r="D187" s="4">
        <f t="shared" ref="D187:G187" si="52">SUM(D180:D186)</f>
        <v>93150</v>
      </c>
      <c r="E187" s="4">
        <f t="shared" si="52"/>
        <v>133189</v>
      </c>
      <c r="F187" s="4">
        <f t="shared" si="52"/>
        <v>133189</v>
      </c>
      <c r="G187" s="4">
        <f t="shared" si="52"/>
        <v>140167</v>
      </c>
    </row>
    <row r="188" spans="1:7" ht="15" customHeight="1">
      <c r="B188" s="74"/>
      <c r="C188" s="27"/>
      <c r="D188" s="14"/>
      <c r="E188" s="14"/>
      <c r="F188" s="14"/>
      <c r="G188" s="14"/>
    </row>
    <row r="189" spans="1:7" ht="14.45" customHeight="1">
      <c r="B189" s="74">
        <v>0.49</v>
      </c>
      <c r="C189" s="27" t="s">
        <v>276</v>
      </c>
      <c r="D189" s="2"/>
      <c r="E189" s="2"/>
      <c r="F189" s="2"/>
      <c r="G189" s="2"/>
    </row>
    <row r="190" spans="1:7" ht="14.45" customHeight="1">
      <c r="B190" s="84" t="s">
        <v>271</v>
      </c>
      <c r="C190" s="27" t="s">
        <v>12</v>
      </c>
      <c r="D190" s="2">
        <f>38608-1</f>
        <v>38607</v>
      </c>
      <c r="E190" s="2">
        <v>82920</v>
      </c>
      <c r="F190" s="2">
        <v>82920</v>
      </c>
      <c r="G190" s="2">
        <v>94504</v>
      </c>
    </row>
    <row r="191" spans="1:7" ht="14.45" customHeight="1">
      <c r="B191" s="84" t="s">
        <v>272</v>
      </c>
      <c r="C191" s="27" t="s">
        <v>31</v>
      </c>
      <c r="D191" s="2">
        <v>1355</v>
      </c>
      <c r="E191" s="2">
        <v>9019</v>
      </c>
      <c r="F191" s="2">
        <v>9019</v>
      </c>
      <c r="G191" s="2">
        <v>5941</v>
      </c>
    </row>
    <row r="192" spans="1:7" s="57" customFormat="1" ht="14.45" customHeight="1">
      <c r="A192" s="52"/>
      <c r="B192" s="53" t="s">
        <v>317</v>
      </c>
      <c r="C192" s="52" t="s">
        <v>295</v>
      </c>
      <c r="D192" s="2">
        <v>1485</v>
      </c>
      <c r="E192" s="2">
        <v>2506</v>
      </c>
      <c r="F192" s="2">
        <v>2506</v>
      </c>
      <c r="G192" s="2">
        <v>1</v>
      </c>
    </row>
    <row r="193" spans="1:7" s="57" customFormat="1" ht="14.45" customHeight="1">
      <c r="A193" s="52"/>
      <c r="B193" s="53" t="s">
        <v>318</v>
      </c>
      <c r="C193" s="52" t="s">
        <v>296</v>
      </c>
      <c r="D193" s="2">
        <v>31480</v>
      </c>
      <c r="E193" s="2">
        <v>11745</v>
      </c>
      <c r="F193" s="2">
        <v>11745</v>
      </c>
      <c r="G193" s="2">
        <v>13733</v>
      </c>
    </row>
    <row r="194" spans="1:7" ht="14.45" customHeight="1">
      <c r="B194" s="84" t="s">
        <v>273</v>
      </c>
      <c r="C194" s="52" t="s">
        <v>297</v>
      </c>
      <c r="D194" s="2">
        <v>131</v>
      </c>
      <c r="E194" s="2">
        <v>131</v>
      </c>
      <c r="F194" s="2">
        <v>131</v>
      </c>
      <c r="G194" s="7">
        <v>131</v>
      </c>
    </row>
    <row r="195" spans="1:7" ht="14.45" customHeight="1">
      <c r="B195" s="84" t="s">
        <v>274</v>
      </c>
      <c r="C195" s="27" t="s">
        <v>16</v>
      </c>
      <c r="D195" s="2">
        <v>103</v>
      </c>
      <c r="E195" s="2">
        <v>103</v>
      </c>
      <c r="F195" s="2">
        <v>103</v>
      </c>
      <c r="G195" s="2">
        <v>103</v>
      </c>
    </row>
    <row r="196" spans="1:7" ht="14.45" customHeight="1">
      <c r="A196" s="116"/>
      <c r="B196" s="117" t="s">
        <v>275</v>
      </c>
      <c r="C196" s="119" t="s">
        <v>425</v>
      </c>
      <c r="D196" s="2">
        <v>30</v>
      </c>
      <c r="E196" s="2">
        <v>30</v>
      </c>
      <c r="F196" s="2">
        <v>30</v>
      </c>
      <c r="G196" s="2">
        <v>30</v>
      </c>
    </row>
    <row r="197" spans="1:7" ht="14.45" customHeight="1">
      <c r="A197" s="116" t="s">
        <v>5</v>
      </c>
      <c r="B197" s="121">
        <v>0.49</v>
      </c>
      <c r="C197" s="118" t="s">
        <v>276</v>
      </c>
      <c r="D197" s="4">
        <f t="shared" ref="D197:G197" si="53">SUM(D190:D196)</f>
        <v>73191</v>
      </c>
      <c r="E197" s="4">
        <f t="shared" si="53"/>
        <v>106454</v>
      </c>
      <c r="F197" s="4">
        <f t="shared" ref="F197" si="54">SUM(F190:F196)</f>
        <v>106454</v>
      </c>
      <c r="G197" s="4">
        <f t="shared" si="53"/>
        <v>114443</v>
      </c>
    </row>
    <row r="198" spans="1:7" ht="10.5" customHeight="1">
      <c r="A198" s="116"/>
      <c r="B198" s="121"/>
      <c r="C198" s="118"/>
      <c r="D198" s="2"/>
      <c r="E198" s="2"/>
      <c r="F198" s="2"/>
      <c r="G198" s="2"/>
    </row>
    <row r="199" spans="1:7" ht="14.45" customHeight="1">
      <c r="A199" s="116"/>
      <c r="B199" s="121">
        <v>0.5</v>
      </c>
      <c r="C199" s="118" t="s">
        <v>277</v>
      </c>
      <c r="D199" s="2"/>
      <c r="E199" s="2"/>
      <c r="F199" s="2"/>
      <c r="G199" s="2"/>
    </row>
    <row r="200" spans="1:7" ht="14.45" customHeight="1">
      <c r="A200" s="116"/>
      <c r="B200" s="117" t="s">
        <v>278</v>
      </c>
      <c r="C200" s="118" t="s">
        <v>12</v>
      </c>
      <c r="D200" s="2">
        <f>21569</f>
        <v>21569</v>
      </c>
      <c r="E200" s="2">
        <v>56928</v>
      </c>
      <c r="F200" s="2">
        <v>56928</v>
      </c>
      <c r="G200" s="2">
        <v>67942</v>
      </c>
    </row>
    <row r="201" spans="1:7" ht="14.45" customHeight="1">
      <c r="B201" s="84" t="s">
        <v>279</v>
      </c>
      <c r="C201" s="27" t="s">
        <v>31</v>
      </c>
      <c r="D201" s="2">
        <v>834</v>
      </c>
      <c r="E201" s="2">
        <v>7594</v>
      </c>
      <c r="F201" s="2">
        <v>7594</v>
      </c>
      <c r="G201" s="2">
        <v>4547</v>
      </c>
    </row>
    <row r="202" spans="1:7" s="57" customFormat="1" ht="14.45" customHeight="1">
      <c r="A202" s="52"/>
      <c r="B202" s="53" t="s">
        <v>319</v>
      </c>
      <c r="C202" s="52" t="s">
        <v>295</v>
      </c>
      <c r="D202" s="2">
        <v>387</v>
      </c>
      <c r="E202" s="2">
        <v>1718</v>
      </c>
      <c r="F202" s="2">
        <v>1718</v>
      </c>
      <c r="G202" s="2">
        <v>1</v>
      </c>
    </row>
    <row r="203" spans="1:7" s="57" customFormat="1" ht="14.45" customHeight="1">
      <c r="A203" s="52"/>
      <c r="B203" s="53" t="s">
        <v>320</v>
      </c>
      <c r="C203" s="52" t="s">
        <v>296</v>
      </c>
      <c r="D203" s="2">
        <v>13851</v>
      </c>
      <c r="E203" s="2">
        <v>8450</v>
      </c>
      <c r="F203" s="2">
        <v>8450</v>
      </c>
      <c r="G203" s="2">
        <v>10488</v>
      </c>
    </row>
    <row r="204" spans="1:7" ht="14.45" customHeight="1">
      <c r="B204" s="84" t="s">
        <v>280</v>
      </c>
      <c r="C204" s="27" t="s">
        <v>14</v>
      </c>
      <c r="D204" s="2">
        <v>48</v>
      </c>
      <c r="E204" s="2">
        <v>48</v>
      </c>
      <c r="F204" s="2">
        <v>48</v>
      </c>
      <c r="G204" s="2">
        <v>48</v>
      </c>
    </row>
    <row r="205" spans="1:7" ht="14.45" customHeight="1">
      <c r="B205" s="84" t="s">
        <v>281</v>
      </c>
      <c r="C205" s="27" t="s">
        <v>16</v>
      </c>
      <c r="D205" s="2">
        <v>47</v>
      </c>
      <c r="E205" s="2">
        <v>47</v>
      </c>
      <c r="F205" s="2">
        <v>47</v>
      </c>
      <c r="G205" s="7">
        <v>47</v>
      </c>
    </row>
    <row r="206" spans="1:7" ht="14.45" customHeight="1">
      <c r="B206" s="84" t="s">
        <v>282</v>
      </c>
      <c r="C206" s="52" t="s">
        <v>425</v>
      </c>
      <c r="D206" s="13">
        <v>22</v>
      </c>
      <c r="E206" s="13">
        <v>22</v>
      </c>
      <c r="F206" s="13">
        <v>22</v>
      </c>
      <c r="G206" s="13">
        <v>22</v>
      </c>
    </row>
    <row r="207" spans="1:7" ht="14.45" customHeight="1">
      <c r="A207" s="30" t="s">
        <v>5</v>
      </c>
      <c r="B207" s="74">
        <v>0.5</v>
      </c>
      <c r="C207" s="27" t="s">
        <v>277</v>
      </c>
      <c r="D207" s="13">
        <f t="shared" ref="D207:G207" si="55">SUM(D200:D206)</f>
        <v>36758</v>
      </c>
      <c r="E207" s="13">
        <f t="shared" si="55"/>
        <v>74807</v>
      </c>
      <c r="F207" s="13">
        <f t="shared" si="55"/>
        <v>74807</v>
      </c>
      <c r="G207" s="13">
        <f t="shared" si="55"/>
        <v>83095</v>
      </c>
    </row>
    <row r="208" spans="1:7" ht="12" customHeight="1">
      <c r="B208" s="74"/>
      <c r="C208" s="27"/>
      <c r="D208" s="2"/>
      <c r="E208" s="2"/>
      <c r="F208" s="2"/>
      <c r="G208" s="2"/>
    </row>
    <row r="209" spans="1:7" ht="14.45" customHeight="1">
      <c r="B209" s="74">
        <v>0.6</v>
      </c>
      <c r="C209" s="27" t="s">
        <v>32</v>
      </c>
      <c r="D209" s="36"/>
      <c r="E209" s="36"/>
      <c r="F209" s="36"/>
      <c r="G209" s="36"/>
    </row>
    <row r="210" spans="1:7" ht="14.45" customHeight="1">
      <c r="B210" s="84" t="s">
        <v>33</v>
      </c>
      <c r="C210" s="27" t="s">
        <v>12</v>
      </c>
      <c r="D210" s="16">
        <f>102358-1</f>
        <v>102357</v>
      </c>
      <c r="E210" s="16">
        <v>243885</v>
      </c>
      <c r="F210" s="16">
        <f>243885-28616</f>
        <v>215269</v>
      </c>
      <c r="G210" s="2">
        <v>285380</v>
      </c>
    </row>
    <row r="211" spans="1:7" ht="14.45" customHeight="1">
      <c r="B211" s="84" t="s">
        <v>184</v>
      </c>
      <c r="C211" s="27" t="s">
        <v>31</v>
      </c>
      <c r="D211" s="24">
        <v>68092</v>
      </c>
      <c r="E211" s="24">
        <v>21771</v>
      </c>
      <c r="F211" s="24">
        <v>21771</v>
      </c>
      <c r="G211" s="7">
        <v>19232</v>
      </c>
    </row>
    <row r="212" spans="1:7" s="57" customFormat="1" ht="14.45" customHeight="1">
      <c r="A212" s="52"/>
      <c r="B212" s="53" t="s">
        <v>321</v>
      </c>
      <c r="C212" s="52" t="s">
        <v>295</v>
      </c>
      <c r="D212" s="2">
        <v>2661</v>
      </c>
      <c r="E212" s="2">
        <v>7367</v>
      </c>
      <c r="F212" s="2">
        <v>7367</v>
      </c>
      <c r="G212" s="2">
        <v>1</v>
      </c>
    </row>
    <row r="213" spans="1:7" s="57" customFormat="1" ht="14.45" customHeight="1">
      <c r="A213" s="52"/>
      <c r="B213" s="53" t="s">
        <v>322</v>
      </c>
      <c r="C213" s="52" t="s">
        <v>296</v>
      </c>
      <c r="D213" s="2">
        <v>86358</v>
      </c>
      <c r="E213" s="2">
        <v>39910</v>
      </c>
      <c r="F213" s="2">
        <v>39910</v>
      </c>
      <c r="G213" s="2">
        <v>44258</v>
      </c>
    </row>
    <row r="214" spans="1:7" s="57" customFormat="1" ht="14.45" customHeight="1">
      <c r="A214" s="58"/>
      <c r="B214" s="59" t="s">
        <v>364</v>
      </c>
      <c r="C214" s="58" t="s">
        <v>362</v>
      </c>
      <c r="D214" s="13">
        <v>494</v>
      </c>
      <c r="E214" s="12">
        <v>0</v>
      </c>
      <c r="F214" s="13">
        <v>1</v>
      </c>
      <c r="G214" s="13">
        <v>1</v>
      </c>
    </row>
    <row r="215" spans="1:7" s="57" customFormat="1" ht="14.45" customHeight="1">
      <c r="A215" s="52"/>
      <c r="B215" s="53" t="s">
        <v>365</v>
      </c>
      <c r="C215" s="52" t="s">
        <v>363</v>
      </c>
      <c r="D215" s="2">
        <v>77</v>
      </c>
      <c r="E215" s="2">
        <v>3000</v>
      </c>
      <c r="F215" s="2">
        <v>3000</v>
      </c>
      <c r="G215" s="2">
        <v>3000</v>
      </c>
    </row>
    <row r="216" spans="1:7" ht="14.45" customHeight="1">
      <c r="B216" s="84" t="s">
        <v>34</v>
      </c>
      <c r="C216" s="52" t="s">
        <v>297</v>
      </c>
      <c r="D216" s="24">
        <v>470</v>
      </c>
      <c r="E216" s="24">
        <v>470</v>
      </c>
      <c r="F216" s="24">
        <v>470</v>
      </c>
      <c r="G216" s="7">
        <v>470</v>
      </c>
    </row>
    <row r="217" spans="1:7" s="57" customFormat="1" ht="14.45" customHeight="1">
      <c r="A217" s="52"/>
      <c r="B217" s="53" t="s">
        <v>325</v>
      </c>
      <c r="C217" s="52" t="s">
        <v>324</v>
      </c>
      <c r="D217" s="1">
        <v>0</v>
      </c>
      <c r="E217" s="2">
        <v>1</v>
      </c>
      <c r="F217" s="2">
        <v>1</v>
      </c>
      <c r="G217" s="2">
        <v>1</v>
      </c>
    </row>
    <row r="218" spans="1:7" ht="14.45" customHeight="1">
      <c r="B218" s="84" t="s">
        <v>35</v>
      </c>
      <c r="C218" s="27" t="s">
        <v>16</v>
      </c>
      <c r="D218" s="24">
        <v>1707</v>
      </c>
      <c r="E218" s="24">
        <v>2660</v>
      </c>
      <c r="F218" s="24">
        <v>2660</v>
      </c>
      <c r="G218" s="7">
        <v>2660</v>
      </c>
    </row>
    <row r="219" spans="1:7" s="57" customFormat="1" ht="14.45" customHeight="1">
      <c r="A219" s="52"/>
      <c r="B219" s="53" t="s">
        <v>329</v>
      </c>
      <c r="C219" s="52" t="s">
        <v>327</v>
      </c>
      <c r="D219" s="2">
        <v>540</v>
      </c>
      <c r="E219" s="2">
        <v>1</v>
      </c>
      <c r="F219" s="2">
        <v>1</v>
      </c>
      <c r="G219" s="2">
        <v>1</v>
      </c>
    </row>
    <row r="220" spans="1:7" s="57" customFormat="1" ht="14.45" customHeight="1">
      <c r="A220" s="52"/>
      <c r="B220" s="53" t="s">
        <v>330</v>
      </c>
      <c r="C220" s="52" t="s">
        <v>328</v>
      </c>
      <c r="D220" s="1">
        <v>0</v>
      </c>
      <c r="E220" s="2">
        <v>1</v>
      </c>
      <c r="F220" s="2">
        <v>1</v>
      </c>
      <c r="G220" s="2">
        <v>1</v>
      </c>
    </row>
    <row r="221" spans="1:7" ht="14.45" customHeight="1">
      <c r="B221" s="84" t="s">
        <v>36</v>
      </c>
      <c r="C221" s="27" t="s">
        <v>326</v>
      </c>
      <c r="D221" s="7">
        <v>10978</v>
      </c>
      <c r="E221" s="24">
        <v>12626</v>
      </c>
      <c r="F221" s="24">
        <v>12626</v>
      </c>
      <c r="G221" s="7">
        <v>11945</v>
      </c>
    </row>
    <row r="222" spans="1:7" s="57" customFormat="1" ht="14.45" customHeight="1">
      <c r="A222" s="52"/>
      <c r="B222" s="53" t="s">
        <v>323</v>
      </c>
      <c r="C222" s="52" t="s">
        <v>298</v>
      </c>
      <c r="D222" s="2">
        <v>1276</v>
      </c>
      <c r="E222" s="2">
        <v>1</v>
      </c>
      <c r="F222" s="2">
        <v>1</v>
      </c>
      <c r="G222" s="2">
        <v>1</v>
      </c>
    </row>
    <row r="223" spans="1:7" ht="14.45" customHeight="1">
      <c r="B223" s="84" t="s">
        <v>37</v>
      </c>
      <c r="C223" s="52" t="s">
        <v>425</v>
      </c>
      <c r="D223" s="24">
        <v>1190</v>
      </c>
      <c r="E223" s="24">
        <v>1372</v>
      </c>
      <c r="F223" s="24">
        <v>1372</v>
      </c>
      <c r="G223" s="7">
        <v>1372</v>
      </c>
    </row>
    <row r="224" spans="1:7" ht="14.45" customHeight="1">
      <c r="B224" s="84" t="s">
        <v>388</v>
      </c>
      <c r="C224" s="52" t="s">
        <v>389</v>
      </c>
      <c r="D224" s="24">
        <v>2500</v>
      </c>
      <c r="E224" s="24">
        <v>492</v>
      </c>
      <c r="F224" s="24">
        <v>492</v>
      </c>
      <c r="G224" s="2">
        <v>2000</v>
      </c>
    </row>
    <row r="225" spans="1:7" ht="14.45" customHeight="1">
      <c r="B225" s="84" t="s">
        <v>378</v>
      </c>
      <c r="C225" s="52" t="s">
        <v>376</v>
      </c>
      <c r="D225" s="2">
        <v>3267</v>
      </c>
      <c r="E225" s="2">
        <v>2500</v>
      </c>
      <c r="F225" s="2">
        <v>2500</v>
      </c>
      <c r="G225" s="2">
        <v>2500</v>
      </c>
    </row>
    <row r="226" spans="1:7" ht="14.45" customHeight="1">
      <c r="A226" s="52"/>
      <c r="B226" s="53" t="s">
        <v>331</v>
      </c>
      <c r="C226" s="52" t="s">
        <v>332</v>
      </c>
      <c r="D226" s="2">
        <v>21100</v>
      </c>
      <c r="E226" s="2">
        <v>29000</v>
      </c>
      <c r="F226" s="2">
        <v>29000</v>
      </c>
      <c r="G226" s="2">
        <v>21000</v>
      </c>
    </row>
    <row r="227" spans="1:7" ht="14.45" customHeight="1">
      <c r="A227" s="30" t="s">
        <v>5</v>
      </c>
      <c r="B227" s="74">
        <v>0.6</v>
      </c>
      <c r="C227" s="27" t="s">
        <v>32</v>
      </c>
      <c r="D227" s="4">
        <f t="shared" ref="D227:G227" si="56">SUM(D210:D226)</f>
        <v>303067</v>
      </c>
      <c r="E227" s="4">
        <f t="shared" si="56"/>
        <v>365057</v>
      </c>
      <c r="F227" s="4">
        <f t="shared" si="56"/>
        <v>336442</v>
      </c>
      <c r="G227" s="4">
        <f t="shared" si="56"/>
        <v>393823</v>
      </c>
    </row>
    <row r="228" spans="1:7" ht="15" customHeight="1">
      <c r="B228" s="74"/>
      <c r="C228" s="27"/>
      <c r="D228" s="14"/>
      <c r="E228" s="14"/>
      <c r="F228" s="14"/>
      <c r="G228" s="14"/>
    </row>
    <row r="229" spans="1:7" ht="15" customHeight="1">
      <c r="B229" s="74">
        <v>0.61</v>
      </c>
      <c r="C229" s="27" t="s">
        <v>412</v>
      </c>
      <c r="D229" s="2"/>
      <c r="E229" s="2"/>
      <c r="F229" s="2"/>
      <c r="G229" s="2"/>
    </row>
    <row r="230" spans="1:7" ht="15" customHeight="1">
      <c r="B230" s="74" t="s">
        <v>413</v>
      </c>
      <c r="C230" s="27" t="s">
        <v>332</v>
      </c>
      <c r="D230" s="2">
        <v>33070</v>
      </c>
      <c r="E230" s="2">
        <v>17500</v>
      </c>
      <c r="F230" s="2">
        <f>17500-1</f>
        <v>17499</v>
      </c>
      <c r="G230" s="2">
        <v>5000</v>
      </c>
    </row>
    <row r="231" spans="1:7" ht="15" customHeight="1">
      <c r="A231" s="30" t="s">
        <v>5</v>
      </c>
      <c r="B231" s="74">
        <v>0.61</v>
      </c>
      <c r="C231" s="27" t="s">
        <v>412</v>
      </c>
      <c r="D231" s="4">
        <f t="shared" ref="D231:G231" si="57">D230</f>
        <v>33070</v>
      </c>
      <c r="E231" s="4">
        <f t="shared" si="57"/>
        <v>17500</v>
      </c>
      <c r="F231" s="4">
        <f t="shared" si="57"/>
        <v>17499</v>
      </c>
      <c r="G231" s="4">
        <f t="shared" si="57"/>
        <v>5000</v>
      </c>
    </row>
    <row r="232" spans="1:7" ht="15" customHeight="1">
      <c r="B232" s="74"/>
      <c r="C232" s="27"/>
      <c r="D232" s="14"/>
      <c r="E232" s="14"/>
      <c r="F232" s="14"/>
      <c r="G232" s="14"/>
    </row>
    <row r="233" spans="1:7" s="57" customFormat="1" ht="13.9" customHeight="1">
      <c r="A233" s="52"/>
      <c r="B233" s="76" t="s">
        <v>509</v>
      </c>
      <c r="C233" s="52" t="s">
        <v>508</v>
      </c>
      <c r="D233" s="2"/>
      <c r="E233" s="2"/>
      <c r="F233" s="2"/>
      <c r="G233" s="2"/>
    </row>
    <row r="234" spans="1:7" s="57" customFormat="1" ht="13.9" customHeight="1">
      <c r="A234" s="52"/>
      <c r="B234" s="53" t="s">
        <v>510</v>
      </c>
      <c r="C234" s="52" t="s">
        <v>332</v>
      </c>
      <c r="D234" s="1">
        <v>0</v>
      </c>
      <c r="E234" s="1">
        <v>0</v>
      </c>
      <c r="F234" s="1">
        <v>0</v>
      </c>
      <c r="G234" s="2">
        <v>3801</v>
      </c>
    </row>
    <row r="235" spans="1:7" s="57" customFormat="1" ht="13.9" customHeight="1">
      <c r="A235" s="52" t="s">
        <v>5</v>
      </c>
      <c r="B235" s="76" t="s">
        <v>509</v>
      </c>
      <c r="C235" s="52" t="s">
        <v>508</v>
      </c>
      <c r="D235" s="3">
        <f>D234</f>
        <v>0</v>
      </c>
      <c r="E235" s="3">
        <f t="shared" ref="E235:G235" si="58">E234</f>
        <v>0</v>
      </c>
      <c r="F235" s="3">
        <f t="shared" si="58"/>
        <v>0</v>
      </c>
      <c r="G235" s="4">
        <f t="shared" si="58"/>
        <v>3801</v>
      </c>
    </row>
    <row r="236" spans="1:7" ht="15" customHeight="1">
      <c r="A236" s="30" t="s">
        <v>5</v>
      </c>
      <c r="B236" s="65">
        <v>1.0009999999999999</v>
      </c>
      <c r="C236" s="34" t="s">
        <v>8</v>
      </c>
      <c r="D236" s="4">
        <f>D187+D177+D167+D157+D227+D197+D207+D231+D235</f>
        <v>739255</v>
      </c>
      <c r="E236" s="4">
        <f t="shared" ref="E236:G236" si="59">E187+E177+E167+E157+E227+E197+E207+E231+E235</f>
        <v>979985</v>
      </c>
      <c r="F236" s="4">
        <f t="shared" si="59"/>
        <v>951369</v>
      </c>
      <c r="G236" s="4">
        <f t="shared" si="59"/>
        <v>1052879</v>
      </c>
    </row>
    <row r="237" spans="1:7" ht="15" customHeight="1">
      <c r="B237" s="69"/>
      <c r="C237" s="34"/>
      <c r="D237" s="36"/>
      <c r="E237" s="36"/>
      <c r="F237" s="36"/>
      <c r="G237" s="36"/>
    </row>
    <row r="238" spans="1:7" ht="14.45" customHeight="1">
      <c r="B238" s="65">
        <v>1.0029999999999999</v>
      </c>
      <c r="C238" s="34" t="s">
        <v>449</v>
      </c>
      <c r="D238" s="36"/>
      <c r="E238" s="36"/>
      <c r="F238" s="36"/>
      <c r="G238" s="36"/>
    </row>
    <row r="239" spans="1:7" ht="14.45" customHeight="1">
      <c r="B239" s="77">
        <v>61</v>
      </c>
      <c r="C239" s="27" t="s">
        <v>409</v>
      </c>
      <c r="D239" s="36"/>
      <c r="E239" s="36"/>
      <c r="F239" s="36"/>
      <c r="G239" s="36"/>
    </row>
    <row r="240" spans="1:7" ht="14.45" customHeight="1">
      <c r="B240" s="84" t="s">
        <v>445</v>
      </c>
      <c r="C240" s="52" t="s">
        <v>332</v>
      </c>
      <c r="D240" s="6">
        <v>0</v>
      </c>
      <c r="E240" s="24">
        <v>5000</v>
      </c>
      <c r="F240" s="24">
        <v>5000</v>
      </c>
      <c r="G240" s="7">
        <v>5000</v>
      </c>
    </row>
    <row r="241" spans="1:7" ht="14.45" customHeight="1">
      <c r="A241" s="30" t="s">
        <v>5</v>
      </c>
      <c r="B241" s="65">
        <v>1.0029999999999999</v>
      </c>
      <c r="C241" s="34" t="s">
        <v>449</v>
      </c>
      <c r="D241" s="3">
        <f t="shared" ref="D241:G241" si="60">D240</f>
        <v>0</v>
      </c>
      <c r="E241" s="4">
        <f t="shared" si="60"/>
        <v>5000</v>
      </c>
      <c r="F241" s="4">
        <f t="shared" si="60"/>
        <v>5000</v>
      </c>
      <c r="G241" s="4">
        <f t="shared" si="60"/>
        <v>5000</v>
      </c>
    </row>
    <row r="242" spans="1:7" ht="14.45" customHeight="1">
      <c r="B242" s="65"/>
      <c r="C242" s="34"/>
      <c r="D242" s="2"/>
      <c r="E242" s="2"/>
      <c r="F242" s="2"/>
      <c r="G242" s="2"/>
    </row>
    <row r="243" spans="1:7" ht="14.45" customHeight="1">
      <c r="B243" s="65">
        <v>1.004</v>
      </c>
      <c r="C243" s="34" t="s">
        <v>54</v>
      </c>
      <c r="D243" s="36"/>
      <c r="E243" s="36"/>
      <c r="F243" s="36"/>
      <c r="G243" s="36"/>
    </row>
    <row r="244" spans="1:7" ht="14.45" customHeight="1">
      <c r="B244" s="77">
        <v>60</v>
      </c>
      <c r="C244" s="27" t="s">
        <v>55</v>
      </c>
      <c r="D244" s="36"/>
      <c r="E244" s="36"/>
      <c r="F244" s="36"/>
      <c r="G244" s="36"/>
    </row>
    <row r="245" spans="1:7" ht="14.45" customHeight="1">
      <c r="B245" s="84" t="s">
        <v>56</v>
      </c>
      <c r="C245" s="27" t="s">
        <v>12</v>
      </c>
      <c r="D245" s="7">
        <v>9330</v>
      </c>
      <c r="E245" s="24">
        <v>17140</v>
      </c>
      <c r="F245" s="24">
        <v>17140</v>
      </c>
      <c r="G245" s="7">
        <v>16428</v>
      </c>
    </row>
    <row r="246" spans="1:7" ht="14.45" customHeight="1">
      <c r="A246" s="116"/>
      <c r="B246" s="117" t="s">
        <v>111</v>
      </c>
      <c r="C246" s="118" t="s">
        <v>31</v>
      </c>
      <c r="D246" s="2">
        <v>664</v>
      </c>
      <c r="E246" s="16">
        <v>1095</v>
      </c>
      <c r="F246" s="16">
        <v>1095</v>
      </c>
      <c r="G246" s="2">
        <v>1029</v>
      </c>
    </row>
    <row r="247" spans="1:7" s="57" customFormat="1" ht="14.45" customHeight="1">
      <c r="A247" s="119"/>
      <c r="B247" s="120" t="s">
        <v>333</v>
      </c>
      <c r="C247" s="119" t="s">
        <v>295</v>
      </c>
      <c r="D247" s="2">
        <v>435</v>
      </c>
      <c r="E247" s="2">
        <v>519</v>
      </c>
      <c r="F247" s="2">
        <v>519</v>
      </c>
      <c r="G247" s="2">
        <v>1</v>
      </c>
    </row>
    <row r="248" spans="1:7" s="57" customFormat="1" ht="14.45" customHeight="1">
      <c r="A248" s="119"/>
      <c r="B248" s="120" t="s">
        <v>334</v>
      </c>
      <c r="C248" s="119" t="s">
        <v>296</v>
      </c>
      <c r="D248" s="2">
        <v>7466</v>
      </c>
      <c r="E248" s="2">
        <v>1933</v>
      </c>
      <c r="F248" s="2">
        <v>1933</v>
      </c>
      <c r="G248" s="2">
        <v>1933</v>
      </c>
    </row>
    <row r="249" spans="1:7" ht="14.45" customHeight="1">
      <c r="B249" s="84" t="s">
        <v>252</v>
      </c>
      <c r="C249" s="52" t="s">
        <v>297</v>
      </c>
      <c r="D249" s="1">
        <v>0</v>
      </c>
      <c r="E249" s="16">
        <v>1</v>
      </c>
      <c r="F249" s="16">
        <v>1</v>
      </c>
      <c r="G249" s="2">
        <v>1</v>
      </c>
    </row>
    <row r="250" spans="1:7" ht="14.45" customHeight="1">
      <c r="B250" s="84" t="s">
        <v>253</v>
      </c>
      <c r="C250" s="27" t="s">
        <v>16</v>
      </c>
      <c r="D250" s="12">
        <v>0</v>
      </c>
      <c r="E250" s="21">
        <v>1</v>
      </c>
      <c r="F250" s="21">
        <v>1</v>
      </c>
      <c r="G250" s="13">
        <v>1</v>
      </c>
    </row>
    <row r="251" spans="1:7" ht="14.45" customHeight="1">
      <c r="A251" s="30" t="s">
        <v>5</v>
      </c>
      <c r="B251" s="77">
        <v>60</v>
      </c>
      <c r="C251" s="27" t="s">
        <v>55</v>
      </c>
      <c r="D251" s="13">
        <f t="shared" ref="D251:F251" si="61">SUM(D245:D250)</f>
        <v>17895</v>
      </c>
      <c r="E251" s="13">
        <f t="shared" si="61"/>
        <v>20689</v>
      </c>
      <c r="F251" s="13">
        <f t="shared" si="61"/>
        <v>20689</v>
      </c>
      <c r="G251" s="13">
        <f>SUM(G245:G250)</f>
        <v>19393</v>
      </c>
    </row>
    <row r="252" spans="1:7" ht="14.45" customHeight="1">
      <c r="A252" s="30" t="s">
        <v>5</v>
      </c>
      <c r="B252" s="65">
        <v>1.004</v>
      </c>
      <c r="C252" s="20" t="s">
        <v>54</v>
      </c>
      <c r="D252" s="4">
        <f t="shared" ref="D252:G252" si="62">D251</f>
        <v>17895</v>
      </c>
      <c r="E252" s="4">
        <f t="shared" si="62"/>
        <v>20689</v>
      </c>
      <c r="F252" s="4">
        <f t="shared" si="62"/>
        <v>20689</v>
      </c>
      <c r="G252" s="4">
        <f t="shared" si="62"/>
        <v>19393</v>
      </c>
    </row>
    <row r="253" spans="1:7" ht="14.45" customHeight="1">
      <c r="B253" s="19"/>
      <c r="C253" s="20"/>
      <c r="D253" s="36"/>
      <c r="E253" s="36"/>
      <c r="F253" s="36"/>
      <c r="G253" s="36"/>
    </row>
    <row r="254" spans="1:7" ht="14.1" customHeight="1">
      <c r="B254" s="65">
        <v>1.0049999999999999</v>
      </c>
      <c r="C254" s="34" t="s">
        <v>135</v>
      </c>
      <c r="D254" s="36"/>
      <c r="E254" s="36"/>
      <c r="F254" s="36"/>
      <c r="G254" s="36"/>
    </row>
    <row r="255" spans="1:7" ht="14.1" customHeight="1">
      <c r="B255" s="78">
        <v>63</v>
      </c>
      <c r="C255" s="27" t="s">
        <v>57</v>
      </c>
      <c r="D255" s="36"/>
      <c r="E255" s="36"/>
      <c r="F255" s="36"/>
      <c r="G255" s="36"/>
    </row>
    <row r="256" spans="1:7" ht="14.1" customHeight="1">
      <c r="B256" s="84" t="s">
        <v>58</v>
      </c>
      <c r="C256" s="27" t="s">
        <v>12</v>
      </c>
      <c r="D256" s="2">
        <v>5475</v>
      </c>
      <c r="E256" s="16">
        <v>11914</v>
      </c>
      <c r="F256" s="16">
        <v>11914</v>
      </c>
      <c r="G256" s="2">
        <v>8442</v>
      </c>
    </row>
    <row r="257" spans="1:7" ht="14.1" customHeight="1">
      <c r="B257" s="84" t="s">
        <v>187</v>
      </c>
      <c r="C257" s="27" t="s">
        <v>31</v>
      </c>
      <c r="D257" s="2">
        <v>122</v>
      </c>
      <c r="E257" s="16">
        <v>41</v>
      </c>
      <c r="F257" s="16">
        <v>41</v>
      </c>
      <c r="G257" s="2">
        <v>41</v>
      </c>
    </row>
    <row r="258" spans="1:7" s="57" customFormat="1" ht="14.1" customHeight="1">
      <c r="A258" s="52"/>
      <c r="B258" s="53" t="s">
        <v>335</v>
      </c>
      <c r="C258" s="52" t="s">
        <v>295</v>
      </c>
      <c r="D258" s="2">
        <v>250</v>
      </c>
      <c r="E258" s="2">
        <v>361</v>
      </c>
      <c r="F258" s="2">
        <v>361</v>
      </c>
      <c r="G258" s="2">
        <v>1</v>
      </c>
    </row>
    <row r="259" spans="1:7" s="57" customFormat="1" ht="14.1" customHeight="1">
      <c r="A259" s="52"/>
      <c r="B259" s="53" t="s">
        <v>336</v>
      </c>
      <c r="C259" s="52" t="s">
        <v>296</v>
      </c>
      <c r="D259" s="2">
        <v>4383</v>
      </c>
      <c r="E259" s="2">
        <v>1446</v>
      </c>
      <c r="F259" s="2">
        <v>1446</v>
      </c>
      <c r="G259" s="2">
        <v>975</v>
      </c>
    </row>
    <row r="260" spans="1:7" ht="14.1" customHeight="1">
      <c r="A260" s="66"/>
      <c r="B260" s="106" t="s">
        <v>59</v>
      </c>
      <c r="C260" s="58" t="s">
        <v>297</v>
      </c>
      <c r="D260" s="21">
        <v>42</v>
      </c>
      <c r="E260" s="21">
        <v>42</v>
      </c>
      <c r="F260" s="21">
        <v>42</v>
      </c>
      <c r="G260" s="13">
        <v>42</v>
      </c>
    </row>
    <row r="261" spans="1:7" ht="14.1" customHeight="1">
      <c r="B261" s="84" t="s">
        <v>60</v>
      </c>
      <c r="C261" s="27" t="s">
        <v>16</v>
      </c>
      <c r="D261" s="1">
        <v>0</v>
      </c>
      <c r="E261" s="16">
        <v>24</v>
      </c>
      <c r="F261" s="16">
        <v>24</v>
      </c>
      <c r="G261" s="2">
        <v>24</v>
      </c>
    </row>
    <row r="262" spans="1:7" ht="14.1" customHeight="1">
      <c r="A262" s="30" t="s">
        <v>5</v>
      </c>
      <c r="B262" s="33">
        <v>63</v>
      </c>
      <c r="C262" s="27" t="s">
        <v>57</v>
      </c>
      <c r="D262" s="4">
        <f t="shared" ref="D262:E262" si="63">SUM(D256:D261)</f>
        <v>10272</v>
      </c>
      <c r="E262" s="4">
        <f t="shared" si="63"/>
        <v>13828</v>
      </c>
      <c r="F262" s="4">
        <f t="shared" ref="F262" si="64">SUM(F256:F261)</f>
        <v>13828</v>
      </c>
      <c r="G262" s="4">
        <f>SUM(G256:G261)</f>
        <v>9525</v>
      </c>
    </row>
    <row r="263" spans="1:7" ht="12.75" customHeight="1">
      <c r="C263" s="27"/>
      <c r="D263" s="36"/>
      <c r="E263" s="36"/>
      <c r="F263" s="36"/>
      <c r="G263" s="36"/>
    </row>
    <row r="264" spans="1:7" ht="14.1" customHeight="1">
      <c r="B264" s="78">
        <v>64</v>
      </c>
      <c r="C264" s="27" t="s">
        <v>61</v>
      </c>
      <c r="D264" s="36"/>
      <c r="E264" s="36"/>
      <c r="F264" s="36"/>
      <c r="G264" s="36"/>
    </row>
    <row r="265" spans="1:7" ht="14.1" customHeight="1">
      <c r="B265" s="84" t="s">
        <v>62</v>
      </c>
      <c r="C265" s="27" t="s">
        <v>12</v>
      </c>
      <c r="D265" s="2">
        <v>17279</v>
      </c>
      <c r="E265" s="2">
        <v>30455</v>
      </c>
      <c r="F265" s="2">
        <v>30455</v>
      </c>
      <c r="G265" s="2">
        <v>31850</v>
      </c>
    </row>
    <row r="266" spans="1:7" ht="14.1" customHeight="1">
      <c r="B266" s="84" t="s">
        <v>63</v>
      </c>
      <c r="C266" s="27" t="s">
        <v>31</v>
      </c>
      <c r="D266" s="2">
        <v>535</v>
      </c>
      <c r="E266" s="2">
        <v>605</v>
      </c>
      <c r="F266" s="2">
        <v>605</v>
      </c>
      <c r="G266" s="2">
        <v>631</v>
      </c>
    </row>
    <row r="267" spans="1:7" s="57" customFormat="1" ht="14.1" customHeight="1">
      <c r="A267" s="52"/>
      <c r="B267" s="53" t="s">
        <v>337</v>
      </c>
      <c r="C267" s="52" t="s">
        <v>295</v>
      </c>
      <c r="D267" s="2">
        <v>736</v>
      </c>
      <c r="E267" s="2">
        <v>922</v>
      </c>
      <c r="F267" s="2">
        <v>922</v>
      </c>
      <c r="G267" s="2">
        <v>1</v>
      </c>
    </row>
    <row r="268" spans="1:7" s="57" customFormat="1" ht="14.1" customHeight="1">
      <c r="A268" s="52"/>
      <c r="B268" s="53" t="s">
        <v>338</v>
      </c>
      <c r="C268" s="52" t="s">
        <v>296</v>
      </c>
      <c r="D268" s="2">
        <v>14407</v>
      </c>
      <c r="E268" s="2">
        <v>4384</v>
      </c>
      <c r="F268" s="2">
        <v>4384</v>
      </c>
      <c r="G268" s="2">
        <v>4644</v>
      </c>
    </row>
    <row r="269" spans="1:7" ht="14.1" customHeight="1">
      <c r="B269" s="84" t="s">
        <v>64</v>
      </c>
      <c r="C269" s="52" t="s">
        <v>297</v>
      </c>
      <c r="D269" s="2">
        <v>42</v>
      </c>
      <c r="E269" s="2">
        <v>42</v>
      </c>
      <c r="F269" s="2">
        <v>42</v>
      </c>
      <c r="G269" s="2">
        <v>42</v>
      </c>
    </row>
    <row r="270" spans="1:7" ht="14.1" customHeight="1">
      <c r="B270" s="84" t="s">
        <v>65</v>
      </c>
      <c r="C270" s="27" t="s">
        <v>16</v>
      </c>
      <c r="D270" s="2">
        <v>37</v>
      </c>
      <c r="E270" s="2">
        <v>37</v>
      </c>
      <c r="F270" s="2">
        <v>37</v>
      </c>
      <c r="G270" s="7">
        <v>200</v>
      </c>
    </row>
    <row r="271" spans="1:7" ht="14.1" customHeight="1">
      <c r="A271" s="30" t="s">
        <v>5</v>
      </c>
      <c r="B271" s="78">
        <v>64</v>
      </c>
      <c r="C271" s="27" t="s">
        <v>61</v>
      </c>
      <c r="D271" s="4">
        <f t="shared" ref="D271:F271" si="65">SUM(D264:D270)</f>
        <v>33036</v>
      </c>
      <c r="E271" s="4">
        <f t="shared" si="65"/>
        <v>36445</v>
      </c>
      <c r="F271" s="4">
        <f t="shared" si="65"/>
        <v>36445</v>
      </c>
      <c r="G271" s="4">
        <f>SUM(G264:G270)</f>
        <v>37368</v>
      </c>
    </row>
    <row r="272" spans="1:7" ht="14.1" customHeight="1">
      <c r="A272" s="30" t="s">
        <v>5</v>
      </c>
      <c r="B272" s="65">
        <v>1.0049999999999999</v>
      </c>
      <c r="C272" s="34" t="s">
        <v>135</v>
      </c>
      <c r="D272" s="4">
        <f t="shared" ref="D272:F272" si="66">D271+D262</f>
        <v>43308</v>
      </c>
      <c r="E272" s="4">
        <f t="shared" si="66"/>
        <v>50273</v>
      </c>
      <c r="F272" s="4">
        <f t="shared" si="66"/>
        <v>50273</v>
      </c>
      <c r="G272" s="4">
        <f>G271+G262</f>
        <v>46893</v>
      </c>
    </row>
    <row r="273" spans="1:7" ht="12.75" customHeight="1">
      <c r="B273" s="69"/>
      <c r="C273" s="34"/>
      <c r="D273" s="36"/>
      <c r="E273" s="36"/>
      <c r="F273" s="36"/>
      <c r="G273" s="36"/>
    </row>
    <row r="274" spans="1:7" ht="15" customHeight="1">
      <c r="B274" s="65">
        <v>1.0129999999999999</v>
      </c>
      <c r="C274" s="34" t="s">
        <v>123</v>
      </c>
      <c r="D274" s="36"/>
      <c r="E274" s="36"/>
      <c r="F274" s="36"/>
      <c r="G274" s="36"/>
    </row>
    <row r="275" spans="1:7" ht="15" customHeight="1">
      <c r="B275" s="33">
        <v>65</v>
      </c>
      <c r="C275" s="27" t="s">
        <v>66</v>
      </c>
      <c r="D275" s="36"/>
      <c r="E275" s="36"/>
      <c r="F275" s="36"/>
      <c r="G275" s="36"/>
    </row>
    <row r="276" spans="1:7" ht="15" customHeight="1">
      <c r="B276" s="84" t="s">
        <v>67</v>
      </c>
      <c r="C276" s="27" t="s">
        <v>12</v>
      </c>
      <c r="D276" s="24">
        <v>3895</v>
      </c>
      <c r="E276" s="24">
        <v>7872</v>
      </c>
      <c r="F276" s="24">
        <v>7872</v>
      </c>
      <c r="G276" s="7">
        <v>8121</v>
      </c>
    </row>
    <row r="277" spans="1:7" s="57" customFormat="1" ht="15" customHeight="1">
      <c r="A277" s="52"/>
      <c r="B277" s="53" t="s">
        <v>339</v>
      </c>
      <c r="C277" s="52" t="s">
        <v>295</v>
      </c>
      <c r="D277" s="1">
        <v>0</v>
      </c>
      <c r="E277" s="2">
        <v>239</v>
      </c>
      <c r="F277" s="2">
        <v>239</v>
      </c>
      <c r="G277" s="2">
        <v>1</v>
      </c>
    </row>
    <row r="278" spans="1:7" s="57" customFormat="1" ht="15" customHeight="1">
      <c r="A278" s="52"/>
      <c r="B278" s="53" t="s">
        <v>340</v>
      </c>
      <c r="C278" s="52" t="s">
        <v>296</v>
      </c>
      <c r="D278" s="2">
        <v>3137</v>
      </c>
      <c r="E278" s="2">
        <v>1007</v>
      </c>
      <c r="F278" s="2">
        <v>1007</v>
      </c>
      <c r="G278" s="2">
        <v>1031</v>
      </c>
    </row>
    <row r="279" spans="1:7" ht="15" customHeight="1">
      <c r="A279" s="30" t="s">
        <v>5</v>
      </c>
      <c r="B279" s="33">
        <v>65</v>
      </c>
      <c r="C279" s="27" t="s">
        <v>66</v>
      </c>
      <c r="D279" s="10">
        <f t="shared" ref="D279:F279" si="67">SUM(D276:D278)</f>
        <v>7032</v>
      </c>
      <c r="E279" s="10">
        <f t="shared" si="67"/>
        <v>9118</v>
      </c>
      <c r="F279" s="10">
        <f t="shared" si="67"/>
        <v>9118</v>
      </c>
      <c r="G279" s="10">
        <f t="shared" ref="G279" si="68">SUM(G276:G278)</f>
        <v>9153</v>
      </c>
    </row>
    <row r="280" spans="1:7" ht="15" customHeight="1">
      <c r="A280" s="30" t="s">
        <v>5</v>
      </c>
      <c r="B280" s="65">
        <v>1.0129999999999999</v>
      </c>
      <c r="C280" s="34" t="s">
        <v>123</v>
      </c>
      <c r="D280" s="4">
        <f t="shared" ref="D280:F280" si="69">D279</f>
        <v>7032</v>
      </c>
      <c r="E280" s="4">
        <f t="shared" si="69"/>
        <v>9118</v>
      </c>
      <c r="F280" s="4">
        <f t="shared" si="69"/>
        <v>9118</v>
      </c>
      <c r="G280" s="4">
        <f t="shared" ref="G280" si="70">G279</f>
        <v>9153</v>
      </c>
    </row>
    <row r="281" spans="1:7" ht="12.75" customHeight="1">
      <c r="B281" s="65"/>
      <c r="C281" s="34"/>
      <c r="D281" s="36"/>
      <c r="E281" s="36"/>
      <c r="F281" s="36"/>
      <c r="G281" s="36"/>
    </row>
    <row r="282" spans="1:7" ht="28.5" customHeight="1">
      <c r="B282" s="72">
        <v>1.101</v>
      </c>
      <c r="C282" s="34" t="s">
        <v>70</v>
      </c>
      <c r="D282" s="36"/>
      <c r="E282" s="36"/>
      <c r="F282" s="36"/>
      <c r="G282" s="36"/>
    </row>
    <row r="283" spans="1:7" ht="28.15" customHeight="1">
      <c r="B283" s="33">
        <v>11</v>
      </c>
      <c r="C283" s="27" t="s">
        <v>283</v>
      </c>
      <c r="D283" s="16"/>
      <c r="E283" s="16"/>
      <c r="F283" s="16"/>
      <c r="G283" s="16"/>
    </row>
    <row r="284" spans="1:7" ht="15" customHeight="1">
      <c r="B284" s="33" t="s">
        <v>132</v>
      </c>
      <c r="C284" s="27" t="s">
        <v>133</v>
      </c>
      <c r="D284" s="16">
        <v>122447</v>
      </c>
      <c r="E284" s="24">
        <v>237548</v>
      </c>
      <c r="F284" s="24">
        <f>237548-1-180123</f>
        <v>57424</v>
      </c>
      <c r="G284" s="11">
        <v>0</v>
      </c>
    </row>
    <row r="285" spans="1:7" ht="15" customHeight="1">
      <c r="B285" s="33" t="s">
        <v>199</v>
      </c>
      <c r="C285" s="27" t="s">
        <v>200</v>
      </c>
      <c r="D285" s="16">
        <v>13605</v>
      </c>
      <c r="E285" s="16">
        <v>10745</v>
      </c>
      <c r="F285" s="16">
        <v>10745</v>
      </c>
      <c r="G285" s="11">
        <v>0</v>
      </c>
    </row>
    <row r="286" spans="1:7" ht="15" customHeight="1">
      <c r="C286" s="27"/>
      <c r="D286" s="16"/>
      <c r="E286" s="16"/>
      <c r="F286" s="16"/>
      <c r="G286" s="16"/>
    </row>
    <row r="287" spans="1:7" ht="15" customHeight="1">
      <c r="B287" s="33">
        <v>50</v>
      </c>
      <c r="C287" s="27" t="s">
        <v>133</v>
      </c>
      <c r="D287" s="16"/>
      <c r="E287" s="16"/>
      <c r="F287" s="16"/>
      <c r="G287" s="16"/>
    </row>
    <row r="288" spans="1:7" ht="15" customHeight="1">
      <c r="B288" s="84" t="s">
        <v>465</v>
      </c>
      <c r="C288" s="27" t="s">
        <v>332</v>
      </c>
      <c r="D288" s="11">
        <v>0</v>
      </c>
      <c r="E288" s="11">
        <v>0</v>
      </c>
      <c r="F288" s="11">
        <v>0</v>
      </c>
      <c r="G288" s="16">
        <v>157320</v>
      </c>
    </row>
    <row r="289" spans="1:7" ht="15" customHeight="1">
      <c r="A289" s="30" t="s">
        <v>5</v>
      </c>
      <c r="B289" s="33">
        <v>50</v>
      </c>
      <c r="C289" s="27" t="s">
        <v>133</v>
      </c>
      <c r="D289" s="9">
        <f>D288</f>
        <v>0</v>
      </c>
      <c r="E289" s="9">
        <f t="shared" ref="E289:G289" si="71">E288</f>
        <v>0</v>
      </c>
      <c r="F289" s="9">
        <f t="shared" si="71"/>
        <v>0</v>
      </c>
      <c r="G289" s="10">
        <f t="shared" si="71"/>
        <v>157320</v>
      </c>
    </row>
    <row r="290" spans="1:7" ht="15" customHeight="1">
      <c r="C290" s="27"/>
      <c r="D290" s="16"/>
      <c r="E290" s="16"/>
      <c r="F290" s="16"/>
      <c r="G290" s="16"/>
    </row>
    <row r="291" spans="1:7" ht="15" customHeight="1">
      <c r="B291" s="33">
        <v>51</v>
      </c>
      <c r="C291" s="27" t="s">
        <v>200</v>
      </c>
      <c r="D291" s="16"/>
      <c r="E291" s="16"/>
      <c r="F291" s="16"/>
      <c r="G291" s="16"/>
    </row>
    <row r="292" spans="1:7" ht="15" customHeight="1">
      <c r="B292" s="84" t="s">
        <v>511</v>
      </c>
      <c r="C292" s="27" t="s">
        <v>332</v>
      </c>
      <c r="D292" s="11">
        <v>0</v>
      </c>
      <c r="E292" s="11">
        <v>0</v>
      </c>
      <c r="F292" s="11">
        <v>0</v>
      </c>
      <c r="G292" s="16">
        <v>2600</v>
      </c>
    </row>
    <row r="293" spans="1:7" ht="15" customHeight="1">
      <c r="A293" s="116" t="s">
        <v>5</v>
      </c>
      <c r="B293" s="122">
        <v>51</v>
      </c>
      <c r="C293" s="118" t="s">
        <v>200</v>
      </c>
      <c r="D293" s="9">
        <f>D292</f>
        <v>0</v>
      </c>
      <c r="E293" s="9">
        <f t="shared" ref="E293:G293" si="72">E292</f>
        <v>0</v>
      </c>
      <c r="F293" s="9">
        <f t="shared" si="72"/>
        <v>0</v>
      </c>
      <c r="G293" s="10">
        <f t="shared" si="72"/>
        <v>2600</v>
      </c>
    </row>
    <row r="294" spans="1:7" ht="28.15" customHeight="1">
      <c r="A294" s="116" t="s">
        <v>5</v>
      </c>
      <c r="B294" s="122">
        <v>11</v>
      </c>
      <c r="C294" s="118" t="s">
        <v>283</v>
      </c>
      <c r="D294" s="10">
        <f t="shared" ref="D294:G294" si="73">SUM(D284:D285)+D289+D293</f>
        <v>136052</v>
      </c>
      <c r="E294" s="10">
        <f t="shared" si="73"/>
        <v>248293</v>
      </c>
      <c r="F294" s="10">
        <f t="shared" si="73"/>
        <v>68169</v>
      </c>
      <c r="G294" s="10">
        <f t="shared" si="73"/>
        <v>159920</v>
      </c>
    </row>
    <row r="295" spans="1:7" ht="12.75" customHeight="1">
      <c r="A295" s="116"/>
      <c r="B295" s="122"/>
      <c r="C295" s="118"/>
      <c r="D295" s="11"/>
      <c r="E295" s="16"/>
      <c r="F295" s="16"/>
      <c r="G295" s="16"/>
    </row>
    <row r="296" spans="1:7" ht="15" customHeight="1">
      <c r="A296" s="116"/>
      <c r="B296" s="122">
        <v>12</v>
      </c>
      <c r="C296" s="118" t="s">
        <v>134</v>
      </c>
      <c r="D296" s="16"/>
      <c r="E296" s="16"/>
      <c r="F296" s="16"/>
      <c r="G296" s="16"/>
    </row>
    <row r="297" spans="1:7" ht="15" customHeight="1">
      <c r="B297" s="33">
        <v>67</v>
      </c>
      <c r="C297" s="27" t="s">
        <v>69</v>
      </c>
      <c r="D297" s="16"/>
      <c r="E297" s="16"/>
      <c r="F297" s="16"/>
      <c r="G297" s="16"/>
    </row>
    <row r="298" spans="1:7" ht="25.5" customHeight="1">
      <c r="B298" s="84" t="s">
        <v>139</v>
      </c>
      <c r="C298" s="27" t="s">
        <v>140</v>
      </c>
      <c r="D298" s="11">
        <v>0</v>
      </c>
      <c r="E298" s="24">
        <v>1</v>
      </c>
      <c r="F298" s="24">
        <v>1</v>
      </c>
      <c r="G298" s="1">
        <v>0</v>
      </c>
    </row>
    <row r="299" spans="1:7" ht="25.5" customHeight="1">
      <c r="B299" s="84" t="s">
        <v>201</v>
      </c>
      <c r="C299" s="27" t="s">
        <v>202</v>
      </c>
      <c r="D299" s="11">
        <v>0</v>
      </c>
      <c r="E299" s="16">
        <v>1</v>
      </c>
      <c r="F299" s="16">
        <v>1</v>
      </c>
      <c r="G299" s="1">
        <v>0</v>
      </c>
    </row>
    <row r="300" spans="1:7" ht="15" customHeight="1">
      <c r="A300" s="66" t="s">
        <v>5</v>
      </c>
      <c r="B300" s="67">
        <v>67</v>
      </c>
      <c r="C300" s="68" t="s">
        <v>69</v>
      </c>
      <c r="D300" s="9">
        <f t="shared" ref="D300:F300" si="74">SUM(D298:D299)</f>
        <v>0</v>
      </c>
      <c r="E300" s="10">
        <f t="shared" si="74"/>
        <v>2</v>
      </c>
      <c r="F300" s="10">
        <f t="shared" si="74"/>
        <v>2</v>
      </c>
      <c r="G300" s="9">
        <f>SUM(G298:G299)</f>
        <v>0</v>
      </c>
    </row>
    <row r="301" spans="1:7" ht="15" customHeight="1">
      <c r="C301" s="27"/>
      <c r="D301" s="11"/>
      <c r="E301" s="16"/>
      <c r="F301" s="16"/>
      <c r="G301" s="16"/>
    </row>
    <row r="302" spans="1:7" ht="25.5">
      <c r="B302" s="33">
        <v>68</v>
      </c>
      <c r="C302" s="27" t="s">
        <v>140</v>
      </c>
      <c r="D302" s="16"/>
      <c r="E302" s="16"/>
      <c r="F302" s="16"/>
      <c r="G302" s="16"/>
    </row>
    <row r="303" spans="1:7">
      <c r="B303" s="84" t="s">
        <v>466</v>
      </c>
      <c r="C303" s="27" t="s">
        <v>332</v>
      </c>
      <c r="D303" s="11">
        <v>0</v>
      </c>
      <c r="E303" s="18">
        <v>0</v>
      </c>
      <c r="F303" s="18">
        <v>0</v>
      </c>
      <c r="G303" s="2">
        <v>1</v>
      </c>
    </row>
    <row r="304" spans="1:7" ht="25.5">
      <c r="B304" s="33">
        <v>68</v>
      </c>
      <c r="C304" s="27" t="s">
        <v>140</v>
      </c>
      <c r="D304" s="9">
        <f>D303</f>
        <v>0</v>
      </c>
      <c r="E304" s="9">
        <f t="shared" ref="E304:G304" si="75">E303</f>
        <v>0</v>
      </c>
      <c r="F304" s="9">
        <f t="shared" si="75"/>
        <v>0</v>
      </c>
      <c r="G304" s="10">
        <f t="shared" si="75"/>
        <v>1</v>
      </c>
    </row>
    <row r="305" spans="1:7" ht="15" customHeight="1">
      <c r="C305" s="27"/>
      <c r="D305" s="11"/>
      <c r="E305" s="16"/>
      <c r="F305" s="16"/>
      <c r="G305" s="16"/>
    </row>
    <row r="306" spans="1:7" ht="25.5">
      <c r="B306" s="33">
        <v>69</v>
      </c>
      <c r="C306" s="27" t="s">
        <v>202</v>
      </c>
      <c r="D306" s="16"/>
      <c r="E306" s="16"/>
      <c r="F306" s="16"/>
      <c r="G306" s="16"/>
    </row>
    <row r="307" spans="1:7">
      <c r="B307" s="84" t="s">
        <v>467</v>
      </c>
      <c r="C307" s="27" t="s">
        <v>332</v>
      </c>
      <c r="D307" s="11">
        <v>0</v>
      </c>
      <c r="E307" s="18">
        <v>0</v>
      </c>
      <c r="F307" s="18">
        <v>0</v>
      </c>
      <c r="G307" s="2">
        <v>1</v>
      </c>
    </row>
    <row r="308" spans="1:7" ht="25.5">
      <c r="B308" s="33">
        <v>69</v>
      </c>
      <c r="C308" s="27" t="s">
        <v>202</v>
      </c>
      <c r="D308" s="9">
        <f>D307</f>
        <v>0</v>
      </c>
      <c r="E308" s="9">
        <f t="shared" ref="E308" si="76">E307</f>
        <v>0</v>
      </c>
      <c r="F308" s="9">
        <f t="shared" ref="F308" si="77">F307</f>
        <v>0</v>
      </c>
      <c r="G308" s="10">
        <f t="shared" ref="G308" si="78">G307</f>
        <v>1</v>
      </c>
    </row>
    <row r="309" spans="1:7" s="81" customFormat="1" ht="15" customHeight="1">
      <c r="A309" s="30" t="s">
        <v>5</v>
      </c>
      <c r="B309" s="33">
        <v>12</v>
      </c>
      <c r="C309" s="27" t="s">
        <v>134</v>
      </c>
      <c r="D309" s="17">
        <f>D300+D304+D308</f>
        <v>0</v>
      </c>
      <c r="E309" s="21">
        <f t="shared" ref="E309:G309" si="79">E300+E304+E308</f>
        <v>2</v>
      </c>
      <c r="F309" s="21">
        <f t="shared" si="79"/>
        <v>2</v>
      </c>
      <c r="G309" s="21">
        <f t="shared" si="79"/>
        <v>2</v>
      </c>
    </row>
    <row r="310" spans="1:7" ht="12.75" customHeight="1">
      <c r="B310" s="72"/>
      <c r="C310" s="34"/>
      <c r="D310" s="36"/>
      <c r="E310" s="36"/>
      <c r="F310" s="36"/>
      <c r="G310" s="36"/>
    </row>
    <row r="311" spans="1:7" ht="15" customHeight="1">
      <c r="B311" s="33">
        <v>66</v>
      </c>
      <c r="C311" s="27" t="s">
        <v>68</v>
      </c>
      <c r="D311" s="36"/>
      <c r="E311" s="36"/>
      <c r="F311" s="36"/>
      <c r="G311" s="36"/>
    </row>
    <row r="312" spans="1:7" ht="15" customHeight="1">
      <c r="B312" s="33">
        <v>44</v>
      </c>
      <c r="C312" s="27" t="s">
        <v>10</v>
      </c>
      <c r="D312" s="36"/>
      <c r="E312" s="36"/>
      <c r="F312" s="36"/>
      <c r="G312" s="36"/>
    </row>
    <row r="313" spans="1:7" ht="15" customHeight="1">
      <c r="B313" s="84" t="s">
        <v>188</v>
      </c>
      <c r="C313" s="27" t="s">
        <v>31</v>
      </c>
      <c r="D313" s="16">
        <v>2288</v>
      </c>
      <c r="E313" s="16">
        <v>2145</v>
      </c>
      <c r="F313" s="16">
        <v>2145</v>
      </c>
      <c r="G313" s="2">
        <v>2410</v>
      </c>
    </row>
    <row r="314" spans="1:7" ht="27" customHeight="1">
      <c r="B314" s="84" t="s">
        <v>121</v>
      </c>
      <c r="C314" s="27" t="s">
        <v>128</v>
      </c>
      <c r="D314" s="16">
        <v>111375</v>
      </c>
      <c r="E314" s="18">
        <v>0</v>
      </c>
      <c r="F314" s="18">
        <v>0</v>
      </c>
      <c r="G314" s="1">
        <v>0</v>
      </c>
    </row>
    <row r="315" spans="1:7" ht="27" customHeight="1">
      <c r="B315" s="84" t="s">
        <v>240</v>
      </c>
      <c r="C315" s="27" t="s">
        <v>241</v>
      </c>
      <c r="D315" s="16">
        <v>39000</v>
      </c>
      <c r="E315" s="1">
        <v>0</v>
      </c>
      <c r="F315" s="1">
        <v>0</v>
      </c>
      <c r="G315" s="1">
        <v>0</v>
      </c>
    </row>
    <row r="316" spans="1:7" ht="15" customHeight="1">
      <c r="A316" s="30" t="s">
        <v>5</v>
      </c>
      <c r="B316" s="33">
        <v>44</v>
      </c>
      <c r="C316" s="27" t="s">
        <v>10</v>
      </c>
      <c r="D316" s="10">
        <f t="shared" ref="D316:E316" si="80">SUM(D313:D315)</f>
        <v>152663</v>
      </c>
      <c r="E316" s="10">
        <f t="shared" si="80"/>
        <v>2145</v>
      </c>
      <c r="F316" s="10">
        <f t="shared" ref="F316" si="81">SUM(F313:F315)</f>
        <v>2145</v>
      </c>
      <c r="G316" s="10">
        <f>SUM(G313:G315)</f>
        <v>2410</v>
      </c>
    </row>
    <row r="317" spans="1:7" ht="11.25" customHeight="1">
      <c r="C317" s="27"/>
      <c r="D317" s="36"/>
      <c r="E317" s="36"/>
      <c r="F317" s="36"/>
      <c r="G317" s="36"/>
    </row>
    <row r="318" spans="1:7" ht="14.45" customHeight="1">
      <c r="B318" s="33">
        <v>45</v>
      </c>
      <c r="C318" s="27" t="s">
        <v>267</v>
      </c>
      <c r="D318" s="36"/>
      <c r="E318" s="36"/>
      <c r="F318" s="36"/>
      <c r="G318" s="36"/>
    </row>
    <row r="319" spans="1:7" ht="14.45" customHeight="1">
      <c r="B319" s="84" t="s">
        <v>189</v>
      </c>
      <c r="C319" s="27" t="s">
        <v>31</v>
      </c>
      <c r="D319" s="21">
        <v>117</v>
      </c>
      <c r="E319" s="17">
        <v>0</v>
      </c>
      <c r="F319" s="17">
        <v>0</v>
      </c>
      <c r="G319" s="12">
        <v>0</v>
      </c>
    </row>
    <row r="320" spans="1:7" ht="14.45" customHeight="1">
      <c r="A320" s="30" t="s">
        <v>5</v>
      </c>
      <c r="B320" s="33">
        <v>45</v>
      </c>
      <c r="C320" s="27" t="s">
        <v>267</v>
      </c>
      <c r="D320" s="13">
        <f t="shared" ref="D320:G320" si="82">SUM(D319:D319)</f>
        <v>117</v>
      </c>
      <c r="E320" s="12">
        <f t="shared" si="82"/>
        <v>0</v>
      </c>
      <c r="F320" s="12">
        <f t="shared" ref="F320" si="83">SUM(F319:F319)</f>
        <v>0</v>
      </c>
      <c r="G320" s="12">
        <f t="shared" si="82"/>
        <v>0</v>
      </c>
    </row>
    <row r="321" spans="1:7" ht="11.25" customHeight="1">
      <c r="B321" s="82"/>
      <c r="C321" s="27"/>
      <c r="D321" s="36"/>
      <c r="E321" s="36"/>
      <c r="F321" s="36"/>
      <c r="G321" s="83"/>
    </row>
    <row r="322" spans="1:7" ht="14.45" customHeight="1">
      <c r="B322" s="33">
        <v>46</v>
      </c>
      <c r="C322" s="27" t="s">
        <v>268</v>
      </c>
      <c r="D322" s="36"/>
      <c r="E322" s="36"/>
      <c r="F322" s="36"/>
      <c r="G322" s="83"/>
    </row>
    <row r="323" spans="1:7" ht="14.45" customHeight="1">
      <c r="B323" s="84" t="s">
        <v>190</v>
      </c>
      <c r="C323" s="27" t="s">
        <v>31</v>
      </c>
      <c r="D323" s="21">
        <v>629</v>
      </c>
      <c r="E323" s="21">
        <v>5489</v>
      </c>
      <c r="F323" s="21">
        <v>5489</v>
      </c>
      <c r="G323" s="13">
        <v>3566</v>
      </c>
    </row>
    <row r="324" spans="1:7" ht="14.45" customHeight="1">
      <c r="A324" s="30" t="s">
        <v>5</v>
      </c>
      <c r="B324" s="33">
        <v>46</v>
      </c>
      <c r="C324" s="27" t="s">
        <v>268</v>
      </c>
      <c r="D324" s="13">
        <f t="shared" ref="D324:G324" si="84">SUM(D323:D323)</f>
        <v>629</v>
      </c>
      <c r="E324" s="13">
        <f t="shared" si="84"/>
        <v>5489</v>
      </c>
      <c r="F324" s="13">
        <f t="shared" ref="F324" si="85">SUM(F323:F323)</f>
        <v>5489</v>
      </c>
      <c r="G324" s="13">
        <f t="shared" si="84"/>
        <v>3566</v>
      </c>
    </row>
    <row r="325" spans="1:7" ht="10.5" customHeight="1">
      <c r="B325" s="84"/>
      <c r="C325" s="27"/>
      <c r="D325" s="36"/>
      <c r="E325" s="36"/>
      <c r="F325" s="36"/>
      <c r="G325" s="83"/>
    </row>
    <row r="326" spans="1:7" ht="14.45" customHeight="1">
      <c r="B326" s="33">
        <v>47</v>
      </c>
      <c r="C326" s="27" t="s">
        <v>269</v>
      </c>
      <c r="D326" s="36"/>
      <c r="E326" s="36"/>
      <c r="F326" s="36"/>
      <c r="G326" s="83"/>
    </row>
    <row r="327" spans="1:7" ht="14.45" customHeight="1">
      <c r="B327" s="84" t="s">
        <v>191</v>
      </c>
      <c r="C327" s="27" t="s">
        <v>31</v>
      </c>
      <c r="D327" s="21">
        <v>1549</v>
      </c>
      <c r="E327" s="21">
        <v>602</v>
      </c>
      <c r="F327" s="21">
        <v>602</v>
      </c>
      <c r="G327" s="13">
        <v>602</v>
      </c>
    </row>
    <row r="328" spans="1:7" ht="14.45" customHeight="1">
      <c r="A328" s="30" t="s">
        <v>5</v>
      </c>
      <c r="B328" s="33">
        <v>47</v>
      </c>
      <c r="C328" s="27" t="s">
        <v>269</v>
      </c>
      <c r="D328" s="13">
        <f t="shared" ref="D328:E328" si="86">SUM(D327:D327)</f>
        <v>1549</v>
      </c>
      <c r="E328" s="13">
        <f t="shared" si="86"/>
        <v>602</v>
      </c>
      <c r="F328" s="13">
        <f t="shared" ref="F328" si="87">SUM(F327:F327)</f>
        <v>602</v>
      </c>
      <c r="G328" s="13">
        <f t="shared" ref="G328" si="88">SUM(G327:G327)</f>
        <v>602</v>
      </c>
    </row>
    <row r="329" spans="1:7" ht="14.45" customHeight="1">
      <c r="A329" s="30" t="s">
        <v>5</v>
      </c>
      <c r="B329" s="33">
        <v>66</v>
      </c>
      <c r="C329" s="27" t="s">
        <v>68</v>
      </c>
      <c r="D329" s="10">
        <f t="shared" ref="D329:G329" si="89">D316+D320+D324+D328</f>
        <v>154958</v>
      </c>
      <c r="E329" s="10">
        <f t="shared" si="89"/>
        <v>8236</v>
      </c>
      <c r="F329" s="10">
        <f t="shared" ref="F329" si="90">F316+F320+F324+F328</f>
        <v>8236</v>
      </c>
      <c r="G329" s="10">
        <f t="shared" si="89"/>
        <v>6578</v>
      </c>
    </row>
    <row r="330" spans="1:7" ht="10.5" customHeight="1">
      <c r="C330" s="27"/>
      <c r="D330" s="16"/>
      <c r="E330" s="16"/>
      <c r="F330" s="16"/>
      <c r="G330" s="16"/>
    </row>
    <row r="331" spans="1:7" ht="14.45" customHeight="1">
      <c r="B331" s="33">
        <v>68</v>
      </c>
      <c r="C331" s="27" t="s">
        <v>254</v>
      </c>
      <c r="D331" s="16"/>
      <c r="E331" s="16"/>
      <c r="F331" s="16"/>
      <c r="G331" s="16"/>
    </row>
    <row r="332" spans="1:7" ht="14.45" customHeight="1">
      <c r="B332" s="33" t="s">
        <v>255</v>
      </c>
      <c r="C332" s="27" t="s">
        <v>12</v>
      </c>
      <c r="D332" s="16">
        <v>2328</v>
      </c>
      <c r="E332" s="16">
        <v>5356</v>
      </c>
      <c r="F332" s="16">
        <v>5356</v>
      </c>
      <c r="G332" s="16">
        <v>5761</v>
      </c>
    </row>
    <row r="333" spans="1:7" s="57" customFormat="1" ht="14.45" customHeight="1">
      <c r="A333" s="52"/>
      <c r="B333" s="53" t="s">
        <v>341</v>
      </c>
      <c r="C333" s="52" t="s">
        <v>295</v>
      </c>
      <c r="D333" s="1">
        <v>0</v>
      </c>
      <c r="E333" s="2">
        <v>162</v>
      </c>
      <c r="F333" s="2">
        <v>162</v>
      </c>
      <c r="G333" s="2">
        <v>1</v>
      </c>
    </row>
    <row r="334" spans="1:7" s="57" customFormat="1" ht="14.45" customHeight="1">
      <c r="A334" s="52"/>
      <c r="B334" s="53" t="s">
        <v>342</v>
      </c>
      <c r="C334" s="52" t="s">
        <v>296</v>
      </c>
      <c r="D334" s="2">
        <v>1835</v>
      </c>
      <c r="E334" s="2">
        <v>661</v>
      </c>
      <c r="F334" s="2">
        <v>661</v>
      </c>
      <c r="G334" s="2">
        <v>599</v>
      </c>
    </row>
    <row r="335" spans="1:7" ht="12.75" customHeight="1">
      <c r="A335" s="30" t="s">
        <v>5</v>
      </c>
      <c r="B335" s="33">
        <v>68</v>
      </c>
      <c r="C335" s="27" t="s">
        <v>254</v>
      </c>
      <c r="D335" s="21">
        <f t="shared" ref="D335:F335" si="91">SUM(D332:D334)</f>
        <v>4163</v>
      </c>
      <c r="E335" s="21">
        <f t="shared" si="91"/>
        <v>6179</v>
      </c>
      <c r="F335" s="21">
        <f t="shared" si="91"/>
        <v>6179</v>
      </c>
      <c r="G335" s="21">
        <v>6361</v>
      </c>
    </row>
    <row r="336" spans="1:7" ht="28.5" customHeight="1">
      <c r="A336" s="30" t="s">
        <v>5</v>
      </c>
      <c r="B336" s="72">
        <v>1.101</v>
      </c>
      <c r="C336" s="34" t="s">
        <v>70</v>
      </c>
      <c r="D336" s="13">
        <f t="shared" ref="D336:G336" si="92">D329+D309+D294+D335</f>
        <v>295173</v>
      </c>
      <c r="E336" s="13">
        <f t="shared" si="92"/>
        <v>262710</v>
      </c>
      <c r="F336" s="13">
        <f t="shared" si="92"/>
        <v>82586</v>
      </c>
      <c r="G336" s="13">
        <f t="shared" si="92"/>
        <v>172861</v>
      </c>
    </row>
    <row r="337" spans="1:7" ht="15.75" customHeight="1">
      <c r="B337" s="63"/>
      <c r="C337" s="34"/>
      <c r="D337" s="36"/>
      <c r="E337" s="36"/>
      <c r="F337" s="36"/>
      <c r="G337" s="36"/>
    </row>
    <row r="338" spans="1:7" ht="15" customHeight="1">
      <c r="B338" s="72">
        <v>1.1020000000000001</v>
      </c>
      <c r="C338" s="34" t="s">
        <v>71</v>
      </c>
      <c r="D338" s="36"/>
      <c r="E338" s="36"/>
      <c r="F338" s="36"/>
      <c r="G338" s="36"/>
    </row>
    <row r="339" spans="1:7" ht="15" customHeight="1">
      <c r="B339" s="33">
        <v>69</v>
      </c>
      <c r="C339" s="27" t="s">
        <v>72</v>
      </c>
      <c r="D339" s="36"/>
      <c r="E339" s="36"/>
      <c r="F339" s="36"/>
      <c r="G339" s="36"/>
    </row>
    <row r="340" spans="1:7" ht="15" customHeight="1">
      <c r="B340" s="33">
        <v>45</v>
      </c>
      <c r="C340" s="27" t="s">
        <v>267</v>
      </c>
      <c r="D340" s="36"/>
      <c r="E340" s="36"/>
      <c r="F340" s="36"/>
      <c r="G340" s="36"/>
    </row>
    <row r="341" spans="1:7" ht="15" customHeight="1">
      <c r="B341" s="84" t="s">
        <v>73</v>
      </c>
      <c r="C341" s="27" t="s">
        <v>12</v>
      </c>
      <c r="D341" s="2">
        <v>14012</v>
      </c>
      <c r="E341" s="2">
        <v>31404</v>
      </c>
      <c r="F341" s="2">
        <v>31404</v>
      </c>
      <c r="G341" s="2">
        <v>32760</v>
      </c>
    </row>
    <row r="342" spans="1:7" ht="15" customHeight="1">
      <c r="A342" s="66"/>
      <c r="B342" s="106" t="s">
        <v>293</v>
      </c>
      <c r="C342" s="68" t="s">
        <v>31</v>
      </c>
      <c r="D342" s="13">
        <v>108</v>
      </c>
      <c r="E342" s="13">
        <v>1530</v>
      </c>
      <c r="F342" s="13">
        <v>1530</v>
      </c>
      <c r="G342" s="13">
        <v>108</v>
      </c>
    </row>
    <row r="343" spans="1:7" s="57" customFormat="1" ht="14.1" customHeight="1">
      <c r="A343" s="52"/>
      <c r="B343" s="53" t="s">
        <v>344</v>
      </c>
      <c r="C343" s="52" t="s">
        <v>295</v>
      </c>
      <c r="D343" s="2">
        <v>187</v>
      </c>
      <c r="E343" s="2">
        <v>944</v>
      </c>
      <c r="F343" s="2">
        <v>944</v>
      </c>
      <c r="G343" s="2">
        <v>1</v>
      </c>
    </row>
    <row r="344" spans="1:7" s="57" customFormat="1" ht="14.1" customHeight="1">
      <c r="A344" s="52"/>
      <c r="B344" s="53" t="s">
        <v>343</v>
      </c>
      <c r="C344" s="52" t="s">
        <v>296</v>
      </c>
      <c r="D344" s="2">
        <v>11090</v>
      </c>
      <c r="E344" s="2">
        <v>4418</v>
      </c>
      <c r="F344" s="2">
        <v>4418</v>
      </c>
      <c r="G344" s="2">
        <v>4689</v>
      </c>
    </row>
    <row r="345" spans="1:7" ht="14.1" customHeight="1">
      <c r="B345" s="84" t="s">
        <v>74</v>
      </c>
      <c r="C345" s="52" t="s">
        <v>297</v>
      </c>
      <c r="D345" s="2">
        <v>75</v>
      </c>
      <c r="E345" s="2">
        <v>75</v>
      </c>
      <c r="F345" s="2">
        <v>75</v>
      </c>
      <c r="G345" s="7">
        <v>75</v>
      </c>
    </row>
    <row r="346" spans="1:7" ht="14.1" customHeight="1">
      <c r="B346" s="84" t="s">
        <v>75</v>
      </c>
      <c r="C346" s="27" t="s">
        <v>16</v>
      </c>
      <c r="D346" s="2">
        <v>99</v>
      </c>
      <c r="E346" s="2">
        <v>99</v>
      </c>
      <c r="F346" s="2">
        <v>99</v>
      </c>
      <c r="G346" s="2">
        <v>99</v>
      </c>
    </row>
    <row r="347" spans="1:7" s="81" customFormat="1" ht="14.1" customHeight="1">
      <c r="A347" s="30" t="s">
        <v>5</v>
      </c>
      <c r="B347" s="33">
        <v>45</v>
      </c>
      <c r="C347" s="27" t="s">
        <v>267</v>
      </c>
      <c r="D347" s="4">
        <f t="shared" ref="D347:G347" si="93">SUM(D341:D346)</f>
        <v>25571</v>
      </c>
      <c r="E347" s="4">
        <f t="shared" si="93"/>
        <v>38470</v>
      </c>
      <c r="F347" s="4">
        <f t="shared" ref="F347" si="94">SUM(F341:F346)</f>
        <v>38470</v>
      </c>
      <c r="G347" s="4">
        <f t="shared" si="93"/>
        <v>37732</v>
      </c>
    </row>
    <row r="348" spans="1:7" ht="14.1" customHeight="1">
      <c r="C348" s="27"/>
      <c r="D348" s="36"/>
      <c r="E348" s="36"/>
      <c r="F348" s="36"/>
      <c r="G348" s="36"/>
    </row>
    <row r="349" spans="1:7" ht="14.1" customHeight="1">
      <c r="B349" s="78">
        <v>46</v>
      </c>
      <c r="C349" s="27" t="s">
        <v>268</v>
      </c>
      <c r="D349" s="36"/>
      <c r="E349" s="36"/>
      <c r="F349" s="36"/>
      <c r="G349" s="36"/>
    </row>
    <row r="350" spans="1:7" ht="14.1" customHeight="1">
      <c r="B350" s="84" t="s">
        <v>76</v>
      </c>
      <c r="C350" s="27" t="s">
        <v>12</v>
      </c>
      <c r="D350" s="2">
        <v>9241</v>
      </c>
      <c r="E350" s="2">
        <v>26049</v>
      </c>
      <c r="F350" s="2">
        <v>26049</v>
      </c>
      <c r="G350" s="7">
        <v>33281</v>
      </c>
    </row>
    <row r="351" spans="1:7" ht="14.45" customHeight="1">
      <c r="A351" s="33"/>
      <c r="B351" s="84" t="s">
        <v>433</v>
      </c>
      <c r="C351" s="27" t="s">
        <v>31</v>
      </c>
      <c r="D351" s="6">
        <v>0</v>
      </c>
      <c r="E351" s="7">
        <v>3171</v>
      </c>
      <c r="F351" s="7">
        <v>3171</v>
      </c>
      <c r="G351" s="7">
        <v>936</v>
      </c>
    </row>
    <row r="352" spans="1:7" s="57" customFormat="1" ht="14.1" customHeight="1">
      <c r="A352" s="52"/>
      <c r="B352" s="53" t="s">
        <v>345</v>
      </c>
      <c r="C352" s="52" t="s">
        <v>295</v>
      </c>
      <c r="D352" s="2">
        <v>676</v>
      </c>
      <c r="E352" s="2">
        <v>790</v>
      </c>
      <c r="F352" s="2">
        <v>790</v>
      </c>
      <c r="G352" s="2">
        <v>1</v>
      </c>
    </row>
    <row r="353" spans="1:7" s="57" customFormat="1" ht="14.1" customHeight="1">
      <c r="A353" s="52"/>
      <c r="B353" s="53" t="s">
        <v>346</v>
      </c>
      <c r="C353" s="52" t="s">
        <v>296</v>
      </c>
      <c r="D353" s="2">
        <v>6054</v>
      </c>
      <c r="E353" s="2">
        <v>3757</v>
      </c>
      <c r="F353" s="2">
        <v>3757</v>
      </c>
      <c r="G353" s="2">
        <v>5168</v>
      </c>
    </row>
    <row r="354" spans="1:7" ht="14.45" customHeight="1">
      <c r="B354" s="84" t="s">
        <v>77</v>
      </c>
      <c r="C354" s="52" t="s">
        <v>297</v>
      </c>
      <c r="D354" s="2">
        <v>42</v>
      </c>
      <c r="E354" s="2">
        <v>42</v>
      </c>
      <c r="F354" s="2">
        <v>42</v>
      </c>
      <c r="G354" s="7">
        <v>42</v>
      </c>
    </row>
    <row r="355" spans="1:7" ht="14.45" customHeight="1">
      <c r="B355" s="84" t="s">
        <v>78</v>
      </c>
      <c r="C355" s="27" t="s">
        <v>16</v>
      </c>
      <c r="D355" s="2">
        <v>94</v>
      </c>
      <c r="E355" s="2">
        <v>94</v>
      </c>
      <c r="F355" s="2">
        <v>94</v>
      </c>
      <c r="G355" s="7">
        <v>94</v>
      </c>
    </row>
    <row r="356" spans="1:7" ht="14.45" customHeight="1">
      <c r="A356" s="30" t="s">
        <v>5</v>
      </c>
      <c r="B356" s="78">
        <v>46</v>
      </c>
      <c r="C356" s="27" t="s">
        <v>268</v>
      </c>
      <c r="D356" s="4">
        <f t="shared" ref="D356:G356" si="95">SUM(D350:D355)</f>
        <v>16107</v>
      </c>
      <c r="E356" s="4">
        <f t="shared" si="95"/>
        <v>33903</v>
      </c>
      <c r="F356" s="4">
        <f t="shared" ref="F356" si="96">SUM(F350:F355)</f>
        <v>33903</v>
      </c>
      <c r="G356" s="4">
        <f t="shared" si="95"/>
        <v>39522</v>
      </c>
    </row>
    <row r="357" spans="1:7" ht="12" customHeight="1">
      <c r="B357" s="78"/>
      <c r="C357" s="27"/>
      <c r="D357" s="36"/>
      <c r="E357" s="36"/>
      <c r="F357" s="36"/>
      <c r="G357" s="36"/>
    </row>
    <row r="358" spans="1:7" ht="14.45" customHeight="1">
      <c r="B358" s="78">
        <v>47</v>
      </c>
      <c r="C358" s="27" t="s">
        <v>269</v>
      </c>
      <c r="D358" s="36"/>
      <c r="E358" s="36"/>
      <c r="F358" s="36"/>
      <c r="G358" s="36"/>
    </row>
    <row r="359" spans="1:7" ht="14.45" customHeight="1">
      <c r="B359" s="84" t="s">
        <v>79</v>
      </c>
      <c r="C359" s="27" t="s">
        <v>12</v>
      </c>
      <c r="D359" s="2">
        <v>5384</v>
      </c>
      <c r="E359" s="2">
        <v>18025</v>
      </c>
      <c r="F359" s="2">
        <v>18025</v>
      </c>
      <c r="G359" s="7">
        <v>23455</v>
      </c>
    </row>
    <row r="360" spans="1:7" ht="14.45" customHeight="1">
      <c r="B360" s="84" t="s">
        <v>294</v>
      </c>
      <c r="C360" s="27" t="s">
        <v>31</v>
      </c>
      <c r="D360" s="1">
        <v>0</v>
      </c>
      <c r="E360" s="2">
        <v>180</v>
      </c>
      <c r="F360" s="2">
        <v>180</v>
      </c>
      <c r="G360" s="2">
        <v>180</v>
      </c>
    </row>
    <row r="361" spans="1:7" s="57" customFormat="1" ht="14.45" customHeight="1">
      <c r="A361" s="52"/>
      <c r="B361" s="53" t="s">
        <v>347</v>
      </c>
      <c r="C361" s="52" t="s">
        <v>295</v>
      </c>
      <c r="D361" s="2">
        <v>1031</v>
      </c>
      <c r="E361" s="2">
        <v>535</v>
      </c>
      <c r="F361" s="2">
        <v>535</v>
      </c>
      <c r="G361" s="2">
        <v>1</v>
      </c>
    </row>
    <row r="362" spans="1:7" s="57" customFormat="1" ht="14.45" customHeight="1">
      <c r="A362" s="52"/>
      <c r="B362" s="53" t="s">
        <v>348</v>
      </c>
      <c r="C362" s="52" t="s">
        <v>296</v>
      </c>
      <c r="D362" s="2">
        <v>4494</v>
      </c>
      <c r="E362" s="2">
        <v>2978</v>
      </c>
      <c r="F362" s="2">
        <v>2978</v>
      </c>
      <c r="G362" s="2">
        <v>3816</v>
      </c>
    </row>
    <row r="363" spans="1:7" ht="14.45" customHeight="1">
      <c r="B363" s="84" t="s">
        <v>80</v>
      </c>
      <c r="C363" s="52" t="s">
        <v>297</v>
      </c>
      <c r="D363" s="2">
        <v>42</v>
      </c>
      <c r="E363" s="2">
        <v>42</v>
      </c>
      <c r="F363" s="2">
        <v>42</v>
      </c>
      <c r="G363" s="7">
        <v>42</v>
      </c>
    </row>
    <row r="364" spans="1:7" ht="14.45" customHeight="1">
      <c r="B364" s="84" t="s">
        <v>81</v>
      </c>
      <c r="C364" s="27" t="s">
        <v>16</v>
      </c>
      <c r="D364" s="2">
        <v>94</v>
      </c>
      <c r="E364" s="2">
        <v>94</v>
      </c>
      <c r="F364" s="2">
        <v>94</v>
      </c>
      <c r="G364" s="2">
        <v>94</v>
      </c>
    </row>
    <row r="365" spans="1:7" ht="14.45" customHeight="1">
      <c r="A365" s="30" t="s">
        <v>5</v>
      </c>
      <c r="B365" s="78">
        <v>47</v>
      </c>
      <c r="C365" s="27" t="s">
        <v>269</v>
      </c>
      <c r="D365" s="4">
        <f t="shared" ref="D365:G365" si="97">SUM(D359:D364)</f>
        <v>11045</v>
      </c>
      <c r="E365" s="4">
        <f t="shared" si="97"/>
        <v>21854</v>
      </c>
      <c r="F365" s="4">
        <f t="shared" si="97"/>
        <v>21854</v>
      </c>
      <c r="G365" s="4">
        <f t="shared" si="97"/>
        <v>27588</v>
      </c>
    </row>
    <row r="366" spans="1:7" ht="12" customHeight="1">
      <c r="B366" s="78"/>
      <c r="C366" s="27"/>
      <c r="D366" s="36"/>
      <c r="E366" s="36"/>
      <c r="F366" s="36"/>
      <c r="G366" s="36"/>
    </row>
    <row r="367" spans="1:7" ht="14.45" customHeight="1">
      <c r="B367" s="78">
        <v>48</v>
      </c>
      <c r="C367" s="27" t="s">
        <v>270</v>
      </c>
      <c r="D367" s="36"/>
      <c r="E367" s="36"/>
      <c r="F367" s="36"/>
      <c r="G367" s="36"/>
    </row>
    <row r="368" spans="1:7" ht="14.45" customHeight="1">
      <c r="B368" s="84" t="s">
        <v>82</v>
      </c>
      <c r="C368" s="27" t="s">
        <v>12</v>
      </c>
      <c r="D368" s="2">
        <f>5189-1</f>
        <v>5188</v>
      </c>
      <c r="E368" s="2">
        <v>10950</v>
      </c>
      <c r="F368" s="2">
        <v>10950</v>
      </c>
      <c r="G368" s="2">
        <v>15018</v>
      </c>
    </row>
    <row r="369" spans="1:7" ht="14.45" customHeight="1">
      <c r="A369" s="33"/>
      <c r="B369" s="84" t="s">
        <v>434</v>
      </c>
      <c r="C369" s="27" t="s">
        <v>31</v>
      </c>
      <c r="D369" s="6">
        <v>0</v>
      </c>
      <c r="E369" s="7">
        <v>2121</v>
      </c>
      <c r="F369" s="7">
        <v>2121</v>
      </c>
      <c r="G369" s="7">
        <v>1652</v>
      </c>
    </row>
    <row r="370" spans="1:7" s="57" customFormat="1" ht="14.45" customHeight="1">
      <c r="A370" s="52"/>
      <c r="B370" s="53" t="s">
        <v>349</v>
      </c>
      <c r="C370" s="52" t="s">
        <v>295</v>
      </c>
      <c r="D370" s="2">
        <v>266</v>
      </c>
      <c r="E370" s="2">
        <v>331</v>
      </c>
      <c r="F370" s="2">
        <v>331</v>
      </c>
      <c r="G370" s="2">
        <v>1</v>
      </c>
    </row>
    <row r="371" spans="1:7" s="57" customFormat="1" ht="14.45" customHeight="1">
      <c r="A371" s="52"/>
      <c r="B371" s="53" t="s">
        <v>350</v>
      </c>
      <c r="C371" s="52" t="s">
        <v>296</v>
      </c>
      <c r="D371" s="2">
        <v>3306</v>
      </c>
      <c r="E371" s="2">
        <v>1537</v>
      </c>
      <c r="F371" s="2">
        <v>1537</v>
      </c>
      <c r="G371" s="2">
        <v>2122</v>
      </c>
    </row>
    <row r="372" spans="1:7" ht="14.45" customHeight="1">
      <c r="B372" s="84" t="s">
        <v>83</v>
      </c>
      <c r="C372" s="52" t="s">
        <v>297</v>
      </c>
      <c r="D372" s="2">
        <v>42</v>
      </c>
      <c r="E372" s="2">
        <v>42</v>
      </c>
      <c r="F372" s="2">
        <v>42</v>
      </c>
      <c r="G372" s="2">
        <v>42</v>
      </c>
    </row>
    <row r="373" spans="1:7" ht="14.45" customHeight="1">
      <c r="B373" s="84" t="s">
        <v>84</v>
      </c>
      <c r="C373" s="27" t="s">
        <v>16</v>
      </c>
      <c r="D373" s="2">
        <v>94</v>
      </c>
      <c r="E373" s="2">
        <v>94</v>
      </c>
      <c r="F373" s="2">
        <v>94</v>
      </c>
      <c r="G373" s="2">
        <v>94</v>
      </c>
    </row>
    <row r="374" spans="1:7" ht="14.45" customHeight="1">
      <c r="A374" s="30" t="s">
        <v>5</v>
      </c>
      <c r="B374" s="78">
        <v>48</v>
      </c>
      <c r="C374" s="27" t="s">
        <v>270</v>
      </c>
      <c r="D374" s="4">
        <f t="shared" ref="D374:G374" si="98">SUM(D368:D373)</f>
        <v>8896</v>
      </c>
      <c r="E374" s="4">
        <f t="shared" si="98"/>
        <v>15075</v>
      </c>
      <c r="F374" s="4">
        <f t="shared" ref="F374" si="99">SUM(F368:F373)</f>
        <v>15075</v>
      </c>
      <c r="G374" s="4">
        <f t="shared" si="98"/>
        <v>18929</v>
      </c>
    </row>
    <row r="375" spans="1:7" ht="12" customHeight="1">
      <c r="B375" s="78"/>
      <c r="C375" s="27"/>
      <c r="D375" s="2"/>
      <c r="E375" s="2"/>
      <c r="F375" s="2"/>
      <c r="G375" s="2"/>
    </row>
    <row r="376" spans="1:7" ht="14.45" customHeight="1">
      <c r="B376" s="78">
        <v>49</v>
      </c>
      <c r="C376" s="27" t="s">
        <v>276</v>
      </c>
      <c r="D376" s="36"/>
      <c r="E376" s="36"/>
      <c r="F376" s="36"/>
      <c r="G376" s="36"/>
    </row>
    <row r="377" spans="1:7" ht="14.45" customHeight="1">
      <c r="B377" s="84" t="s">
        <v>381</v>
      </c>
      <c r="C377" s="27" t="s">
        <v>12</v>
      </c>
      <c r="D377" s="1">
        <v>0</v>
      </c>
      <c r="E377" s="2">
        <v>1</v>
      </c>
      <c r="F377" s="2">
        <v>1</v>
      </c>
      <c r="G377" s="2">
        <v>3638</v>
      </c>
    </row>
    <row r="378" spans="1:7" ht="14.45" customHeight="1">
      <c r="A378" s="33"/>
      <c r="B378" s="84" t="s">
        <v>435</v>
      </c>
      <c r="C378" s="27" t="s">
        <v>31</v>
      </c>
      <c r="D378" s="6">
        <v>0</v>
      </c>
      <c r="E378" s="7">
        <v>630</v>
      </c>
      <c r="F378" s="7">
        <v>630</v>
      </c>
      <c r="G378" s="2">
        <v>630</v>
      </c>
    </row>
    <row r="379" spans="1:7" ht="14.45" customHeight="1">
      <c r="A379" s="33"/>
      <c r="B379" s="84" t="s">
        <v>440</v>
      </c>
      <c r="C379" s="27" t="s">
        <v>295</v>
      </c>
      <c r="D379" s="6">
        <v>0</v>
      </c>
      <c r="E379" s="7">
        <v>1</v>
      </c>
      <c r="F379" s="7">
        <v>1</v>
      </c>
      <c r="G379" s="2">
        <v>1</v>
      </c>
    </row>
    <row r="380" spans="1:7" ht="14.45" customHeight="1">
      <c r="A380" s="33"/>
      <c r="B380" s="84" t="s">
        <v>441</v>
      </c>
      <c r="C380" s="27" t="s">
        <v>296</v>
      </c>
      <c r="D380" s="6">
        <v>0</v>
      </c>
      <c r="E380" s="7">
        <v>1</v>
      </c>
      <c r="F380" s="7">
        <v>1</v>
      </c>
      <c r="G380" s="2">
        <v>451</v>
      </c>
    </row>
    <row r="381" spans="1:7" ht="14.45" customHeight="1">
      <c r="A381" s="30" t="s">
        <v>5</v>
      </c>
      <c r="B381" s="78">
        <v>49</v>
      </c>
      <c r="C381" s="27" t="s">
        <v>276</v>
      </c>
      <c r="D381" s="3">
        <f t="shared" ref="D381:G381" si="100">SUM(D377:D380)</f>
        <v>0</v>
      </c>
      <c r="E381" s="4">
        <f t="shared" si="100"/>
        <v>633</v>
      </c>
      <c r="F381" s="4">
        <f t="shared" ref="F381" si="101">SUM(F377:F380)</f>
        <v>633</v>
      </c>
      <c r="G381" s="4">
        <f t="shared" si="100"/>
        <v>4720</v>
      </c>
    </row>
    <row r="382" spans="1:7" ht="12" customHeight="1">
      <c r="B382" s="78"/>
      <c r="C382" s="27"/>
      <c r="D382" s="2"/>
      <c r="E382" s="2"/>
      <c r="F382" s="2"/>
      <c r="G382" s="2"/>
    </row>
    <row r="383" spans="1:7" ht="14.45" customHeight="1">
      <c r="B383" s="78">
        <v>50</v>
      </c>
      <c r="C383" s="27" t="s">
        <v>277</v>
      </c>
      <c r="D383" s="36"/>
      <c r="E383" s="36"/>
      <c r="F383" s="36"/>
      <c r="G383" s="36"/>
    </row>
    <row r="384" spans="1:7" ht="14.45" customHeight="1">
      <c r="B384" s="84" t="s">
        <v>382</v>
      </c>
      <c r="C384" s="27" t="s">
        <v>12</v>
      </c>
      <c r="D384" s="1">
        <v>0</v>
      </c>
      <c r="E384" s="2">
        <v>1</v>
      </c>
      <c r="F384" s="2">
        <v>1</v>
      </c>
      <c r="G384" s="2">
        <v>1</v>
      </c>
    </row>
    <row r="385" spans="1:7" ht="14.45" customHeight="1">
      <c r="A385" s="33"/>
      <c r="B385" s="84" t="s">
        <v>442</v>
      </c>
      <c r="C385" s="27" t="s">
        <v>295</v>
      </c>
      <c r="D385" s="1">
        <v>0</v>
      </c>
      <c r="E385" s="2">
        <v>1</v>
      </c>
      <c r="F385" s="2">
        <v>1</v>
      </c>
      <c r="G385" s="2">
        <v>1</v>
      </c>
    </row>
    <row r="386" spans="1:7" ht="14.45" customHeight="1">
      <c r="A386" s="33"/>
      <c r="B386" s="84" t="s">
        <v>443</v>
      </c>
      <c r="C386" s="27" t="s">
        <v>296</v>
      </c>
      <c r="D386" s="1">
        <v>0</v>
      </c>
      <c r="E386" s="2">
        <v>1</v>
      </c>
      <c r="F386" s="2">
        <v>1</v>
      </c>
      <c r="G386" s="2">
        <v>1</v>
      </c>
    </row>
    <row r="387" spans="1:7" ht="14.45" customHeight="1">
      <c r="A387" s="30" t="s">
        <v>5</v>
      </c>
      <c r="B387" s="78">
        <v>50</v>
      </c>
      <c r="C387" s="27" t="s">
        <v>277</v>
      </c>
      <c r="D387" s="3">
        <f t="shared" ref="D387:G387" si="102">SUM(D384:D386)</f>
        <v>0</v>
      </c>
      <c r="E387" s="4">
        <f t="shared" si="102"/>
        <v>3</v>
      </c>
      <c r="F387" s="4">
        <f t="shared" ref="F387" si="103">SUM(F384:F386)</f>
        <v>3</v>
      </c>
      <c r="G387" s="4">
        <f t="shared" si="102"/>
        <v>3</v>
      </c>
    </row>
    <row r="388" spans="1:7" ht="14.45" customHeight="1">
      <c r="A388" s="66" t="s">
        <v>5</v>
      </c>
      <c r="B388" s="85">
        <v>69</v>
      </c>
      <c r="C388" s="68" t="s">
        <v>72</v>
      </c>
      <c r="D388" s="4">
        <f t="shared" ref="D388:G388" si="104">D374+D365+D356+D347+D381+D387</f>
        <v>61619</v>
      </c>
      <c r="E388" s="4">
        <f t="shared" si="104"/>
        <v>109938</v>
      </c>
      <c r="F388" s="4">
        <f t="shared" ref="F388" si="105">F374+F365+F356+F347+F381+F387</f>
        <v>109938</v>
      </c>
      <c r="G388" s="4">
        <f t="shared" si="104"/>
        <v>128494</v>
      </c>
    </row>
    <row r="389" spans="1:7" ht="12" customHeight="1">
      <c r="B389" s="78"/>
      <c r="C389" s="27"/>
      <c r="D389" s="36"/>
      <c r="E389" s="36"/>
      <c r="F389" s="36"/>
      <c r="G389" s="36"/>
    </row>
    <row r="390" spans="1:7" ht="14.45" customHeight="1">
      <c r="B390" s="33">
        <v>70</v>
      </c>
      <c r="C390" s="30" t="s">
        <v>124</v>
      </c>
      <c r="D390" s="36"/>
      <c r="E390" s="36"/>
      <c r="F390" s="36"/>
      <c r="G390" s="36"/>
    </row>
    <row r="391" spans="1:7" ht="14.45" customHeight="1">
      <c r="B391" s="78">
        <v>47</v>
      </c>
      <c r="C391" s="27" t="s">
        <v>269</v>
      </c>
      <c r="D391" s="36"/>
      <c r="E391" s="36"/>
      <c r="F391" s="36"/>
      <c r="G391" s="36"/>
    </row>
    <row r="392" spans="1:7" ht="14.45" customHeight="1">
      <c r="B392" s="84" t="s">
        <v>192</v>
      </c>
      <c r="C392" s="27" t="s">
        <v>31</v>
      </c>
      <c r="D392" s="16">
        <v>1112</v>
      </c>
      <c r="E392" s="16">
        <v>4442</v>
      </c>
      <c r="F392" s="16">
        <v>4442</v>
      </c>
      <c r="G392" s="7">
        <v>2543</v>
      </c>
    </row>
    <row r="393" spans="1:7" ht="14.45" customHeight="1">
      <c r="A393" s="30" t="s">
        <v>5</v>
      </c>
      <c r="B393" s="78">
        <v>47</v>
      </c>
      <c r="C393" s="27" t="s">
        <v>269</v>
      </c>
      <c r="D393" s="4">
        <f t="shared" ref="D393:G393" si="106">SUM(D392:D392)</f>
        <v>1112</v>
      </c>
      <c r="E393" s="4">
        <f t="shared" si="106"/>
        <v>4442</v>
      </c>
      <c r="F393" s="4">
        <f t="shared" si="106"/>
        <v>4442</v>
      </c>
      <c r="G393" s="4">
        <f t="shared" si="106"/>
        <v>2543</v>
      </c>
    </row>
    <row r="394" spans="1:7" ht="12.75" customHeight="1">
      <c r="B394" s="78"/>
      <c r="C394" s="27"/>
      <c r="D394" s="2"/>
      <c r="E394" s="2"/>
      <c r="F394" s="2"/>
      <c r="G394" s="2"/>
    </row>
    <row r="395" spans="1:7" ht="14.45" customHeight="1">
      <c r="B395" s="78">
        <v>61</v>
      </c>
      <c r="C395" s="27" t="s">
        <v>85</v>
      </c>
      <c r="D395" s="36"/>
      <c r="E395" s="36"/>
      <c r="F395" s="36"/>
      <c r="G395" s="36"/>
    </row>
    <row r="396" spans="1:7" ht="14.45" customHeight="1">
      <c r="B396" s="84" t="s">
        <v>86</v>
      </c>
      <c r="C396" s="27" t="s">
        <v>12</v>
      </c>
      <c r="D396" s="2">
        <v>6410</v>
      </c>
      <c r="E396" s="2">
        <v>12815</v>
      </c>
      <c r="F396" s="2">
        <v>12815</v>
      </c>
      <c r="G396" s="2">
        <v>11666</v>
      </c>
    </row>
    <row r="397" spans="1:7" ht="14.45" customHeight="1">
      <c r="B397" s="84" t="s">
        <v>193</v>
      </c>
      <c r="C397" s="27" t="s">
        <v>31</v>
      </c>
      <c r="D397" s="16">
        <f>1327-1</f>
        <v>1326</v>
      </c>
      <c r="E397" s="16">
        <v>2049</v>
      </c>
      <c r="F397" s="16">
        <v>2049</v>
      </c>
      <c r="G397" s="7">
        <v>2008</v>
      </c>
    </row>
    <row r="398" spans="1:7" s="57" customFormat="1" ht="14.45" customHeight="1">
      <c r="A398" s="52"/>
      <c r="B398" s="53" t="s">
        <v>366</v>
      </c>
      <c r="C398" s="52" t="s">
        <v>295</v>
      </c>
      <c r="D398" s="2">
        <v>16</v>
      </c>
      <c r="E398" s="2">
        <v>382</v>
      </c>
      <c r="F398" s="2">
        <v>382</v>
      </c>
      <c r="G398" s="2">
        <v>1</v>
      </c>
    </row>
    <row r="399" spans="1:7" s="86" customFormat="1" ht="14.45" customHeight="1">
      <c r="A399" s="52"/>
      <c r="B399" s="53" t="s">
        <v>367</v>
      </c>
      <c r="C399" s="52" t="s">
        <v>296</v>
      </c>
      <c r="D399" s="13">
        <v>5325</v>
      </c>
      <c r="E399" s="13">
        <v>1877</v>
      </c>
      <c r="F399" s="13">
        <v>1877</v>
      </c>
      <c r="G399" s="13">
        <v>1632</v>
      </c>
    </row>
    <row r="400" spans="1:7" ht="14.45" customHeight="1">
      <c r="A400" s="30" t="s">
        <v>5</v>
      </c>
      <c r="B400" s="78">
        <v>61</v>
      </c>
      <c r="C400" s="27" t="s">
        <v>85</v>
      </c>
      <c r="D400" s="21">
        <f t="shared" ref="D400:E400" si="107">SUM(D396:D399)</f>
        <v>13077</v>
      </c>
      <c r="E400" s="21">
        <f t="shared" si="107"/>
        <v>17123</v>
      </c>
      <c r="F400" s="21">
        <f t="shared" ref="F400" si="108">SUM(F396:F399)</f>
        <v>17123</v>
      </c>
      <c r="G400" s="21">
        <f t="shared" ref="G400" si="109">SUM(G396:G399)</f>
        <v>15307</v>
      </c>
    </row>
    <row r="401" spans="1:7" ht="14.45" customHeight="1">
      <c r="A401" s="30" t="s">
        <v>5</v>
      </c>
      <c r="B401" s="33">
        <v>70</v>
      </c>
      <c r="C401" s="30" t="s">
        <v>124</v>
      </c>
      <c r="D401" s="4">
        <f t="shared" ref="D401:G401" si="110">D393+D400</f>
        <v>14189</v>
      </c>
      <c r="E401" s="4">
        <f t="shared" si="110"/>
        <v>21565</v>
      </c>
      <c r="F401" s="4">
        <f t="shared" ref="F401" si="111">F393+F400</f>
        <v>21565</v>
      </c>
      <c r="G401" s="4">
        <f t="shared" si="110"/>
        <v>17850</v>
      </c>
    </row>
    <row r="402" spans="1:7" ht="12" customHeight="1">
      <c r="C402" s="30"/>
      <c r="D402" s="36"/>
      <c r="E402" s="36"/>
      <c r="F402" s="36"/>
      <c r="G402" s="36"/>
    </row>
    <row r="403" spans="1:7" ht="14.1" customHeight="1">
      <c r="B403" s="33">
        <v>71</v>
      </c>
      <c r="C403" s="27" t="s">
        <v>87</v>
      </c>
      <c r="D403" s="36"/>
      <c r="E403" s="36"/>
      <c r="F403" s="36"/>
      <c r="G403" s="36"/>
    </row>
    <row r="404" spans="1:7" ht="14.1" customHeight="1">
      <c r="B404" s="33">
        <v>45</v>
      </c>
      <c r="C404" s="27" t="s">
        <v>267</v>
      </c>
      <c r="D404" s="36"/>
      <c r="E404" s="36"/>
      <c r="F404" s="36"/>
      <c r="G404" s="36"/>
    </row>
    <row r="405" spans="1:7" ht="14.1" customHeight="1">
      <c r="B405" s="84" t="s">
        <v>194</v>
      </c>
      <c r="C405" s="27" t="s">
        <v>31</v>
      </c>
      <c r="D405" s="2">
        <v>957</v>
      </c>
      <c r="E405" s="1">
        <v>0</v>
      </c>
      <c r="F405" s="1">
        <v>0</v>
      </c>
      <c r="G405" s="1">
        <v>0</v>
      </c>
    </row>
    <row r="406" spans="1:7" ht="14.1" customHeight="1">
      <c r="A406" s="30" t="s">
        <v>5</v>
      </c>
      <c r="B406" s="33">
        <v>45</v>
      </c>
      <c r="C406" s="27" t="s">
        <v>267</v>
      </c>
      <c r="D406" s="10">
        <f t="shared" ref="D406:G406" si="112">SUM(D405:D405)</f>
        <v>957</v>
      </c>
      <c r="E406" s="9">
        <f t="shared" si="112"/>
        <v>0</v>
      </c>
      <c r="F406" s="9">
        <f t="shared" ref="F406" si="113">SUM(F405:F405)</f>
        <v>0</v>
      </c>
      <c r="G406" s="9">
        <f t="shared" si="112"/>
        <v>0</v>
      </c>
    </row>
    <row r="407" spans="1:7" ht="14.1" customHeight="1">
      <c r="B407" s="84"/>
      <c r="C407" s="27"/>
      <c r="D407" s="36"/>
      <c r="E407" s="36"/>
      <c r="F407" s="36"/>
      <c r="G407" s="36"/>
    </row>
    <row r="408" spans="1:7" ht="14.1" customHeight="1">
      <c r="B408" s="33">
        <v>46</v>
      </c>
      <c r="C408" s="27" t="s">
        <v>268</v>
      </c>
      <c r="D408" s="36"/>
      <c r="E408" s="36"/>
      <c r="F408" s="36"/>
      <c r="G408" s="36"/>
    </row>
    <row r="409" spans="1:7" ht="14.1" customHeight="1">
      <c r="B409" s="84" t="s">
        <v>195</v>
      </c>
      <c r="C409" s="27" t="s">
        <v>31</v>
      </c>
      <c r="D409" s="13">
        <v>148</v>
      </c>
      <c r="E409" s="13">
        <v>269</v>
      </c>
      <c r="F409" s="13">
        <v>269</v>
      </c>
      <c r="G409" s="13">
        <v>269</v>
      </c>
    </row>
    <row r="410" spans="1:7" ht="14.1" customHeight="1">
      <c r="A410" s="30" t="s">
        <v>5</v>
      </c>
      <c r="B410" s="33">
        <v>46</v>
      </c>
      <c r="C410" s="27" t="s">
        <v>268</v>
      </c>
      <c r="D410" s="13">
        <f t="shared" ref="D410:G410" si="114">SUM(D409:D409)</f>
        <v>148</v>
      </c>
      <c r="E410" s="13">
        <f t="shared" si="114"/>
        <v>269</v>
      </c>
      <c r="F410" s="13">
        <f t="shared" ref="F410" si="115">SUM(F409:F409)</f>
        <v>269</v>
      </c>
      <c r="G410" s="13">
        <f t="shared" si="114"/>
        <v>269</v>
      </c>
    </row>
    <row r="411" spans="1:7" ht="14.1" customHeight="1">
      <c r="B411" s="84"/>
      <c r="C411" s="27"/>
      <c r="D411" s="36"/>
      <c r="E411" s="36"/>
      <c r="F411" s="36"/>
      <c r="G411" s="36"/>
    </row>
    <row r="412" spans="1:7" ht="14.1" customHeight="1">
      <c r="B412" s="33">
        <v>47</v>
      </c>
      <c r="C412" s="27" t="s">
        <v>269</v>
      </c>
      <c r="D412" s="36"/>
      <c r="E412" s="36"/>
      <c r="F412" s="36"/>
      <c r="G412" s="36"/>
    </row>
    <row r="413" spans="1:7" ht="14.1" customHeight="1">
      <c r="B413" s="84" t="s">
        <v>196</v>
      </c>
      <c r="C413" s="27" t="s">
        <v>31</v>
      </c>
      <c r="D413" s="13">
        <v>354</v>
      </c>
      <c r="E413" s="13">
        <v>118</v>
      </c>
      <c r="F413" s="13">
        <v>118</v>
      </c>
      <c r="G413" s="13">
        <v>118</v>
      </c>
    </row>
    <row r="414" spans="1:7" ht="14.1" customHeight="1">
      <c r="A414" s="30" t="s">
        <v>5</v>
      </c>
      <c r="B414" s="33">
        <v>47</v>
      </c>
      <c r="C414" s="27" t="s">
        <v>269</v>
      </c>
      <c r="D414" s="21">
        <f t="shared" ref="D414:G414" si="116">SUM(D413:D413)</f>
        <v>354</v>
      </c>
      <c r="E414" s="21">
        <f t="shared" si="116"/>
        <v>118</v>
      </c>
      <c r="F414" s="21">
        <f t="shared" ref="F414" si="117">SUM(F413:F413)</f>
        <v>118</v>
      </c>
      <c r="G414" s="21">
        <f t="shared" si="116"/>
        <v>118</v>
      </c>
    </row>
    <row r="415" spans="1:7" ht="14.1" customHeight="1">
      <c r="A415" s="30" t="s">
        <v>5</v>
      </c>
      <c r="B415" s="33">
        <v>71</v>
      </c>
      <c r="C415" s="27" t="s">
        <v>87</v>
      </c>
      <c r="D415" s="4">
        <f>D414+D410+D406</f>
        <v>1459</v>
      </c>
      <c r="E415" s="4">
        <f t="shared" ref="E415:G415" si="118">E414+E410+E406</f>
        <v>387</v>
      </c>
      <c r="F415" s="4">
        <f t="shared" si="118"/>
        <v>387</v>
      </c>
      <c r="G415" s="4">
        <f t="shared" si="118"/>
        <v>387</v>
      </c>
    </row>
    <row r="416" spans="1:7" s="81" customFormat="1" ht="14.1" customHeight="1">
      <c r="A416" s="30" t="s">
        <v>5</v>
      </c>
      <c r="B416" s="72">
        <v>1.1020000000000001</v>
      </c>
      <c r="C416" s="34" t="s">
        <v>71</v>
      </c>
      <c r="D416" s="4">
        <f t="shared" ref="D416:G416" si="119">D401+D415+D388</f>
        <v>77267</v>
      </c>
      <c r="E416" s="4">
        <f t="shared" si="119"/>
        <v>131890</v>
      </c>
      <c r="F416" s="4">
        <f t="shared" si="119"/>
        <v>131890</v>
      </c>
      <c r="G416" s="4">
        <f t="shared" si="119"/>
        <v>146731</v>
      </c>
    </row>
    <row r="417" spans="1:7" ht="10.9" customHeight="1">
      <c r="B417" s="63"/>
      <c r="C417" s="34"/>
      <c r="D417" s="36"/>
      <c r="E417" s="36"/>
      <c r="F417" s="36"/>
      <c r="G417" s="36"/>
    </row>
    <row r="418" spans="1:7" ht="14.1" customHeight="1">
      <c r="B418" s="72">
        <v>1.105</v>
      </c>
      <c r="C418" s="34" t="s">
        <v>88</v>
      </c>
      <c r="D418" s="36"/>
      <c r="E418" s="36"/>
      <c r="F418" s="36"/>
      <c r="G418" s="36"/>
    </row>
    <row r="419" spans="1:7" ht="14.1" customHeight="1">
      <c r="B419" s="26">
        <v>8</v>
      </c>
      <c r="C419" s="27" t="s">
        <v>229</v>
      </c>
      <c r="D419" s="1"/>
      <c r="E419" s="2"/>
      <c r="F419" s="2"/>
      <c r="G419" s="1"/>
    </row>
    <row r="420" spans="1:7" ht="25.5" customHeight="1">
      <c r="B420" s="33" t="s">
        <v>225</v>
      </c>
      <c r="C420" s="27" t="s">
        <v>421</v>
      </c>
      <c r="D420" s="1">
        <v>0</v>
      </c>
      <c r="E420" s="16">
        <v>1</v>
      </c>
      <c r="F420" s="16">
        <v>1</v>
      </c>
      <c r="G420" s="1">
        <v>0</v>
      </c>
    </row>
    <row r="421" spans="1:7" ht="15" customHeight="1">
      <c r="B421" s="26" t="s">
        <v>259</v>
      </c>
      <c r="C421" s="27" t="s">
        <v>260</v>
      </c>
      <c r="D421" s="1">
        <v>0</v>
      </c>
      <c r="E421" s="2">
        <v>1</v>
      </c>
      <c r="F421" s="2">
        <v>1</v>
      </c>
      <c r="G421" s="1">
        <v>0</v>
      </c>
    </row>
    <row r="422" spans="1:7" ht="15" customHeight="1">
      <c r="B422" s="26"/>
      <c r="C422" s="27"/>
      <c r="D422" s="1"/>
      <c r="E422" s="2"/>
      <c r="F422" s="2"/>
      <c r="G422" s="2"/>
    </row>
    <row r="423" spans="1:7" ht="25.5">
      <c r="B423" s="26">
        <v>60</v>
      </c>
      <c r="C423" s="27" t="s">
        <v>421</v>
      </c>
      <c r="D423" s="1"/>
      <c r="E423" s="2"/>
      <c r="F423" s="2"/>
      <c r="G423" s="2"/>
    </row>
    <row r="424" spans="1:7" ht="15" customHeight="1">
      <c r="B424" s="26" t="s">
        <v>468</v>
      </c>
      <c r="C424" s="27" t="s">
        <v>332</v>
      </c>
      <c r="D424" s="1">
        <v>0</v>
      </c>
      <c r="E424" s="1">
        <v>0</v>
      </c>
      <c r="F424" s="1">
        <v>0</v>
      </c>
      <c r="G424" s="2">
        <v>1</v>
      </c>
    </row>
    <row r="425" spans="1:7" ht="25.5">
      <c r="A425" s="30" t="s">
        <v>5</v>
      </c>
      <c r="B425" s="26">
        <v>60</v>
      </c>
      <c r="C425" s="27" t="s">
        <v>421</v>
      </c>
      <c r="D425" s="3">
        <f>D424</f>
        <v>0</v>
      </c>
      <c r="E425" s="3">
        <f t="shared" ref="E425:G425" si="120">E424</f>
        <v>0</v>
      </c>
      <c r="F425" s="3">
        <f t="shared" si="120"/>
        <v>0</v>
      </c>
      <c r="G425" s="4">
        <f t="shared" si="120"/>
        <v>1</v>
      </c>
    </row>
    <row r="426" spans="1:7" ht="15" customHeight="1">
      <c r="B426" s="26"/>
      <c r="C426" s="27"/>
      <c r="D426" s="1"/>
      <c r="E426" s="2"/>
      <c r="F426" s="2"/>
      <c r="G426" s="2"/>
    </row>
    <row r="427" spans="1:7" ht="25.5">
      <c r="B427" s="26">
        <v>61</v>
      </c>
      <c r="C427" s="27" t="s">
        <v>469</v>
      </c>
      <c r="D427" s="1"/>
      <c r="E427" s="2"/>
      <c r="F427" s="2"/>
      <c r="G427" s="2"/>
    </row>
    <row r="428" spans="1:7" ht="15" customHeight="1">
      <c r="B428" s="26" t="s">
        <v>470</v>
      </c>
      <c r="C428" s="27" t="s">
        <v>332</v>
      </c>
      <c r="D428" s="1">
        <v>0</v>
      </c>
      <c r="E428" s="1">
        <v>0</v>
      </c>
      <c r="F428" s="1">
        <v>0</v>
      </c>
      <c r="G428" s="2">
        <v>1</v>
      </c>
    </row>
    <row r="429" spans="1:7" ht="25.5">
      <c r="A429" s="30" t="s">
        <v>5</v>
      </c>
      <c r="B429" s="26">
        <v>60</v>
      </c>
      <c r="C429" s="27" t="s">
        <v>469</v>
      </c>
      <c r="D429" s="3">
        <f>D428</f>
        <v>0</v>
      </c>
      <c r="E429" s="3">
        <f t="shared" ref="E429" si="121">E428</f>
        <v>0</v>
      </c>
      <c r="F429" s="3">
        <f t="shared" ref="F429" si="122">F428</f>
        <v>0</v>
      </c>
      <c r="G429" s="4">
        <f t="shared" ref="G429" si="123">G428</f>
        <v>1</v>
      </c>
    </row>
    <row r="430" spans="1:7" ht="14.1" customHeight="1">
      <c r="A430" s="66" t="s">
        <v>5</v>
      </c>
      <c r="B430" s="97">
        <v>8</v>
      </c>
      <c r="C430" s="68" t="s">
        <v>229</v>
      </c>
      <c r="D430" s="3">
        <f>SUM(D420:D421)+D425+D429</f>
        <v>0</v>
      </c>
      <c r="E430" s="4">
        <f t="shared" ref="E430:G430" si="124">SUM(E420:E421)+E425+E429</f>
        <v>2</v>
      </c>
      <c r="F430" s="4">
        <f t="shared" si="124"/>
        <v>2</v>
      </c>
      <c r="G430" s="4">
        <f t="shared" si="124"/>
        <v>2</v>
      </c>
    </row>
    <row r="431" spans="1:7" ht="18.75" customHeight="1">
      <c r="B431" s="72"/>
      <c r="C431" s="34"/>
      <c r="D431" s="36"/>
      <c r="E431" s="36"/>
      <c r="F431" s="36"/>
      <c r="G431" s="36"/>
    </row>
    <row r="432" spans="1:7" ht="17.25" customHeight="1">
      <c r="B432" s="33">
        <v>73</v>
      </c>
      <c r="C432" s="27" t="s">
        <v>89</v>
      </c>
      <c r="D432" s="36"/>
      <c r="E432" s="36"/>
      <c r="F432" s="36"/>
      <c r="G432" s="36"/>
    </row>
    <row r="433" spans="1:7" ht="15" customHeight="1">
      <c r="B433" s="33">
        <v>45</v>
      </c>
      <c r="C433" s="27" t="s">
        <v>267</v>
      </c>
      <c r="D433" s="36"/>
      <c r="E433" s="36"/>
      <c r="F433" s="36"/>
      <c r="G433" s="36"/>
    </row>
    <row r="434" spans="1:7" ht="15" customHeight="1">
      <c r="B434" s="84" t="s">
        <v>90</v>
      </c>
      <c r="C434" s="27" t="s">
        <v>12</v>
      </c>
      <c r="D434" s="16">
        <v>8641</v>
      </c>
      <c r="E434" s="2">
        <v>15088</v>
      </c>
      <c r="F434" s="2">
        <v>15088</v>
      </c>
      <c r="G434" s="2">
        <v>16345</v>
      </c>
    </row>
    <row r="435" spans="1:7" ht="15" customHeight="1">
      <c r="B435" s="84" t="s">
        <v>138</v>
      </c>
      <c r="C435" s="27" t="s">
        <v>31</v>
      </c>
      <c r="D435" s="16">
        <v>1202</v>
      </c>
      <c r="E435" s="2">
        <v>1567</v>
      </c>
      <c r="F435" s="2">
        <v>1567</v>
      </c>
      <c r="G435" s="2">
        <v>913</v>
      </c>
    </row>
    <row r="436" spans="1:7" s="57" customFormat="1" ht="14.65" customHeight="1">
      <c r="A436" s="52"/>
      <c r="B436" s="53" t="s">
        <v>351</v>
      </c>
      <c r="C436" s="52" t="s">
        <v>295</v>
      </c>
      <c r="D436" s="2">
        <v>231</v>
      </c>
      <c r="E436" s="2">
        <v>457</v>
      </c>
      <c r="F436" s="2">
        <v>457</v>
      </c>
      <c r="G436" s="2">
        <v>1</v>
      </c>
    </row>
    <row r="437" spans="1:7" s="57" customFormat="1" ht="14.65" customHeight="1">
      <c r="A437" s="52"/>
      <c r="B437" s="53" t="s">
        <v>352</v>
      </c>
      <c r="C437" s="52" t="s">
        <v>296</v>
      </c>
      <c r="D437" s="2">
        <f>7677-1</f>
        <v>7676</v>
      </c>
      <c r="E437" s="2">
        <v>2296</v>
      </c>
      <c r="F437" s="2">
        <v>2296</v>
      </c>
      <c r="G437" s="2">
        <v>2504</v>
      </c>
    </row>
    <row r="438" spans="1:7" ht="15" customHeight="1">
      <c r="B438" s="84" t="s">
        <v>91</v>
      </c>
      <c r="C438" s="52" t="s">
        <v>297</v>
      </c>
      <c r="D438" s="16">
        <v>54</v>
      </c>
      <c r="E438" s="2">
        <v>54</v>
      </c>
      <c r="F438" s="2">
        <v>54</v>
      </c>
      <c r="G438" s="2">
        <v>54</v>
      </c>
    </row>
    <row r="439" spans="1:7" ht="15" customHeight="1">
      <c r="B439" s="84" t="s">
        <v>92</v>
      </c>
      <c r="C439" s="27" t="s">
        <v>16</v>
      </c>
      <c r="D439" s="16">
        <v>111</v>
      </c>
      <c r="E439" s="2">
        <v>111</v>
      </c>
      <c r="F439" s="2">
        <v>111</v>
      </c>
      <c r="G439" s="2">
        <v>111</v>
      </c>
    </row>
    <row r="440" spans="1:7" s="57" customFormat="1" ht="14.65" customHeight="1">
      <c r="A440" s="52"/>
      <c r="B440" s="53" t="s">
        <v>368</v>
      </c>
      <c r="C440" s="52" t="s">
        <v>332</v>
      </c>
      <c r="D440" s="2">
        <v>1414</v>
      </c>
      <c r="E440" s="2">
        <v>1429</v>
      </c>
      <c r="F440" s="2">
        <v>1429</v>
      </c>
      <c r="G440" s="2">
        <v>2000</v>
      </c>
    </row>
    <row r="441" spans="1:7" ht="15" customHeight="1">
      <c r="A441" s="30" t="s">
        <v>5</v>
      </c>
      <c r="B441" s="33">
        <v>73</v>
      </c>
      <c r="C441" s="27" t="s">
        <v>89</v>
      </c>
      <c r="D441" s="4">
        <f t="shared" ref="D441:G441" si="125">SUM(D434:D440)</f>
        <v>19329</v>
      </c>
      <c r="E441" s="4">
        <f t="shared" si="125"/>
        <v>21002</v>
      </c>
      <c r="F441" s="4">
        <f t="shared" si="125"/>
        <v>21002</v>
      </c>
      <c r="G441" s="4">
        <f t="shared" si="125"/>
        <v>21928</v>
      </c>
    </row>
    <row r="442" spans="1:7" ht="15" customHeight="1">
      <c r="A442" s="30" t="s">
        <v>5</v>
      </c>
      <c r="B442" s="72">
        <v>1.105</v>
      </c>
      <c r="C442" s="34" t="s">
        <v>88</v>
      </c>
      <c r="D442" s="4">
        <f t="shared" ref="D442:G442" si="126">D441+D430</f>
        <v>19329</v>
      </c>
      <c r="E442" s="4">
        <f t="shared" si="126"/>
        <v>21004</v>
      </c>
      <c r="F442" s="4">
        <f t="shared" si="126"/>
        <v>21004</v>
      </c>
      <c r="G442" s="4">
        <f t="shared" si="126"/>
        <v>21930</v>
      </c>
    </row>
    <row r="443" spans="1:7" ht="14.45" customHeight="1">
      <c r="A443" s="30" t="s">
        <v>5</v>
      </c>
      <c r="B443" s="26">
        <v>1</v>
      </c>
      <c r="C443" s="27" t="s">
        <v>120</v>
      </c>
      <c r="D443" s="13">
        <f t="shared" ref="D443:G443" si="127">D442+D416+D336+D280+D272+D252+D236+D241</f>
        <v>1199259</v>
      </c>
      <c r="E443" s="13">
        <f t="shared" si="127"/>
        <v>1480669</v>
      </c>
      <c r="F443" s="13">
        <f t="shared" si="127"/>
        <v>1271929</v>
      </c>
      <c r="G443" s="13">
        <f t="shared" si="127"/>
        <v>1474840</v>
      </c>
    </row>
    <row r="444" spans="1:7" ht="12.75" customHeight="1">
      <c r="B444" s="26"/>
      <c r="C444" s="27"/>
      <c r="D444" s="49"/>
      <c r="E444" s="36"/>
      <c r="F444" s="36"/>
      <c r="G444" s="36"/>
    </row>
    <row r="445" spans="1:7" ht="15" customHeight="1">
      <c r="B445" s="26">
        <v>2</v>
      </c>
      <c r="C445" s="27" t="s">
        <v>125</v>
      </c>
      <c r="D445" s="36"/>
      <c r="E445" s="36"/>
      <c r="F445" s="36"/>
      <c r="G445" s="36"/>
    </row>
    <row r="446" spans="1:7" ht="15" customHeight="1">
      <c r="B446" s="72">
        <v>2.11</v>
      </c>
      <c r="C446" s="34" t="s">
        <v>236</v>
      </c>
      <c r="D446" s="36"/>
      <c r="E446" s="36"/>
      <c r="F446" s="36"/>
      <c r="G446" s="36"/>
    </row>
    <row r="447" spans="1:7" ht="15" customHeight="1">
      <c r="B447" s="87">
        <v>0.38</v>
      </c>
      <c r="C447" s="27" t="s">
        <v>232</v>
      </c>
      <c r="D447" s="36"/>
      <c r="E447" s="36"/>
      <c r="F447" s="36"/>
      <c r="G447" s="36"/>
    </row>
    <row r="448" spans="1:7" ht="15" customHeight="1">
      <c r="B448" s="84" t="s">
        <v>93</v>
      </c>
      <c r="C448" s="27" t="s">
        <v>12</v>
      </c>
      <c r="D448" s="16">
        <v>5800</v>
      </c>
      <c r="E448" s="16">
        <v>8839</v>
      </c>
      <c r="F448" s="16">
        <v>8839</v>
      </c>
      <c r="G448" s="2">
        <v>8481</v>
      </c>
    </row>
    <row r="449" spans="1:7" s="57" customFormat="1" ht="14.65" customHeight="1">
      <c r="A449" s="52"/>
      <c r="B449" s="53" t="s">
        <v>353</v>
      </c>
      <c r="C449" s="52" t="s">
        <v>295</v>
      </c>
      <c r="D449" s="2">
        <v>249</v>
      </c>
      <c r="E449" s="2">
        <v>262</v>
      </c>
      <c r="F449" s="2">
        <v>262</v>
      </c>
      <c r="G449" s="2">
        <v>1</v>
      </c>
    </row>
    <row r="450" spans="1:7" s="57" customFormat="1" ht="14.65" customHeight="1">
      <c r="A450" s="52"/>
      <c r="B450" s="53" t="s">
        <v>354</v>
      </c>
      <c r="C450" s="52" t="s">
        <v>296</v>
      </c>
      <c r="D450" s="2">
        <v>4641</v>
      </c>
      <c r="E450" s="2">
        <v>915</v>
      </c>
      <c r="F450" s="2">
        <v>915</v>
      </c>
      <c r="G450" s="2">
        <v>820</v>
      </c>
    </row>
    <row r="451" spans="1:7" ht="15" customHeight="1">
      <c r="B451" s="84" t="s">
        <v>94</v>
      </c>
      <c r="C451" s="52" t="s">
        <v>297</v>
      </c>
      <c r="D451" s="16">
        <v>42</v>
      </c>
      <c r="E451" s="16">
        <v>42</v>
      </c>
      <c r="F451" s="16">
        <v>42</v>
      </c>
      <c r="G451" s="2">
        <v>42</v>
      </c>
    </row>
    <row r="452" spans="1:7" ht="15" customHeight="1">
      <c r="A452" s="30" t="s">
        <v>5</v>
      </c>
      <c r="B452" s="87">
        <v>0.38</v>
      </c>
      <c r="C452" s="27" t="s">
        <v>232</v>
      </c>
      <c r="D452" s="4">
        <f t="shared" ref="D452:G452" si="128">SUM(D448:D451)</f>
        <v>10732</v>
      </c>
      <c r="E452" s="4">
        <f t="shared" si="128"/>
        <v>10058</v>
      </c>
      <c r="F452" s="4">
        <f t="shared" ref="F452" si="129">SUM(F448:F451)</f>
        <v>10058</v>
      </c>
      <c r="G452" s="4">
        <f t="shared" si="128"/>
        <v>9344</v>
      </c>
    </row>
    <row r="453" spans="1:7" ht="12.75" customHeight="1">
      <c r="B453" s="87"/>
      <c r="C453" s="27"/>
      <c r="D453" s="36"/>
      <c r="E453" s="36"/>
      <c r="F453" s="36"/>
      <c r="G453" s="36"/>
    </row>
    <row r="454" spans="1:7" ht="13.9" customHeight="1">
      <c r="B454" s="87">
        <v>0.45</v>
      </c>
      <c r="C454" s="27" t="s">
        <v>267</v>
      </c>
      <c r="D454" s="36"/>
      <c r="E454" s="36"/>
      <c r="F454" s="36"/>
      <c r="G454" s="36"/>
    </row>
    <row r="455" spans="1:7" ht="13.9" customHeight="1">
      <c r="B455" s="84" t="s">
        <v>38</v>
      </c>
      <c r="C455" s="27" t="s">
        <v>12</v>
      </c>
      <c r="D455" s="2">
        <v>25598</v>
      </c>
      <c r="E455" s="2">
        <v>48295</v>
      </c>
      <c r="F455" s="2">
        <v>48295</v>
      </c>
      <c r="G455" s="2">
        <v>51494</v>
      </c>
    </row>
    <row r="456" spans="1:7" ht="13.9" customHeight="1">
      <c r="B456" s="84" t="s">
        <v>105</v>
      </c>
      <c r="C456" s="27" t="s">
        <v>31</v>
      </c>
      <c r="D456" s="2">
        <v>877</v>
      </c>
      <c r="E456" s="2">
        <v>4302</v>
      </c>
      <c r="F456" s="2">
        <v>4302</v>
      </c>
      <c r="G456" s="2">
        <v>3059</v>
      </c>
    </row>
    <row r="457" spans="1:7" s="57" customFormat="1" ht="14.65" customHeight="1">
      <c r="A457" s="52"/>
      <c r="B457" s="53" t="s">
        <v>308</v>
      </c>
      <c r="C457" s="52" t="s">
        <v>295</v>
      </c>
      <c r="D457" s="2">
        <v>554</v>
      </c>
      <c r="E457" s="2">
        <v>1464</v>
      </c>
      <c r="F457" s="2">
        <v>1464</v>
      </c>
      <c r="G457" s="2">
        <v>1</v>
      </c>
    </row>
    <row r="458" spans="1:7" s="57" customFormat="1" ht="14.65" customHeight="1">
      <c r="A458" s="52"/>
      <c r="B458" s="53" t="s">
        <v>309</v>
      </c>
      <c r="C458" s="52" t="s">
        <v>296</v>
      </c>
      <c r="D458" s="2">
        <v>18545</v>
      </c>
      <c r="E458" s="2">
        <v>7557</v>
      </c>
      <c r="F458" s="2">
        <v>7557</v>
      </c>
      <c r="G458" s="2">
        <v>7838</v>
      </c>
    </row>
    <row r="459" spans="1:7" ht="13.9" customHeight="1">
      <c r="B459" s="84" t="s">
        <v>39</v>
      </c>
      <c r="C459" s="52" t="s">
        <v>297</v>
      </c>
      <c r="D459" s="16">
        <v>83</v>
      </c>
      <c r="E459" s="2">
        <v>83</v>
      </c>
      <c r="F459" s="2">
        <v>83</v>
      </c>
      <c r="G459" s="2">
        <v>83</v>
      </c>
    </row>
    <row r="460" spans="1:7" ht="13.9" customHeight="1">
      <c r="B460" s="84" t="s">
        <v>40</v>
      </c>
      <c r="C460" s="27" t="s">
        <v>16</v>
      </c>
      <c r="D460" s="13">
        <v>73</v>
      </c>
      <c r="E460" s="13">
        <v>73</v>
      </c>
      <c r="F460" s="13">
        <v>73</v>
      </c>
      <c r="G460" s="13">
        <v>73</v>
      </c>
    </row>
    <row r="461" spans="1:7" ht="13.9" customHeight="1">
      <c r="A461" s="30" t="s">
        <v>5</v>
      </c>
      <c r="B461" s="87">
        <v>0.45</v>
      </c>
      <c r="C461" s="27" t="s">
        <v>267</v>
      </c>
      <c r="D461" s="21">
        <f t="shared" ref="D461:G461" si="130">SUM(D455:D460)</f>
        <v>45730</v>
      </c>
      <c r="E461" s="21">
        <f t="shared" si="130"/>
        <v>61774</v>
      </c>
      <c r="F461" s="21">
        <f t="shared" ref="F461" si="131">SUM(F455:F460)</f>
        <v>61774</v>
      </c>
      <c r="G461" s="21">
        <f t="shared" si="130"/>
        <v>62548</v>
      </c>
    </row>
    <row r="462" spans="1:7" ht="12.75" customHeight="1">
      <c r="B462" s="84"/>
      <c r="C462" s="27"/>
      <c r="D462" s="36"/>
      <c r="E462" s="36"/>
      <c r="F462" s="36"/>
      <c r="G462" s="36"/>
    </row>
    <row r="463" spans="1:7" ht="14.45" customHeight="1">
      <c r="B463" s="87">
        <v>0.46</v>
      </c>
      <c r="C463" s="27" t="s">
        <v>268</v>
      </c>
      <c r="D463" s="36"/>
      <c r="E463" s="36"/>
      <c r="F463" s="36"/>
      <c r="G463" s="36"/>
    </row>
    <row r="464" spans="1:7" ht="14.45" customHeight="1">
      <c r="B464" s="84" t="s">
        <v>42</v>
      </c>
      <c r="C464" s="27" t="s">
        <v>12</v>
      </c>
      <c r="D464" s="2">
        <v>13933</v>
      </c>
      <c r="E464" s="2">
        <v>43048</v>
      </c>
      <c r="F464" s="2">
        <v>43048</v>
      </c>
      <c r="G464" s="2">
        <v>58233</v>
      </c>
    </row>
    <row r="465" spans="1:7" ht="14.45" customHeight="1">
      <c r="B465" s="84" t="s">
        <v>197</v>
      </c>
      <c r="C465" s="27" t="s">
        <v>31</v>
      </c>
      <c r="D465" s="2">
        <v>1786</v>
      </c>
      <c r="E465" s="2">
        <v>7701</v>
      </c>
      <c r="F465" s="2">
        <v>7701</v>
      </c>
      <c r="G465" s="2">
        <v>3547</v>
      </c>
    </row>
    <row r="466" spans="1:7" s="57" customFormat="1" ht="14.65" customHeight="1">
      <c r="A466" s="52"/>
      <c r="B466" s="53" t="s">
        <v>311</v>
      </c>
      <c r="C466" s="52" t="s">
        <v>295</v>
      </c>
      <c r="D466" s="2">
        <v>396</v>
      </c>
      <c r="E466" s="2">
        <v>1304</v>
      </c>
      <c r="F466" s="2">
        <v>1304</v>
      </c>
      <c r="G466" s="2">
        <v>1</v>
      </c>
    </row>
    <row r="467" spans="1:7" s="57" customFormat="1" ht="14.65" customHeight="1">
      <c r="A467" s="52"/>
      <c r="B467" s="53" t="s">
        <v>312</v>
      </c>
      <c r="C467" s="52" t="s">
        <v>296</v>
      </c>
      <c r="D467" s="2">
        <v>12091</v>
      </c>
      <c r="E467" s="2">
        <v>7171</v>
      </c>
      <c r="F467" s="2">
        <v>7171</v>
      </c>
      <c r="G467" s="2">
        <v>9777</v>
      </c>
    </row>
    <row r="468" spans="1:7" ht="14.45" customHeight="1">
      <c r="B468" s="84" t="s">
        <v>43</v>
      </c>
      <c r="C468" s="52" t="s">
        <v>297</v>
      </c>
      <c r="D468" s="2">
        <v>83</v>
      </c>
      <c r="E468" s="2">
        <v>83</v>
      </c>
      <c r="F468" s="2">
        <v>83</v>
      </c>
      <c r="G468" s="2">
        <v>83</v>
      </c>
    </row>
    <row r="469" spans="1:7" ht="14.45" customHeight="1">
      <c r="B469" s="84" t="s">
        <v>44</v>
      </c>
      <c r="C469" s="27" t="s">
        <v>16</v>
      </c>
      <c r="D469" s="2">
        <v>73</v>
      </c>
      <c r="E469" s="2">
        <v>73</v>
      </c>
      <c r="F469" s="2">
        <v>73</v>
      </c>
      <c r="G469" s="2">
        <v>73</v>
      </c>
    </row>
    <row r="470" spans="1:7" ht="14.45" customHeight="1">
      <c r="A470" s="30" t="s">
        <v>5</v>
      </c>
      <c r="B470" s="87">
        <v>0.46</v>
      </c>
      <c r="C470" s="27" t="s">
        <v>268</v>
      </c>
      <c r="D470" s="10">
        <f t="shared" ref="D470:G470" si="132">SUM(D464:D469)</f>
        <v>28362</v>
      </c>
      <c r="E470" s="10">
        <f t="shared" si="132"/>
        <v>59380</v>
      </c>
      <c r="F470" s="10">
        <f t="shared" si="132"/>
        <v>59380</v>
      </c>
      <c r="G470" s="10">
        <f t="shared" si="132"/>
        <v>71714</v>
      </c>
    </row>
    <row r="471" spans="1:7" ht="12.75" customHeight="1">
      <c r="B471" s="87"/>
      <c r="C471" s="27"/>
      <c r="D471" s="36"/>
      <c r="E471" s="36"/>
      <c r="F471" s="36"/>
      <c r="G471" s="36"/>
    </row>
    <row r="472" spans="1:7" ht="14.45" customHeight="1">
      <c r="B472" s="87">
        <v>0.47</v>
      </c>
      <c r="C472" s="27" t="s">
        <v>269</v>
      </c>
      <c r="D472" s="36"/>
      <c r="E472" s="36"/>
      <c r="F472" s="36"/>
      <c r="G472" s="36"/>
    </row>
    <row r="473" spans="1:7" ht="14.45" customHeight="1">
      <c r="B473" s="84" t="s">
        <v>46</v>
      </c>
      <c r="C473" s="27" t="s">
        <v>12</v>
      </c>
      <c r="D473" s="16">
        <v>5854</v>
      </c>
      <c r="E473" s="16">
        <v>16242</v>
      </c>
      <c r="F473" s="16">
        <v>16242</v>
      </c>
      <c r="G473" s="2">
        <v>21843</v>
      </c>
    </row>
    <row r="474" spans="1:7" ht="14.45" customHeight="1">
      <c r="B474" s="84" t="s">
        <v>186</v>
      </c>
      <c r="C474" s="27" t="s">
        <v>31</v>
      </c>
      <c r="D474" s="2">
        <v>396</v>
      </c>
      <c r="E474" s="2">
        <v>2391</v>
      </c>
      <c r="F474" s="2">
        <v>2391</v>
      </c>
      <c r="G474" s="2">
        <v>758</v>
      </c>
    </row>
    <row r="475" spans="1:7" s="57" customFormat="1" ht="14.65" customHeight="1">
      <c r="A475" s="52"/>
      <c r="B475" s="53" t="s">
        <v>313</v>
      </c>
      <c r="C475" s="52" t="s">
        <v>295</v>
      </c>
      <c r="D475" s="2">
        <v>100</v>
      </c>
      <c r="E475" s="2">
        <v>493</v>
      </c>
      <c r="F475" s="2">
        <v>493</v>
      </c>
      <c r="G475" s="2">
        <v>1</v>
      </c>
    </row>
    <row r="476" spans="1:7" s="57" customFormat="1" ht="14.65" customHeight="1">
      <c r="A476" s="52"/>
      <c r="B476" s="53" t="s">
        <v>314</v>
      </c>
      <c r="C476" s="52" t="s">
        <v>296</v>
      </c>
      <c r="D476" s="2">
        <v>3679</v>
      </c>
      <c r="E476" s="2">
        <v>3532</v>
      </c>
      <c r="F476" s="2">
        <v>3532</v>
      </c>
      <c r="G476" s="2">
        <v>3878</v>
      </c>
    </row>
    <row r="477" spans="1:7" ht="14.45" customHeight="1">
      <c r="A477" s="66"/>
      <c r="B477" s="106" t="s">
        <v>47</v>
      </c>
      <c r="C477" s="58" t="s">
        <v>297</v>
      </c>
      <c r="D477" s="21">
        <v>83</v>
      </c>
      <c r="E477" s="21">
        <v>83</v>
      </c>
      <c r="F477" s="21">
        <v>83</v>
      </c>
      <c r="G477" s="13">
        <v>83</v>
      </c>
    </row>
    <row r="478" spans="1:7" ht="14.45" customHeight="1">
      <c r="B478" s="84" t="s">
        <v>48</v>
      </c>
      <c r="C478" s="27" t="s">
        <v>16</v>
      </c>
      <c r="D478" s="16">
        <v>73</v>
      </c>
      <c r="E478" s="16">
        <v>73</v>
      </c>
      <c r="F478" s="16">
        <v>73</v>
      </c>
      <c r="G478" s="2">
        <v>73</v>
      </c>
    </row>
    <row r="479" spans="1:7" ht="14.45" customHeight="1">
      <c r="A479" s="30" t="s">
        <v>5</v>
      </c>
      <c r="B479" s="87">
        <v>0.47</v>
      </c>
      <c r="C479" s="27" t="s">
        <v>269</v>
      </c>
      <c r="D479" s="4">
        <f t="shared" ref="D479:G479" si="133">SUM(D473:D478)</f>
        <v>10185</v>
      </c>
      <c r="E479" s="4">
        <f t="shared" si="133"/>
        <v>22814</v>
      </c>
      <c r="F479" s="4">
        <f t="shared" ref="F479" si="134">SUM(F473:F478)</f>
        <v>22814</v>
      </c>
      <c r="G479" s="4">
        <f t="shared" si="133"/>
        <v>26636</v>
      </c>
    </row>
    <row r="480" spans="1:7" ht="12.75" customHeight="1">
      <c r="B480" s="87"/>
      <c r="C480" s="27"/>
      <c r="D480" s="36"/>
      <c r="E480" s="36"/>
      <c r="F480" s="36"/>
      <c r="G480" s="36"/>
    </row>
    <row r="481" spans="1:7" ht="14.45" customHeight="1">
      <c r="B481" s="87">
        <v>0.48</v>
      </c>
      <c r="C481" s="27" t="s">
        <v>270</v>
      </c>
      <c r="D481" s="36"/>
      <c r="E481" s="36"/>
      <c r="F481" s="36"/>
      <c r="G481" s="36"/>
    </row>
    <row r="482" spans="1:7" ht="14.45" customHeight="1">
      <c r="B482" s="84" t="s">
        <v>50</v>
      </c>
      <c r="C482" s="27" t="s">
        <v>12</v>
      </c>
      <c r="D482" s="2">
        <v>10372</v>
      </c>
      <c r="E482" s="16">
        <v>29259</v>
      </c>
      <c r="F482" s="16">
        <v>29259</v>
      </c>
      <c r="G482" s="2">
        <v>38019</v>
      </c>
    </row>
    <row r="483" spans="1:7" ht="14.45" customHeight="1">
      <c r="B483" s="84" t="s">
        <v>95</v>
      </c>
      <c r="C483" s="27" t="s">
        <v>31</v>
      </c>
      <c r="D483" s="2">
        <v>362</v>
      </c>
      <c r="E483" s="16">
        <v>4793</v>
      </c>
      <c r="F483" s="16">
        <v>4793</v>
      </c>
      <c r="G483" s="2">
        <v>2414</v>
      </c>
    </row>
    <row r="484" spans="1:7" s="57" customFormat="1" ht="14.65" customHeight="1">
      <c r="A484" s="52"/>
      <c r="B484" s="53" t="s">
        <v>315</v>
      </c>
      <c r="C484" s="52" t="s">
        <v>295</v>
      </c>
      <c r="D484" s="2">
        <v>202</v>
      </c>
      <c r="E484" s="2">
        <v>887</v>
      </c>
      <c r="F484" s="2">
        <v>887</v>
      </c>
      <c r="G484" s="2">
        <v>1</v>
      </c>
    </row>
    <row r="485" spans="1:7" s="57" customFormat="1" ht="14.65" customHeight="1">
      <c r="A485" s="119"/>
      <c r="B485" s="120" t="s">
        <v>316</v>
      </c>
      <c r="C485" s="119" t="s">
        <v>296</v>
      </c>
      <c r="D485" s="2">
        <v>8486</v>
      </c>
      <c r="E485" s="2">
        <v>4369</v>
      </c>
      <c r="F485" s="2">
        <v>4369</v>
      </c>
      <c r="G485" s="2">
        <v>5811</v>
      </c>
    </row>
    <row r="486" spans="1:7" ht="14.45" customHeight="1">
      <c r="A486" s="116"/>
      <c r="B486" s="117" t="s">
        <v>51</v>
      </c>
      <c r="C486" s="119" t="s">
        <v>297</v>
      </c>
      <c r="D486" s="2">
        <v>66</v>
      </c>
      <c r="E486" s="16">
        <v>66</v>
      </c>
      <c r="F486" s="16">
        <v>66</v>
      </c>
      <c r="G486" s="2">
        <v>66</v>
      </c>
    </row>
    <row r="487" spans="1:7" ht="14.45" customHeight="1">
      <c r="B487" s="84" t="s">
        <v>52</v>
      </c>
      <c r="C487" s="27" t="s">
        <v>16</v>
      </c>
      <c r="D487" s="2">
        <v>61</v>
      </c>
      <c r="E487" s="16">
        <v>61</v>
      </c>
      <c r="F487" s="16">
        <v>61</v>
      </c>
      <c r="G487" s="2">
        <v>61</v>
      </c>
    </row>
    <row r="488" spans="1:7" ht="14.45" customHeight="1">
      <c r="A488" s="30" t="s">
        <v>5</v>
      </c>
      <c r="B488" s="87">
        <v>0.48</v>
      </c>
      <c r="C488" s="27" t="s">
        <v>270</v>
      </c>
      <c r="D488" s="4">
        <f t="shared" ref="D488:G488" si="135">SUM(D482:D487)</f>
        <v>19549</v>
      </c>
      <c r="E488" s="4">
        <f t="shared" si="135"/>
        <v>39435</v>
      </c>
      <c r="F488" s="4">
        <f t="shared" ref="F488" si="136">SUM(F482:F487)</f>
        <v>39435</v>
      </c>
      <c r="G488" s="4">
        <f t="shared" si="135"/>
        <v>46372</v>
      </c>
    </row>
    <row r="489" spans="1:7" ht="12.75" customHeight="1">
      <c r="B489" s="87"/>
      <c r="C489" s="27"/>
      <c r="D489" s="2"/>
      <c r="E489" s="2"/>
      <c r="F489" s="2"/>
      <c r="G489" s="2"/>
    </row>
    <row r="490" spans="1:7" ht="15" customHeight="1">
      <c r="B490" s="87">
        <v>0.49</v>
      </c>
      <c r="C490" s="27" t="s">
        <v>276</v>
      </c>
      <c r="D490" s="36"/>
      <c r="E490" s="36"/>
      <c r="F490" s="36"/>
      <c r="G490" s="36"/>
    </row>
    <row r="491" spans="1:7" ht="15" customHeight="1">
      <c r="B491" s="84" t="s">
        <v>271</v>
      </c>
      <c r="C491" s="27" t="s">
        <v>12</v>
      </c>
      <c r="D491" s="1">
        <v>0</v>
      </c>
      <c r="E491" s="2">
        <v>1</v>
      </c>
      <c r="F491" s="2">
        <v>1</v>
      </c>
      <c r="G491" s="2">
        <v>1</v>
      </c>
    </row>
    <row r="492" spans="1:7" ht="15" customHeight="1">
      <c r="A492" s="33"/>
      <c r="B492" s="84" t="s">
        <v>317</v>
      </c>
      <c r="C492" s="27" t="s">
        <v>295</v>
      </c>
      <c r="D492" s="1">
        <v>0</v>
      </c>
      <c r="E492" s="2">
        <v>1</v>
      </c>
      <c r="F492" s="2">
        <v>1</v>
      </c>
      <c r="G492" s="2">
        <v>1</v>
      </c>
    </row>
    <row r="493" spans="1:7" ht="15" customHeight="1">
      <c r="A493" s="33"/>
      <c r="B493" s="84" t="s">
        <v>318</v>
      </c>
      <c r="C493" s="27" t="s">
        <v>296</v>
      </c>
      <c r="D493" s="1">
        <v>0</v>
      </c>
      <c r="E493" s="2">
        <v>1</v>
      </c>
      <c r="F493" s="2">
        <v>1</v>
      </c>
      <c r="G493" s="2">
        <v>1</v>
      </c>
    </row>
    <row r="494" spans="1:7" ht="15" customHeight="1">
      <c r="B494" s="84" t="s">
        <v>274</v>
      </c>
      <c r="C494" s="27" t="s">
        <v>16</v>
      </c>
      <c r="D494" s="1">
        <v>0</v>
      </c>
      <c r="E494" s="2">
        <v>1</v>
      </c>
      <c r="F494" s="2">
        <v>1</v>
      </c>
      <c r="G494" s="2">
        <v>1</v>
      </c>
    </row>
    <row r="495" spans="1:7" ht="15" customHeight="1">
      <c r="A495" s="30" t="s">
        <v>5</v>
      </c>
      <c r="B495" s="87">
        <v>0.49</v>
      </c>
      <c r="C495" s="27" t="s">
        <v>276</v>
      </c>
      <c r="D495" s="3">
        <f t="shared" ref="D495:G495" si="137">SUM(D491:D494)</f>
        <v>0</v>
      </c>
      <c r="E495" s="4">
        <f t="shared" si="137"/>
        <v>4</v>
      </c>
      <c r="F495" s="4">
        <f t="shared" ref="F495" si="138">SUM(F491:F494)</f>
        <v>4</v>
      </c>
      <c r="G495" s="4">
        <f t="shared" si="137"/>
        <v>4</v>
      </c>
    </row>
    <row r="496" spans="1:7" ht="11.1" customHeight="1">
      <c r="B496" s="78"/>
      <c r="C496" s="27"/>
      <c r="D496" s="2"/>
      <c r="E496" s="2"/>
      <c r="F496" s="2"/>
      <c r="G496" s="2"/>
    </row>
    <row r="497" spans="1:7" ht="15" customHeight="1">
      <c r="B497" s="87">
        <v>0.5</v>
      </c>
      <c r="C497" s="27" t="s">
        <v>277</v>
      </c>
      <c r="D497" s="36"/>
      <c r="E497" s="36"/>
      <c r="F497" s="36"/>
      <c r="G497" s="36"/>
    </row>
    <row r="498" spans="1:7" ht="15" customHeight="1">
      <c r="B498" s="84" t="s">
        <v>278</v>
      </c>
      <c r="C498" s="27" t="s">
        <v>12</v>
      </c>
      <c r="D498" s="1">
        <v>0</v>
      </c>
      <c r="E498" s="2">
        <v>1</v>
      </c>
      <c r="F498" s="2">
        <v>1</v>
      </c>
      <c r="G498" s="2">
        <v>1</v>
      </c>
    </row>
    <row r="499" spans="1:7" ht="15" customHeight="1">
      <c r="B499" s="84" t="s">
        <v>319</v>
      </c>
      <c r="C499" s="27" t="s">
        <v>295</v>
      </c>
      <c r="D499" s="1">
        <v>0</v>
      </c>
      <c r="E499" s="2">
        <v>1</v>
      </c>
      <c r="F499" s="2">
        <v>1</v>
      </c>
      <c r="G499" s="2">
        <v>1</v>
      </c>
    </row>
    <row r="500" spans="1:7" ht="15" customHeight="1">
      <c r="B500" s="84" t="s">
        <v>320</v>
      </c>
      <c r="C500" s="27" t="s">
        <v>296</v>
      </c>
      <c r="D500" s="1">
        <v>0</v>
      </c>
      <c r="E500" s="2">
        <v>1</v>
      </c>
      <c r="F500" s="2">
        <v>1</v>
      </c>
      <c r="G500" s="2">
        <v>1</v>
      </c>
    </row>
    <row r="501" spans="1:7" ht="15" customHeight="1">
      <c r="B501" s="84" t="s">
        <v>281</v>
      </c>
      <c r="C501" s="27" t="s">
        <v>16</v>
      </c>
      <c r="D501" s="1">
        <v>0</v>
      </c>
      <c r="E501" s="2">
        <v>1</v>
      </c>
      <c r="F501" s="2">
        <v>1</v>
      </c>
      <c r="G501" s="2">
        <v>1</v>
      </c>
    </row>
    <row r="502" spans="1:7" s="81" customFormat="1" ht="15" customHeight="1">
      <c r="A502" s="30" t="s">
        <v>5</v>
      </c>
      <c r="B502" s="87">
        <v>0.5</v>
      </c>
      <c r="C502" s="27" t="s">
        <v>277</v>
      </c>
      <c r="D502" s="3">
        <f t="shared" ref="D502:G502" si="139">SUM(D498:D501)</f>
        <v>0</v>
      </c>
      <c r="E502" s="4">
        <f t="shared" si="139"/>
        <v>4</v>
      </c>
      <c r="F502" s="4">
        <f t="shared" si="139"/>
        <v>4</v>
      </c>
      <c r="G502" s="4">
        <f t="shared" si="139"/>
        <v>4</v>
      </c>
    </row>
    <row r="503" spans="1:7" ht="12.75" customHeight="1">
      <c r="C503" s="27"/>
      <c r="D503" s="36"/>
      <c r="E503" s="36"/>
      <c r="F503" s="36"/>
      <c r="G503" s="36"/>
    </row>
    <row r="504" spans="1:7" ht="15" customHeight="1">
      <c r="B504" s="87">
        <v>0.66</v>
      </c>
      <c r="C504" s="27" t="s">
        <v>126</v>
      </c>
      <c r="D504" s="36"/>
      <c r="E504" s="36"/>
      <c r="F504" s="36"/>
      <c r="G504" s="36"/>
    </row>
    <row r="505" spans="1:7" ht="15" customHeight="1">
      <c r="B505" s="84" t="s">
        <v>96</v>
      </c>
      <c r="C505" s="27" t="s">
        <v>12</v>
      </c>
      <c r="D505" s="16">
        <v>19627</v>
      </c>
      <c r="E505" s="16">
        <v>36076</v>
      </c>
      <c r="F505" s="16">
        <v>36076</v>
      </c>
      <c r="G505" s="16">
        <v>33495</v>
      </c>
    </row>
    <row r="506" spans="1:7" ht="15" customHeight="1">
      <c r="B506" s="84" t="s">
        <v>198</v>
      </c>
      <c r="C506" s="27" t="s">
        <v>31</v>
      </c>
      <c r="D506" s="16">
        <v>634</v>
      </c>
      <c r="E506" s="16">
        <v>2802</v>
      </c>
      <c r="F506" s="16">
        <v>2802</v>
      </c>
      <c r="G506" s="16">
        <v>865</v>
      </c>
    </row>
    <row r="507" spans="1:7" s="57" customFormat="1" ht="15" customHeight="1">
      <c r="A507" s="52"/>
      <c r="B507" s="53" t="s">
        <v>355</v>
      </c>
      <c r="C507" s="52" t="s">
        <v>295</v>
      </c>
      <c r="D507" s="2">
        <v>762</v>
      </c>
      <c r="E507" s="2">
        <v>1088</v>
      </c>
      <c r="F507" s="2">
        <v>1088</v>
      </c>
      <c r="G507" s="2">
        <v>1</v>
      </c>
    </row>
    <row r="508" spans="1:7" s="57" customFormat="1" ht="15" customHeight="1">
      <c r="A508" s="52"/>
      <c r="B508" s="53" t="s">
        <v>356</v>
      </c>
      <c r="C508" s="52" t="s">
        <v>296</v>
      </c>
      <c r="D508" s="2">
        <v>16921</v>
      </c>
      <c r="E508" s="2">
        <v>6838</v>
      </c>
      <c r="F508" s="2">
        <v>6838</v>
      </c>
      <c r="G508" s="2">
        <v>5716</v>
      </c>
    </row>
    <row r="509" spans="1:7" ht="15" customHeight="1">
      <c r="B509" s="84" t="s">
        <v>97</v>
      </c>
      <c r="C509" s="52" t="s">
        <v>297</v>
      </c>
      <c r="D509" s="16">
        <v>41</v>
      </c>
      <c r="E509" s="16">
        <v>42</v>
      </c>
      <c r="F509" s="16">
        <v>42</v>
      </c>
      <c r="G509" s="16">
        <v>42</v>
      </c>
    </row>
    <row r="510" spans="1:7" ht="15" customHeight="1">
      <c r="B510" s="84" t="s">
        <v>98</v>
      </c>
      <c r="C510" s="27" t="s">
        <v>16</v>
      </c>
      <c r="D510" s="16">
        <v>71</v>
      </c>
      <c r="E510" s="16">
        <v>73</v>
      </c>
      <c r="F510" s="16">
        <v>73</v>
      </c>
      <c r="G510" s="16">
        <v>73</v>
      </c>
    </row>
    <row r="511" spans="1:7" ht="15" customHeight="1">
      <c r="A511" s="30" t="s">
        <v>5</v>
      </c>
      <c r="B511" s="87">
        <v>0.66</v>
      </c>
      <c r="C511" s="27" t="s">
        <v>126</v>
      </c>
      <c r="D511" s="10">
        <f t="shared" ref="D511:G511" si="140">SUM(D505:D510)</f>
        <v>38056</v>
      </c>
      <c r="E511" s="10">
        <f t="shared" si="140"/>
        <v>46919</v>
      </c>
      <c r="F511" s="10">
        <f t="shared" ref="F511" si="141">SUM(F505:F510)</f>
        <v>46919</v>
      </c>
      <c r="G511" s="10">
        <f t="shared" si="140"/>
        <v>40192</v>
      </c>
    </row>
    <row r="512" spans="1:7" ht="12.75" customHeight="1">
      <c r="B512" s="87"/>
      <c r="C512" s="27"/>
      <c r="D512" s="16"/>
      <c r="E512" s="16"/>
      <c r="F512" s="16"/>
      <c r="G512" s="16"/>
    </row>
    <row r="513" spans="1:7" ht="15" customHeight="1">
      <c r="B513" s="33">
        <v>13</v>
      </c>
      <c r="C513" s="27" t="s">
        <v>233</v>
      </c>
      <c r="D513" s="16"/>
      <c r="E513" s="16"/>
      <c r="F513" s="16"/>
      <c r="G513" s="16"/>
    </row>
    <row r="514" spans="1:7" ht="15" customHeight="1">
      <c r="A514" s="25"/>
      <c r="B514" s="73">
        <v>38</v>
      </c>
      <c r="C514" s="27" t="s">
        <v>232</v>
      </c>
      <c r="D514" s="16"/>
      <c r="E514" s="16"/>
      <c r="F514" s="16"/>
      <c r="G514" s="16"/>
    </row>
    <row r="515" spans="1:7" ht="27.95" customHeight="1">
      <c r="B515" s="84" t="s">
        <v>369</v>
      </c>
      <c r="C515" s="27" t="s">
        <v>426</v>
      </c>
      <c r="D515" s="16">
        <v>4313</v>
      </c>
      <c r="E515" s="24">
        <v>21600</v>
      </c>
      <c r="F515" s="24">
        <f>21600-16526</f>
        <v>5074</v>
      </c>
      <c r="G515" s="11">
        <v>0</v>
      </c>
    </row>
    <row r="516" spans="1:7" ht="27.95" customHeight="1">
      <c r="B516" s="84" t="s">
        <v>370</v>
      </c>
      <c r="C516" s="27" t="s">
        <v>427</v>
      </c>
      <c r="D516" s="16">
        <v>479</v>
      </c>
      <c r="E516" s="16">
        <v>1365</v>
      </c>
      <c r="F516" s="16">
        <v>1365</v>
      </c>
      <c r="G516" s="11">
        <v>0</v>
      </c>
    </row>
    <row r="517" spans="1:7" ht="15" customHeight="1">
      <c r="A517" s="30" t="s">
        <v>5</v>
      </c>
      <c r="B517" s="73">
        <v>38</v>
      </c>
      <c r="C517" s="27" t="s">
        <v>232</v>
      </c>
      <c r="D517" s="10">
        <f t="shared" ref="D517:G517" si="142">SUM(D515:D516)</f>
        <v>4792</v>
      </c>
      <c r="E517" s="10">
        <f t="shared" si="142"/>
        <v>22965</v>
      </c>
      <c r="F517" s="10">
        <f t="shared" ref="F517" si="143">SUM(F515:F516)</f>
        <v>6439</v>
      </c>
      <c r="G517" s="9">
        <f t="shared" si="142"/>
        <v>0</v>
      </c>
    </row>
    <row r="518" spans="1:7" ht="9.75" customHeight="1">
      <c r="B518" s="73"/>
      <c r="C518" s="27"/>
      <c r="D518" s="16"/>
      <c r="E518" s="16"/>
      <c r="F518" s="16"/>
      <c r="G518" s="16"/>
    </row>
    <row r="519" spans="1:7" ht="15" customHeight="1">
      <c r="B519" s="33">
        <v>45</v>
      </c>
      <c r="C519" s="27" t="s">
        <v>267</v>
      </c>
      <c r="D519" s="36"/>
      <c r="E519" s="36"/>
      <c r="F519" s="36"/>
      <c r="G519" s="36"/>
    </row>
    <row r="520" spans="1:7" ht="25.9" customHeight="1">
      <c r="B520" s="84" t="s">
        <v>141</v>
      </c>
      <c r="C520" s="27" t="s">
        <v>230</v>
      </c>
      <c r="D520" s="16">
        <v>1819</v>
      </c>
      <c r="E520" s="16">
        <v>7376</v>
      </c>
      <c r="F520" s="16">
        <v>7376</v>
      </c>
      <c r="G520" s="1">
        <v>0</v>
      </c>
    </row>
    <row r="521" spans="1:7" ht="15" customHeight="1">
      <c r="A521" s="66"/>
      <c r="B521" s="106" t="s">
        <v>142</v>
      </c>
      <c r="C521" s="68" t="s">
        <v>157</v>
      </c>
      <c r="D521" s="21">
        <v>1991</v>
      </c>
      <c r="E521" s="21">
        <v>8381</v>
      </c>
      <c r="F521" s="21">
        <v>8381</v>
      </c>
      <c r="G521" s="12">
        <v>0</v>
      </c>
    </row>
    <row r="522" spans="1:7" ht="27.95" customHeight="1">
      <c r="B522" s="84" t="s">
        <v>143</v>
      </c>
      <c r="C522" s="27" t="s">
        <v>423</v>
      </c>
      <c r="D522" s="16">
        <v>1676</v>
      </c>
      <c r="E522" s="24">
        <v>9095</v>
      </c>
      <c r="F522" s="24">
        <v>9095</v>
      </c>
      <c r="G522" s="1">
        <v>0</v>
      </c>
    </row>
    <row r="523" spans="1:7" ht="15" customHeight="1">
      <c r="B523" s="84" t="s">
        <v>203</v>
      </c>
      <c r="C523" s="27" t="s">
        <v>226</v>
      </c>
      <c r="D523" s="16">
        <v>202</v>
      </c>
      <c r="E523" s="16">
        <v>465</v>
      </c>
      <c r="F523" s="16">
        <v>465</v>
      </c>
      <c r="G523" s="1">
        <v>0</v>
      </c>
    </row>
    <row r="524" spans="1:7" ht="15" customHeight="1">
      <c r="B524" s="84" t="s">
        <v>204</v>
      </c>
      <c r="C524" s="27" t="s">
        <v>206</v>
      </c>
      <c r="D524" s="16">
        <v>221</v>
      </c>
      <c r="E524" s="16">
        <v>530</v>
      </c>
      <c r="F524" s="16">
        <v>530</v>
      </c>
      <c r="G524" s="1">
        <v>0</v>
      </c>
    </row>
    <row r="525" spans="1:7" ht="27.95" customHeight="1">
      <c r="B525" s="84" t="s">
        <v>205</v>
      </c>
      <c r="C525" s="27" t="s">
        <v>422</v>
      </c>
      <c r="D525" s="16">
        <v>186</v>
      </c>
      <c r="E525" s="16">
        <v>575</v>
      </c>
      <c r="F525" s="16">
        <v>575</v>
      </c>
      <c r="G525" s="1">
        <v>0</v>
      </c>
    </row>
    <row r="526" spans="1:7" ht="15" customHeight="1">
      <c r="A526" s="30" t="s">
        <v>5</v>
      </c>
      <c r="B526" s="33">
        <v>45</v>
      </c>
      <c r="C526" s="27" t="s">
        <v>267</v>
      </c>
      <c r="D526" s="10">
        <f t="shared" ref="D526:F526" si="144">SUM(D520:D525)</f>
        <v>6095</v>
      </c>
      <c r="E526" s="10">
        <f t="shared" si="144"/>
        <v>26422</v>
      </c>
      <c r="F526" s="10">
        <f t="shared" si="144"/>
        <v>26422</v>
      </c>
      <c r="G526" s="9">
        <f t="shared" ref="G526" si="145">SUM(G520:G525)</f>
        <v>0</v>
      </c>
    </row>
    <row r="527" spans="1:7" ht="15" customHeight="1">
      <c r="B527" s="84"/>
      <c r="C527" s="27"/>
      <c r="D527" s="36"/>
      <c r="E527" s="36"/>
      <c r="F527" s="36"/>
      <c r="G527" s="36"/>
    </row>
    <row r="528" spans="1:7" ht="15" customHeight="1">
      <c r="B528" s="33">
        <v>46</v>
      </c>
      <c r="C528" s="27" t="s">
        <v>268</v>
      </c>
      <c r="D528" s="36"/>
      <c r="E528" s="36"/>
      <c r="F528" s="36"/>
      <c r="G528" s="36"/>
    </row>
    <row r="529" spans="1:7" ht="15" customHeight="1">
      <c r="B529" s="84" t="s">
        <v>144</v>
      </c>
      <c r="C529" s="27" t="s">
        <v>154</v>
      </c>
      <c r="D529" s="16">
        <v>3060</v>
      </c>
      <c r="E529" s="24">
        <v>9956</v>
      </c>
      <c r="F529" s="24">
        <v>9956</v>
      </c>
      <c r="G529" s="1">
        <v>0</v>
      </c>
    </row>
    <row r="530" spans="1:7" ht="15" customHeight="1">
      <c r="B530" s="84" t="s">
        <v>207</v>
      </c>
      <c r="C530" s="27" t="s">
        <v>208</v>
      </c>
      <c r="D530" s="21">
        <v>340</v>
      </c>
      <c r="E530" s="21">
        <v>630</v>
      </c>
      <c r="F530" s="21">
        <v>630</v>
      </c>
      <c r="G530" s="12">
        <v>0</v>
      </c>
    </row>
    <row r="531" spans="1:7" ht="15" customHeight="1">
      <c r="A531" s="30" t="s">
        <v>5</v>
      </c>
      <c r="B531" s="33">
        <v>46</v>
      </c>
      <c r="C531" s="27" t="s">
        <v>268</v>
      </c>
      <c r="D531" s="21">
        <f t="shared" ref="D531:G531" si="146">SUM(D529:D530)</f>
        <v>3400</v>
      </c>
      <c r="E531" s="21">
        <f t="shared" si="146"/>
        <v>10586</v>
      </c>
      <c r="F531" s="21">
        <f t="shared" ref="F531" si="147">SUM(F529:F530)</f>
        <v>10586</v>
      </c>
      <c r="G531" s="17">
        <f t="shared" si="146"/>
        <v>0</v>
      </c>
    </row>
    <row r="532" spans="1:7" ht="15" customHeight="1">
      <c r="B532" s="87"/>
      <c r="C532" s="27"/>
      <c r="D532" s="36"/>
      <c r="E532" s="36"/>
      <c r="F532" s="36"/>
      <c r="G532" s="36"/>
    </row>
    <row r="533" spans="1:7" ht="15" customHeight="1">
      <c r="B533" s="33">
        <v>47</v>
      </c>
      <c r="C533" s="27" t="s">
        <v>269</v>
      </c>
      <c r="D533" s="36"/>
      <c r="E533" s="36"/>
      <c r="F533" s="36"/>
      <c r="G533" s="36"/>
    </row>
    <row r="534" spans="1:7" ht="27" customHeight="1">
      <c r="B534" s="84" t="s">
        <v>145</v>
      </c>
      <c r="C534" s="27" t="s">
        <v>247</v>
      </c>
      <c r="D534" s="16">
        <v>1475</v>
      </c>
      <c r="E534" s="24">
        <v>13545</v>
      </c>
      <c r="F534" s="24">
        <f>13545-10096</f>
        <v>3449</v>
      </c>
      <c r="G534" s="1">
        <v>0</v>
      </c>
    </row>
    <row r="535" spans="1:7" ht="25.9" customHeight="1">
      <c r="B535" s="84" t="s">
        <v>209</v>
      </c>
      <c r="C535" s="27" t="s">
        <v>210</v>
      </c>
      <c r="D535" s="21">
        <v>164</v>
      </c>
      <c r="E535" s="21">
        <v>855</v>
      </c>
      <c r="F535" s="21">
        <v>855</v>
      </c>
      <c r="G535" s="12">
        <v>0</v>
      </c>
    </row>
    <row r="536" spans="1:7" ht="15" customHeight="1">
      <c r="A536" s="30" t="s">
        <v>5</v>
      </c>
      <c r="B536" s="33">
        <v>47</v>
      </c>
      <c r="C536" s="27" t="s">
        <v>269</v>
      </c>
      <c r="D536" s="13">
        <f t="shared" ref="D536:G536" si="148">SUM(D534:D535)</f>
        <v>1639</v>
      </c>
      <c r="E536" s="13">
        <f t="shared" si="148"/>
        <v>14400</v>
      </c>
      <c r="F536" s="13">
        <f t="shared" ref="F536" si="149">SUM(F534:F535)</f>
        <v>4304</v>
      </c>
      <c r="G536" s="12">
        <f t="shared" si="148"/>
        <v>0</v>
      </c>
    </row>
    <row r="537" spans="1:7" ht="15" customHeight="1">
      <c r="B537" s="87"/>
      <c r="C537" s="27"/>
      <c r="D537" s="36"/>
      <c r="E537" s="36"/>
      <c r="F537" s="36"/>
      <c r="G537" s="36"/>
    </row>
    <row r="538" spans="1:7" ht="15" customHeight="1">
      <c r="B538" s="33">
        <v>48</v>
      </c>
      <c r="C538" s="27" t="s">
        <v>270</v>
      </c>
      <c r="D538" s="36"/>
      <c r="E538" s="36"/>
      <c r="F538" s="36"/>
      <c r="G538" s="36"/>
    </row>
    <row r="539" spans="1:7" ht="15" customHeight="1">
      <c r="B539" s="84" t="s">
        <v>146</v>
      </c>
      <c r="C539" s="27" t="s">
        <v>158</v>
      </c>
      <c r="D539" s="16">
        <v>2709</v>
      </c>
      <c r="E539" s="16">
        <v>8438</v>
      </c>
      <c r="F539" s="16">
        <v>8438</v>
      </c>
      <c r="G539" s="1">
        <v>0</v>
      </c>
    </row>
    <row r="540" spans="1:7" ht="15" customHeight="1">
      <c r="A540" s="30" t="s">
        <v>393</v>
      </c>
      <c r="B540" s="84" t="s">
        <v>147</v>
      </c>
      <c r="C540" s="27" t="s">
        <v>392</v>
      </c>
      <c r="D540" s="16">
        <v>1688</v>
      </c>
      <c r="E540" s="24">
        <v>15300</v>
      </c>
      <c r="F540" s="24">
        <f>15300-11562</f>
        <v>3738</v>
      </c>
      <c r="G540" s="1">
        <v>0</v>
      </c>
    </row>
    <row r="541" spans="1:7" ht="15" customHeight="1">
      <c r="B541" s="84" t="s">
        <v>211</v>
      </c>
      <c r="C541" s="27" t="s">
        <v>227</v>
      </c>
      <c r="D541" s="16">
        <v>301</v>
      </c>
      <c r="E541" s="16">
        <v>530</v>
      </c>
      <c r="F541" s="16">
        <v>530</v>
      </c>
      <c r="G541" s="1">
        <v>0</v>
      </c>
    </row>
    <row r="542" spans="1:7" ht="15" customHeight="1">
      <c r="B542" s="84" t="s">
        <v>212</v>
      </c>
      <c r="C542" s="27" t="s">
        <v>228</v>
      </c>
      <c r="D542" s="21">
        <v>188</v>
      </c>
      <c r="E542" s="21">
        <v>970</v>
      </c>
      <c r="F542" s="21">
        <v>970</v>
      </c>
      <c r="G542" s="12">
        <v>0</v>
      </c>
    </row>
    <row r="543" spans="1:7" ht="15" customHeight="1">
      <c r="A543" s="30" t="s">
        <v>5</v>
      </c>
      <c r="B543" s="33">
        <v>48</v>
      </c>
      <c r="C543" s="27" t="s">
        <v>270</v>
      </c>
      <c r="D543" s="13">
        <f t="shared" ref="D543:F543" si="150">SUM(D539:D542)</f>
        <v>4886</v>
      </c>
      <c r="E543" s="13">
        <f t="shared" si="150"/>
        <v>25238</v>
      </c>
      <c r="F543" s="13">
        <f t="shared" si="150"/>
        <v>13676</v>
      </c>
      <c r="G543" s="12">
        <f>SUM(G539:G542)</f>
        <v>0</v>
      </c>
    </row>
    <row r="544" spans="1:7" ht="12.75" customHeight="1">
      <c r="C544" s="27"/>
      <c r="D544" s="36"/>
      <c r="E544" s="36"/>
      <c r="F544" s="36"/>
      <c r="G544" s="36"/>
    </row>
    <row r="545" spans="1:7" ht="14.45" customHeight="1">
      <c r="B545" s="33">
        <v>66</v>
      </c>
      <c r="C545" s="27" t="s">
        <v>126</v>
      </c>
      <c r="D545" s="36"/>
      <c r="E545" s="36"/>
      <c r="F545" s="36"/>
      <c r="G545" s="36"/>
    </row>
    <row r="546" spans="1:7" ht="14.45" customHeight="1">
      <c r="B546" s="84" t="s">
        <v>137</v>
      </c>
      <c r="C546" s="27" t="s">
        <v>385</v>
      </c>
      <c r="D546" s="2">
        <v>3498</v>
      </c>
      <c r="E546" s="2">
        <v>3500</v>
      </c>
      <c r="F546" s="2">
        <v>3500</v>
      </c>
      <c r="G546" s="16">
        <v>3000</v>
      </c>
    </row>
    <row r="547" spans="1:7" ht="27" customHeight="1">
      <c r="B547" s="84" t="s">
        <v>148</v>
      </c>
      <c r="C547" s="27" t="s">
        <v>214</v>
      </c>
      <c r="D547" s="2">
        <v>3429</v>
      </c>
      <c r="E547" s="24">
        <v>17145</v>
      </c>
      <c r="F547" s="18">
        <v>0</v>
      </c>
      <c r="G547" s="11">
        <v>0</v>
      </c>
    </row>
    <row r="548" spans="1:7" ht="25.5" customHeight="1">
      <c r="B548" s="84" t="s">
        <v>213</v>
      </c>
      <c r="C548" s="27" t="s">
        <v>420</v>
      </c>
      <c r="D548" s="2">
        <v>381</v>
      </c>
      <c r="E548" s="2">
        <v>1080</v>
      </c>
      <c r="F548" s="2">
        <v>1080</v>
      </c>
      <c r="G548" s="11">
        <v>0</v>
      </c>
    </row>
    <row r="549" spans="1:7" ht="15" customHeight="1">
      <c r="A549" s="30" t="s">
        <v>5</v>
      </c>
      <c r="B549" s="33">
        <v>66</v>
      </c>
      <c r="C549" s="27" t="s">
        <v>126</v>
      </c>
      <c r="D549" s="10">
        <f t="shared" ref="D549:G549" si="151">SUM(D546:D548)</f>
        <v>7308</v>
      </c>
      <c r="E549" s="10">
        <f t="shared" si="151"/>
        <v>21725</v>
      </c>
      <c r="F549" s="10">
        <f t="shared" ref="F549" si="152">SUM(F546:F548)</f>
        <v>4580</v>
      </c>
      <c r="G549" s="10">
        <f t="shared" si="151"/>
        <v>3000</v>
      </c>
    </row>
    <row r="550" spans="1:7" ht="15" customHeight="1">
      <c r="C550" s="27"/>
      <c r="D550" s="16"/>
      <c r="E550" s="16"/>
      <c r="F550" s="16"/>
      <c r="G550" s="16"/>
    </row>
    <row r="551" spans="1:7" ht="25.5">
      <c r="A551" s="25"/>
      <c r="B551" s="33">
        <v>68</v>
      </c>
      <c r="C551" s="27" t="s">
        <v>459</v>
      </c>
      <c r="D551" s="2"/>
      <c r="E551" s="1"/>
      <c r="F551" s="1"/>
      <c r="G551" s="1"/>
    </row>
    <row r="552" spans="1:7" ht="15" customHeight="1">
      <c r="A552" s="25"/>
      <c r="B552" s="33" t="s">
        <v>460</v>
      </c>
      <c r="C552" s="27" t="s">
        <v>332</v>
      </c>
      <c r="D552" s="1">
        <v>0</v>
      </c>
      <c r="E552" s="1">
        <v>0</v>
      </c>
      <c r="F552" s="2">
        <v>1</v>
      </c>
      <c r="G552" s="12">
        <v>0</v>
      </c>
    </row>
    <row r="553" spans="1:7" ht="25.5">
      <c r="A553" s="25" t="s">
        <v>5</v>
      </c>
      <c r="B553" s="33">
        <v>68</v>
      </c>
      <c r="C553" s="27" t="s">
        <v>459</v>
      </c>
      <c r="D553" s="3">
        <f t="shared" ref="D553:G553" si="153">D552</f>
        <v>0</v>
      </c>
      <c r="E553" s="3">
        <f t="shared" si="153"/>
        <v>0</v>
      </c>
      <c r="F553" s="4">
        <f t="shared" si="153"/>
        <v>1</v>
      </c>
      <c r="G553" s="12">
        <f t="shared" si="153"/>
        <v>0</v>
      </c>
    </row>
    <row r="554" spans="1:7" ht="15" customHeight="1">
      <c r="A554" s="25"/>
      <c r="C554" s="27"/>
      <c r="D554" s="2"/>
      <c r="E554" s="1"/>
      <c r="F554" s="1"/>
      <c r="G554" s="1"/>
    </row>
    <row r="555" spans="1:7" ht="25.5">
      <c r="A555" s="25"/>
      <c r="B555" s="33">
        <v>69</v>
      </c>
      <c r="C555" s="27" t="s">
        <v>461</v>
      </c>
      <c r="D555" s="2"/>
      <c r="E555" s="1"/>
      <c r="F555" s="1"/>
      <c r="G555" s="1"/>
    </row>
    <row r="556" spans="1:7" ht="15" customHeight="1">
      <c r="A556" s="25"/>
      <c r="B556" s="33" t="s">
        <v>462</v>
      </c>
      <c r="C556" s="27" t="s">
        <v>332</v>
      </c>
      <c r="D556" s="1">
        <v>0</v>
      </c>
      <c r="E556" s="1">
        <v>0</v>
      </c>
      <c r="F556" s="2">
        <v>1</v>
      </c>
      <c r="G556" s="13">
        <v>9675</v>
      </c>
    </row>
    <row r="557" spans="1:7" ht="25.5">
      <c r="A557" s="123" t="s">
        <v>5</v>
      </c>
      <c r="B557" s="67">
        <v>69</v>
      </c>
      <c r="C557" s="68" t="s">
        <v>461</v>
      </c>
      <c r="D557" s="3">
        <f t="shared" ref="D557:G557" si="154">D556</f>
        <v>0</v>
      </c>
      <c r="E557" s="3">
        <f t="shared" si="154"/>
        <v>0</v>
      </c>
      <c r="F557" s="4">
        <f t="shared" si="154"/>
        <v>1</v>
      </c>
      <c r="G557" s="13">
        <f t="shared" si="154"/>
        <v>9675</v>
      </c>
    </row>
    <row r="558" spans="1:7" ht="15" customHeight="1">
      <c r="A558" s="25"/>
      <c r="C558" s="27"/>
      <c r="D558" s="2"/>
      <c r="E558" s="1"/>
      <c r="F558" s="1"/>
      <c r="G558" s="1"/>
    </row>
    <row r="559" spans="1:7" ht="25.5">
      <c r="A559" s="25"/>
      <c r="B559" s="33">
        <v>70</v>
      </c>
      <c r="C559" s="27" t="s">
        <v>426</v>
      </c>
      <c r="D559" s="2"/>
      <c r="E559" s="1"/>
      <c r="F559" s="1"/>
      <c r="G559" s="1"/>
    </row>
    <row r="560" spans="1:7" ht="15" customHeight="1">
      <c r="A560" s="25"/>
      <c r="B560" s="33" t="s">
        <v>471</v>
      </c>
      <c r="C560" s="27" t="s">
        <v>332</v>
      </c>
      <c r="D560" s="1">
        <v>0</v>
      </c>
      <c r="E560" s="1">
        <v>0</v>
      </c>
      <c r="F560" s="1">
        <v>0</v>
      </c>
      <c r="G560" s="13">
        <v>17044</v>
      </c>
    </row>
    <row r="561" spans="1:7" ht="25.5">
      <c r="A561" s="25" t="s">
        <v>5</v>
      </c>
      <c r="B561" s="33">
        <v>70</v>
      </c>
      <c r="C561" s="27" t="s">
        <v>426</v>
      </c>
      <c r="D561" s="3">
        <f t="shared" ref="D561:G561" si="155">D560</f>
        <v>0</v>
      </c>
      <c r="E561" s="3">
        <f t="shared" si="155"/>
        <v>0</v>
      </c>
      <c r="F561" s="3">
        <f t="shared" si="155"/>
        <v>0</v>
      </c>
      <c r="G561" s="13">
        <f t="shared" si="155"/>
        <v>17044</v>
      </c>
    </row>
    <row r="562" spans="1:7" ht="15" customHeight="1">
      <c r="A562" s="25"/>
      <c r="C562" s="27"/>
      <c r="D562" s="2"/>
      <c r="E562" s="1"/>
      <c r="F562" s="1"/>
      <c r="G562" s="1"/>
    </row>
    <row r="563" spans="1:7" ht="25.5">
      <c r="A563" s="25"/>
      <c r="B563" s="33">
        <v>71</v>
      </c>
      <c r="C563" s="27" t="s">
        <v>427</v>
      </c>
      <c r="D563" s="2"/>
      <c r="E563" s="1"/>
      <c r="F563" s="1"/>
      <c r="G563" s="1"/>
    </row>
    <row r="564" spans="1:7" ht="15" customHeight="1">
      <c r="A564" s="25"/>
      <c r="B564" s="33" t="s">
        <v>472</v>
      </c>
      <c r="C564" s="27" t="s">
        <v>332</v>
      </c>
      <c r="D564" s="1">
        <v>0</v>
      </c>
      <c r="E564" s="1">
        <v>0</v>
      </c>
      <c r="F564" s="1">
        <v>0</v>
      </c>
      <c r="G564" s="13">
        <v>6400</v>
      </c>
    </row>
    <row r="565" spans="1:7" ht="25.5">
      <c r="A565" s="25" t="s">
        <v>5</v>
      </c>
      <c r="B565" s="33">
        <v>71</v>
      </c>
      <c r="C565" s="27" t="s">
        <v>427</v>
      </c>
      <c r="D565" s="3">
        <f t="shared" ref="D565:G565" si="156">D564</f>
        <v>0</v>
      </c>
      <c r="E565" s="3">
        <f t="shared" si="156"/>
        <v>0</v>
      </c>
      <c r="F565" s="3">
        <f t="shared" si="156"/>
        <v>0</v>
      </c>
      <c r="G565" s="13">
        <f t="shared" si="156"/>
        <v>6400</v>
      </c>
    </row>
    <row r="566" spans="1:7" ht="15" customHeight="1">
      <c r="A566" s="25"/>
      <c r="C566" s="27"/>
      <c r="D566" s="2"/>
      <c r="E566" s="1"/>
      <c r="F566" s="1"/>
      <c r="G566" s="1"/>
    </row>
    <row r="567" spans="1:7" ht="25.5">
      <c r="A567" s="25"/>
      <c r="B567" s="33">
        <v>72</v>
      </c>
      <c r="C567" s="27" t="s">
        <v>230</v>
      </c>
      <c r="D567" s="2"/>
      <c r="E567" s="1"/>
      <c r="F567" s="1"/>
      <c r="G567" s="1"/>
    </row>
    <row r="568" spans="1:7" ht="15" customHeight="1">
      <c r="A568" s="25"/>
      <c r="B568" s="33" t="s">
        <v>473</v>
      </c>
      <c r="C568" s="27" t="s">
        <v>332</v>
      </c>
      <c r="D568" s="1">
        <v>0</v>
      </c>
      <c r="E568" s="1">
        <v>0</v>
      </c>
      <c r="F568" s="1">
        <v>0</v>
      </c>
      <c r="G568" s="13">
        <v>14799</v>
      </c>
    </row>
    <row r="569" spans="1:7" ht="25.5">
      <c r="A569" s="25" t="s">
        <v>5</v>
      </c>
      <c r="B569" s="33">
        <v>72</v>
      </c>
      <c r="C569" s="27" t="s">
        <v>230</v>
      </c>
      <c r="D569" s="3">
        <f t="shared" ref="D569:G569" si="157">D568</f>
        <v>0</v>
      </c>
      <c r="E569" s="3">
        <f t="shared" si="157"/>
        <v>0</v>
      </c>
      <c r="F569" s="3">
        <f t="shared" si="157"/>
        <v>0</v>
      </c>
      <c r="G569" s="13">
        <f t="shared" si="157"/>
        <v>14799</v>
      </c>
    </row>
    <row r="570" spans="1:7" ht="15" customHeight="1">
      <c r="A570" s="25"/>
      <c r="C570" s="27"/>
      <c r="D570" s="2"/>
      <c r="E570" s="1"/>
      <c r="F570" s="1"/>
      <c r="G570" s="1"/>
    </row>
    <row r="571" spans="1:7" ht="15" customHeight="1">
      <c r="A571" s="25"/>
      <c r="B571" s="33">
        <v>73</v>
      </c>
      <c r="C571" s="27" t="s">
        <v>226</v>
      </c>
      <c r="D571" s="2"/>
      <c r="E571" s="1"/>
      <c r="F571" s="1"/>
      <c r="G571" s="1"/>
    </row>
    <row r="572" spans="1:7" ht="15" customHeight="1">
      <c r="A572" s="25"/>
      <c r="B572" s="33" t="s">
        <v>474</v>
      </c>
      <c r="C572" s="27" t="s">
        <v>332</v>
      </c>
      <c r="D572" s="1">
        <v>0</v>
      </c>
      <c r="E572" s="1">
        <v>0</v>
      </c>
      <c r="F572" s="1">
        <v>0</v>
      </c>
      <c r="G572" s="13">
        <v>1</v>
      </c>
    </row>
    <row r="573" spans="1:7" ht="15" customHeight="1">
      <c r="A573" s="25" t="s">
        <v>5</v>
      </c>
      <c r="B573" s="33">
        <v>73</v>
      </c>
      <c r="C573" s="27" t="s">
        <v>226</v>
      </c>
      <c r="D573" s="3">
        <f t="shared" ref="D573:G573" si="158">D572</f>
        <v>0</v>
      </c>
      <c r="E573" s="3">
        <f t="shared" si="158"/>
        <v>0</v>
      </c>
      <c r="F573" s="3">
        <f t="shared" si="158"/>
        <v>0</v>
      </c>
      <c r="G573" s="13">
        <f t="shared" si="158"/>
        <v>1</v>
      </c>
    </row>
    <row r="574" spans="1:7" ht="15" customHeight="1">
      <c r="A574" s="25"/>
      <c r="C574" s="27"/>
      <c r="D574" s="2"/>
      <c r="E574" s="1"/>
      <c r="F574" s="1"/>
      <c r="G574" s="1"/>
    </row>
    <row r="575" spans="1:7" ht="15" customHeight="1">
      <c r="A575" s="25"/>
      <c r="B575" s="33">
        <v>74</v>
      </c>
      <c r="C575" s="27" t="s">
        <v>157</v>
      </c>
      <c r="D575" s="2"/>
      <c r="E575" s="1"/>
      <c r="F575" s="1"/>
      <c r="G575" s="1"/>
    </row>
    <row r="576" spans="1:7" ht="15" customHeight="1">
      <c r="A576" s="25"/>
      <c r="B576" s="33" t="s">
        <v>475</v>
      </c>
      <c r="C576" s="27" t="s">
        <v>332</v>
      </c>
      <c r="D576" s="1">
        <v>0</v>
      </c>
      <c r="E576" s="1">
        <v>0</v>
      </c>
      <c r="F576" s="1">
        <v>0</v>
      </c>
      <c r="G576" s="13">
        <v>16650</v>
      </c>
    </row>
    <row r="577" spans="1:7" ht="15" customHeight="1">
      <c r="A577" s="25" t="s">
        <v>5</v>
      </c>
      <c r="B577" s="33">
        <v>74</v>
      </c>
      <c r="C577" s="27" t="s">
        <v>157</v>
      </c>
      <c r="D577" s="3">
        <f t="shared" ref="D577:G577" si="159">D576</f>
        <v>0</v>
      </c>
      <c r="E577" s="3">
        <f t="shared" si="159"/>
        <v>0</v>
      </c>
      <c r="F577" s="3">
        <f t="shared" si="159"/>
        <v>0</v>
      </c>
      <c r="G577" s="13">
        <f t="shared" si="159"/>
        <v>16650</v>
      </c>
    </row>
    <row r="578" spans="1:7" ht="15" customHeight="1">
      <c r="A578" s="25"/>
      <c r="C578" s="27"/>
      <c r="D578" s="2"/>
      <c r="E578" s="1"/>
      <c r="F578" s="1"/>
      <c r="G578" s="1"/>
    </row>
    <row r="579" spans="1:7" ht="15" customHeight="1">
      <c r="A579" s="25"/>
      <c r="B579" s="33">
        <v>75</v>
      </c>
      <c r="C579" s="27" t="s">
        <v>206</v>
      </c>
      <c r="D579" s="2"/>
      <c r="E579" s="1"/>
      <c r="F579" s="1"/>
      <c r="G579" s="1"/>
    </row>
    <row r="580" spans="1:7" ht="15" customHeight="1">
      <c r="A580" s="25"/>
      <c r="B580" s="33" t="s">
        <v>476</v>
      </c>
      <c r="C580" s="27" t="s">
        <v>332</v>
      </c>
      <c r="D580" s="1">
        <v>0</v>
      </c>
      <c r="E580" s="1">
        <v>0</v>
      </c>
      <c r="F580" s="1">
        <v>0</v>
      </c>
      <c r="G580" s="13">
        <v>1</v>
      </c>
    </row>
    <row r="581" spans="1:7" ht="15" customHeight="1">
      <c r="A581" s="25" t="s">
        <v>5</v>
      </c>
      <c r="B581" s="33">
        <v>75</v>
      </c>
      <c r="C581" s="27" t="s">
        <v>206</v>
      </c>
      <c r="D581" s="3">
        <f t="shared" ref="D581:G581" si="160">D580</f>
        <v>0</v>
      </c>
      <c r="E581" s="3">
        <f t="shared" si="160"/>
        <v>0</v>
      </c>
      <c r="F581" s="3">
        <f t="shared" si="160"/>
        <v>0</v>
      </c>
      <c r="G581" s="13">
        <f t="shared" si="160"/>
        <v>1</v>
      </c>
    </row>
    <row r="582" spans="1:7" ht="9.9499999999999993" customHeight="1">
      <c r="A582" s="25"/>
      <c r="C582" s="27"/>
      <c r="D582" s="2"/>
      <c r="E582" s="1"/>
      <c r="F582" s="1"/>
      <c r="G582" s="1"/>
    </row>
    <row r="583" spans="1:7" ht="25.5">
      <c r="A583" s="25"/>
      <c r="B583" s="33">
        <v>76</v>
      </c>
      <c r="C583" s="27" t="s">
        <v>423</v>
      </c>
      <c r="D583" s="2"/>
      <c r="E583" s="1"/>
      <c r="F583" s="1"/>
      <c r="G583" s="1"/>
    </row>
    <row r="584" spans="1:7" ht="15" customHeight="1">
      <c r="A584" s="25"/>
      <c r="B584" s="33" t="s">
        <v>477</v>
      </c>
      <c r="C584" s="27" t="s">
        <v>332</v>
      </c>
      <c r="D584" s="1">
        <v>0</v>
      </c>
      <c r="E584" s="1">
        <v>0</v>
      </c>
      <c r="F584" s="1">
        <v>0</v>
      </c>
      <c r="G584" s="13">
        <v>8693</v>
      </c>
    </row>
    <row r="585" spans="1:7" ht="25.5">
      <c r="A585" s="25" t="s">
        <v>5</v>
      </c>
      <c r="B585" s="33">
        <v>76</v>
      </c>
      <c r="C585" s="27" t="s">
        <v>423</v>
      </c>
      <c r="D585" s="3">
        <f t="shared" ref="D585:G585" si="161">D584</f>
        <v>0</v>
      </c>
      <c r="E585" s="3">
        <f t="shared" si="161"/>
        <v>0</v>
      </c>
      <c r="F585" s="3">
        <f t="shared" si="161"/>
        <v>0</v>
      </c>
      <c r="G585" s="13">
        <f t="shared" si="161"/>
        <v>8693</v>
      </c>
    </row>
    <row r="586" spans="1:7" ht="9.9499999999999993" customHeight="1">
      <c r="A586" s="25"/>
      <c r="C586" s="27"/>
      <c r="D586" s="2"/>
      <c r="E586" s="1"/>
      <c r="F586" s="1"/>
      <c r="G586" s="1"/>
    </row>
    <row r="587" spans="1:7" ht="25.5">
      <c r="A587" s="25"/>
      <c r="B587" s="33">
        <v>77</v>
      </c>
      <c r="C587" s="27" t="s">
        <v>422</v>
      </c>
      <c r="D587" s="2"/>
      <c r="E587" s="1"/>
      <c r="F587" s="1"/>
      <c r="G587" s="1"/>
    </row>
    <row r="588" spans="1:7" ht="15" customHeight="1">
      <c r="A588" s="25"/>
      <c r="B588" s="33" t="s">
        <v>478</v>
      </c>
      <c r="C588" s="27" t="s">
        <v>332</v>
      </c>
      <c r="D588" s="1">
        <v>0</v>
      </c>
      <c r="E588" s="1">
        <v>0</v>
      </c>
      <c r="F588" s="1">
        <v>0</v>
      </c>
      <c r="G588" s="13">
        <v>1</v>
      </c>
    </row>
    <row r="589" spans="1:7" ht="25.5">
      <c r="A589" s="25" t="s">
        <v>5</v>
      </c>
      <c r="B589" s="33">
        <v>77</v>
      </c>
      <c r="C589" s="27" t="s">
        <v>422</v>
      </c>
      <c r="D589" s="3">
        <f t="shared" ref="D589:G589" si="162">D588</f>
        <v>0</v>
      </c>
      <c r="E589" s="3">
        <f t="shared" si="162"/>
        <v>0</v>
      </c>
      <c r="F589" s="3">
        <f t="shared" si="162"/>
        <v>0</v>
      </c>
      <c r="G589" s="13">
        <f t="shared" si="162"/>
        <v>1</v>
      </c>
    </row>
    <row r="590" spans="1:7" ht="9.9499999999999993" customHeight="1">
      <c r="A590" s="25"/>
      <c r="C590" s="27"/>
      <c r="D590" s="2"/>
      <c r="E590" s="1"/>
      <c r="F590" s="1"/>
      <c r="G590" s="1"/>
    </row>
    <row r="591" spans="1:7">
      <c r="A591" s="25"/>
      <c r="B591" s="33">
        <v>78</v>
      </c>
      <c r="C591" s="27" t="s">
        <v>154</v>
      </c>
      <c r="D591" s="2"/>
      <c r="E591" s="1"/>
      <c r="F591" s="1"/>
      <c r="G591" s="1"/>
    </row>
    <row r="592" spans="1:7" ht="15" customHeight="1">
      <c r="A592" s="25"/>
      <c r="B592" s="33" t="s">
        <v>479</v>
      </c>
      <c r="C592" s="27" t="s">
        <v>332</v>
      </c>
      <c r="D592" s="1">
        <v>0</v>
      </c>
      <c r="E592" s="1">
        <v>0</v>
      </c>
      <c r="F592" s="1">
        <v>0</v>
      </c>
      <c r="G592" s="13">
        <v>18844</v>
      </c>
    </row>
    <row r="593" spans="1:7">
      <c r="A593" s="25" t="s">
        <v>5</v>
      </c>
      <c r="B593" s="33">
        <v>78</v>
      </c>
      <c r="C593" s="27" t="s">
        <v>154</v>
      </c>
      <c r="D593" s="3">
        <f t="shared" ref="D593:G593" si="163">D592</f>
        <v>0</v>
      </c>
      <c r="E593" s="3">
        <f t="shared" si="163"/>
        <v>0</v>
      </c>
      <c r="F593" s="3">
        <f t="shared" si="163"/>
        <v>0</v>
      </c>
      <c r="G593" s="13">
        <f t="shared" si="163"/>
        <v>18844</v>
      </c>
    </row>
    <row r="594" spans="1:7" ht="9.9499999999999993" customHeight="1">
      <c r="A594" s="25"/>
      <c r="C594" s="27"/>
      <c r="D594" s="2"/>
      <c r="E594" s="1"/>
      <c r="F594" s="1"/>
      <c r="G594" s="1"/>
    </row>
    <row r="595" spans="1:7" ht="15" customHeight="1">
      <c r="A595" s="25"/>
      <c r="B595" s="33">
        <v>79</v>
      </c>
      <c r="C595" s="27" t="s">
        <v>208</v>
      </c>
      <c r="D595" s="2"/>
      <c r="E595" s="1"/>
      <c r="F595" s="1"/>
      <c r="G595" s="1"/>
    </row>
    <row r="596" spans="1:7" ht="15" customHeight="1">
      <c r="A596" s="25"/>
      <c r="B596" s="33" t="s">
        <v>480</v>
      </c>
      <c r="C596" s="27" t="s">
        <v>332</v>
      </c>
      <c r="D596" s="1">
        <v>0</v>
      </c>
      <c r="E596" s="1">
        <v>0</v>
      </c>
      <c r="F596" s="1">
        <v>0</v>
      </c>
      <c r="G596" s="13">
        <v>1</v>
      </c>
    </row>
    <row r="597" spans="1:7" ht="15" customHeight="1">
      <c r="A597" s="123" t="s">
        <v>5</v>
      </c>
      <c r="B597" s="67">
        <v>79</v>
      </c>
      <c r="C597" s="68" t="s">
        <v>208</v>
      </c>
      <c r="D597" s="3">
        <f t="shared" ref="D597:G597" si="164">D596</f>
        <v>0</v>
      </c>
      <c r="E597" s="3">
        <f t="shared" si="164"/>
        <v>0</v>
      </c>
      <c r="F597" s="3">
        <f t="shared" si="164"/>
        <v>0</v>
      </c>
      <c r="G597" s="13">
        <f t="shared" si="164"/>
        <v>1</v>
      </c>
    </row>
    <row r="598" spans="1:7" ht="15" customHeight="1">
      <c r="A598" s="25"/>
      <c r="C598" s="27"/>
      <c r="D598" s="2"/>
      <c r="E598" s="1"/>
      <c r="F598" s="1"/>
      <c r="G598" s="1"/>
    </row>
    <row r="599" spans="1:7" ht="25.5">
      <c r="A599" s="25"/>
      <c r="B599" s="33">
        <v>80</v>
      </c>
      <c r="C599" s="27" t="s">
        <v>247</v>
      </c>
      <c r="D599" s="2"/>
      <c r="E599" s="1"/>
      <c r="F599" s="1"/>
      <c r="G599" s="1"/>
    </row>
    <row r="600" spans="1:7" ht="15" customHeight="1">
      <c r="A600" s="25"/>
      <c r="B600" s="33" t="s">
        <v>481</v>
      </c>
      <c r="C600" s="27" t="s">
        <v>332</v>
      </c>
      <c r="D600" s="1">
        <v>0</v>
      </c>
      <c r="E600" s="1">
        <v>0</v>
      </c>
      <c r="F600" s="1">
        <v>0</v>
      </c>
      <c r="G600" s="13">
        <v>8631</v>
      </c>
    </row>
    <row r="601" spans="1:7" ht="25.5">
      <c r="A601" s="25" t="s">
        <v>5</v>
      </c>
      <c r="B601" s="33">
        <v>80</v>
      </c>
      <c r="C601" s="27" t="s">
        <v>247</v>
      </c>
      <c r="D601" s="3">
        <f t="shared" ref="D601:G601" si="165">D600</f>
        <v>0</v>
      </c>
      <c r="E601" s="3">
        <f t="shared" si="165"/>
        <v>0</v>
      </c>
      <c r="F601" s="3">
        <f t="shared" si="165"/>
        <v>0</v>
      </c>
      <c r="G601" s="13">
        <f t="shared" si="165"/>
        <v>8631</v>
      </c>
    </row>
    <row r="602" spans="1:7" ht="15" customHeight="1">
      <c r="A602" s="25"/>
      <c r="C602" s="27"/>
      <c r="D602" s="2"/>
      <c r="E602" s="1"/>
      <c r="F602" s="1"/>
      <c r="G602" s="1"/>
    </row>
    <row r="603" spans="1:7" ht="25.5">
      <c r="A603" s="25"/>
      <c r="B603" s="33">
        <v>81</v>
      </c>
      <c r="C603" s="27" t="s">
        <v>210</v>
      </c>
      <c r="D603" s="2"/>
      <c r="E603" s="1"/>
      <c r="F603" s="1"/>
      <c r="G603" s="1"/>
    </row>
    <row r="604" spans="1:7" ht="15" customHeight="1">
      <c r="A604" s="25"/>
      <c r="B604" s="33" t="s">
        <v>482</v>
      </c>
      <c r="C604" s="27" t="s">
        <v>332</v>
      </c>
      <c r="D604" s="1">
        <v>0</v>
      </c>
      <c r="E604" s="1">
        <v>0</v>
      </c>
      <c r="F604" s="1">
        <v>0</v>
      </c>
      <c r="G604" s="13">
        <v>1</v>
      </c>
    </row>
    <row r="605" spans="1:7" ht="25.5">
      <c r="A605" s="25" t="s">
        <v>5</v>
      </c>
      <c r="B605" s="33">
        <v>81</v>
      </c>
      <c r="C605" s="27" t="s">
        <v>210</v>
      </c>
      <c r="D605" s="3">
        <f t="shared" ref="D605:G605" si="166">D604</f>
        <v>0</v>
      </c>
      <c r="E605" s="3">
        <f t="shared" si="166"/>
        <v>0</v>
      </c>
      <c r="F605" s="3">
        <f t="shared" si="166"/>
        <v>0</v>
      </c>
      <c r="G605" s="13">
        <f t="shared" si="166"/>
        <v>1</v>
      </c>
    </row>
    <row r="606" spans="1:7" ht="15" customHeight="1">
      <c r="A606" s="25"/>
      <c r="C606" s="27"/>
      <c r="D606" s="2"/>
      <c r="E606" s="1"/>
      <c r="F606" s="1"/>
      <c r="G606" s="1"/>
    </row>
    <row r="607" spans="1:7">
      <c r="A607" s="25"/>
      <c r="B607" s="33">
        <v>82</v>
      </c>
      <c r="C607" s="27" t="s">
        <v>483</v>
      </c>
      <c r="D607" s="2"/>
      <c r="E607" s="1"/>
      <c r="F607" s="1"/>
      <c r="G607" s="1"/>
    </row>
    <row r="608" spans="1:7" ht="15" customHeight="1">
      <c r="A608" s="25"/>
      <c r="B608" s="33" t="s">
        <v>484</v>
      </c>
      <c r="C608" s="27" t="s">
        <v>332</v>
      </c>
      <c r="D608" s="1">
        <v>0</v>
      </c>
      <c r="E608" s="1">
        <v>0</v>
      </c>
      <c r="F608" s="1">
        <v>0</v>
      </c>
      <c r="G608" s="13">
        <v>13433</v>
      </c>
    </row>
    <row r="609" spans="1:7">
      <c r="A609" s="25" t="s">
        <v>5</v>
      </c>
      <c r="B609" s="33">
        <v>82</v>
      </c>
      <c r="C609" s="27" t="s">
        <v>483</v>
      </c>
      <c r="D609" s="3">
        <f t="shared" ref="D609:G609" si="167">D608</f>
        <v>0</v>
      </c>
      <c r="E609" s="3">
        <f t="shared" si="167"/>
        <v>0</v>
      </c>
      <c r="F609" s="3">
        <f t="shared" si="167"/>
        <v>0</v>
      </c>
      <c r="G609" s="13">
        <f t="shared" si="167"/>
        <v>13433</v>
      </c>
    </row>
    <row r="610" spans="1:7" ht="15" customHeight="1">
      <c r="A610" s="25"/>
      <c r="C610" s="27"/>
      <c r="D610" s="2"/>
      <c r="E610" s="1"/>
      <c r="F610" s="1"/>
      <c r="G610" s="1"/>
    </row>
    <row r="611" spans="1:7">
      <c r="A611" s="25"/>
      <c r="B611" s="33">
        <v>83</v>
      </c>
      <c r="C611" s="27" t="s">
        <v>485</v>
      </c>
      <c r="D611" s="2"/>
      <c r="E611" s="1"/>
      <c r="F611" s="1"/>
      <c r="G611" s="1"/>
    </row>
    <row r="612" spans="1:7" ht="15" customHeight="1">
      <c r="A612" s="25"/>
      <c r="B612" s="33" t="s">
        <v>486</v>
      </c>
      <c r="C612" s="27" t="s">
        <v>332</v>
      </c>
      <c r="D612" s="1">
        <v>0</v>
      </c>
      <c r="E612" s="1">
        <v>0</v>
      </c>
      <c r="F612" s="1">
        <v>0</v>
      </c>
      <c r="G612" s="13">
        <v>1</v>
      </c>
    </row>
    <row r="613" spans="1:7">
      <c r="A613" s="25" t="s">
        <v>5</v>
      </c>
      <c r="B613" s="33">
        <v>83</v>
      </c>
      <c r="C613" s="27" t="s">
        <v>485</v>
      </c>
      <c r="D613" s="3">
        <f t="shared" ref="D613:G613" si="168">D612</f>
        <v>0</v>
      </c>
      <c r="E613" s="3">
        <f t="shared" si="168"/>
        <v>0</v>
      </c>
      <c r="F613" s="3">
        <f t="shared" si="168"/>
        <v>0</v>
      </c>
      <c r="G613" s="13">
        <f t="shared" si="168"/>
        <v>1</v>
      </c>
    </row>
    <row r="614" spans="1:7" ht="15" customHeight="1">
      <c r="A614" s="25"/>
      <c r="C614" s="27"/>
      <c r="D614" s="2"/>
      <c r="E614" s="1"/>
      <c r="F614" s="1"/>
      <c r="G614" s="1"/>
    </row>
    <row r="615" spans="1:7">
      <c r="A615" s="25"/>
      <c r="B615" s="33">
        <v>84</v>
      </c>
      <c r="C615" s="27" t="s">
        <v>392</v>
      </c>
      <c r="D615" s="2"/>
      <c r="E615" s="1"/>
      <c r="F615" s="1"/>
      <c r="G615" s="1"/>
    </row>
    <row r="616" spans="1:7" ht="15" customHeight="1">
      <c r="A616" s="25"/>
      <c r="B616" s="33" t="s">
        <v>487</v>
      </c>
      <c r="C616" s="27" t="s">
        <v>332</v>
      </c>
      <c r="D616" s="1">
        <v>0</v>
      </c>
      <c r="E616" s="1">
        <v>0</v>
      </c>
      <c r="F616" s="1">
        <v>0</v>
      </c>
      <c r="G616" s="13">
        <v>9349</v>
      </c>
    </row>
    <row r="617" spans="1:7">
      <c r="A617" s="25" t="s">
        <v>5</v>
      </c>
      <c r="B617" s="33">
        <v>84</v>
      </c>
      <c r="C617" s="27" t="s">
        <v>392</v>
      </c>
      <c r="D617" s="3">
        <f t="shared" ref="D617:G617" si="169">D616</f>
        <v>0</v>
      </c>
      <c r="E617" s="3">
        <f t="shared" si="169"/>
        <v>0</v>
      </c>
      <c r="F617" s="3">
        <f t="shared" si="169"/>
        <v>0</v>
      </c>
      <c r="G617" s="13">
        <f t="shared" si="169"/>
        <v>9349</v>
      </c>
    </row>
    <row r="618" spans="1:7" ht="15" customHeight="1">
      <c r="A618" s="25"/>
      <c r="C618" s="27"/>
      <c r="D618" s="2"/>
      <c r="E618" s="1"/>
      <c r="F618" s="1"/>
      <c r="G618" s="1"/>
    </row>
    <row r="619" spans="1:7">
      <c r="A619" s="25"/>
      <c r="B619" s="33">
        <v>85</v>
      </c>
      <c r="C619" s="27" t="s">
        <v>228</v>
      </c>
      <c r="D619" s="2"/>
      <c r="E619" s="1"/>
      <c r="F619" s="1"/>
      <c r="G619" s="1"/>
    </row>
    <row r="620" spans="1:7" ht="15" customHeight="1">
      <c r="A620" s="25"/>
      <c r="B620" s="33" t="s">
        <v>488</v>
      </c>
      <c r="C620" s="27" t="s">
        <v>332</v>
      </c>
      <c r="D620" s="1">
        <v>0</v>
      </c>
      <c r="E620" s="1">
        <v>0</v>
      </c>
      <c r="F620" s="1">
        <v>0</v>
      </c>
      <c r="G620" s="13">
        <v>1</v>
      </c>
    </row>
    <row r="621" spans="1:7">
      <c r="A621" s="25" t="s">
        <v>5</v>
      </c>
      <c r="B621" s="33">
        <v>85</v>
      </c>
      <c r="C621" s="27" t="s">
        <v>228</v>
      </c>
      <c r="D621" s="3">
        <f t="shared" ref="D621:G621" si="170">D620</f>
        <v>0</v>
      </c>
      <c r="E621" s="3">
        <f t="shared" si="170"/>
        <v>0</v>
      </c>
      <c r="F621" s="3">
        <f t="shared" si="170"/>
        <v>0</v>
      </c>
      <c r="G621" s="13">
        <f t="shared" si="170"/>
        <v>1</v>
      </c>
    </row>
    <row r="622" spans="1:7" ht="15" customHeight="1">
      <c r="A622" s="25"/>
      <c r="C622" s="27"/>
      <c r="D622" s="2"/>
      <c r="E622" s="1"/>
      <c r="F622" s="1"/>
      <c r="G622" s="1"/>
    </row>
    <row r="623" spans="1:7" ht="25.5">
      <c r="A623" s="25"/>
      <c r="B623" s="33">
        <v>86</v>
      </c>
      <c r="C623" s="27" t="s">
        <v>491</v>
      </c>
      <c r="D623" s="2"/>
      <c r="E623" s="1"/>
      <c r="F623" s="1"/>
      <c r="G623" s="1"/>
    </row>
    <row r="624" spans="1:7" ht="15" customHeight="1">
      <c r="A624" s="25"/>
      <c r="B624" s="33" t="s">
        <v>489</v>
      </c>
      <c r="C624" s="27" t="s">
        <v>332</v>
      </c>
      <c r="D624" s="1">
        <v>0</v>
      </c>
      <c r="E624" s="1">
        <v>0</v>
      </c>
      <c r="F624" s="1">
        <v>0</v>
      </c>
      <c r="G624" s="13">
        <v>19128</v>
      </c>
    </row>
    <row r="625" spans="1:7" ht="25.5">
      <c r="A625" s="25" t="s">
        <v>5</v>
      </c>
      <c r="B625" s="33">
        <v>86</v>
      </c>
      <c r="C625" s="27" t="s">
        <v>491</v>
      </c>
      <c r="D625" s="3">
        <f t="shared" ref="D625:G625" si="171">D624</f>
        <v>0</v>
      </c>
      <c r="E625" s="3">
        <f t="shared" si="171"/>
        <v>0</v>
      </c>
      <c r="F625" s="3">
        <f t="shared" si="171"/>
        <v>0</v>
      </c>
      <c r="G625" s="13">
        <f t="shared" si="171"/>
        <v>19128</v>
      </c>
    </row>
    <row r="626" spans="1:7" ht="15" customHeight="1">
      <c r="A626" s="25"/>
      <c r="C626" s="27"/>
      <c r="D626" s="2"/>
      <c r="E626" s="1"/>
      <c r="F626" s="1"/>
      <c r="G626" s="1"/>
    </row>
    <row r="627" spans="1:7" ht="25.5">
      <c r="A627" s="25"/>
      <c r="B627" s="33">
        <v>87</v>
      </c>
      <c r="C627" s="27" t="s">
        <v>420</v>
      </c>
      <c r="D627" s="2"/>
      <c r="E627" s="1"/>
      <c r="F627" s="1"/>
      <c r="G627" s="1"/>
    </row>
    <row r="628" spans="1:7" ht="15" customHeight="1">
      <c r="A628" s="25"/>
      <c r="B628" s="33" t="s">
        <v>490</v>
      </c>
      <c r="C628" s="27" t="s">
        <v>332</v>
      </c>
      <c r="D628" s="1">
        <v>0</v>
      </c>
      <c r="E628" s="1">
        <v>0</v>
      </c>
      <c r="F628" s="1">
        <v>0</v>
      </c>
      <c r="G628" s="13">
        <v>1</v>
      </c>
    </row>
    <row r="629" spans="1:7" ht="25.5">
      <c r="A629" s="25" t="s">
        <v>5</v>
      </c>
      <c r="B629" s="33">
        <v>87</v>
      </c>
      <c r="C629" s="27" t="s">
        <v>420</v>
      </c>
      <c r="D629" s="3">
        <f t="shared" ref="D629:G629" si="172">D628</f>
        <v>0</v>
      </c>
      <c r="E629" s="3">
        <f t="shared" si="172"/>
        <v>0</v>
      </c>
      <c r="F629" s="3">
        <f t="shared" si="172"/>
        <v>0</v>
      </c>
      <c r="G629" s="13">
        <f t="shared" si="172"/>
        <v>1</v>
      </c>
    </row>
    <row r="630" spans="1:7" ht="15" customHeight="1">
      <c r="A630" s="30" t="s">
        <v>5</v>
      </c>
      <c r="B630" s="33">
        <v>13</v>
      </c>
      <c r="C630" s="27" t="s">
        <v>233</v>
      </c>
      <c r="D630" s="21">
        <f>D549+D543+D536+D531+D526+D517+D553+D557+D561+D565+D569+D573+D577+D581+D585+D589+D593+D597+D601+D605+D609+D613+D617+D621+D625+D629</f>
        <v>28120</v>
      </c>
      <c r="E630" s="21">
        <f t="shared" ref="E630:G630" si="173">E549+E543+E536+E531+E526+E517+E553+E557+E561+E565+E569+E573+E577+E581+E585+E589+E593+E597+E601+E605+E609+E613+E617+E621+E625+E629</f>
        <v>121336</v>
      </c>
      <c r="F630" s="21">
        <f t="shared" si="173"/>
        <v>66009</v>
      </c>
      <c r="G630" s="21">
        <f t="shared" si="173"/>
        <v>145654</v>
      </c>
    </row>
    <row r="631" spans="1:7" ht="15" customHeight="1">
      <c r="C631" s="27"/>
      <c r="D631" s="16"/>
      <c r="E631" s="16"/>
      <c r="F631" s="16"/>
      <c r="G631" s="16"/>
    </row>
    <row r="632" spans="1:7" ht="25.5" customHeight="1">
      <c r="B632" s="33">
        <v>14</v>
      </c>
      <c r="C632" s="27" t="s">
        <v>405</v>
      </c>
      <c r="D632" s="16"/>
      <c r="E632" s="16"/>
      <c r="F632" s="16"/>
      <c r="G632" s="16"/>
    </row>
    <row r="633" spans="1:7" ht="12.75" customHeight="1">
      <c r="B633" s="33" t="s">
        <v>406</v>
      </c>
      <c r="C633" s="27" t="s">
        <v>332</v>
      </c>
      <c r="D633" s="2">
        <v>13465</v>
      </c>
      <c r="E633" s="1">
        <v>0</v>
      </c>
      <c r="F633" s="1">
        <v>0</v>
      </c>
      <c r="G633" s="12">
        <v>0</v>
      </c>
    </row>
    <row r="634" spans="1:7" ht="25.5" customHeight="1">
      <c r="A634" s="30" t="s">
        <v>5</v>
      </c>
      <c r="B634" s="33">
        <v>14</v>
      </c>
      <c r="C634" s="27" t="s">
        <v>405</v>
      </c>
      <c r="D634" s="4">
        <f t="shared" ref="D634:G634" si="174">D633</f>
        <v>13465</v>
      </c>
      <c r="E634" s="3">
        <f t="shared" si="174"/>
        <v>0</v>
      </c>
      <c r="F634" s="3">
        <f t="shared" ref="F634" si="175">F633</f>
        <v>0</v>
      </c>
      <c r="G634" s="12">
        <f t="shared" si="174"/>
        <v>0</v>
      </c>
    </row>
    <row r="635" spans="1:7" ht="15" customHeight="1">
      <c r="A635" s="66" t="s">
        <v>5</v>
      </c>
      <c r="B635" s="90">
        <v>2.11</v>
      </c>
      <c r="C635" s="89" t="s">
        <v>236</v>
      </c>
      <c r="D635" s="13">
        <f t="shared" ref="D635:G635" si="176">D511+D479+D488+D470+D461+D452+D630+D495+D502+D634</f>
        <v>194199</v>
      </c>
      <c r="E635" s="13">
        <f t="shared" si="176"/>
        <v>361724</v>
      </c>
      <c r="F635" s="13">
        <f t="shared" si="176"/>
        <v>306397</v>
      </c>
      <c r="G635" s="13">
        <f t="shared" si="176"/>
        <v>402468</v>
      </c>
    </row>
    <row r="636" spans="1:7" ht="15" customHeight="1">
      <c r="B636" s="63"/>
      <c r="C636" s="34"/>
      <c r="D636" s="36"/>
      <c r="E636" s="36"/>
      <c r="F636" s="36"/>
      <c r="G636" s="36"/>
    </row>
    <row r="637" spans="1:7" ht="15" customHeight="1">
      <c r="B637" s="72">
        <v>2.1110000000000002</v>
      </c>
      <c r="C637" s="34" t="s">
        <v>99</v>
      </c>
      <c r="D637" s="36"/>
      <c r="E637" s="36"/>
      <c r="F637" s="36"/>
      <c r="G637" s="36"/>
    </row>
    <row r="638" spans="1:7" ht="15" customHeight="1">
      <c r="B638" s="33">
        <v>61</v>
      </c>
      <c r="C638" s="27" t="s">
        <v>284</v>
      </c>
      <c r="D638" s="36"/>
      <c r="E638" s="36"/>
      <c r="F638" s="36"/>
      <c r="G638" s="36"/>
    </row>
    <row r="639" spans="1:7" ht="15" customHeight="1">
      <c r="A639" s="116"/>
      <c r="B639" s="122" t="s">
        <v>100</v>
      </c>
      <c r="C639" s="118" t="s">
        <v>12</v>
      </c>
      <c r="D639" s="2">
        <v>9474</v>
      </c>
      <c r="E639" s="2">
        <v>17300</v>
      </c>
      <c r="F639" s="2">
        <v>17300</v>
      </c>
      <c r="G639" s="2">
        <v>19789</v>
      </c>
    </row>
    <row r="640" spans="1:7" ht="15" customHeight="1">
      <c r="A640" s="116"/>
      <c r="B640" s="122" t="s">
        <v>101</v>
      </c>
      <c r="C640" s="118" t="s">
        <v>31</v>
      </c>
      <c r="D640" s="2">
        <v>962</v>
      </c>
      <c r="E640" s="2">
        <v>2582</v>
      </c>
      <c r="F640" s="2">
        <v>2582</v>
      </c>
      <c r="G640" s="2">
        <v>2582</v>
      </c>
    </row>
    <row r="641" spans="1:7" s="57" customFormat="1" ht="15" customHeight="1">
      <c r="A641" s="52"/>
      <c r="B641" s="53" t="s">
        <v>357</v>
      </c>
      <c r="C641" s="52" t="s">
        <v>295</v>
      </c>
      <c r="D641" s="2">
        <v>432</v>
      </c>
      <c r="E641" s="2">
        <v>524</v>
      </c>
      <c r="F641" s="2">
        <v>524</v>
      </c>
      <c r="G641" s="2">
        <v>1</v>
      </c>
    </row>
    <row r="642" spans="1:7" s="57" customFormat="1" ht="15" customHeight="1">
      <c r="A642" s="52"/>
      <c r="B642" s="53" t="s">
        <v>358</v>
      </c>
      <c r="C642" s="52" t="s">
        <v>296</v>
      </c>
      <c r="D642" s="2">
        <v>7395</v>
      </c>
      <c r="E642" s="2">
        <v>2802</v>
      </c>
      <c r="F642" s="2">
        <v>2802</v>
      </c>
      <c r="G642" s="2">
        <v>3044</v>
      </c>
    </row>
    <row r="643" spans="1:7" ht="15" customHeight="1">
      <c r="B643" s="33" t="s">
        <v>102</v>
      </c>
      <c r="C643" s="52" t="s">
        <v>297</v>
      </c>
      <c r="D643" s="16">
        <v>41</v>
      </c>
      <c r="E643" s="16">
        <v>42</v>
      </c>
      <c r="F643" s="16">
        <v>42</v>
      </c>
      <c r="G643" s="2">
        <v>42</v>
      </c>
    </row>
    <row r="644" spans="1:7" ht="15" customHeight="1">
      <c r="B644" s="33" t="s">
        <v>103</v>
      </c>
      <c r="C644" s="27" t="s">
        <v>16</v>
      </c>
      <c r="D644" s="2">
        <v>42</v>
      </c>
      <c r="E644" s="2">
        <v>106</v>
      </c>
      <c r="F644" s="2">
        <v>106</v>
      </c>
      <c r="G644" s="2">
        <v>106</v>
      </c>
    </row>
    <row r="645" spans="1:7" ht="15" customHeight="1">
      <c r="B645" s="33" t="s">
        <v>387</v>
      </c>
      <c r="C645" s="27" t="s">
        <v>386</v>
      </c>
      <c r="D645" s="2">
        <v>6500</v>
      </c>
      <c r="E645" s="2">
        <v>7500</v>
      </c>
      <c r="F645" s="2">
        <v>7500</v>
      </c>
      <c r="G645" s="2">
        <v>7000</v>
      </c>
    </row>
    <row r="646" spans="1:7" s="57" customFormat="1" ht="15" customHeight="1">
      <c r="A646" s="52"/>
      <c r="B646" s="53" t="s">
        <v>359</v>
      </c>
      <c r="C646" s="52" t="s">
        <v>298</v>
      </c>
      <c r="D646" s="13">
        <v>64</v>
      </c>
      <c r="E646" s="13">
        <v>1</v>
      </c>
      <c r="F646" s="13">
        <v>1</v>
      </c>
      <c r="G646" s="13">
        <v>1</v>
      </c>
    </row>
    <row r="647" spans="1:7" ht="15" customHeight="1">
      <c r="A647" s="30" t="s">
        <v>5</v>
      </c>
      <c r="B647" s="33">
        <v>61</v>
      </c>
      <c r="C647" s="27" t="s">
        <v>284</v>
      </c>
      <c r="D647" s="13">
        <f t="shared" ref="D647:G647" si="177">SUM(D638:D646)</f>
        <v>24910</v>
      </c>
      <c r="E647" s="13">
        <f t="shared" si="177"/>
        <v>30857</v>
      </c>
      <c r="F647" s="13">
        <f t="shared" ref="F647" si="178">SUM(F638:F646)</f>
        <v>30857</v>
      </c>
      <c r="G647" s="13">
        <f t="shared" si="177"/>
        <v>32565</v>
      </c>
    </row>
    <row r="648" spans="1:7" ht="15" customHeight="1">
      <c r="A648" s="30" t="s">
        <v>5</v>
      </c>
      <c r="B648" s="72">
        <v>2.1110000000000002</v>
      </c>
      <c r="C648" s="34" t="s">
        <v>99</v>
      </c>
      <c r="D648" s="4">
        <f t="shared" ref="D648:E648" si="179">D647</f>
        <v>24910</v>
      </c>
      <c r="E648" s="4">
        <f t="shared" si="179"/>
        <v>30857</v>
      </c>
      <c r="F648" s="4">
        <f t="shared" ref="F648" si="180">F647</f>
        <v>30857</v>
      </c>
      <c r="G648" s="4">
        <f t="shared" ref="G648" si="181">G647</f>
        <v>32565</v>
      </c>
    </row>
    <row r="649" spans="1:7" ht="12.75" customHeight="1">
      <c r="C649" s="27"/>
      <c r="D649" s="36"/>
      <c r="E649" s="36"/>
      <c r="F649" s="36"/>
      <c r="G649" s="36"/>
    </row>
    <row r="650" spans="1:7" ht="13.9" customHeight="1">
      <c r="B650" s="72">
        <v>2.1120000000000001</v>
      </c>
      <c r="C650" s="34" t="s">
        <v>104</v>
      </c>
      <c r="D650" s="36"/>
      <c r="E650" s="36"/>
      <c r="F650" s="36"/>
      <c r="G650" s="36"/>
    </row>
    <row r="651" spans="1:7" ht="13.9" customHeight="1">
      <c r="B651" s="33">
        <v>45</v>
      </c>
      <c r="C651" s="27" t="s">
        <v>267</v>
      </c>
      <c r="D651" s="36"/>
      <c r="E651" s="36"/>
      <c r="F651" s="36"/>
      <c r="G651" s="36"/>
    </row>
    <row r="652" spans="1:7" ht="13.9" customHeight="1">
      <c r="B652" s="33" t="s">
        <v>38</v>
      </c>
      <c r="C652" s="27" t="s">
        <v>12</v>
      </c>
      <c r="D652" s="2">
        <v>30685</v>
      </c>
      <c r="E652" s="2">
        <v>54301</v>
      </c>
      <c r="F652" s="2">
        <v>54301</v>
      </c>
      <c r="G652" s="2">
        <v>60165</v>
      </c>
    </row>
    <row r="653" spans="1:7" ht="13.9" customHeight="1">
      <c r="B653" s="84" t="s">
        <v>105</v>
      </c>
      <c r="C653" s="27" t="s">
        <v>31</v>
      </c>
      <c r="D653" s="2">
        <v>4030</v>
      </c>
      <c r="E653" s="2">
        <v>3348</v>
      </c>
      <c r="F653" s="2">
        <v>3348</v>
      </c>
      <c r="G653" s="2">
        <v>2829</v>
      </c>
    </row>
    <row r="654" spans="1:7" s="57" customFormat="1" ht="14.65" customHeight="1">
      <c r="A654" s="52"/>
      <c r="B654" s="53" t="s">
        <v>308</v>
      </c>
      <c r="C654" s="52" t="s">
        <v>295</v>
      </c>
      <c r="D654" s="2">
        <v>1525</v>
      </c>
      <c r="E654" s="2">
        <v>1627</v>
      </c>
      <c r="F654" s="2">
        <v>1627</v>
      </c>
      <c r="G654" s="2">
        <v>1</v>
      </c>
    </row>
    <row r="655" spans="1:7" s="57" customFormat="1" ht="14.65" customHeight="1">
      <c r="A655" s="52"/>
      <c r="B655" s="53" t="s">
        <v>309</v>
      </c>
      <c r="C655" s="52" t="s">
        <v>296</v>
      </c>
      <c r="D655" s="2">
        <v>25898</v>
      </c>
      <c r="E655" s="2">
        <v>8445</v>
      </c>
      <c r="F655" s="2">
        <v>8445</v>
      </c>
      <c r="G655" s="2">
        <v>9024</v>
      </c>
    </row>
    <row r="656" spans="1:7" ht="13.9" customHeight="1">
      <c r="B656" s="84" t="s">
        <v>39</v>
      </c>
      <c r="C656" s="52" t="s">
        <v>297</v>
      </c>
      <c r="D656" s="2">
        <v>28</v>
      </c>
      <c r="E656" s="2">
        <v>29</v>
      </c>
      <c r="F656" s="2">
        <v>29</v>
      </c>
      <c r="G656" s="2">
        <v>29</v>
      </c>
    </row>
    <row r="657" spans="1:7" ht="13.9" customHeight="1">
      <c r="B657" s="84" t="s">
        <v>40</v>
      </c>
      <c r="C657" s="27" t="s">
        <v>16</v>
      </c>
      <c r="D657" s="2">
        <v>120</v>
      </c>
      <c r="E657" s="2">
        <v>127</v>
      </c>
      <c r="F657" s="2">
        <v>127</v>
      </c>
      <c r="G657" s="2">
        <v>127</v>
      </c>
    </row>
    <row r="658" spans="1:7" s="57" customFormat="1" ht="14.65" customHeight="1">
      <c r="A658" s="52"/>
      <c r="B658" s="53" t="s">
        <v>310</v>
      </c>
      <c r="C658" s="52" t="s">
        <v>298</v>
      </c>
      <c r="D658" s="2">
        <v>173</v>
      </c>
      <c r="E658" s="2">
        <v>1</v>
      </c>
      <c r="F658" s="2">
        <v>1</v>
      </c>
      <c r="G658" s="2">
        <v>1</v>
      </c>
    </row>
    <row r="659" spans="1:7" ht="12.75" customHeight="1">
      <c r="B659" s="84" t="s">
        <v>41</v>
      </c>
      <c r="C659" s="52" t="s">
        <v>425</v>
      </c>
      <c r="D659" s="2">
        <v>1815</v>
      </c>
      <c r="E659" s="2">
        <v>2063</v>
      </c>
      <c r="F659" s="2">
        <v>2063</v>
      </c>
      <c r="G659" s="2">
        <v>2063</v>
      </c>
    </row>
    <row r="660" spans="1:7" ht="13.9" customHeight="1">
      <c r="B660" s="84" t="s">
        <v>371</v>
      </c>
      <c r="C660" s="52" t="s">
        <v>372</v>
      </c>
      <c r="D660" s="2">
        <v>8856</v>
      </c>
      <c r="E660" s="2">
        <v>9638</v>
      </c>
      <c r="F660" s="2">
        <v>9638</v>
      </c>
      <c r="G660" s="2">
        <v>11638</v>
      </c>
    </row>
    <row r="661" spans="1:7" ht="13.9" customHeight="1">
      <c r="A661" s="30" t="s">
        <v>5</v>
      </c>
      <c r="B661" s="33">
        <v>45</v>
      </c>
      <c r="C661" s="27" t="s">
        <v>267</v>
      </c>
      <c r="D661" s="4">
        <f t="shared" ref="D661:G661" si="182">SUM(D652:D660)</f>
        <v>73130</v>
      </c>
      <c r="E661" s="4">
        <f t="shared" si="182"/>
        <v>79579</v>
      </c>
      <c r="F661" s="4">
        <f t="shared" si="182"/>
        <v>79579</v>
      </c>
      <c r="G661" s="4">
        <f t="shared" si="182"/>
        <v>85877</v>
      </c>
    </row>
    <row r="662" spans="1:7" ht="13.9" customHeight="1">
      <c r="C662" s="27"/>
      <c r="D662" s="2"/>
      <c r="E662" s="2"/>
      <c r="F662" s="2"/>
      <c r="G662" s="2"/>
    </row>
    <row r="663" spans="1:7" ht="14.45" customHeight="1">
      <c r="B663" s="73" t="s">
        <v>395</v>
      </c>
      <c r="C663" s="27" t="s">
        <v>268</v>
      </c>
      <c r="D663" s="2"/>
      <c r="E663" s="2"/>
      <c r="F663" s="2"/>
      <c r="G663" s="2"/>
    </row>
    <row r="664" spans="1:7" ht="14.45" customHeight="1">
      <c r="B664" s="73" t="s">
        <v>396</v>
      </c>
      <c r="C664" s="27" t="s">
        <v>397</v>
      </c>
      <c r="D664" s="2"/>
      <c r="E664" s="2"/>
      <c r="F664" s="2"/>
      <c r="G664" s="2"/>
    </row>
    <row r="665" spans="1:7" ht="14.45" customHeight="1">
      <c r="B665" s="73" t="s">
        <v>398</v>
      </c>
      <c r="C665" s="27" t="s">
        <v>386</v>
      </c>
      <c r="D665" s="2">
        <v>1800</v>
      </c>
      <c r="E665" s="2">
        <v>1800</v>
      </c>
      <c r="F665" s="2">
        <v>1800</v>
      </c>
      <c r="G665" s="2">
        <v>1800</v>
      </c>
    </row>
    <row r="666" spans="1:7" ht="14.45" customHeight="1">
      <c r="B666" s="73" t="s">
        <v>404</v>
      </c>
      <c r="C666" s="27" t="s">
        <v>376</v>
      </c>
      <c r="D666" s="2">
        <v>3999</v>
      </c>
      <c r="E666" s="2">
        <v>2000</v>
      </c>
      <c r="F666" s="2">
        <v>2000</v>
      </c>
      <c r="G666" s="2">
        <v>2000</v>
      </c>
    </row>
    <row r="667" spans="1:7" ht="14.45" customHeight="1">
      <c r="A667" s="30" t="s">
        <v>5</v>
      </c>
      <c r="B667" s="73" t="s">
        <v>396</v>
      </c>
      <c r="C667" s="27" t="s">
        <v>397</v>
      </c>
      <c r="D667" s="4">
        <f t="shared" ref="D667:G667" si="183">SUM(D665:D666)</f>
        <v>5799</v>
      </c>
      <c r="E667" s="4">
        <f t="shared" si="183"/>
        <v>3800</v>
      </c>
      <c r="F667" s="4">
        <f t="shared" si="183"/>
        <v>3800</v>
      </c>
      <c r="G667" s="4">
        <f t="shared" si="183"/>
        <v>3800</v>
      </c>
    </row>
    <row r="668" spans="1:7" ht="14.45" customHeight="1">
      <c r="A668" s="30" t="s">
        <v>5</v>
      </c>
      <c r="B668" s="73" t="s">
        <v>395</v>
      </c>
      <c r="C668" s="27" t="s">
        <v>268</v>
      </c>
      <c r="D668" s="4">
        <f t="shared" ref="D668:G668" si="184">D667</f>
        <v>5799</v>
      </c>
      <c r="E668" s="4">
        <f t="shared" si="184"/>
        <v>3800</v>
      </c>
      <c r="F668" s="4">
        <f t="shared" si="184"/>
        <v>3800</v>
      </c>
      <c r="G668" s="4">
        <f t="shared" si="184"/>
        <v>3800</v>
      </c>
    </row>
    <row r="669" spans="1:7" ht="14.45" customHeight="1">
      <c r="A669" s="30" t="s">
        <v>5</v>
      </c>
      <c r="B669" s="72">
        <v>2.1120000000000001</v>
      </c>
      <c r="C669" s="34" t="s">
        <v>104</v>
      </c>
      <c r="D669" s="4">
        <f t="shared" ref="D669:G669" si="185">SUM(D661,D668)</f>
        <v>78929</v>
      </c>
      <c r="E669" s="4">
        <f t="shared" si="185"/>
        <v>83379</v>
      </c>
      <c r="F669" s="4">
        <f t="shared" si="185"/>
        <v>83379</v>
      </c>
      <c r="G669" s="4">
        <f t="shared" si="185"/>
        <v>89677</v>
      </c>
    </row>
    <row r="670" spans="1:7" ht="14.45" customHeight="1">
      <c r="A670" s="30" t="s">
        <v>5</v>
      </c>
      <c r="B670" s="26">
        <v>2</v>
      </c>
      <c r="C670" s="27" t="s">
        <v>237</v>
      </c>
      <c r="D670" s="4">
        <f t="shared" ref="D670:F670" si="186">D669+D648+D635</f>
        <v>298038</v>
      </c>
      <c r="E670" s="4">
        <f t="shared" si="186"/>
        <v>475960</v>
      </c>
      <c r="F670" s="4">
        <f t="shared" si="186"/>
        <v>420633</v>
      </c>
      <c r="G670" s="4">
        <f>G669+G648+G635</f>
        <v>524710</v>
      </c>
    </row>
    <row r="671" spans="1:7" ht="12.75" customHeight="1">
      <c r="B671" s="26"/>
      <c r="C671" s="27"/>
      <c r="D671" s="14"/>
      <c r="E671" s="14"/>
      <c r="F671" s="14"/>
      <c r="G671" s="14"/>
    </row>
    <row r="672" spans="1:7" ht="14.45" customHeight="1">
      <c r="B672" s="26">
        <v>4</v>
      </c>
      <c r="C672" s="27" t="s">
        <v>162</v>
      </c>
      <c r="D672" s="2"/>
      <c r="E672" s="2"/>
      <c r="F672" s="2"/>
      <c r="G672" s="2"/>
    </row>
    <row r="673" spans="1:7" ht="14.45" customHeight="1">
      <c r="B673" s="72">
        <v>4.1029999999999998</v>
      </c>
      <c r="C673" s="34" t="s">
        <v>246</v>
      </c>
      <c r="D673" s="2"/>
      <c r="E673" s="2"/>
      <c r="F673" s="2"/>
      <c r="G673" s="2"/>
    </row>
    <row r="674" spans="1:7" ht="14.45" customHeight="1">
      <c r="B674" s="26">
        <v>1</v>
      </c>
      <c r="C674" s="27" t="s">
        <v>163</v>
      </c>
      <c r="D674" s="2"/>
      <c r="E674" s="2"/>
      <c r="F674" s="2"/>
      <c r="G674" s="2"/>
    </row>
    <row r="675" spans="1:7" ht="14.45" customHeight="1">
      <c r="B675" s="26">
        <v>23</v>
      </c>
      <c r="C675" s="27" t="s">
        <v>164</v>
      </c>
      <c r="D675" s="2"/>
      <c r="E675" s="2"/>
      <c r="F675" s="2"/>
      <c r="G675" s="2"/>
    </row>
    <row r="676" spans="1:7" ht="14.45" customHeight="1">
      <c r="B676" s="26" t="s">
        <v>170</v>
      </c>
      <c r="C676" s="27" t="s">
        <v>168</v>
      </c>
      <c r="D676" s="2">
        <v>57200</v>
      </c>
      <c r="E676" s="2">
        <v>2000</v>
      </c>
      <c r="F676" s="2">
        <v>2000</v>
      </c>
      <c r="G676" s="2">
        <v>20000</v>
      </c>
    </row>
    <row r="677" spans="1:7" ht="14.45" customHeight="1">
      <c r="B677" s="26" t="s">
        <v>171</v>
      </c>
      <c r="C677" s="27" t="s">
        <v>165</v>
      </c>
      <c r="D677" s="2">
        <v>82200</v>
      </c>
      <c r="E677" s="2">
        <v>291700</v>
      </c>
      <c r="F677" s="2">
        <v>291700</v>
      </c>
      <c r="G677" s="2">
        <v>600000</v>
      </c>
    </row>
    <row r="678" spans="1:7" ht="14.45" customHeight="1">
      <c r="B678" s="26" t="s">
        <v>172</v>
      </c>
      <c r="C678" s="27" t="s">
        <v>166</v>
      </c>
      <c r="D678" s="2">
        <v>37200</v>
      </c>
      <c r="E678" s="2">
        <v>23500</v>
      </c>
      <c r="F678" s="2">
        <v>23500</v>
      </c>
      <c r="G678" s="2">
        <v>30000</v>
      </c>
    </row>
    <row r="679" spans="1:7" ht="14.45" customHeight="1">
      <c r="B679" s="26" t="s">
        <v>173</v>
      </c>
      <c r="C679" s="27" t="s">
        <v>167</v>
      </c>
      <c r="D679" s="2">
        <v>36800</v>
      </c>
      <c r="E679" s="2">
        <v>181000</v>
      </c>
      <c r="F679" s="2">
        <v>181000</v>
      </c>
      <c r="G679" s="2">
        <v>250000</v>
      </c>
    </row>
    <row r="680" spans="1:7" ht="14.45" customHeight="1">
      <c r="B680" s="26" t="s">
        <v>174</v>
      </c>
      <c r="C680" s="27" t="s">
        <v>231</v>
      </c>
      <c r="D680" s="2">
        <v>214700</v>
      </c>
      <c r="E680" s="2">
        <v>266500</v>
      </c>
      <c r="F680" s="2">
        <v>266500</v>
      </c>
      <c r="G680" s="2">
        <v>300000</v>
      </c>
    </row>
    <row r="681" spans="1:7" ht="14.45" customHeight="1">
      <c r="B681" s="26" t="s">
        <v>175</v>
      </c>
      <c r="C681" s="27" t="s">
        <v>169</v>
      </c>
      <c r="D681" s="2">
        <v>11900</v>
      </c>
      <c r="E681" s="2">
        <v>194600</v>
      </c>
      <c r="F681" s="2">
        <v>194600</v>
      </c>
      <c r="G681" s="2">
        <v>300000</v>
      </c>
    </row>
    <row r="682" spans="1:7" ht="14.45" customHeight="1">
      <c r="A682" s="66" t="s">
        <v>5</v>
      </c>
      <c r="B682" s="97">
        <v>1</v>
      </c>
      <c r="C682" s="68" t="s">
        <v>163</v>
      </c>
      <c r="D682" s="4">
        <f t="shared" ref="D682:F682" si="187">SUM(D676:D681)</f>
        <v>440000</v>
      </c>
      <c r="E682" s="4">
        <f t="shared" si="187"/>
        <v>959300</v>
      </c>
      <c r="F682" s="4">
        <f t="shared" si="187"/>
        <v>959300</v>
      </c>
      <c r="G682" s="4">
        <f t="shared" ref="G682" si="188">SUM(G676:G681)</f>
        <v>1500000</v>
      </c>
    </row>
    <row r="683" spans="1:7" ht="14.45" customHeight="1">
      <c r="A683" s="30" t="s">
        <v>5</v>
      </c>
      <c r="B683" s="72">
        <v>4.1029999999999998</v>
      </c>
      <c r="C683" s="34" t="s">
        <v>246</v>
      </c>
      <c r="D683" s="13">
        <f t="shared" ref="D683:G684" si="189">D682</f>
        <v>440000</v>
      </c>
      <c r="E683" s="13">
        <f t="shared" si="189"/>
        <v>959300</v>
      </c>
      <c r="F683" s="13">
        <f t="shared" si="189"/>
        <v>959300</v>
      </c>
      <c r="G683" s="13">
        <f t="shared" si="189"/>
        <v>1500000</v>
      </c>
    </row>
    <row r="684" spans="1:7" ht="14.45" customHeight="1">
      <c r="A684" s="30" t="s">
        <v>5</v>
      </c>
      <c r="B684" s="26">
        <v>4</v>
      </c>
      <c r="C684" s="27" t="s">
        <v>162</v>
      </c>
      <c r="D684" s="4">
        <f t="shared" si="189"/>
        <v>440000</v>
      </c>
      <c r="E684" s="4">
        <f t="shared" si="189"/>
        <v>959300</v>
      </c>
      <c r="F684" s="4">
        <f t="shared" si="189"/>
        <v>959300</v>
      </c>
      <c r="G684" s="4">
        <f t="shared" si="189"/>
        <v>1500000</v>
      </c>
    </row>
    <row r="685" spans="1:7" ht="14.45" customHeight="1">
      <c r="A685" s="116" t="s">
        <v>5</v>
      </c>
      <c r="B685" s="124">
        <v>2406</v>
      </c>
      <c r="C685" s="125" t="s">
        <v>234</v>
      </c>
      <c r="D685" s="4">
        <f t="shared" ref="D685:G685" si="190">D670+D443+D684</f>
        <v>1937297</v>
      </c>
      <c r="E685" s="4">
        <f t="shared" si="190"/>
        <v>2915929</v>
      </c>
      <c r="F685" s="4">
        <f t="shared" si="190"/>
        <v>2651862</v>
      </c>
      <c r="G685" s="4">
        <f t="shared" si="190"/>
        <v>3499550</v>
      </c>
    </row>
    <row r="686" spans="1:7" ht="13.5" customHeight="1">
      <c r="A686" s="116"/>
      <c r="B686" s="124"/>
      <c r="C686" s="118"/>
      <c r="D686" s="35"/>
      <c r="E686" s="36"/>
      <c r="F686" s="36"/>
      <c r="G686" s="36"/>
    </row>
    <row r="687" spans="1:7" ht="15" customHeight="1">
      <c r="A687" s="30" t="s">
        <v>7</v>
      </c>
      <c r="B687" s="63">
        <v>3435</v>
      </c>
      <c r="C687" s="34" t="s">
        <v>1</v>
      </c>
      <c r="D687" s="36"/>
      <c r="E687" s="36"/>
      <c r="F687" s="36"/>
      <c r="G687" s="36"/>
    </row>
    <row r="688" spans="1:7" ht="15" customHeight="1">
      <c r="B688" s="26">
        <v>3</v>
      </c>
      <c r="C688" s="27" t="s">
        <v>424</v>
      </c>
      <c r="D688" s="36"/>
      <c r="E688" s="36"/>
      <c r="F688" s="36"/>
      <c r="G688" s="36"/>
    </row>
    <row r="689" spans="1:7" ht="15" customHeight="1">
      <c r="B689" s="72">
        <v>3.0009999999999999</v>
      </c>
      <c r="C689" s="34" t="s">
        <v>8</v>
      </c>
      <c r="D689" s="36"/>
      <c r="E689" s="36"/>
      <c r="F689" s="36"/>
      <c r="G689" s="36"/>
    </row>
    <row r="690" spans="1:7" ht="15" customHeight="1">
      <c r="B690" s="87">
        <v>0.44</v>
      </c>
      <c r="C690" s="27" t="s">
        <v>10</v>
      </c>
      <c r="D690" s="36"/>
      <c r="E690" s="36"/>
      <c r="F690" s="36"/>
      <c r="G690" s="36"/>
    </row>
    <row r="691" spans="1:7" ht="15" customHeight="1">
      <c r="B691" s="84" t="s">
        <v>106</v>
      </c>
      <c r="C691" s="27" t="s">
        <v>12</v>
      </c>
      <c r="D691" s="16">
        <v>11246</v>
      </c>
      <c r="E691" s="16">
        <v>21409</v>
      </c>
      <c r="F691" s="16">
        <v>21409</v>
      </c>
      <c r="G691" s="2">
        <v>20797</v>
      </c>
    </row>
    <row r="692" spans="1:7" s="57" customFormat="1" ht="15" customHeight="1">
      <c r="A692" s="52"/>
      <c r="B692" s="53" t="s">
        <v>360</v>
      </c>
      <c r="C692" s="52" t="s">
        <v>295</v>
      </c>
      <c r="D692" s="2">
        <v>259</v>
      </c>
      <c r="E692" s="2">
        <v>649</v>
      </c>
      <c r="F692" s="2">
        <v>649</v>
      </c>
      <c r="G692" s="2">
        <v>1</v>
      </c>
    </row>
    <row r="693" spans="1:7" s="57" customFormat="1" ht="15" customHeight="1">
      <c r="A693" s="52"/>
      <c r="B693" s="53" t="s">
        <v>361</v>
      </c>
      <c r="C693" s="52" t="s">
        <v>296</v>
      </c>
      <c r="D693" s="2">
        <f>9182+1</f>
        <v>9183</v>
      </c>
      <c r="E693" s="2">
        <v>2642</v>
      </c>
      <c r="F693" s="2">
        <v>2642</v>
      </c>
      <c r="G693" s="2">
        <v>2572</v>
      </c>
    </row>
    <row r="694" spans="1:7" ht="15" customHeight="1">
      <c r="B694" s="84" t="s">
        <v>107</v>
      </c>
      <c r="C694" s="27" t="s">
        <v>16</v>
      </c>
      <c r="D694" s="16">
        <v>36</v>
      </c>
      <c r="E694" s="16">
        <v>37</v>
      </c>
      <c r="F694" s="16">
        <v>37</v>
      </c>
      <c r="G694" s="2">
        <v>37</v>
      </c>
    </row>
    <row r="695" spans="1:7" ht="15" customHeight="1">
      <c r="B695" s="84" t="s">
        <v>108</v>
      </c>
      <c r="C695" s="27" t="s">
        <v>136</v>
      </c>
      <c r="D695" s="13">
        <v>114</v>
      </c>
      <c r="E695" s="21">
        <v>2500</v>
      </c>
      <c r="F695" s="21">
        <v>2500</v>
      </c>
      <c r="G695" s="12">
        <v>0</v>
      </c>
    </row>
    <row r="696" spans="1:7" ht="15" customHeight="1">
      <c r="A696" s="30" t="s">
        <v>5</v>
      </c>
      <c r="B696" s="87">
        <v>0.44</v>
      </c>
      <c r="C696" s="27" t="s">
        <v>10</v>
      </c>
      <c r="D696" s="13">
        <f t="shared" ref="D696:G696" si="191">SUM(D691:D695)</f>
        <v>20838</v>
      </c>
      <c r="E696" s="13">
        <f t="shared" si="191"/>
        <v>27237</v>
      </c>
      <c r="F696" s="13">
        <f t="shared" si="191"/>
        <v>27237</v>
      </c>
      <c r="G696" s="13">
        <f t="shared" si="191"/>
        <v>23407</v>
      </c>
    </row>
    <row r="697" spans="1:7" ht="15" customHeight="1">
      <c r="A697" s="30" t="s">
        <v>5</v>
      </c>
      <c r="B697" s="72">
        <v>3.0009999999999999</v>
      </c>
      <c r="C697" s="34" t="s">
        <v>8</v>
      </c>
      <c r="D697" s="4">
        <f t="shared" ref="D697:G697" si="192">D696</f>
        <v>20838</v>
      </c>
      <c r="E697" s="4">
        <f t="shared" si="192"/>
        <v>27237</v>
      </c>
      <c r="F697" s="4">
        <f t="shared" si="192"/>
        <v>27237</v>
      </c>
      <c r="G697" s="4">
        <f t="shared" si="192"/>
        <v>23407</v>
      </c>
    </row>
    <row r="698" spans="1:7" ht="15" customHeight="1">
      <c r="B698" s="72"/>
      <c r="C698" s="34"/>
      <c r="D698" s="36"/>
      <c r="E698" s="36"/>
      <c r="F698" s="36"/>
      <c r="G698" s="36"/>
    </row>
    <row r="699" spans="1:7" ht="14.85" customHeight="1">
      <c r="B699" s="72">
        <v>3.101</v>
      </c>
      <c r="C699" s="34" t="s">
        <v>109</v>
      </c>
      <c r="D699" s="36"/>
      <c r="E699" s="36"/>
      <c r="F699" s="36"/>
      <c r="G699" s="36"/>
    </row>
    <row r="700" spans="1:7" ht="15" customHeight="1">
      <c r="B700" s="33">
        <v>12</v>
      </c>
      <c r="C700" s="27" t="s">
        <v>134</v>
      </c>
      <c r="D700" s="2"/>
      <c r="E700" s="2"/>
      <c r="F700" s="2"/>
      <c r="G700" s="2"/>
    </row>
    <row r="701" spans="1:7" ht="27.95" customHeight="1">
      <c r="B701" s="32" t="s">
        <v>149</v>
      </c>
      <c r="C701" s="27" t="s">
        <v>159</v>
      </c>
      <c r="D701" s="16">
        <v>8825</v>
      </c>
      <c r="E701" s="24">
        <v>5595</v>
      </c>
      <c r="F701" s="24">
        <v>5595</v>
      </c>
      <c r="G701" s="1">
        <v>0</v>
      </c>
    </row>
    <row r="702" spans="1:7" ht="27.95" customHeight="1">
      <c r="B702" s="32" t="s">
        <v>150</v>
      </c>
      <c r="C702" s="31" t="s">
        <v>161</v>
      </c>
      <c r="D702" s="16">
        <v>3788</v>
      </c>
      <c r="E702" s="16">
        <v>1</v>
      </c>
      <c r="F702" s="16">
        <v>1</v>
      </c>
      <c r="G702" s="1">
        <v>0</v>
      </c>
    </row>
    <row r="703" spans="1:7" ht="27.95" customHeight="1">
      <c r="B703" s="32" t="s">
        <v>151</v>
      </c>
      <c r="C703" s="31" t="s">
        <v>152</v>
      </c>
      <c r="D703" s="16">
        <v>19581</v>
      </c>
      <c r="E703" s="24">
        <v>15242</v>
      </c>
      <c r="F703" s="24">
        <v>15242</v>
      </c>
      <c r="G703" s="1">
        <v>0</v>
      </c>
    </row>
    <row r="704" spans="1:7" ht="27.95" customHeight="1">
      <c r="B704" s="32" t="s">
        <v>176</v>
      </c>
      <c r="C704" s="31" t="s">
        <v>177</v>
      </c>
      <c r="D704" s="11">
        <v>0</v>
      </c>
      <c r="E704" s="24">
        <v>1</v>
      </c>
      <c r="F704" s="24">
        <v>1</v>
      </c>
      <c r="G704" s="1">
        <v>0</v>
      </c>
    </row>
    <row r="705" spans="1:7" ht="27.95" customHeight="1">
      <c r="B705" s="32" t="s">
        <v>178</v>
      </c>
      <c r="C705" s="31" t="s">
        <v>181</v>
      </c>
      <c r="D705" s="11">
        <v>0</v>
      </c>
      <c r="E705" s="24">
        <v>1</v>
      </c>
      <c r="F705" s="24">
        <v>1</v>
      </c>
      <c r="G705" s="1">
        <v>0</v>
      </c>
    </row>
    <row r="706" spans="1:7" ht="27.95" customHeight="1">
      <c r="B706" s="32" t="s">
        <v>179</v>
      </c>
      <c r="C706" s="31" t="s">
        <v>182</v>
      </c>
      <c r="D706" s="11">
        <v>0</v>
      </c>
      <c r="E706" s="24">
        <v>1</v>
      </c>
      <c r="F706" s="24">
        <v>1</v>
      </c>
      <c r="G706" s="1">
        <v>0</v>
      </c>
    </row>
    <row r="707" spans="1:7" ht="27.95" customHeight="1">
      <c r="B707" s="32" t="s">
        <v>180</v>
      </c>
      <c r="C707" s="31" t="s">
        <v>183</v>
      </c>
      <c r="D707" s="11">
        <v>0</v>
      </c>
      <c r="E707" s="24">
        <v>1</v>
      </c>
      <c r="F707" s="24">
        <v>1</v>
      </c>
      <c r="G707" s="1">
        <v>0</v>
      </c>
    </row>
    <row r="708" spans="1:7" ht="27.95" customHeight="1">
      <c r="B708" s="32" t="s">
        <v>215</v>
      </c>
      <c r="C708" s="31" t="s">
        <v>220</v>
      </c>
      <c r="D708" s="16">
        <v>421</v>
      </c>
      <c r="E708" s="16">
        <v>5000</v>
      </c>
      <c r="F708" s="16">
        <v>5000</v>
      </c>
      <c r="G708" s="1">
        <v>0</v>
      </c>
    </row>
    <row r="709" spans="1:7" ht="27.95" customHeight="1">
      <c r="B709" s="32" t="s">
        <v>216</v>
      </c>
      <c r="C709" s="31" t="s">
        <v>221</v>
      </c>
      <c r="D709" s="16">
        <v>2901</v>
      </c>
      <c r="E709" s="16">
        <v>1700</v>
      </c>
      <c r="F709" s="16">
        <v>1700</v>
      </c>
      <c r="G709" s="1">
        <v>0</v>
      </c>
    </row>
    <row r="710" spans="1:7" ht="27.95" customHeight="1">
      <c r="B710" s="32" t="s">
        <v>217</v>
      </c>
      <c r="C710" s="31" t="s">
        <v>222</v>
      </c>
      <c r="D710" s="11">
        <v>0</v>
      </c>
      <c r="E710" s="16">
        <v>1</v>
      </c>
      <c r="F710" s="16">
        <v>1</v>
      </c>
      <c r="G710" s="1">
        <v>0</v>
      </c>
    </row>
    <row r="711" spans="1:7" ht="27.95" customHeight="1">
      <c r="B711" s="32" t="s">
        <v>218</v>
      </c>
      <c r="C711" s="31" t="s">
        <v>223</v>
      </c>
      <c r="D711" s="11">
        <v>0</v>
      </c>
      <c r="E711" s="16">
        <v>1</v>
      </c>
      <c r="F711" s="16">
        <v>1</v>
      </c>
      <c r="G711" s="1">
        <v>0</v>
      </c>
    </row>
    <row r="712" spans="1:7" ht="27.95" customHeight="1">
      <c r="B712" s="32" t="s">
        <v>219</v>
      </c>
      <c r="C712" s="31" t="s">
        <v>224</v>
      </c>
      <c r="D712" s="11">
        <v>0</v>
      </c>
      <c r="E712" s="16">
        <v>1</v>
      </c>
      <c r="F712" s="16">
        <v>1</v>
      </c>
      <c r="G712" s="1">
        <v>0</v>
      </c>
    </row>
    <row r="713" spans="1:7" ht="27.95" customHeight="1">
      <c r="B713" s="32" t="s">
        <v>265</v>
      </c>
      <c r="C713" s="27" t="s">
        <v>266</v>
      </c>
      <c r="D713" s="16">
        <v>981</v>
      </c>
      <c r="E713" s="16">
        <v>650</v>
      </c>
      <c r="F713" s="16">
        <v>650</v>
      </c>
      <c r="G713" s="1">
        <v>0</v>
      </c>
    </row>
    <row r="714" spans="1:7" ht="27.95" customHeight="1">
      <c r="A714" s="66"/>
      <c r="B714" s="126" t="s">
        <v>373</v>
      </c>
      <c r="C714" s="68" t="s">
        <v>374</v>
      </c>
      <c r="D714" s="21">
        <v>8698</v>
      </c>
      <c r="E714" s="21">
        <v>26095</v>
      </c>
      <c r="F714" s="21">
        <f>26095-16016</f>
        <v>10079</v>
      </c>
      <c r="G714" s="12">
        <v>0</v>
      </c>
    </row>
    <row r="715" spans="1:7" ht="27.95" customHeight="1">
      <c r="B715" s="32" t="s">
        <v>390</v>
      </c>
      <c r="C715" s="27" t="s">
        <v>391</v>
      </c>
      <c r="D715" s="16">
        <v>966</v>
      </c>
      <c r="E715" s="16">
        <v>2900</v>
      </c>
      <c r="F715" s="16">
        <v>2900</v>
      </c>
      <c r="G715" s="1">
        <v>0</v>
      </c>
    </row>
    <row r="716" spans="1:7">
      <c r="B716" s="32"/>
      <c r="C716" s="27"/>
      <c r="D716" s="11"/>
      <c r="E716" s="16"/>
      <c r="F716" s="16"/>
      <c r="G716" s="2"/>
    </row>
    <row r="717" spans="1:7" ht="25.5">
      <c r="B717" s="26">
        <v>70</v>
      </c>
      <c r="C717" s="27" t="s">
        <v>492</v>
      </c>
      <c r="D717" s="11"/>
      <c r="E717" s="16"/>
      <c r="F717" s="16"/>
      <c r="G717" s="2"/>
    </row>
    <row r="718" spans="1:7">
      <c r="B718" s="32" t="s">
        <v>493</v>
      </c>
      <c r="C718" s="27" t="s">
        <v>494</v>
      </c>
      <c r="D718" s="11">
        <v>0</v>
      </c>
      <c r="E718" s="11">
        <v>0</v>
      </c>
      <c r="F718" s="11">
        <v>0</v>
      </c>
      <c r="G718" s="2">
        <v>4356</v>
      </c>
    </row>
    <row r="719" spans="1:7" ht="25.5">
      <c r="A719" s="30" t="s">
        <v>5</v>
      </c>
      <c r="B719" s="26">
        <v>70</v>
      </c>
      <c r="C719" s="27" t="s">
        <v>492</v>
      </c>
      <c r="D719" s="9">
        <f>D718</f>
        <v>0</v>
      </c>
      <c r="E719" s="9">
        <f t="shared" ref="E719:G719" si="193">E718</f>
        <v>0</v>
      </c>
      <c r="F719" s="9">
        <f t="shared" si="193"/>
        <v>0</v>
      </c>
      <c r="G719" s="10">
        <f t="shared" si="193"/>
        <v>4356</v>
      </c>
    </row>
    <row r="720" spans="1:7">
      <c r="B720" s="32"/>
      <c r="C720" s="27"/>
      <c r="D720" s="11"/>
      <c r="E720" s="16"/>
      <c r="F720" s="16"/>
      <c r="G720" s="2"/>
    </row>
    <row r="721" spans="1:7" ht="27.95" customHeight="1">
      <c r="B721" s="26">
        <v>71</v>
      </c>
      <c r="C721" s="31" t="s">
        <v>161</v>
      </c>
      <c r="D721" s="11"/>
      <c r="E721" s="16"/>
      <c r="F721" s="16"/>
      <c r="G721" s="2"/>
    </row>
    <row r="722" spans="1:7">
      <c r="B722" s="32" t="s">
        <v>495</v>
      </c>
      <c r="C722" s="27" t="s">
        <v>494</v>
      </c>
      <c r="D722" s="11">
        <v>0</v>
      </c>
      <c r="E722" s="11">
        <v>0</v>
      </c>
      <c r="F722" s="11">
        <v>0</v>
      </c>
      <c r="G722" s="2">
        <v>16881</v>
      </c>
    </row>
    <row r="723" spans="1:7" ht="27.95" customHeight="1">
      <c r="A723" s="30" t="s">
        <v>5</v>
      </c>
      <c r="B723" s="26">
        <v>71</v>
      </c>
      <c r="C723" s="31" t="s">
        <v>161</v>
      </c>
      <c r="D723" s="9">
        <f>D722</f>
        <v>0</v>
      </c>
      <c r="E723" s="9">
        <f t="shared" ref="E723" si="194">E722</f>
        <v>0</v>
      </c>
      <c r="F723" s="9">
        <f t="shared" ref="F723" si="195">F722</f>
        <v>0</v>
      </c>
      <c r="G723" s="10">
        <f t="shared" ref="G723" si="196">G722</f>
        <v>16881</v>
      </c>
    </row>
    <row r="724" spans="1:7">
      <c r="B724" s="32"/>
      <c r="C724" s="27"/>
      <c r="D724" s="11"/>
      <c r="E724" s="16"/>
      <c r="F724" s="16"/>
      <c r="G724" s="2"/>
    </row>
    <row r="725" spans="1:7" ht="25.5">
      <c r="B725" s="26">
        <v>72</v>
      </c>
      <c r="C725" s="31" t="s">
        <v>152</v>
      </c>
      <c r="D725" s="11"/>
      <c r="E725" s="16"/>
      <c r="F725" s="16"/>
      <c r="G725" s="2"/>
    </row>
    <row r="726" spans="1:7">
      <c r="B726" s="32" t="s">
        <v>496</v>
      </c>
      <c r="C726" s="27" t="s">
        <v>494</v>
      </c>
      <c r="D726" s="11">
        <v>0</v>
      </c>
      <c r="E726" s="11">
        <v>0</v>
      </c>
      <c r="F726" s="11">
        <v>0</v>
      </c>
      <c r="G726" s="2">
        <v>15242</v>
      </c>
    </row>
    <row r="727" spans="1:7" ht="25.5">
      <c r="A727" s="30" t="s">
        <v>5</v>
      </c>
      <c r="B727" s="26">
        <v>72</v>
      </c>
      <c r="C727" s="31" t="s">
        <v>152</v>
      </c>
      <c r="D727" s="9">
        <f>D726</f>
        <v>0</v>
      </c>
      <c r="E727" s="9">
        <f t="shared" ref="E727" si="197">E726</f>
        <v>0</v>
      </c>
      <c r="F727" s="9">
        <f t="shared" ref="F727" si="198">F726</f>
        <v>0</v>
      </c>
      <c r="G727" s="10">
        <f t="shared" ref="G727" si="199">G726</f>
        <v>15242</v>
      </c>
    </row>
    <row r="728" spans="1:7" ht="15" customHeight="1">
      <c r="B728" s="32"/>
      <c r="C728" s="27"/>
      <c r="D728" s="11"/>
      <c r="E728" s="16"/>
      <c r="F728" s="16"/>
      <c r="G728" s="2"/>
    </row>
    <row r="729" spans="1:7" ht="25.5">
      <c r="B729" s="26">
        <v>73</v>
      </c>
      <c r="C729" s="31" t="s">
        <v>177</v>
      </c>
      <c r="D729" s="11"/>
      <c r="E729" s="16"/>
      <c r="F729" s="16"/>
      <c r="G729" s="2"/>
    </row>
    <row r="730" spans="1:7">
      <c r="B730" s="32" t="s">
        <v>497</v>
      </c>
      <c r="C730" s="27" t="s">
        <v>494</v>
      </c>
      <c r="D730" s="11">
        <v>0</v>
      </c>
      <c r="E730" s="11">
        <v>0</v>
      </c>
      <c r="F730" s="11">
        <v>0</v>
      </c>
      <c r="G730" s="2">
        <v>1</v>
      </c>
    </row>
    <row r="731" spans="1:7" ht="25.5">
      <c r="A731" s="30" t="s">
        <v>5</v>
      </c>
      <c r="B731" s="26">
        <v>73</v>
      </c>
      <c r="C731" s="31" t="s">
        <v>177</v>
      </c>
      <c r="D731" s="9">
        <f>D730</f>
        <v>0</v>
      </c>
      <c r="E731" s="9">
        <f t="shared" ref="E731" si="200">E730</f>
        <v>0</v>
      </c>
      <c r="F731" s="9">
        <f t="shared" ref="F731" si="201">F730</f>
        <v>0</v>
      </c>
      <c r="G731" s="10">
        <f t="shared" ref="G731" si="202">G730</f>
        <v>1</v>
      </c>
    </row>
    <row r="732" spans="1:7" ht="15" customHeight="1">
      <c r="B732" s="32"/>
      <c r="C732" s="27"/>
      <c r="D732" s="11"/>
      <c r="E732" s="16"/>
      <c r="F732" s="16"/>
      <c r="G732" s="2"/>
    </row>
    <row r="733" spans="1:7" ht="25.5">
      <c r="B733" s="26">
        <v>74</v>
      </c>
      <c r="C733" s="31" t="s">
        <v>181</v>
      </c>
      <c r="D733" s="11"/>
      <c r="E733" s="16"/>
      <c r="F733" s="16"/>
      <c r="G733" s="2"/>
    </row>
    <row r="734" spans="1:7">
      <c r="B734" s="32" t="s">
        <v>498</v>
      </c>
      <c r="C734" s="27" t="s">
        <v>494</v>
      </c>
      <c r="D734" s="11">
        <v>0</v>
      </c>
      <c r="E734" s="11">
        <v>0</v>
      </c>
      <c r="F734" s="11">
        <v>0</v>
      </c>
      <c r="G734" s="2">
        <v>1</v>
      </c>
    </row>
    <row r="735" spans="1:7" ht="25.5">
      <c r="A735" s="30" t="s">
        <v>5</v>
      </c>
      <c r="B735" s="26">
        <v>74</v>
      </c>
      <c r="C735" s="31" t="s">
        <v>181</v>
      </c>
      <c r="D735" s="9">
        <f>D734</f>
        <v>0</v>
      </c>
      <c r="E735" s="9">
        <f t="shared" ref="E735" si="203">E734</f>
        <v>0</v>
      </c>
      <c r="F735" s="9">
        <f t="shared" ref="F735" si="204">F734</f>
        <v>0</v>
      </c>
      <c r="G735" s="10">
        <f t="shared" ref="G735" si="205">G734</f>
        <v>1</v>
      </c>
    </row>
    <row r="736" spans="1:7">
      <c r="B736" s="32"/>
      <c r="C736" s="27"/>
      <c r="D736" s="11"/>
      <c r="E736" s="16"/>
      <c r="F736" s="16"/>
      <c r="G736" s="2"/>
    </row>
    <row r="737" spans="1:7" ht="25.5">
      <c r="B737" s="26">
        <v>75</v>
      </c>
      <c r="C737" s="31" t="s">
        <v>182</v>
      </c>
      <c r="D737" s="11"/>
      <c r="E737" s="16"/>
      <c r="F737" s="16"/>
      <c r="G737" s="2"/>
    </row>
    <row r="738" spans="1:7">
      <c r="B738" s="32" t="s">
        <v>499</v>
      </c>
      <c r="C738" s="27" t="s">
        <v>494</v>
      </c>
      <c r="D738" s="11">
        <v>0</v>
      </c>
      <c r="E738" s="11">
        <v>0</v>
      </c>
      <c r="F738" s="11">
        <v>0</v>
      </c>
      <c r="G738" s="2">
        <v>1</v>
      </c>
    </row>
    <row r="739" spans="1:7" ht="25.5">
      <c r="A739" s="30" t="s">
        <v>5</v>
      </c>
      <c r="B739" s="26">
        <v>75</v>
      </c>
      <c r="C739" s="31" t="s">
        <v>182</v>
      </c>
      <c r="D739" s="9">
        <f>D738</f>
        <v>0</v>
      </c>
      <c r="E739" s="9">
        <f t="shared" ref="E739" si="206">E738</f>
        <v>0</v>
      </c>
      <c r="F739" s="9">
        <f t="shared" ref="F739" si="207">F738</f>
        <v>0</v>
      </c>
      <c r="G739" s="10">
        <f t="shared" ref="G739" si="208">G738</f>
        <v>1</v>
      </c>
    </row>
    <row r="740" spans="1:7">
      <c r="B740" s="32"/>
      <c r="C740" s="27"/>
      <c r="D740" s="11"/>
      <c r="E740" s="16"/>
      <c r="F740" s="16"/>
      <c r="G740" s="2"/>
    </row>
    <row r="741" spans="1:7" ht="25.5">
      <c r="B741" s="26">
        <v>76</v>
      </c>
      <c r="C741" s="31" t="s">
        <v>183</v>
      </c>
      <c r="D741" s="11"/>
      <c r="E741" s="16"/>
      <c r="F741" s="16"/>
      <c r="G741" s="2"/>
    </row>
    <row r="742" spans="1:7">
      <c r="B742" s="32" t="s">
        <v>500</v>
      </c>
      <c r="C742" s="27" t="s">
        <v>494</v>
      </c>
      <c r="D742" s="11">
        <v>0</v>
      </c>
      <c r="E742" s="11">
        <v>0</v>
      </c>
      <c r="F742" s="11">
        <v>0</v>
      </c>
      <c r="G742" s="2">
        <v>28891</v>
      </c>
    </row>
    <row r="743" spans="1:7" ht="25.5">
      <c r="A743" s="30" t="s">
        <v>5</v>
      </c>
      <c r="B743" s="26">
        <v>76</v>
      </c>
      <c r="C743" s="31" t="s">
        <v>183</v>
      </c>
      <c r="D743" s="9">
        <f>D742</f>
        <v>0</v>
      </c>
      <c r="E743" s="9">
        <f t="shared" ref="E743" si="209">E742</f>
        <v>0</v>
      </c>
      <c r="F743" s="9">
        <f t="shared" ref="F743" si="210">F742</f>
        <v>0</v>
      </c>
      <c r="G743" s="10">
        <f t="shared" ref="G743" si="211">G742</f>
        <v>28891</v>
      </c>
    </row>
    <row r="744" spans="1:7">
      <c r="B744" s="32"/>
      <c r="C744" s="27"/>
      <c r="D744" s="11"/>
      <c r="E744" s="16"/>
      <c r="F744" s="16"/>
      <c r="G744" s="2"/>
    </row>
    <row r="745" spans="1:7" ht="25.5">
      <c r="B745" s="26">
        <v>77</v>
      </c>
      <c r="C745" s="27" t="s">
        <v>374</v>
      </c>
      <c r="D745" s="11"/>
      <c r="E745" s="16"/>
      <c r="F745" s="16"/>
      <c r="G745" s="2"/>
    </row>
    <row r="746" spans="1:7">
      <c r="B746" s="32" t="s">
        <v>501</v>
      </c>
      <c r="C746" s="27" t="s">
        <v>494</v>
      </c>
      <c r="D746" s="11">
        <v>0</v>
      </c>
      <c r="E746" s="11">
        <v>0</v>
      </c>
      <c r="F746" s="11">
        <v>0</v>
      </c>
      <c r="G746" s="2">
        <v>56767</v>
      </c>
    </row>
    <row r="747" spans="1:7" ht="25.5">
      <c r="A747" s="66" t="s">
        <v>5</v>
      </c>
      <c r="B747" s="97">
        <v>77</v>
      </c>
      <c r="C747" s="68" t="s">
        <v>374</v>
      </c>
      <c r="D747" s="9">
        <f>D746</f>
        <v>0</v>
      </c>
      <c r="E747" s="9">
        <f t="shared" ref="E747" si="212">E746</f>
        <v>0</v>
      </c>
      <c r="F747" s="9">
        <f t="shared" ref="F747" si="213">F746</f>
        <v>0</v>
      </c>
      <c r="G747" s="10">
        <f t="shared" ref="G747" si="214">G746</f>
        <v>56767</v>
      </c>
    </row>
    <row r="748" spans="1:7">
      <c r="B748" s="26"/>
      <c r="C748" s="27"/>
      <c r="D748" s="11"/>
      <c r="E748" s="11"/>
      <c r="F748" s="11"/>
      <c r="G748" s="11"/>
    </row>
    <row r="749" spans="1:7" ht="27.95" customHeight="1">
      <c r="B749" s="26">
        <v>78</v>
      </c>
      <c r="C749" s="31" t="s">
        <v>522</v>
      </c>
      <c r="D749" s="11"/>
      <c r="E749" s="16"/>
      <c r="F749" s="16"/>
      <c r="G749" s="2"/>
    </row>
    <row r="750" spans="1:7">
      <c r="B750" s="32" t="s">
        <v>523</v>
      </c>
      <c r="C750" s="27" t="s">
        <v>494</v>
      </c>
      <c r="D750" s="11">
        <v>0</v>
      </c>
      <c r="E750" s="11">
        <v>0</v>
      </c>
      <c r="F750" s="11">
        <v>0</v>
      </c>
      <c r="G750" s="2">
        <v>4985</v>
      </c>
    </row>
    <row r="751" spans="1:7" ht="27.95" customHeight="1">
      <c r="A751" s="30" t="s">
        <v>5</v>
      </c>
      <c r="B751" s="26">
        <v>78</v>
      </c>
      <c r="C751" s="31" t="s">
        <v>522</v>
      </c>
      <c r="D751" s="9">
        <f>D750</f>
        <v>0</v>
      </c>
      <c r="E751" s="9">
        <f t="shared" ref="E751:G751" si="215">E750</f>
        <v>0</v>
      </c>
      <c r="F751" s="9">
        <f t="shared" si="215"/>
        <v>0</v>
      </c>
      <c r="G751" s="10">
        <f t="shared" si="215"/>
        <v>4985</v>
      </c>
    </row>
    <row r="752" spans="1:7">
      <c r="B752" s="26"/>
      <c r="C752" s="27"/>
      <c r="D752" s="11"/>
      <c r="E752" s="11"/>
      <c r="F752" s="11"/>
      <c r="G752" s="11"/>
    </row>
    <row r="753" spans="1:7" ht="25.5">
      <c r="B753" s="26">
        <v>79</v>
      </c>
      <c r="C753" s="31" t="s">
        <v>524</v>
      </c>
      <c r="D753" s="11"/>
      <c r="E753" s="16"/>
      <c r="F753" s="16"/>
      <c r="G753" s="2"/>
    </row>
    <row r="754" spans="1:7">
      <c r="B754" s="32" t="s">
        <v>525</v>
      </c>
      <c r="C754" s="27" t="s">
        <v>494</v>
      </c>
      <c r="D754" s="11">
        <v>0</v>
      </c>
      <c r="E754" s="11">
        <v>0</v>
      </c>
      <c r="F754" s="11">
        <v>0</v>
      </c>
      <c r="G754" s="2">
        <v>1</v>
      </c>
    </row>
    <row r="755" spans="1:7" ht="25.5">
      <c r="A755" s="30" t="s">
        <v>5</v>
      </c>
      <c r="B755" s="26">
        <v>79</v>
      </c>
      <c r="C755" s="31" t="s">
        <v>524</v>
      </c>
      <c r="D755" s="9">
        <f>D754</f>
        <v>0</v>
      </c>
      <c r="E755" s="9">
        <f t="shared" ref="E755:G755" si="216">E754</f>
        <v>0</v>
      </c>
      <c r="F755" s="9">
        <f t="shared" si="216"/>
        <v>0</v>
      </c>
      <c r="G755" s="10">
        <f t="shared" si="216"/>
        <v>1</v>
      </c>
    </row>
    <row r="756" spans="1:7">
      <c r="B756" s="26"/>
      <c r="C756" s="27"/>
      <c r="D756" s="11"/>
      <c r="E756" s="11"/>
      <c r="F756" s="11"/>
      <c r="G756" s="11"/>
    </row>
    <row r="757" spans="1:7" ht="25.5">
      <c r="B757" s="26">
        <v>80</v>
      </c>
      <c r="C757" s="31" t="s">
        <v>526</v>
      </c>
      <c r="D757" s="11"/>
      <c r="E757" s="16"/>
      <c r="F757" s="16"/>
      <c r="G757" s="2"/>
    </row>
    <row r="758" spans="1:7">
      <c r="B758" s="32" t="s">
        <v>527</v>
      </c>
      <c r="C758" s="27" t="s">
        <v>494</v>
      </c>
      <c r="D758" s="11">
        <v>0</v>
      </c>
      <c r="E758" s="11">
        <v>0</v>
      </c>
      <c r="F758" s="11">
        <v>0</v>
      </c>
      <c r="G758" s="2">
        <v>1</v>
      </c>
    </row>
    <row r="759" spans="1:7" ht="25.5">
      <c r="A759" s="30" t="s">
        <v>5</v>
      </c>
      <c r="B759" s="26">
        <v>80</v>
      </c>
      <c r="C759" s="31" t="s">
        <v>526</v>
      </c>
      <c r="D759" s="9">
        <f>D758</f>
        <v>0</v>
      </c>
      <c r="E759" s="9">
        <f t="shared" ref="E759:G759" si="217">E758</f>
        <v>0</v>
      </c>
      <c r="F759" s="9">
        <f t="shared" si="217"/>
        <v>0</v>
      </c>
      <c r="G759" s="10">
        <f t="shared" si="217"/>
        <v>1</v>
      </c>
    </row>
    <row r="760" spans="1:7">
      <c r="B760" s="26"/>
      <c r="C760" s="27"/>
      <c r="D760" s="11"/>
      <c r="E760" s="11"/>
      <c r="F760" s="11"/>
      <c r="G760" s="11"/>
    </row>
    <row r="761" spans="1:7" ht="25.5">
      <c r="B761" s="26">
        <v>81</v>
      </c>
      <c r="C761" s="31" t="s">
        <v>528</v>
      </c>
      <c r="D761" s="11"/>
      <c r="E761" s="16"/>
      <c r="F761" s="16"/>
      <c r="G761" s="2"/>
    </row>
    <row r="762" spans="1:7">
      <c r="B762" s="32" t="s">
        <v>529</v>
      </c>
      <c r="C762" s="27" t="s">
        <v>494</v>
      </c>
      <c r="D762" s="11">
        <v>0</v>
      </c>
      <c r="E762" s="11">
        <v>0</v>
      </c>
      <c r="F762" s="11">
        <v>0</v>
      </c>
      <c r="G762" s="2">
        <v>1</v>
      </c>
    </row>
    <row r="763" spans="1:7" ht="25.5">
      <c r="A763" s="30" t="s">
        <v>5</v>
      </c>
      <c r="B763" s="26">
        <v>81</v>
      </c>
      <c r="C763" s="31" t="s">
        <v>528</v>
      </c>
      <c r="D763" s="9">
        <f>D762</f>
        <v>0</v>
      </c>
      <c r="E763" s="9">
        <f t="shared" ref="E763:G763" si="218">E762</f>
        <v>0</v>
      </c>
      <c r="F763" s="9">
        <f t="shared" si="218"/>
        <v>0</v>
      </c>
      <c r="G763" s="10">
        <f t="shared" si="218"/>
        <v>1</v>
      </c>
    </row>
    <row r="764" spans="1:7">
      <c r="B764" s="26"/>
      <c r="C764" s="27"/>
      <c r="D764" s="11"/>
      <c r="E764" s="11"/>
      <c r="F764" s="11"/>
      <c r="G764" s="11"/>
    </row>
    <row r="765" spans="1:7" ht="25.5">
      <c r="B765" s="26">
        <v>82</v>
      </c>
      <c r="C765" s="31" t="s">
        <v>530</v>
      </c>
      <c r="D765" s="11"/>
      <c r="E765" s="16"/>
      <c r="F765" s="16"/>
      <c r="G765" s="2"/>
    </row>
    <row r="766" spans="1:7">
      <c r="B766" s="32" t="s">
        <v>531</v>
      </c>
      <c r="C766" s="27" t="s">
        <v>494</v>
      </c>
      <c r="D766" s="11">
        <v>0</v>
      </c>
      <c r="E766" s="11">
        <v>0</v>
      </c>
      <c r="F766" s="11">
        <v>0</v>
      </c>
      <c r="G766" s="2">
        <v>1</v>
      </c>
    </row>
    <row r="767" spans="1:7" ht="25.5">
      <c r="A767" s="30" t="s">
        <v>5</v>
      </c>
      <c r="B767" s="26">
        <v>82</v>
      </c>
      <c r="C767" s="31" t="s">
        <v>530</v>
      </c>
      <c r="D767" s="9">
        <f>D766</f>
        <v>0</v>
      </c>
      <c r="E767" s="9">
        <f t="shared" ref="E767:G767" si="219">E766</f>
        <v>0</v>
      </c>
      <c r="F767" s="9">
        <f t="shared" si="219"/>
        <v>0</v>
      </c>
      <c r="G767" s="10">
        <f t="shared" si="219"/>
        <v>1</v>
      </c>
    </row>
    <row r="768" spans="1:7">
      <c r="B768" s="26"/>
      <c r="C768" s="27"/>
      <c r="D768" s="11"/>
      <c r="E768" s="11"/>
      <c r="F768" s="11"/>
      <c r="G768" s="11"/>
    </row>
    <row r="769" spans="1:7" ht="25.5">
      <c r="B769" s="26">
        <v>83</v>
      </c>
      <c r="C769" s="31" t="s">
        <v>532</v>
      </c>
      <c r="D769" s="11"/>
      <c r="E769" s="16"/>
      <c r="F769" s="16"/>
      <c r="G769" s="2"/>
    </row>
    <row r="770" spans="1:7">
      <c r="B770" s="32" t="s">
        <v>533</v>
      </c>
      <c r="C770" s="27" t="s">
        <v>494</v>
      </c>
      <c r="D770" s="11">
        <v>0</v>
      </c>
      <c r="E770" s="11">
        <v>0</v>
      </c>
      <c r="F770" s="11">
        <v>0</v>
      </c>
      <c r="G770" s="2">
        <v>1</v>
      </c>
    </row>
    <row r="771" spans="1:7" ht="25.5">
      <c r="A771" s="30" t="s">
        <v>5</v>
      </c>
      <c r="B771" s="26">
        <v>83</v>
      </c>
      <c r="C771" s="31" t="s">
        <v>532</v>
      </c>
      <c r="D771" s="9">
        <f>D770</f>
        <v>0</v>
      </c>
      <c r="E771" s="9">
        <f t="shared" ref="E771:G771" si="220">E770</f>
        <v>0</v>
      </c>
      <c r="F771" s="9">
        <f t="shared" si="220"/>
        <v>0</v>
      </c>
      <c r="G771" s="10">
        <f t="shared" si="220"/>
        <v>1</v>
      </c>
    </row>
    <row r="772" spans="1:7">
      <c r="B772" s="26"/>
      <c r="C772" s="27"/>
      <c r="D772" s="11"/>
      <c r="E772" s="11"/>
      <c r="F772" s="11"/>
      <c r="G772" s="11"/>
    </row>
    <row r="773" spans="1:7" ht="25.5">
      <c r="B773" s="26">
        <v>84</v>
      </c>
      <c r="C773" s="27" t="s">
        <v>391</v>
      </c>
      <c r="D773" s="11"/>
      <c r="E773" s="16"/>
      <c r="F773" s="16"/>
      <c r="G773" s="2"/>
    </row>
    <row r="774" spans="1:7">
      <c r="B774" s="32" t="s">
        <v>534</v>
      </c>
      <c r="C774" s="27" t="s">
        <v>494</v>
      </c>
      <c r="D774" s="11">
        <v>0</v>
      </c>
      <c r="E774" s="11">
        <v>0</v>
      </c>
      <c r="F774" s="11">
        <v>0</v>
      </c>
      <c r="G774" s="2">
        <v>1500</v>
      </c>
    </row>
    <row r="775" spans="1:7" ht="25.5">
      <c r="A775" s="30" t="s">
        <v>5</v>
      </c>
      <c r="B775" s="26">
        <v>84</v>
      </c>
      <c r="C775" s="27" t="s">
        <v>391</v>
      </c>
      <c r="D775" s="9">
        <f>D774</f>
        <v>0</v>
      </c>
      <c r="E775" s="9">
        <f t="shared" ref="E775:G775" si="221">E774</f>
        <v>0</v>
      </c>
      <c r="F775" s="9">
        <f t="shared" si="221"/>
        <v>0</v>
      </c>
      <c r="G775" s="10">
        <f t="shared" si="221"/>
        <v>1500</v>
      </c>
    </row>
    <row r="776" spans="1:7" ht="15" customHeight="1">
      <c r="A776" s="116" t="s">
        <v>5</v>
      </c>
      <c r="B776" s="122">
        <v>12</v>
      </c>
      <c r="C776" s="118" t="s">
        <v>134</v>
      </c>
      <c r="D776" s="13">
        <f>SUM(D701:D715)+D719+D723+D727+D731+D735+D739+D743+D747+D751+D755+D759+D763+D767+D771+D775</f>
        <v>46161</v>
      </c>
      <c r="E776" s="13">
        <f t="shared" ref="E776:G776" si="222">SUM(E701:E715)+E719+E723+E727+E731+E735+E739+E743+E747+E751+E755+E759+E763+E767+E771+E775</f>
        <v>57190</v>
      </c>
      <c r="F776" s="13">
        <f t="shared" si="222"/>
        <v>41174</v>
      </c>
      <c r="G776" s="13">
        <f t="shared" si="222"/>
        <v>128630</v>
      </c>
    </row>
    <row r="777" spans="1:7" s="81" customFormat="1" ht="15" customHeight="1">
      <c r="A777" s="116" t="s">
        <v>5</v>
      </c>
      <c r="B777" s="127">
        <v>3.101</v>
      </c>
      <c r="C777" s="125" t="s">
        <v>109</v>
      </c>
      <c r="D777" s="4">
        <f t="shared" ref="D777:G777" si="223">D776</f>
        <v>46161</v>
      </c>
      <c r="E777" s="4">
        <f t="shared" si="223"/>
        <v>57190</v>
      </c>
      <c r="F777" s="4">
        <f t="shared" si="223"/>
        <v>41174</v>
      </c>
      <c r="G777" s="4">
        <f t="shared" si="223"/>
        <v>128630</v>
      </c>
    </row>
    <row r="778" spans="1:7" ht="12.75" customHeight="1">
      <c r="A778" s="116"/>
      <c r="B778" s="127"/>
      <c r="C778" s="125"/>
      <c r="D778" s="2"/>
      <c r="E778" s="2"/>
      <c r="F778" s="2"/>
      <c r="G778" s="2"/>
    </row>
    <row r="779" spans="1:7" ht="13.9" customHeight="1">
      <c r="A779" s="116"/>
      <c r="B779" s="127">
        <v>3.1030000000000002</v>
      </c>
      <c r="C779" s="125" t="s">
        <v>153</v>
      </c>
      <c r="D779" s="36"/>
      <c r="E779" s="36"/>
      <c r="F779" s="36"/>
      <c r="G779" s="36"/>
    </row>
    <row r="780" spans="1:7" ht="13.9" customHeight="1">
      <c r="B780" s="91">
        <v>60</v>
      </c>
      <c r="C780" s="27" t="s">
        <v>110</v>
      </c>
      <c r="D780" s="36"/>
      <c r="E780" s="36"/>
      <c r="F780" s="36"/>
      <c r="G780" s="36"/>
    </row>
    <row r="781" spans="1:7" ht="13.9" customHeight="1">
      <c r="B781" s="84" t="s">
        <v>111</v>
      </c>
      <c r="C781" s="27" t="s">
        <v>31</v>
      </c>
      <c r="D781" s="2">
        <v>219</v>
      </c>
      <c r="E781" s="16">
        <v>365</v>
      </c>
      <c r="F781" s="16">
        <v>365</v>
      </c>
      <c r="G781" s="2">
        <v>365</v>
      </c>
    </row>
    <row r="782" spans="1:7" ht="13.9" customHeight="1">
      <c r="A782" s="30" t="s">
        <v>5</v>
      </c>
      <c r="B782" s="91">
        <v>60</v>
      </c>
      <c r="C782" s="27" t="s">
        <v>110</v>
      </c>
      <c r="D782" s="109">
        <f t="shared" ref="D782:F782" si="224">SUM(D780:D781)</f>
        <v>219</v>
      </c>
      <c r="E782" s="10">
        <f t="shared" si="224"/>
        <v>365</v>
      </c>
      <c r="F782" s="10">
        <f t="shared" si="224"/>
        <v>365</v>
      </c>
      <c r="G782" s="10">
        <f t="shared" ref="G782" si="225">SUM(G780:G781)</f>
        <v>365</v>
      </c>
    </row>
    <row r="783" spans="1:7" ht="13.9" customHeight="1">
      <c r="A783" s="30" t="s">
        <v>5</v>
      </c>
      <c r="B783" s="72">
        <v>3.1030000000000002</v>
      </c>
      <c r="C783" s="34" t="s">
        <v>153</v>
      </c>
      <c r="D783" s="13">
        <f t="shared" ref="D783:F783" si="226">D782</f>
        <v>219</v>
      </c>
      <c r="E783" s="13">
        <f t="shared" si="226"/>
        <v>365</v>
      </c>
      <c r="F783" s="13">
        <f t="shared" si="226"/>
        <v>365</v>
      </c>
      <c r="G783" s="13">
        <f>G782</f>
        <v>365</v>
      </c>
    </row>
    <row r="784" spans="1:7" s="80" customFormat="1" ht="15" customHeight="1">
      <c r="A784" s="66" t="s">
        <v>5</v>
      </c>
      <c r="B784" s="97">
        <v>3</v>
      </c>
      <c r="C784" s="68" t="s">
        <v>424</v>
      </c>
      <c r="D784" s="13">
        <f t="shared" ref="D784:G784" si="227">D783+D777+D697</f>
        <v>67218</v>
      </c>
      <c r="E784" s="13">
        <f t="shared" si="227"/>
        <v>84792</v>
      </c>
      <c r="F784" s="13">
        <f t="shared" si="227"/>
        <v>68776</v>
      </c>
      <c r="G784" s="13">
        <f t="shared" si="227"/>
        <v>152402</v>
      </c>
    </row>
    <row r="785" spans="1:7" s="80" customFormat="1" ht="12.75" customHeight="1">
      <c r="A785" s="30"/>
      <c r="B785" s="26"/>
      <c r="C785" s="27"/>
      <c r="D785" s="22"/>
      <c r="E785" s="22"/>
      <c r="F785" s="22"/>
      <c r="G785" s="22"/>
    </row>
    <row r="786" spans="1:7" ht="12.75" customHeight="1">
      <c r="B786" s="26">
        <v>4</v>
      </c>
      <c r="C786" s="27" t="s">
        <v>112</v>
      </c>
      <c r="D786" s="36"/>
      <c r="E786" s="36"/>
      <c r="F786" s="36"/>
      <c r="G786" s="36"/>
    </row>
    <row r="787" spans="1:7" ht="12.75" customHeight="1">
      <c r="B787" s="72">
        <v>4.8</v>
      </c>
      <c r="C787" s="34" t="s">
        <v>30</v>
      </c>
      <c r="D787" s="36"/>
      <c r="E787" s="36"/>
      <c r="F787" s="36"/>
      <c r="G787" s="36"/>
    </row>
    <row r="788" spans="1:7" ht="13.9" customHeight="1">
      <c r="B788" s="91">
        <v>62</v>
      </c>
      <c r="C788" s="27" t="s">
        <v>261</v>
      </c>
      <c r="D788" s="1"/>
      <c r="E788" s="2"/>
      <c r="F788" s="2"/>
      <c r="G788" s="1"/>
    </row>
    <row r="789" spans="1:7" ht="13.9" customHeight="1">
      <c r="B789" s="91" t="s">
        <v>155</v>
      </c>
      <c r="C789" s="27" t="s">
        <v>375</v>
      </c>
      <c r="D789" s="13">
        <v>3160</v>
      </c>
      <c r="E789" s="13">
        <v>3520</v>
      </c>
      <c r="F789" s="13">
        <f>3520+666</f>
        <v>4186</v>
      </c>
      <c r="G789" s="13">
        <v>3160</v>
      </c>
    </row>
    <row r="790" spans="1:7" ht="13.9" customHeight="1">
      <c r="A790" s="30" t="s">
        <v>5</v>
      </c>
      <c r="B790" s="91">
        <v>62</v>
      </c>
      <c r="C790" s="27" t="s">
        <v>261</v>
      </c>
      <c r="D790" s="13">
        <f t="shared" ref="D790:F790" si="228">D789</f>
        <v>3160</v>
      </c>
      <c r="E790" s="13">
        <f t="shared" si="228"/>
        <v>3520</v>
      </c>
      <c r="F790" s="13">
        <f t="shared" si="228"/>
        <v>4186</v>
      </c>
      <c r="G790" s="13">
        <f>G789</f>
        <v>3160</v>
      </c>
    </row>
    <row r="791" spans="1:7" s="81" customFormat="1" ht="13.9" customHeight="1">
      <c r="A791" s="30" t="s">
        <v>5</v>
      </c>
      <c r="B791" s="72">
        <v>4.8</v>
      </c>
      <c r="C791" s="34" t="s">
        <v>30</v>
      </c>
      <c r="D791" s="13">
        <f t="shared" ref="D791:F792" si="229">D790</f>
        <v>3160</v>
      </c>
      <c r="E791" s="13">
        <f t="shared" si="229"/>
        <v>3520</v>
      </c>
      <c r="F791" s="13">
        <f t="shared" si="229"/>
        <v>4186</v>
      </c>
      <c r="G791" s="13">
        <f>G790</f>
        <v>3160</v>
      </c>
    </row>
    <row r="792" spans="1:7" ht="13.9" customHeight="1">
      <c r="A792" s="30" t="s">
        <v>5</v>
      </c>
      <c r="B792" s="26">
        <v>4</v>
      </c>
      <c r="C792" s="27" t="s">
        <v>112</v>
      </c>
      <c r="D792" s="13">
        <f t="shared" si="229"/>
        <v>3160</v>
      </c>
      <c r="E792" s="13">
        <f t="shared" si="229"/>
        <v>3520</v>
      </c>
      <c r="F792" s="13">
        <f t="shared" si="229"/>
        <v>4186</v>
      </c>
      <c r="G792" s="13">
        <f>G791</f>
        <v>3160</v>
      </c>
    </row>
    <row r="793" spans="1:7" ht="13.9" customHeight="1">
      <c r="A793" s="66" t="s">
        <v>5</v>
      </c>
      <c r="B793" s="88">
        <v>3435</v>
      </c>
      <c r="C793" s="89" t="s">
        <v>1</v>
      </c>
      <c r="D793" s="4">
        <f t="shared" ref="D793:F793" si="230">D792+D784</f>
        <v>70378</v>
      </c>
      <c r="E793" s="4">
        <f t="shared" si="230"/>
        <v>88312</v>
      </c>
      <c r="F793" s="4">
        <f t="shared" si="230"/>
        <v>72962</v>
      </c>
      <c r="G793" s="4">
        <f>G792+G784</f>
        <v>155562</v>
      </c>
    </row>
    <row r="794" spans="1:7" ht="13.9" customHeight="1">
      <c r="A794" s="92" t="s">
        <v>5</v>
      </c>
      <c r="B794" s="93"/>
      <c r="C794" s="94" t="s">
        <v>6</v>
      </c>
      <c r="D794" s="4">
        <f t="shared" ref="D794:G794" si="231">D685+D144+D793+D26</f>
        <v>2339634</v>
      </c>
      <c r="E794" s="4">
        <f t="shared" si="231"/>
        <v>3378923</v>
      </c>
      <c r="F794" s="4">
        <f t="shared" si="231"/>
        <v>3072271</v>
      </c>
      <c r="G794" s="4">
        <f t="shared" si="231"/>
        <v>4166347</v>
      </c>
    </row>
    <row r="795" spans="1:7" ht="11.25" customHeight="1">
      <c r="C795" s="34"/>
      <c r="D795" s="35"/>
      <c r="E795" s="36"/>
      <c r="F795" s="36"/>
      <c r="G795" s="36"/>
    </row>
    <row r="796" spans="1:7" ht="13.9" customHeight="1">
      <c r="C796" s="34" t="s">
        <v>113</v>
      </c>
      <c r="D796" s="36"/>
      <c r="E796" s="36"/>
      <c r="F796" s="36"/>
      <c r="G796" s="36"/>
    </row>
    <row r="797" spans="1:7" ht="13.9" customHeight="1">
      <c r="A797" s="30" t="s">
        <v>7</v>
      </c>
      <c r="B797" s="63">
        <v>4406</v>
      </c>
      <c r="C797" s="34" t="s">
        <v>235</v>
      </c>
      <c r="D797" s="36"/>
      <c r="E797" s="36"/>
      <c r="F797" s="36"/>
      <c r="G797" s="36"/>
    </row>
    <row r="798" spans="1:7" ht="13.9" customHeight="1">
      <c r="B798" s="26">
        <v>1</v>
      </c>
      <c r="C798" s="27" t="s">
        <v>120</v>
      </c>
      <c r="D798" s="36"/>
      <c r="E798" s="36"/>
      <c r="F798" s="36"/>
      <c r="G798" s="36"/>
    </row>
    <row r="799" spans="1:7" ht="12.75" customHeight="1">
      <c r="B799" s="72">
        <v>1.07</v>
      </c>
      <c r="C799" s="34" t="s">
        <v>407</v>
      </c>
      <c r="D799" s="36"/>
      <c r="E799" s="36"/>
      <c r="F799" s="36"/>
      <c r="G799" s="36"/>
    </row>
    <row r="800" spans="1:7" ht="13.9" customHeight="1">
      <c r="B800" s="26">
        <v>60</v>
      </c>
      <c r="C800" s="27" t="s">
        <v>408</v>
      </c>
      <c r="D800" s="36"/>
      <c r="E800" s="36"/>
      <c r="F800" s="36"/>
      <c r="G800" s="36"/>
    </row>
    <row r="801" spans="1:7" ht="13.9" customHeight="1">
      <c r="B801" s="26">
        <v>70</v>
      </c>
      <c r="C801" s="27" t="s">
        <v>409</v>
      </c>
      <c r="D801" s="36"/>
      <c r="E801" s="36"/>
      <c r="F801" s="36"/>
      <c r="G801" s="36"/>
    </row>
    <row r="802" spans="1:7" ht="13.9" customHeight="1">
      <c r="B802" s="26" t="s">
        <v>410</v>
      </c>
      <c r="C802" s="27" t="s">
        <v>411</v>
      </c>
      <c r="D802" s="24">
        <v>5000</v>
      </c>
      <c r="E802" s="24">
        <v>15000</v>
      </c>
      <c r="F802" s="24">
        <v>15000</v>
      </c>
      <c r="G802" s="2">
        <v>4657</v>
      </c>
    </row>
    <row r="803" spans="1:7" ht="13.9" customHeight="1">
      <c r="A803" s="30" t="s">
        <v>5</v>
      </c>
      <c r="B803" s="26">
        <v>70</v>
      </c>
      <c r="C803" s="27" t="s">
        <v>409</v>
      </c>
      <c r="D803" s="10">
        <f t="shared" ref="D803:G803" si="232">D802</f>
        <v>5000</v>
      </c>
      <c r="E803" s="10">
        <f t="shared" si="232"/>
        <v>15000</v>
      </c>
      <c r="F803" s="10">
        <f t="shared" ref="F803" si="233">F802</f>
        <v>15000</v>
      </c>
      <c r="G803" s="109">
        <f t="shared" si="232"/>
        <v>4657</v>
      </c>
    </row>
    <row r="804" spans="1:7" ht="12" customHeight="1">
      <c r="B804" s="26"/>
      <c r="C804" s="27"/>
      <c r="D804" s="11"/>
      <c r="E804" s="11"/>
      <c r="F804" s="11"/>
      <c r="G804" s="36"/>
    </row>
    <row r="805" spans="1:7" ht="13.9" customHeight="1">
      <c r="B805" s="26">
        <v>71</v>
      </c>
      <c r="C805" s="27" t="s">
        <v>453</v>
      </c>
      <c r="D805" s="36"/>
      <c r="E805" s="36"/>
      <c r="F805" s="36"/>
      <c r="G805" s="36"/>
    </row>
    <row r="806" spans="1:7" ht="13.9" customHeight="1">
      <c r="B806" s="26" t="s">
        <v>446</v>
      </c>
      <c r="C806" s="27" t="s">
        <v>411</v>
      </c>
      <c r="D806" s="18">
        <v>0</v>
      </c>
      <c r="E806" s="24">
        <v>4000</v>
      </c>
      <c r="F806" s="24">
        <v>4000</v>
      </c>
      <c r="G806" s="1">
        <v>0</v>
      </c>
    </row>
    <row r="807" spans="1:7" ht="13.9" customHeight="1">
      <c r="A807" s="30" t="s">
        <v>5</v>
      </c>
      <c r="B807" s="26">
        <v>71</v>
      </c>
      <c r="C807" s="27" t="s">
        <v>453</v>
      </c>
      <c r="D807" s="9">
        <f t="shared" ref="D807:G807" si="234">D806</f>
        <v>0</v>
      </c>
      <c r="E807" s="10">
        <f t="shared" si="234"/>
        <v>4000</v>
      </c>
      <c r="F807" s="10">
        <f t="shared" ref="F807" si="235">F806</f>
        <v>4000</v>
      </c>
      <c r="G807" s="9">
        <f t="shared" si="234"/>
        <v>0</v>
      </c>
    </row>
    <row r="808" spans="1:7" ht="12" customHeight="1">
      <c r="B808" s="26"/>
      <c r="C808" s="27"/>
      <c r="D808" s="11"/>
      <c r="E808" s="11"/>
      <c r="F808" s="11"/>
      <c r="G808" s="36"/>
    </row>
    <row r="809" spans="1:7" ht="13.9" customHeight="1">
      <c r="B809" s="26">
        <v>72</v>
      </c>
      <c r="C809" s="27" t="s">
        <v>447</v>
      </c>
      <c r="D809" s="36"/>
      <c r="E809" s="36"/>
      <c r="F809" s="36"/>
      <c r="G809" s="36"/>
    </row>
    <row r="810" spans="1:7" ht="13.9" customHeight="1">
      <c r="B810" s="26" t="s">
        <v>448</v>
      </c>
      <c r="C810" s="27" t="s">
        <v>411</v>
      </c>
      <c r="D810" s="18">
        <v>0</v>
      </c>
      <c r="E810" s="24">
        <v>5000</v>
      </c>
      <c r="F810" s="24">
        <v>5000</v>
      </c>
      <c r="G810" s="1">
        <v>0</v>
      </c>
    </row>
    <row r="811" spans="1:7" ht="13.9" customHeight="1">
      <c r="A811" s="30" t="s">
        <v>5</v>
      </c>
      <c r="B811" s="26">
        <v>72</v>
      </c>
      <c r="C811" s="27" t="s">
        <v>447</v>
      </c>
      <c r="D811" s="23">
        <f t="shared" ref="D811:G811" si="236">D810</f>
        <v>0</v>
      </c>
      <c r="E811" s="110">
        <f t="shared" si="236"/>
        <v>5000</v>
      </c>
      <c r="F811" s="110">
        <f t="shared" si="236"/>
        <v>5000</v>
      </c>
      <c r="G811" s="23">
        <f t="shared" si="236"/>
        <v>0</v>
      </c>
    </row>
    <row r="812" spans="1:7" ht="13.9" customHeight="1">
      <c r="B812" s="26"/>
      <c r="C812" s="27"/>
      <c r="D812" s="23"/>
      <c r="E812" s="23"/>
      <c r="F812" s="23"/>
      <c r="G812" s="79"/>
    </row>
    <row r="813" spans="1:7" ht="13.9" customHeight="1">
      <c r="B813" s="26">
        <v>73</v>
      </c>
      <c r="C813" s="27" t="s">
        <v>504</v>
      </c>
      <c r="D813" s="36"/>
      <c r="E813" s="36"/>
      <c r="F813" s="36"/>
      <c r="G813" s="36"/>
    </row>
    <row r="814" spans="1:7" ht="13.9" customHeight="1">
      <c r="B814" s="26" t="s">
        <v>512</v>
      </c>
      <c r="C814" s="27" t="s">
        <v>411</v>
      </c>
      <c r="D814" s="18">
        <v>0</v>
      </c>
      <c r="E814" s="18">
        <v>0</v>
      </c>
      <c r="F814" s="18">
        <v>0</v>
      </c>
      <c r="G814" s="2">
        <v>6000</v>
      </c>
    </row>
    <row r="815" spans="1:7" ht="13.9" customHeight="1">
      <c r="A815" s="30" t="s">
        <v>5</v>
      </c>
      <c r="B815" s="26">
        <v>73</v>
      </c>
      <c r="C815" s="27" t="s">
        <v>504</v>
      </c>
      <c r="D815" s="9">
        <f t="shared" ref="D815:G815" si="237">D814</f>
        <v>0</v>
      </c>
      <c r="E815" s="9">
        <f t="shared" si="237"/>
        <v>0</v>
      </c>
      <c r="F815" s="9">
        <f t="shared" si="237"/>
        <v>0</v>
      </c>
      <c r="G815" s="109">
        <f t="shared" si="237"/>
        <v>6000</v>
      </c>
    </row>
    <row r="816" spans="1:7" ht="13.9" customHeight="1">
      <c r="B816" s="26"/>
      <c r="C816" s="27"/>
      <c r="D816" s="23"/>
      <c r="E816" s="23"/>
      <c r="F816" s="23"/>
      <c r="G816" s="79"/>
    </row>
    <row r="817" spans="1:7" ht="13.9" customHeight="1">
      <c r="B817" s="26">
        <v>74</v>
      </c>
      <c r="C817" s="27" t="s">
        <v>517</v>
      </c>
      <c r="D817" s="95"/>
      <c r="E817" s="95"/>
      <c r="F817" s="95"/>
      <c r="G817" s="95"/>
    </row>
    <row r="818" spans="1:7" ht="13.9" customHeight="1">
      <c r="B818" s="26" t="s">
        <v>518</v>
      </c>
      <c r="C818" s="27" t="s">
        <v>411</v>
      </c>
      <c r="D818" s="18">
        <v>0</v>
      </c>
      <c r="E818" s="18">
        <v>0</v>
      </c>
      <c r="F818" s="18">
        <v>0</v>
      </c>
      <c r="G818" s="2">
        <v>3000</v>
      </c>
    </row>
    <row r="819" spans="1:7" ht="13.9" customHeight="1">
      <c r="A819" s="30" t="s">
        <v>5</v>
      </c>
      <c r="B819" s="26">
        <v>74</v>
      </c>
      <c r="C819" s="27" t="s">
        <v>517</v>
      </c>
      <c r="D819" s="9">
        <f t="shared" ref="D819:G819" si="238">D818</f>
        <v>0</v>
      </c>
      <c r="E819" s="9">
        <f t="shared" si="238"/>
        <v>0</v>
      </c>
      <c r="F819" s="9">
        <f t="shared" si="238"/>
        <v>0</v>
      </c>
      <c r="G819" s="109">
        <f t="shared" si="238"/>
        <v>3000</v>
      </c>
    </row>
    <row r="820" spans="1:7" ht="13.9" customHeight="1">
      <c r="B820" s="26"/>
      <c r="C820" s="27"/>
      <c r="D820" s="23"/>
      <c r="E820" s="23"/>
      <c r="F820" s="23"/>
      <c r="G820" s="79"/>
    </row>
    <row r="821" spans="1:7" ht="13.9" customHeight="1">
      <c r="B821" s="26">
        <v>75</v>
      </c>
      <c r="C821" s="27" t="s">
        <v>519</v>
      </c>
      <c r="D821" s="95"/>
      <c r="E821" s="95"/>
      <c r="F821" s="95"/>
      <c r="G821" s="95"/>
    </row>
    <row r="822" spans="1:7" ht="13.9" customHeight="1">
      <c r="B822" s="26" t="s">
        <v>535</v>
      </c>
      <c r="C822" s="27" t="s">
        <v>452</v>
      </c>
      <c r="D822" s="18">
        <v>0</v>
      </c>
      <c r="E822" s="18">
        <v>0</v>
      </c>
      <c r="F822" s="18">
        <v>0</v>
      </c>
      <c r="G822" s="2">
        <v>3000</v>
      </c>
    </row>
    <row r="823" spans="1:7" ht="13.9" customHeight="1">
      <c r="A823" s="30" t="s">
        <v>5</v>
      </c>
      <c r="B823" s="26">
        <v>75</v>
      </c>
      <c r="C823" s="27" t="s">
        <v>519</v>
      </c>
      <c r="D823" s="9">
        <f t="shared" ref="D823:G823" si="239">D822</f>
        <v>0</v>
      </c>
      <c r="E823" s="9">
        <f t="shared" si="239"/>
        <v>0</v>
      </c>
      <c r="F823" s="9">
        <f t="shared" si="239"/>
        <v>0</v>
      </c>
      <c r="G823" s="109">
        <f t="shared" si="239"/>
        <v>3000</v>
      </c>
    </row>
    <row r="824" spans="1:7" ht="13.9" customHeight="1">
      <c r="A824" s="30" t="s">
        <v>5</v>
      </c>
      <c r="B824" s="26">
        <v>60</v>
      </c>
      <c r="C824" s="27" t="s">
        <v>408</v>
      </c>
      <c r="D824" s="10">
        <f t="shared" ref="D824:F824" si="240">D803+D807+D811+D815+D819</f>
        <v>5000</v>
      </c>
      <c r="E824" s="10">
        <f t="shared" si="240"/>
        <v>24000</v>
      </c>
      <c r="F824" s="10">
        <f t="shared" si="240"/>
        <v>24000</v>
      </c>
      <c r="G824" s="10">
        <f>G803+G807+G811+G815+G819+G823</f>
        <v>16657</v>
      </c>
    </row>
    <row r="825" spans="1:7" ht="13.9" customHeight="1">
      <c r="B825" s="26"/>
      <c r="C825" s="27"/>
      <c r="D825" s="23"/>
      <c r="E825" s="23"/>
      <c r="F825" s="23"/>
      <c r="G825" s="23"/>
    </row>
    <row r="826" spans="1:7" ht="13.9" customHeight="1">
      <c r="B826" s="26">
        <v>61</v>
      </c>
      <c r="C826" s="27" t="s">
        <v>505</v>
      </c>
      <c r="D826" s="11"/>
      <c r="E826" s="11"/>
      <c r="F826" s="11"/>
      <c r="G826" s="11"/>
    </row>
    <row r="827" spans="1:7" ht="25.5">
      <c r="B827" s="26" t="s">
        <v>506</v>
      </c>
      <c r="C827" s="96" t="s">
        <v>507</v>
      </c>
      <c r="D827" s="11">
        <v>0</v>
      </c>
      <c r="E827" s="11">
        <v>0</v>
      </c>
      <c r="F827" s="11">
        <v>0</v>
      </c>
      <c r="G827" s="2">
        <v>2000</v>
      </c>
    </row>
    <row r="828" spans="1:7">
      <c r="A828" s="30" t="s">
        <v>5</v>
      </c>
      <c r="B828" s="26">
        <v>61</v>
      </c>
      <c r="C828" s="27" t="s">
        <v>505</v>
      </c>
      <c r="D828" s="9">
        <f t="shared" ref="D828:G828" si="241">SUM(D827:D827)</f>
        <v>0</v>
      </c>
      <c r="E828" s="9">
        <f t="shared" si="241"/>
        <v>0</v>
      </c>
      <c r="F828" s="9">
        <f t="shared" si="241"/>
        <v>0</v>
      </c>
      <c r="G828" s="10">
        <f t="shared" si="241"/>
        <v>2000</v>
      </c>
    </row>
    <row r="829" spans="1:7">
      <c r="B829" s="26"/>
      <c r="C829" s="27"/>
      <c r="D829" s="23"/>
      <c r="E829" s="23"/>
      <c r="F829" s="23"/>
      <c r="G829" s="23"/>
    </row>
    <row r="830" spans="1:7" ht="13.9" customHeight="1">
      <c r="B830" s="26">
        <v>62</v>
      </c>
      <c r="C830" s="27" t="s">
        <v>513</v>
      </c>
      <c r="D830" s="11"/>
      <c r="E830" s="11"/>
      <c r="F830" s="11"/>
      <c r="G830" s="11"/>
    </row>
    <row r="831" spans="1:7" ht="13.9" customHeight="1">
      <c r="B831" s="26" t="s">
        <v>514</v>
      </c>
      <c r="C831" s="27" t="s">
        <v>403</v>
      </c>
      <c r="D831" s="11">
        <v>0</v>
      </c>
      <c r="E831" s="11">
        <v>0</v>
      </c>
      <c r="F831" s="11">
        <v>0</v>
      </c>
      <c r="G831" s="2">
        <v>1000</v>
      </c>
    </row>
    <row r="832" spans="1:7">
      <c r="A832" s="30" t="s">
        <v>5</v>
      </c>
      <c r="B832" s="26">
        <v>62</v>
      </c>
      <c r="C832" s="27" t="s">
        <v>513</v>
      </c>
      <c r="D832" s="9">
        <f t="shared" ref="D832:G832" si="242">SUM(D831:D831)</f>
        <v>0</v>
      </c>
      <c r="E832" s="9">
        <f t="shared" si="242"/>
        <v>0</v>
      </c>
      <c r="F832" s="9">
        <f t="shared" si="242"/>
        <v>0</v>
      </c>
      <c r="G832" s="10">
        <f t="shared" si="242"/>
        <v>1000</v>
      </c>
    </row>
    <row r="833" spans="1:7" ht="13.9" customHeight="1">
      <c r="A833" s="66" t="s">
        <v>5</v>
      </c>
      <c r="B833" s="90">
        <v>1.07</v>
      </c>
      <c r="C833" s="89" t="s">
        <v>407</v>
      </c>
      <c r="D833" s="10">
        <f t="shared" ref="D833:G833" si="243">D824+D828+D832</f>
        <v>5000</v>
      </c>
      <c r="E833" s="10">
        <f t="shared" si="243"/>
        <v>24000</v>
      </c>
      <c r="F833" s="10">
        <f t="shared" si="243"/>
        <v>24000</v>
      </c>
      <c r="G833" s="10">
        <f t="shared" si="243"/>
        <v>19657</v>
      </c>
    </row>
    <row r="834" spans="1:7" ht="12.75" customHeight="1">
      <c r="B834" s="26"/>
      <c r="C834" s="27"/>
      <c r="D834" s="36"/>
      <c r="E834" s="36"/>
      <c r="F834" s="36"/>
      <c r="G834" s="36"/>
    </row>
    <row r="835" spans="1:7" ht="15" customHeight="1">
      <c r="B835" s="72">
        <v>1.101</v>
      </c>
      <c r="C835" s="34" t="s">
        <v>70</v>
      </c>
      <c r="D835" s="36"/>
      <c r="E835" s="36"/>
      <c r="F835" s="36"/>
      <c r="G835" s="36"/>
    </row>
    <row r="836" spans="1:7" ht="27.95" customHeight="1">
      <c r="B836" s="33">
        <v>11</v>
      </c>
      <c r="C836" s="27" t="s">
        <v>160</v>
      </c>
      <c r="D836" s="1"/>
      <c r="E836" s="2"/>
      <c r="F836" s="2"/>
      <c r="G836" s="2"/>
    </row>
    <row r="837" spans="1:7" ht="15" customHeight="1">
      <c r="B837" s="73" t="s">
        <v>114</v>
      </c>
      <c r="C837" s="27" t="s">
        <v>10</v>
      </c>
      <c r="D837" s="1"/>
      <c r="E837" s="2"/>
      <c r="F837" s="2"/>
      <c r="G837" s="2"/>
    </row>
    <row r="838" spans="1:7" ht="12.75" customHeight="1">
      <c r="B838" s="105" t="s">
        <v>131</v>
      </c>
      <c r="C838" s="38" t="s">
        <v>383</v>
      </c>
      <c r="D838" s="2">
        <v>646</v>
      </c>
      <c r="E838" s="24">
        <v>126839</v>
      </c>
      <c r="F838" s="24">
        <f>126839-118072</f>
        <v>8767</v>
      </c>
      <c r="G838" s="1">
        <v>0</v>
      </c>
    </row>
    <row r="839" spans="1:7" ht="15" customHeight="1">
      <c r="B839" s="105" t="s">
        <v>156</v>
      </c>
      <c r="C839" s="27" t="s">
        <v>384</v>
      </c>
      <c r="D839" s="13">
        <v>72</v>
      </c>
      <c r="E839" s="13">
        <v>1500</v>
      </c>
      <c r="F839" s="13">
        <v>1500</v>
      </c>
      <c r="G839" s="12">
        <v>0</v>
      </c>
    </row>
    <row r="840" spans="1:7" ht="15" customHeight="1">
      <c r="A840" s="30" t="s">
        <v>5</v>
      </c>
      <c r="B840" s="73" t="s">
        <v>114</v>
      </c>
      <c r="C840" s="27" t="s">
        <v>10</v>
      </c>
      <c r="D840" s="13">
        <f t="shared" ref="D840:F840" si="244">SUM(D838:D839)</f>
        <v>718</v>
      </c>
      <c r="E840" s="13">
        <f t="shared" si="244"/>
        <v>128339</v>
      </c>
      <c r="F840" s="13">
        <f t="shared" si="244"/>
        <v>10267</v>
      </c>
      <c r="G840" s="12">
        <f t="shared" ref="G840" si="245">SUM(G838:G839)</f>
        <v>0</v>
      </c>
    </row>
    <row r="841" spans="1:7" ht="15" customHeight="1">
      <c r="B841" s="73"/>
      <c r="C841" s="27"/>
      <c r="D841" s="2"/>
      <c r="E841" s="2"/>
      <c r="F841" s="2"/>
      <c r="G841" s="2"/>
    </row>
    <row r="842" spans="1:7" ht="15" customHeight="1">
      <c r="B842" s="73" t="s">
        <v>502</v>
      </c>
      <c r="C842" s="38" t="s">
        <v>383</v>
      </c>
      <c r="D842" s="2"/>
      <c r="E842" s="2"/>
      <c r="F842" s="2"/>
      <c r="G842" s="2"/>
    </row>
    <row r="843" spans="1:7" ht="15" customHeight="1">
      <c r="B843" s="73" t="s">
        <v>503</v>
      </c>
      <c r="C843" s="27" t="s">
        <v>403</v>
      </c>
      <c r="D843" s="1">
        <v>0</v>
      </c>
      <c r="E843" s="1">
        <v>0</v>
      </c>
      <c r="F843" s="1">
        <v>0</v>
      </c>
      <c r="G843" s="2">
        <v>22500</v>
      </c>
    </row>
    <row r="844" spans="1:7" ht="15" customHeight="1">
      <c r="A844" s="30" t="s">
        <v>5</v>
      </c>
      <c r="B844" s="73" t="s">
        <v>502</v>
      </c>
      <c r="C844" s="38" t="s">
        <v>383</v>
      </c>
      <c r="D844" s="3">
        <f>D843</f>
        <v>0</v>
      </c>
      <c r="E844" s="3">
        <f t="shared" ref="E844:G844" si="246">E843</f>
        <v>0</v>
      </c>
      <c r="F844" s="3">
        <f t="shared" si="246"/>
        <v>0</v>
      </c>
      <c r="G844" s="4">
        <f t="shared" si="246"/>
        <v>22500</v>
      </c>
    </row>
    <row r="845" spans="1:7" ht="27.95" customHeight="1">
      <c r="A845" s="30" t="s">
        <v>5</v>
      </c>
      <c r="B845" s="33">
        <v>11</v>
      </c>
      <c r="C845" s="27" t="s">
        <v>160</v>
      </c>
      <c r="D845" s="4">
        <f>D840+D844</f>
        <v>718</v>
      </c>
      <c r="E845" s="4">
        <f t="shared" ref="E845:G845" si="247">E840+E844</f>
        <v>128339</v>
      </c>
      <c r="F845" s="4">
        <f t="shared" si="247"/>
        <v>10267</v>
      </c>
      <c r="G845" s="4">
        <f t="shared" si="247"/>
        <v>22500</v>
      </c>
    </row>
    <row r="846" spans="1:7" ht="27" customHeight="1">
      <c r="A846" s="116" t="s">
        <v>5</v>
      </c>
      <c r="B846" s="127">
        <v>1.101</v>
      </c>
      <c r="C846" s="125" t="s">
        <v>70</v>
      </c>
      <c r="D846" s="13">
        <f t="shared" ref="D846:F846" si="248">D845</f>
        <v>718</v>
      </c>
      <c r="E846" s="13">
        <f t="shared" si="248"/>
        <v>128339</v>
      </c>
      <c r="F846" s="13">
        <f t="shared" si="248"/>
        <v>10267</v>
      </c>
      <c r="G846" s="13">
        <f>G845</f>
        <v>22500</v>
      </c>
    </row>
    <row r="847" spans="1:7" ht="15" customHeight="1">
      <c r="A847" s="116" t="s">
        <v>5</v>
      </c>
      <c r="B847" s="128">
        <v>1</v>
      </c>
      <c r="C847" s="118" t="s">
        <v>120</v>
      </c>
      <c r="D847" s="13">
        <f t="shared" ref="D847:G847" si="249">D833+D846</f>
        <v>5718</v>
      </c>
      <c r="E847" s="13">
        <f t="shared" si="249"/>
        <v>152339</v>
      </c>
      <c r="F847" s="13">
        <f t="shared" si="249"/>
        <v>34267</v>
      </c>
      <c r="G847" s="13">
        <f t="shared" si="249"/>
        <v>42157</v>
      </c>
    </row>
    <row r="848" spans="1:7" ht="9.9499999999999993" customHeight="1">
      <c r="A848" s="116"/>
      <c r="B848" s="128"/>
      <c r="C848" s="118"/>
      <c r="D848" s="2"/>
      <c r="E848" s="2"/>
      <c r="F848" s="2"/>
      <c r="G848" s="2"/>
    </row>
    <row r="849" spans="1:7" ht="15" customHeight="1">
      <c r="A849" s="25"/>
      <c r="B849" s="26">
        <v>2</v>
      </c>
      <c r="C849" s="27" t="s">
        <v>399</v>
      </c>
      <c r="D849" s="2"/>
      <c r="E849" s="2"/>
      <c r="F849" s="2"/>
      <c r="G849" s="2"/>
    </row>
    <row r="850" spans="1:7" ht="15" customHeight="1">
      <c r="A850" s="25"/>
      <c r="B850" s="72">
        <v>2.11</v>
      </c>
      <c r="C850" s="34" t="s">
        <v>414</v>
      </c>
      <c r="D850" s="2"/>
      <c r="E850" s="2"/>
      <c r="F850" s="2"/>
      <c r="G850" s="2"/>
    </row>
    <row r="851" spans="1:7" ht="15" customHeight="1">
      <c r="A851" s="25"/>
      <c r="B851" s="26">
        <v>44</v>
      </c>
      <c r="C851" s="27" t="s">
        <v>10</v>
      </c>
      <c r="D851" s="2"/>
      <c r="E851" s="2"/>
      <c r="F851" s="2"/>
      <c r="G851" s="2"/>
    </row>
    <row r="852" spans="1:7" ht="15" customHeight="1">
      <c r="A852" s="25"/>
      <c r="B852" s="26" t="s">
        <v>454</v>
      </c>
      <c r="C852" s="27" t="s">
        <v>402</v>
      </c>
      <c r="D852" s="1">
        <v>0</v>
      </c>
      <c r="E852" s="2">
        <v>1800</v>
      </c>
      <c r="F852" s="2">
        <v>1800</v>
      </c>
      <c r="G852" s="1">
        <v>0</v>
      </c>
    </row>
    <row r="853" spans="1:7" ht="15" customHeight="1">
      <c r="A853" s="25"/>
      <c r="B853" s="26"/>
      <c r="C853" s="27"/>
      <c r="D853" s="2"/>
      <c r="E853" s="2"/>
      <c r="F853" s="2"/>
      <c r="G853" s="2"/>
    </row>
    <row r="854" spans="1:7" ht="15" customHeight="1">
      <c r="A854" s="25"/>
      <c r="B854" s="26">
        <v>60</v>
      </c>
      <c r="C854" s="27" t="s">
        <v>416</v>
      </c>
      <c r="D854" s="2"/>
      <c r="E854" s="2"/>
      <c r="F854" s="2"/>
      <c r="G854" s="2"/>
    </row>
    <row r="855" spans="1:7" ht="12.75" customHeight="1">
      <c r="A855" s="25"/>
      <c r="B855" s="26" t="s">
        <v>417</v>
      </c>
      <c r="C855" s="27" t="s">
        <v>415</v>
      </c>
      <c r="D855" s="2">
        <v>3999</v>
      </c>
      <c r="E855" s="2">
        <v>5000</v>
      </c>
      <c r="F855" s="2">
        <v>5000</v>
      </c>
      <c r="G855" s="2">
        <v>1500</v>
      </c>
    </row>
    <row r="856" spans="1:7" ht="15" customHeight="1">
      <c r="A856" s="25" t="s">
        <v>5</v>
      </c>
      <c r="B856" s="26">
        <v>60</v>
      </c>
      <c r="C856" s="27" t="s">
        <v>416</v>
      </c>
      <c r="D856" s="4">
        <f t="shared" ref="D856:G862" si="250">D855</f>
        <v>3999</v>
      </c>
      <c r="E856" s="4">
        <f t="shared" si="250"/>
        <v>5000</v>
      </c>
      <c r="F856" s="4">
        <f t="shared" si="250"/>
        <v>5000</v>
      </c>
      <c r="G856" s="4">
        <f t="shared" si="250"/>
        <v>1500</v>
      </c>
    </row>
    <row r="857" spans="1:7" ht="9.9499999999999993" customHeight="1">
      <c r="A857" s="25"/>
      <c r="B857" s="26"/>
      <c r="C857" s="27"/>
      <c r="D857" s="2"/>
      <c r="E857" s="2"/>
      <c r="F857" s="2"/>
      <c r="G857" s="2"/>
    </row>
    <row r="858" spans="1:7" ht="15.75" customHeight="1">
      <c r="A858" s="25"/>
      <c r="B858" s="26">
        <v>61</v>
      </c>
      <c r="C858" s="129" t="s">
        <v>515</v>
      </c>
      <c r="D858" s="2"/>
      <c r="E858" s="2"/>
      <c r="F858" s="2"/>
      <c r="G858" s="2"/>
    </row>
    <row r="859" spans="1:7" ht="12.75" customHeight="1">
      <c r="A859" s="25"/>
      <c r="B859" s="26" t="s">
        <v>516</v>
      </c>
      <c r="C859" s="27" t="s">
        <v>415</v>
      </c>
      <c r="D859" s="1">
        <v>0</v>
      </c>
      <c r="E859" s="1">
        <v>0</v>
      </c>
      <c r="F859" s="1">
        <v>0</v>
      </c>
      <c r="G859" s="2">
        <v>3500</v>
      </c>
    </row>
    <row r="860" spans="1:7" ht="19.5" customHeight="1">
      <c r="A860" s="25" t="s">
        <v>5</v>
      </c>
      <c r="B860" s="26">
        <v>61</v>
      </c>
      <c r="C860" s="27" t="s">
        <v>515</v>
      </c>
      <c r="D860" s="3">
        <f t="shared" ref="D860:G860" si="251">D859</f>
        <v>0</v>
      </c>
      <c r="E860" s="3">
        <f t="shared" si="251"/>
        <v>0</v>
      </c>
      <c r="F860" s="3">
        <f t="shared" si="251"/>
        <v>0</v>
      </c>
      <c r="G860" s="4">
        <f t="shared" si="251"/>
        <v>3500</v>
      </c>
    </row>
    <row r="861" spans="1:7" ht="15" customHeight="1">
      <c r="A861" s="25" t="s">
        <v>5</v>
      </c>
      <c r="B861" s="26">
        <v>44</v>
      </c>
      <c r="C861" s="27" t="s">
        <v>10</v>
      </c>
      <c r="D861" s="13">
        <f t="shared" ref="D861:G861" si="252">D856+D852+D860</f>
        <v>3999</v>
      </c>
      <c r="E861" s="13">
        <f t="shared" si="252"/>
        <v>6800</v>
      </c>
      <c r="F861" s="13">
        <f t="shared" si="252"/>
        <v>6800</v>
      </c>
      <c r="G861" s="13">
        <f t="shared" si="252"/>
        <v>5000</v>
      </c>
    </row>
    <row r="862" spans="1:7" ht="15" customHeight="1">
      <c r="A862" s="25" t="s">
        <v>5</v>
      </c>
      <c r="B862" s="72">
        <v>2.11</v>
      </c>
      <c r="C862" s="34" t="s">
        <v>414</v>
      </c>
      <c r="D862" s="4">
        <f t="shared" si="250"/>
        <v>3999</v>
      </c>
      <c r="E862" s="4">
        <f t="shared" si="250"/>
        <v>6800</v>
      </c>
      <c r="F862" s="4">
        <f t="shared" si="250"/>
        <v>6800</v>
      </c>
      <c r="G862" s="4">
        <f t="shared" si="250"/>
        <v>5000</v>
      </c>
    </row>
    <row r="863" spans="1:7" ht="9.9499999999999993" customHeight="1">
      <c r="A863" s="25"/>
      <c r="B863" s="26"/>
      <c r="C863" s="27"/>
      <c r="D863" s="2"/>
      <c r="E863" s="2"/>
      <c r="F863" s="2"/>
      <c r="G863" s="2"/>
    </row>
    <row r="864" spans="1:7" ht="15" customHeight="1">
      <c r="A864" s="25"/>
      <c r="B864" s="72">
        <v>2.1110000000000002</v>
      </c>
      <c r="C864" s="34" t="s">
        <v>99</v>
      </c>
      <c r="D864" s="2"/>
      <c r="E864" s="2"/>
      <c r="F864" s="2"/>
      <c r="G864" s="2"/>
    </row>
    <row r="865" spans="1:7" ht="15" customHeight="1">
      <c r="A865" s="25"/>
      <c r="B865" s="33">
        <v>61</v>
      </c>
      <c r="C865" s="27" t="s">
        <v>284</v>
      </c>
      <c r="D865" s="2"/>
      <c r="E865" s="2"/>
      <c r="F865" s="2"/>
      <c r="G865" s="2"/>
    </row>
    <row r="866" spans="1:7" ht="25.5" customHeight="1">
      <c r="A866" s="25"/>
      <c r="B866" s="26">
        <v>50</v>
      </c>
      <c r="C866" s="27" t="s">
        <v>450</v>
      </c>
      <c r="D866" s="2"/>
      <c r="E866" s="2"/>
      <c r="F866" s="2"/>
      <c r="G866" s="2"/>
    </row>
    <row r="867" spans="1:7" ht="15" customHeight="1">
      <c r="A867" s="25"/>
      <c r="B867" s="26" t="s">
        <v>451</v>
      </c>
      <c r="C867" s="27" t="s">
        <v>452</v>
      </c>
      <c r="D867" s="1">
        <v>0</v>
      </c>
      <c r="E867" s="2">
        <v>5000</v>
      </c>
      <c r="F867" s="2">
        <v>5000</v>
      </c>
      <c r="G867" s="2">
        <v>7500</v>
      </c>
    </row>
    <row r="868" spans="1:7" ht="25.5" customHeight="1">
      <c r="A868" s="25" t="s">
        <v>5</v>
      </c>
      <c r="B868" s="26">
        <v>50</v>
      </c>
      <c r="C868" s="27" t="s">
        <v>450</v>
      </c>
      <c r="D868" s="3">
        <f t="shared" ref="D868:G870" si="253">D867</f>
        <v>0</v>
      </c>
      <c r="E868" s="4">
        <f t="shared" si="253"/>
        <v>5000</v>
      </c>
      <c r="F868" s="4">
        <f t="shared" si="253"/>
        <v>5000</v>
      </c>
      <c r="G868" s="4">
        <f t="shared" si="253"/>
        <v>7500</v>
      </c>
    </row>
    <row r="869" spans="1:7" ht="15" customHeight="1">
      <c r="A869" s="25" t="s">
        <v>5</v>
      </c>
      <c r="B869" s="33">
        <v>61</v>
      </c>
      <c r="C869" s="27" t="s">
        <v>284</v>
      </c>
      <c r="D869" s="3">
        <f t="shared" si="253"/>
        <v>0</v>
      </c>
      <c r="E869" s="4">
        <f t="shared" si="253"/>
        <v>5000</v>
      </c>
      <c r="F869" s="4">
        <f t="shared" si="253"/>
        <v>5000</v>
      </c>
      <c r="G869" s="4">
        <f t="shared" si="253"/>
        <v>7500</v>
      </c>
    </row>
    <row r="870" spans="1:7" ht="15" customHeight="1">
      <c r="A870" s="25" t="s">
        <v>5</v>
      </c>
      <c r="B870" s="72">
        <v>2.1110000000000002</v>
      </c>
      <c r="C870" s="34" t="s">
        <v>99</v>
      </c>
      <c r="D870" s="3">
        <f t="shared" si="253"/>
        <v>0</v>
      </c>
      <c r="E870" s="4">
        <f t="shared" si="253"/>
        <v>5000</v>
      </c>
      <c r="F870" s="4">
        <f t="shared" si="253"/>
        <v>5000</v>
      </c>
      <c r="G870" s="4">
        <f t="shared" si="253"/>
        <v>7500</v>
      </c>
    </row>
    <row r="871" spans="1:7" ht="9.9499999999999993" customHeight="1">
      <c r="A871" s="25"/>
      <c r="B871" s="26"/>
      <c r="C871" s="27"/>
      <c r="D871" s="1"/>
      <c r="E871" s="1"/>
      <c r="F871" s="1"/>
      <c r="G871" s="2"/>
    </row>
    <row r="872" spans="1:7" ht="15" customHeight="1">
      <c r="A872" s="25"/>
      <c r="B872" s="72">
        <v>2.1120000000000001</v>
      </c>
      <c r="C872" s="34" t="s">
        <v>104</v>
      </c>
      <c r="D872" s="2"/>
      <c r="E872" s="2"/>
      <c r="F872" s="2"/>
      <c r="G872" s="2"/>
    </row>
    <row r="873" spans="1:7" ht="15" customHeight="1">
      <c r="A873" s="25"/>
      <c r="B873" s="26">
        <v>49</v>
      </c>
      <c r="C873" s="27" t="s">
        <v>400</v>
      </c>
      <c r="D873" s="2"/>
      <c r="E873" s="2"/>
      <c r="F873" s="2"/>
      <c r="G873" s="2"/>
    </row>
    <row r="874" spans="1:7" ht="15" customHeight="1">
      <c r="A874" s="25"/>
      <c r="B874" s="26" t="s">
        <v>401</v>
      </c>
      <c r="C874" s="27" t="s">
        <v>402</v>
      </c>
      <c r="D874" s="2">
        <v>2429</v>
      </c>
      <c r="E874" s="2">
        <v>3200</v>
      </c>
      <c r="F874" s="2">
        <v>3200</v>
      </c>
      <c r="G874" s="1">
        <v>0</v>
      </c>
    </row>
    <row r="875" spans="1:7" ht="15" customHeight="1">
      <c r="A875" s="123" t="s">
        <v>5</v>
      </c>
      <c r="B875" s="97">
        <v>49</v>
      </c>
      <c r="C875" s="68" t="s">
        <v>400</v>
      </c>
      <c r="D875" s="4">
        <f t="shared" ref="D875:G875" si="254">D874</f>
        <v>2429</v>
      </c>
      <c r="E875" s="4">
        <f t="shared" si="254"/>
        <v>3200</v>
      </c>
      <c r="F875" s="4">
        <f t="shared" si="254"/>
        <v>3200</v>
      </c>
      <c r="G875" s="3">
        <f t="shared" si="254"/>
        <v>0</v>
      </c>
    </row>
    <row r="876" spans="1:7" ht="10.5" customHeight="1">
      <c r="A876" s="25"/>
      <c r="B876" s="72"/>
      <c r="C876" s="34"/>
      <c r="D876" s="2"/>
      <c r="E876" s="2"/>
      <c r="F876" s="2"/>
      <c r="G876" s="2"/>
    </row>
    <row r="877" spans="1:7" ht="27.75" customHeight="1">
      <c r="A877" s="25"/>
      <c r="B877" s="26">
        <v>52</v>
      </c>
      <c r="C877" s="27" t="s">
        <v>419</v>
      </c>
      <c r="D877" s="2"/>
      <c r="E877" s="2"/>
      <c r="F877" s="2"/>
      <c r="G877" s="2"/>
    </row>
    <row r="878" spans="1:7" ht="15" customHeight="1">
      <c r="A878" s="25"/>
      <c r="B878" s="26" t="s">
        <v>418</v>
      </c>
      <c r="C878" s="27" t="s">
        <v>403</v>
      </c>
      <c r="D878" s="2">
        <v>10000</v>
      </c>
      <c r="E878" s="1">
        <v>0</v>
      </c>
      <c r="F878" s="1">
        <v>0</v>
      </c>
      <c r="G878" s="2">
        <v>100000</v>
      </c>
    </row>
    <row r="879" spans="1:7" ht="27.75" customHeight="1">
      <c r="A879" s="25" t="s">
        <v>5</v>
      </c>
      <c r="B879" s="26">
        <v>52</v>
      </c>
      <c r="C879" s="27" t="s">
        <v>419</v>
      </c>
      <c r="D879" s="4">
        <f t="shared" ref="D879:G879" si="255">D878</f>
        <v>10000</v>
      </c>
      <c r="E879" s="3">
        <f t="shared" si="255"/>
        <v>0</v>
      </c>
      <c r="F879" s="3">
        <f t="shared" si="255"/>
        <v>0</v>
      </c>
      <c r="G879" s="4">
        <f t="shared" si="255"/>
        <v>100000</v>
      </c>
    </row>
    <row r="880" spans="1:7">
      <c r="A880" s="25"/>
      <c r="B880" s="26"/>
      <c r="C880" s="27"/>
      <c r="D880" s="15"/>
      <c r="E880" s="14"/>
      <c r="F880" s="14"/>
      <c r="G880" s="15"/>
    </row>
    <row r="881" spans="1:7" ht="15" customHeight="1">
      <c r="A881" s="25"/>
      <c r="B881" s="26">
        <v>53</v>
      </c>
      <c r="C881" s="129" t="s">
        <v>520</v>
      </c>
      <c r="D881" s="2"/>
      <c r="E881" s="2"/>
      <c r="F881" s="2"/>
      <c r="G881" s="2"/>
    </row>
    <row r="882" spans="1:7" ht="15" customHeight="1">
      <c r="A882" s="25"/>
      <c r="B882" s="107" t="s">
        <v>521</v>
      </c>
      <c r="C882" s="27" t="s">
        <v>403</v>
      </c>
      <c r="D882" s="1">
        <v>0</v>
      </c>
      <c r="E882" s="1">
        <v>0</v>
      </c>
      <c r="F882" s="1">
        <v>0</v>
      </c>
      <c r="G882" s="2">
        <v>5000</v>
      </c>
    </row>
    <row r="883" spans="1:7">
      <c r="A883" s="25" t="s">
        <v>5</v>
      </c>
      <c r="B883" s="26">
        <v>53</v>
      </c>
      <c r="C883" s="27" t="s">
        <v>520</v>
      </c>
      <c r="D883" s="3">
        <f>SUM(D882:D882)</f>
        <v>0</v>
      </c>
      <c r="E883" s="3">
        <f t="shared" ref="E883:G883" si="256">SUM(E882:E882)</f>
        <v>0</v>
      </c>
      <c r="F883" s="3">
        <f t="shared" si="256"/>
        <v>0</v>
      </c>
      <c r="G883" s="4">
        <f t="shared" si="256"/>
        <v>5000</v>
      </c>
    </row>
    <row r="884" spans="1:7">
      <c r="A884" s="25" t="s">
        <v>5</v>
      </c>
      <c r="B884" s="72">
        <v>2.1120000000000001</v>
      </c>
      <c r="C884" s="34" t="s">
        <v>104</v>
      </c>
      <c r="D884" s="4">
        <f>D879+D875+D883</f>
        <v>12429</v>
      </c>
      <c r="E884" s="4">
        <f t="shared" ref="E884:G884" si="257">E879+E875+E883</f>
        <v>3200</v>
      </c>
      <c r="F884" s="4">
        <f t="shared" si="257"/>
        <v>3200</v>
      </c>
      <c r="G884" s="4">
        <f t="shared" si="257"/>
        <v>105000</v>
      </c>
    </row>
    <row r="885" spans="1:7" ht="15" customHeight="1">
      <c r="A885" s="25" t="s">
        <v>5</v>
      </c>
      <c r="B885" s="26">
        <v>2</v>
      </c>
      <c r="C885" s="27" t="s">
        <v>399</v>
      </c>
      <c r="D885" s="4">
        <f t="shared" ref="D885:G885" si="258">D862+D884+D870</f>
        <v>16428</v>
      </c>
      <c r="E885" s="4">
        <f t="shared" si="258"/>
        <v>15000</v>
      </c>
      <c r="F885" s="4">
        <f t="shared" si="258"/>
        <v>15000</v>
      </c>
      <c r="G885" s="4">
        <f t="shared" si="258"/>
        <v>117500</v>
      </c>
    </row>
    <row r="886" spans="1:7" ht="15" customHeight="1">
      <c r="A886" s="30" t="s">
        <v>5</v>
      </c>
      <c r="B886" s="63">
        <v>4406</v>
      </c>
      <c r="C886" s="34" t="s">
        <v>235</v>
      </c>
      <c r="D886" s="13">
        <f t="shared" ref="D886:G886" si="259">D847+D885</f>
        <v>22146</v>
      </c>
      <c r="E886" s="13">
        <f t="shared" si="259"/>
        <v>167339</v>
      </c>
      <c r="F886" s="13">
        <f t="shared" si="259"/>
        <v>49267</v>
      </c>
      <c r="G886" s="13">
        <f t="shared" si="259"/>
        <v>159657</v>
      </c>
    </row>
    <row r="887" spans="1:7" ht="15" customHeight="1">
      <c r="A887" s="92" t="s">
        <v>5</v>
      </c>
      <c r="B887" s="93"/>
      <c r="C887" s="94" t="s">
        <v>113</v>
      </c>
      <c r="D887" s="7">
        <f t="shared" ref="D887:G887" si="260">D886</f>
        <v>22146</v>
      </c>
      <c r="E887" s="7">
        <f t="shared" si="260"/>
        <v>167339</v>
      </c>
      <c r="F887" s="7">
        <f t="shared" si="260"/>
        <v>49267</v>
      </c>
      <c r="G887" s="7">
        <f t="shared" si="260"/>
        <v>159657</v>
      </c>
    </row>
    <row r="888" spans="1:7" ht="15" customHeight="1">
      <c r="A888" s="92" t="s">
        <v>5</v>
      </c>
      <c r="B888" s="93"/>
      <c r="C888" s="94" t="s">
        <v>3</v>
      </c>
      <c r="D888" s="109">
        <f t="shared" ref="D888:G888" si="261">D887+D794</f>
        <v>2361780</v>
      </c>
      <c r="E888" s="109">
        <f t="shared" si="261"/>
        <v>3546262</v>
      </c>
      <c r="F888" s="109">
        <f t="shared" si="261"/>
        <v>3121538</v>
      </c>
      <c r="G888" s="109">
        <f t="shared" si="261"/>
        <v>4326004</v>
      </c>
    </row>
    <row r="889" spans="1:7" ht="18" customHeight="1">
      <c r="C889" s="34"/>
      <c r="D889" s="36"/>
      <c r="E889" s="36"/>
      <c r="F889" s="36"/>
      <c r="G889" s="36"/>
    </row>
    <row r="890" spans="1:7" s="28" customFormat="1" ht="26.25" customHeight="1">
      <c r="A890" s="41" t="s">
        <v>130</v>
      </c>
      <c r="B890" s="42">
        <v>2402</v>
      </c>
      <c r="C890" s="40" t="s">
        <v>458</v>
      </c>
      <c r="D890" s="43">
        <v>129</v>
      </c>
      <c r="E890" s="44">
        <v>0</v>
      </c>
      <c r="F890" s="44">
        <v>0</v>
      </c>
      <c r="G890" s="44">
        <v>0</v>
      </c>
    </row>
    <row r="891" spans="1:7" s="28" customFormat="1" ht="27" customHeight="1">
      <c r="A891" s="41" t="s">
        <v>130</v>
      </c>
      <c r="B891" s="42">
        <v>2406</v>
      </c>
      <c r="C891" s="40" t="s">
        <v>430</v>
      </c>
      <c r="D891" s="43">
        <v>108</v>
      </c>
      <c r="E891" s="44">
        <v>0</v>
      </c>
      <c r="F891" s="44">
        <v>0</v>
      </c>
      <c r="G891" s="44">
        <v>0</v>
      </c>
    </row>
    <row r="892" spans="1:7" s="28" customFormat="1" ht="9.75" customHeight="1">
      <c r="A892" s="41"/>
      <c r="B892" s="42"/>
      <c r="C892" s="40"/>
      <c r="D892" s="43"/>
      <c r="E892" s="44"/>
      <c r="F892" s="44"/>
      <c r="G892" s="44"/>
    </row>
    <row r="893" spans="1:7" s="28" customFormat="1" ht="42.75" customHeight="1">
      <c r="A893" s="45" t="s">
        <v>127</v>
      </c>
      <c r="B893" s="131" t="s">
        <v>455</v>
      </c>
      <c r="C893" s="131"/>
      <c r="D893" s="131"/>
      <c r="E893" s="131"/>
      <c r="F893" s="131"/>
      <c r="G893" s="131"/>
    </row>
    <row r="894" spans="1:7" s="39" customFormat="1" ht="27.75" customHeight="1">
      <c r="A894" s="41" t="s">
        <v>130</v>
      </c>
      <c r="B894" s="40">
        <v>2406</v>
      </c>
      <c r="C894" s="40" t="s">
        <v>238</v>
      </c>
      <c r="D894" s="43">
        <f>SUM(D895:D900)</f>
        <v>440000</v>
      </c>
      <c r="E894" s="43">
        <f>SUM(E895:E900)</f>
        <v>959300</v>
      </c>
      <c r="F894" s="43">
        <f>SUM(F895:F900)</f>
        <v>959300</v>
      </c>
      <c r="G894" s="43">
        <v>1500000</v>
      </c>
    </row>
    <row r="895" spans="1:7" s="28" customFormat="1" ht="15" customHeight="1">
      <c r="A895" s="41"/>
      <c r="B895" s="46" t="s">
        <v>170</v>
      </c>
      <c r="C895" s="40" t="s">
        <v>168</v>
      </c>
      <c r="D895" s="43">
        <v>57200</v>
      </c>
      <c r="E895" s="43">
        <v>2000</v>
      </c>
      <c r="F895" s="43">
        <v>2000</v>
      </c>
      <c r="G895" s="43">
        <v>20000</v>
      </c>
    </row>
    <row r="896" spans="1:7" s="28" customFormat="1" ht="15" customHeight="1">
      <c r="A896" s="41"/>
      <c r="B896" s="46" t="s">
        <v>171</v>
      </c>
      <c r="C896" s="40" t="s">
        <v>165</v>
      </c>
      <c r="D896" s="43">
        <v>82200</v>
      </c>
      <c r="E896" s="43">
        <v>291700</v>
      </c>
      <c r="F896" s="43">
        <v>291700</v>
      </c>
      <c r="G896" s="43">
        <v>600000</v>
      </c>
    </row>
    <row r="897" spans="1:7" s="28" customFormat="1" ht="15" customHeight="1">
      <c r="A897" s="41"/>
      <c r="B897" s="46" t="s">
        <v>172</v>
      </c>
      <c r="C897" s="40" t="s">
        <v>166</v>
      </c>
      <c r="D897" s="43">
        <v>37200</v>
      </c>
      <c r="E897" s="43">
        <v>23500</v>
      </c>
      <c r="F897" s="43">
        <v>23500</v>
      </c>
      <c r="G897" s="43">
        <v>30000</v>
      </c>
    </row>
    <row r="898" spans="1:7" s="28" customFormat="1" ht="15" customHeight="1">
      <c r="A898" s="41"/>
      <c r="B898" s="46" t="s">
        <v>173</v>
      </c>
      <c r="C898" s="40" t="s">
        <v>167</v>
      </c>
      <c r="D898" s="43">
        <v>36800</v>
      </c>
      <c r="E898" s="43">
        <v>181000</v>
      </c>
      <c r="F898" s="43">
        <v>181000</v>
      </c>
      <c r="G898" s="43">
        <v>250000</v>
      </c>
    </row>
    <row r="899" spans="1:7" s="28" customFormat="1" ht="15" customHeight="1">
      <c r="A899" s="41"/>
      <c r="B899" s="46" t="s">
        <v>174</v>
      </c>
      <c r="C899" s="40" t="s">
        <v>231</v>
      </c>
      <c r="D899" s="43">
        <v>214700</v>
      </c>
      <c r="E899" s="43">
        <v>266500</v>
      </c>
      <c r="F899" s="43">
        <v>266500</v>
      </c>
      <c r="G899" s="43">
        <v>300000</v>
      </c>
    </row>
    <row r="900" spans="1:7" s="28" customFormat="1" ht="15" customHeight="1">
      <c r="A900" s="41"/>
      <c r="B900" s="46" t="s">
        <v>175</v>
      </c>
      <c r="C900" s="40" t="s">
        <v>169</v>
      </c>
      <c r="D900" s="43">
        <v>11900</v>
      </c>
      <c r="E900" s="43">
        <v>194600</v>
      </c>
      <c r="F900" s="43">
        <v>194600</v>
      </c>
      <c r="G900" s="43">
        <v>300000</v>
      </c>
    </row>
    <row r="901" spans="1:7">
      <c r="B901" s="72"/>
      <c r="C901" s="34"/>
    </row>
    <row r="902" spans="1:7">
      <c r="C902" s="27"/>
    </row>
    <row r="903" spans="1:7">
      <c r="C903" s="27"/>
    </row>
    <row r="904" spans="1:7">
      <c r="B904" s="84"/>
      <c r="C904" s="27"/>
    </row>
  </sheetData>
  <autoFilter ref="A20:G900"/>
  <customSheetViews>
    <customSheetView guid="{500B8DB8-F286-4AC6-8FFB-9BFEC967AB3A}" scale="70" showPageBreaks="1" printArea="1" showAutoFilter="1" view="pageBreakPreview" showRuler="0" topLeftCell="A551">
      <selection activeCell="G538" sqref="G538"/>
      <rowBreaks count="17" manualBreakCount="17">
        <brk id="34" max="11" man="1"/>
        <brk id="69" max="11" man="1"/>
        <brk id="105" max="11" man="1"/>
        <brk id="139" max="11" man="1"/>
        <brk id="174" max="11" man="1"/>
        <brk id="206" max="11" man="1"/>
        <brk id="241" max="11" man="1"/>
        <brk id="273" max="11" man="1"/>
        <brk id="309" max="11" man="1"/>
        <brk id="341" max="11" man="1"/>
        <brk id="373" max="11" man="1"/>
        <brk id="403" max="11" man="1"/>
        <brk id="437" max="11" man="1"/>
        <brk id="467" max="11" man="1"/>
        <brk id="480" max="11" man="1"/>
        <brk id="514" max="11" man="1"/>
        <brk id="546" max="11" man="1"/>
      </rowBreaks>
      <pageMargins left="0.75" right="0.5" top="0.75" bottom="0.75" header="0.5" footer="0"/>
      <printOptions horizontalCentered="1"/>
      <pageSetup paperSize="9" scale="93" firstPageNumber="106" orientation="landscape" blackAndWhite="1" useFirstPageNumber="1" horizontalDpi="4294967292" r:id="rId1"/>
      <headerFooter alignWithMargins="0">
        <oddHeader>&amp;C    &amp;"Times New Roman,Bold"  &amp;P</oddHeader>
      </headerFooter>
      <autoFilter ref="B1:M1"/>
    </customSheetView>
  </customSheetViews>
  <mergeCells count="3">
    <mergeCell ref="E4:G4"/>
    <mergeCell ref="B4:C4"/>
    <mergeCell ref="B893:G893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151" orientation="portrait" blackAndWhite="1" useFirstPageNumber="1" r:id="rId2"/>
  <headerFooter alignWithMargins="0">
    <oddHeader xml:space="preserve">&amp;C   </oddHeader>
    <oddFooter>&amp;C&amp;"Times New Roman,Bold"   &amp;P</oddFooter>
  </headerFooter>
  <rowBreaks count="4" manualBreakCount="4">
    <brk id="129" max="11" man="1"/>
    <brk id="389" max="11" man="1"/>
    <brk id="431" max="11" man="1"/>
    <brk id="63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dem12</vt:lpstr>
      <vt:lpstr>Sheet1</vt:lpstr>
      <vt:lpstr>'dem12'!ee</vt:lpstr>
      <vt:lpstr>'dem12'!fwl</vt:lpstr>
      <vt:lpstr>'dem12'!fwlcap</vt:lpstr>
      <vt:lpstr>'dem12'!Print_Area</vt:lpstr>
      <vt:lpstr>'dem12'!Print_Titles</vt:lpstr>
      <vt:lpstr>'dem12'!swc</vt:lpstr>
      <vt:lpstr>'dem12'!voted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2026-07-19T03:05:35Z</cp:lastPrinted>
  <dcterms:created xsi:type="dcterms:W3CDTF">2004-06-02T16:15:08Z</dcterms:created>
  <dcterms:modified xsi:type="dcterms:W3CDTF">2026-07-28T09:41:59Z</dcterms:modified>
</cp:coreProperties>
</file>