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15600" windowHeight="11010"/>
  </bookViews>
  <sheets>
    <sheet name="dem14" sheetId="4" r:id="rId1"/>
  </sheets>
  <definedNames>
    <definedName name="__123Graph_D" hidden="1">#REF!</definedName>
    <definedName name="_xlnm._FilterDatabase" localSheetId="0" hidden="1">'dem14'!$A$24:$G$370</definedName>
    <definedName name="_Regression_Int" localSheetId="0" hidden="1">1</definedName>
    <definedName name="admJ" localSheetId="0">'dem14'!#REF!</definedName>
    <definedName name="jail" localSheetId="0">'dem14'!$D$214:$G$214</definedName>
    <definedName name="jailrec" localSheetId="0">'dem14'!#REF!</definedName>
    <definedName name="mgs" localSheetId="0">'dem14'!$D$265:$G$265</definedName>
    <definedName name="minister" localSheetId="0">'dem14'!$D$98:$G$98</definedName>
    <definedName name="minrec" localSheetId="0">'dem14'!$D$369:$G$369</definedName>
    <definedName name="np" localSheetId="0">'dem14'!#REF!</definedName>
    <definedName name="_xlnm.Print_Area" localSheetId="0">'dem14'!$A$1:$G$370</definedName>
    <definedName name="_xlnm.Print_Titles" localSheetId="0">'dem14'!$21:$24</definedName>
    <definedName name="revise" localSheetId="0">'dem14'!#REF!</definedName>
    <definedName name="sgs" localSheetId="0">'dem14'!$D$159:$G$159</definedName>
    <definedName name="sgsrec" localSheetId="0">'dem14'!#REF!</definedName>
    <definedName name="SocialSecurity" localSheetId="0">'dem14'!$D$282:$G$282</definedName>
    <definedName name="summary" localSheetId="0">'dem14'!#REF!</definedName>
    <definedName name="voted" localSheetId="0">'dem14'!$C$18:$F$18</definedName>
    <definedName name="Z_239EE218_578E_4317_BEED_14D5D7089E27_.wvu.FilterData" localSheetId="0" hidden="1">'dem14'!$A$1:$G$370</definedName>
    <definedName name="Z_239EE218_578E_4317_BEED_14D5D7089E27_.wvu.PrintArea" localSheetId="0" hidden="1">'dem14'!$A$1:$G$366</definedName>
    <definedName name="Z_239EE218_578E_4317_BEED_14D5D7089E27_.wvu.PrintTitles" localSheetId="0" hidden="1">'dem14'!$21:$24</definedName>
    <definedName name="Z_302A3EA3_AE96_11D5_A646_0050BA3D7AFD_.wvu.FilterData" localSheetId="0" hidden="1">'dem14'!$A$1:$G$370</definedName>
    <definedName name="Z_302A3EA3_AE96_11D5_A646_0050BA3D7AFD_.wvu.PrintArea" localSheetId="0" hidden="1">'dem14'!$A$1:$G$366</definedName>
    <definedName name="Z_302A3EA3_AE96_11D5_A646_0050BA3D7AFD_.wvu.PrintTitles" localSheetId="0" hidden="1">'dem14'!$21:$24</definedName>
    <definedName name="Z_36DBA021_0ECB_11D4_8064_004005726899_.wvu.PrintArea" localSheetId="0" hidden="1">'dem14'!$A$1:$G$366</definedName>
    <definedName name="Z_36DBA021_0ECB_11D4_8064_004005726899_.wvu.PrintTitles" localSheetId="0" hidden="1">'dem14'!$21:$24</definedName>
    <definedName name="Z_93EBE921_AE91_11D5_8685_004005726899_.wvu.PrintArea" localSheetId="0" hidden="1">'dem14'!$A$1:$G$366</definedName>
    <definedName name="Z_93EBE921_AE91_11D5_8685_004005726899_.wvu.PrintTitles" localSheetId="0" hidden="1">'dem14'!$21:$24</definedName>
    <definedName name="Z_94DA79C1_0FDE_11D5_9579_000021DAEEA2_.wvu.PrintArea" localSheetId="0" hidden="1">'dem14'!$A$1:$G$366</definedName>
    <definedName name="Z_94DA79C1_0FDE_11D5_9579_000021DAEEA2_.wvu.PrintTitles" localSheetId="0" hidden="1">'dem14'!$21:$24</definedName>
    <definedName name="Z_C868F8C3_16D7_11D5_A68D_81D6213F5331_.wvu.PrintArea" localSheetId="0" hidden="1">'dem14'!$A$1:$G$366</definedName>
    <definedName name="Z_C868F8C3_16D7_11D5_A68D_81D6213F5331_.wvu.PrintTitles" localSheetId="0" hidden="1">'dem14'!$21:$24</definedName>
    <definedName name="Z_E5DF37BD_125C_11D5_8DC4_D0F5D88B3549_.wvu.PrintArea" localSheetId="0" hidden="1">'dem14'!$A$1:$G$366</definedName>
    <definedName name="Z_E5DF37BD_125C_11D5_8DC4_D0F5D88B3549_.wvu.PrintTitles" localSheetId="0" hidden="1">'dem14'!$21:$24</definedName>
    <definedName name="Z_F8ADACC1_164E_11D6_B603_000021DAEEA2_.wvu.PrintArea" localSheetId="0" hidden="1">'dem14'!$A$1:$G$366</definedName>
    <definedName name="Z_F8ADACC1_164E_11D6_B603_000021DAEEA2_.wvu.PrintTitles" localSheetId="0" hidden="1">'dem14'!$21:$24</definedName>
  </definedNames>
  <calcPr calcId="125725"/>
</workbook>
</file>

<file path=xl/calcChain.xml><?xml version="1.0" encoding="utf-8"?>
<calcChain xmlns="http://schemas.openxmlformats.org/spreadsheetml/2006/main">
  <c r="F332" i="4"/>
  <c r="E332"/>
  <c r="D332"/>
  <c r="G332"/>
  <c r="D274"/>
  <c r="F328"/>
  <c r="E328"/>
  <c r="D328"/>
  <c r="G328"/>
  <c r="E279"/>
  <c r="F279"/>
  <c r="D279"/>
  <c r="F157"/>
  <c r="E157"/>
  <c r="D157"/>
  <c r="G157"/>
  <c r="D240" l="1"/>
  <c r="D190" l="1"/>
  <c r="D192" s="1"/>
  <c r="D104"/>
  <c r="D119" s="1"/>
  <c r="F360"/>
  <c r="F361" s="1"/>
  <c r="F106"/>
  <c r="F103"/>
  <c r="F351"/>
  <c r="F244"/>
  <c r="F245" s="1"/>
  <c r="F118"/>
  <c r="F56"/>
  <c r="F57" s="1"/>
  <c r="D137"/>
  <c r="D149" s="1"/>
  <c r="D152"/>
  <c r="D153" s="1"/>
  <c r="E361"/>
  <c r="D361"/>
  <c r="F357"/>
  <c r="E357"/>
  <c r="D357"/>
  <c r="F342"/>
  <c r="E342"/>
  <c r="D342"/>
  <c r="F338"/>
  <c r="E338"/>
  <c r="D338"/>
  <c r="F324"/>
  <c r="E324"/>
  <c r="D324"/>
  <c r="F320"/>
  <c r="E320"/>
  <c r="D320"/>
  <c r="F316"/>
  <c r="E316"/>
  <c r="D316"/>
  <c r="F312"/>
  <c r="E312"/>
  <c r="D312"/>
  <c r="F308"/>
  <c r="E308"/>
  <c r="D308"/>
  <c r="F304"/>
  <c r="E304"/>
  <c r="D304"/>
  <c r="F300"/>
  <c r="E300"/>
  <c r="D300"/>
  <c r="F296"/>
  <c r="E296"/>
  <c r="D296"/>
  <c r="F292"/>
  <c r="E292"/>
  <c r="D292"/>
  <c r="F274"/>
  <c r="E274"/>
  <c r="F264"/>
  <c r="F265" s="1"/>
  <c r="E264"/>
  <c r="E265" s="1"/>
  <c r="D264"/>
  <c r="D265" s="1"/>
  <c r="F256"/>
  <c r="E256"/>
  <c r="D256"/>
  <c r="E245"/>
  <c r="D245"/>
  <c r="F225"/>
  <c r="E225"/>
  <c r="D225"/>
  <c r="F221"/>
  <c r="E221"/>
  <c r="D221"/>
  <c r="F213"/>
  <c r="E213"/>
  <c r="D213"/>
  <c r="F212"/>
  <c r="E212"/>
  <c r="D212"/>
  <c r="F206"/>
  <c r="E206"/>
  <c r="D206"/>
  <c r="F192"/>
  <c r="E192"/>
  <c r="F175"/>
  <c r="F176" s="1"/>
  <c r="F177" s="1"/>
  <c r="E175"/>
  <c r="E176" s="1"/>
  <c r="E177" s="1"/>
  <c r="D175"/>
  <c r="D176" s="1"/>
  <c r="D177" s="1"/>
  <c r="F153"/>
  <c r="E153"/>
  <c r="F149"/>
  <c r="E149"/>
  <c r="F133"/>
  <c r="E133"/>
  <c r="D133"/>
  <c r="E119"/>
  <c r="F97"/>
  <c r="E97"/>
  <c r="D97"/>
  <c r="F89"/>
  <c r="E89"/>
  <c r="D89"/>
  <c r="F84"/>
  <c r="E84"/>
  <c r="D84"/>
  <c r="F77"/>
  <c r="F78" s="1"/>
  <c r="E77"/>
  <c r="E78" s="1"/>
  <c r="D77"/>
  <c r="D78" s="1"/>
  <c r="F61"/>
  <c r="E61"/>
  <c r="D61"/>
  <c r="E57"/>
  <c r="D57"/>
  <c r="F52"/>
  <c r="E52"/>
  <c r="D52"/>
  <c r="F47"/>
  <c r="E47"/>
  <c r="D47"/>
  <c r="F43"/>
  <c r="E43"/>
  <c r="D43"/>
  <c r="F37"/>
  <c r="E37"/>
  <c r="D37"/>
  <c r="F31"/>
  <c r="E31"/>
  <c r="D31"/>
  <c r="E257" l="1"/>
  <c r="E258" s="1"/>
  <c r="F333"/>
  <c r="D333"/>
  <c r="E333"/>
  <c r="D257"/>
  <c r="D258" s="1"/>
  <c r="F257"/>
  <c r="F258" s="1"/>
  <c r="E158"/>
  <c r="E159" s="1"/>
  <c r="D158"/>
  <c r="D159" s="1"/>
  <c r="F119"/>
  <c r="F158" s="1"/>
  <c r="F48"/>
  <c r="D343"/>
  <c r="D362"/>
  <c r="D363" s="1"/>
  <c r="D364" s="1"/>
  <c r="E207"/>
  <c r="E214" s="1"/>
  <c r="F362"/>
  <c r="F363" s="1"/>
  <c r="F364" s="1"/>
  <c r="E62"/>
  <c r="D48"/>
  <c r="F38"/>
  <c r="E38"/>
  <c r="E48"/>
  <c r="D62"/>
  <c r="F62"/>
  <c r="E90"/>
  <c r="D280"/>
  <c r="D281" s="1"/>
  <c r="D282" s="1"/>
  <c r="F280"/>
  <c r="F281" s="1"/>
  <c r="F282" s="1"/>
  <c r="E280"/>
  <c r="E281" s="1"/>
  <c r="E282" s="1"/>
  <c r="D90"/>
  <c r="E226"/>
  <c r="E227" s="1"/>
  <c r="E228" s="1"/>
  <c r="E343"/>
  <c r="E362"/>
  <c r="E363" s="1"/>
  <c r="E364" s="1"/>
  <c r="D226"/>
  <c r="D227" s="1"/>
  <c r="D228" s="1"/>
  <c r="F226"/>
  <c r="F227" s="1"/>
  <c r="F228" s="1"/>
  <c r="D207"/>
  <c r="D214" s="1"/>
  <c r="D38"/>
  <c r="F343"/>
  <c r="F207"/>
  <c r="F214" s="1"/>
  <c r="F90"/>
  <c r="G361"/>
  <c r="G357"/>
  <c r="G324"/>
  <c r="G279"/>
  <c r="F344" l="1"/>
  <c r="F345" s="1"/>
  <c r="F346" s="1"/>
  <c r="F365" s="1"/>
  <c r="D344"/>
  <c r="D345" s="1"/>
  <c r="D346" s="1"/>
  <c r="E344"/>
  <c r="E345" s="1"/>
  <c r="E346" s="1"/>
  <c r="E365" s="1"/>
  <c r="F159"/>
  <c r="E98"/>
  <c r="E283" s="1"/>
  <c r="F98"/>
  <c r="D98"/>
  <c r="D283" s="1"/>
  <c r="F283" l="1"/>
  <c r="F366" s="1"/>
  <c r="D365"/>
  <c r="D366" s="1"/>
  <c r="E366"/>
  <c r="G342"/>
  <c r="G338"/>
  <c r="G320"/>
  <c r="G316"/>
  <c r="G312"/>
  <c r="G308"/>
  <c r="G304"/>
  <c r="G300"/>
  <c r="G296"/>
  <c r="G292"/>
  <c r="G274"/>
  <c r="G225"/>
  <c r="G221"/>
  <c r="G212"/>
  <c r="G153"/>
  <c r="G333" l="1"/>
  <c r="G84"/>
  <c r="G280"/>
  <c r="G281" s="1"/>
  <c r="G282" s="1"/>
  <c r="G362"/>
  <c r="G363" s="1"/>
  <c r="G364" s="1"/>
  <c r="G226"/>
  <c r="G227" s="1"/>
  <c r="G228" s="1"/>
  <c r="G149"/>
  <c r="G89"/>
  <c r="G43"/>
  <c r="G47"/>
  <c r="G52"/>
  <c r="G57"/>
  <c r="G31"/>
  <c r="G264"/>
  <c r="G265" s="1"/>
  <c r="G97"/>
  <c r="G61"/>
  <c r="G77"/>
  <c r="G78" s="1"/>
  <c r="G37"/>
  <c r="G133"/>
  <c r="G343"/>
  <c r="G175"/>
  <c r="G176" s="1"/>
  <c r="G177" s="1"/>
  <c r="G192"/>
  <c r="G206"/>
  <c r="G245"/>
  <c r="G256"/>
  <c r="G119"/>
  <c r="G213"/>
  <c r="G48" l="1"/>
  <c r="G98" s="1"/>
  <c r="G283" s="1"/>
  <c r="G344"/>
  <c r="G345" s="1"/>
  <c r="G346" s="1"/>
  <c r="G365" s="1"/>
  <c r="G257"/>
  <c r="G258" s="1"/>
  <c r="G158"/>
  <c r="G159" s="1"/>
  <c r="G90"/>
  <c r="G62"/>
  <c r="G38"/>
  <c r="G207"/>
  <c r="G214" s="1"/>
  <c r="G366" l="1"/>
  <c r="E18" l="1"/>
  <c r="D18" l="1"/>
  <c r="F18" s="1"/>
</calcChain>
</file>

<file path=xl/sharedStrings.xml><?xml version="1.0" encoding="utf-8"?>
<sst xmlns="http://schemas.openxmlformats.org/spreadsheetml/2006/main" count="578" uniqueCount="236">
  <si>
    <t>2013</t>
  </si>
  <si>
    <t>Council of Ministers</t>
  </si>
  <si>
    <t>(d) Administrative Services</t>
  </si>
  <si>
    <t>Secretariat - General Services</t>
  </si>
  <si>
    <t>Jails</t>
  </si>
  <si>
    <t>Other Administrative Services</t>
  </si>
  <si>
    <t>Social Security &amp; Welfare</t>
  </si>
  <si>
    <t>Voted</t>
  </si>
  <si>
    <t>Major /Sub-Major/Minor/Sub/Detailed Heads</t>
  </si>
  <si>
    <t>Total</t>
  </si>
  <si>
    <t>REVENUE SECTION</t>
  </si>
  <si>
    <t>M.H.</t>
  </si>
  <si>
    <t>Salaries</t>
  </si>
  <si>
    <t>Cabinet Secretariat</t>
  </si>
  <si>
    <t>Establishment</t>
  </si>
  <si>
    <t>60.00.01</t>
  </si>
  <si>
    <t>60.00.11</t>
  </si>
  <si>
    <t>60.00.13</t>
  </si>
  <si>
    <t>Office Expenses</t>
  </si>
  <si>
    <t>Tour Expenses</t>
  </si>
  <si>
    <t>Other Expenditure</t>
  </si>
  <si>
    <t>00.00.13</t>
  </si>
  <si>
    <t>Home Department</t>
  </si>
  <si>
    <t>15.00.01</t>
  </si>
  <si>
    <t>15.00.11</t>
  </si>
  <si>
    <t>15.00.13</t>
  </si>
  <si>
    <t>Chief Minister's Secretariat</t>
  </si>
  <si>
    <t>44.00.01</t>
  </si>
  <si>
    <t>44.00.11</t>
  </si>
  <si>
    <t>Direction &amp; Administration</t>
  </si>
  <si>
    <t>State Jail, Rongnek</t>
  </si>
  <si>
    <t>61.00.01</t>
  </si>
  <si>
    <t>61.00.11</t>
  </si>
  <si>
    <t>61.00.13</t>
  </si>
  <si>
    <t>Sikkim House, New Delhi</t>
  </si>
  <si>
    <t>60.00.27</t>
  </si>
  <si>
    <t>Motor Vehicles</t>
  </si>
  <si>
    <t>Other Programmes</t>
  </si>
  <si>
    <t>Miscellaneous General Services</t>
  </si>
  <si>
    <t>Pensions and Awards in Consideration of Distinguished Services</t>
  </si>
  <si>
    <t>Sub-Jail, Namchi</t>
  </si>
  <si>
    <t>63.00.01</t>
  </si>
  <si>
    <t>63.00.11</t>
  </si>
  <si>
    <t>63.00.13</t>
  </si>
  <si>
    <t>II. Details of the estimates and the heads under which this grant will be accounted for:</t>
  </si>
  <si>
    <t>61.00.21</t>
  </si>
  <si>
    <t>A - General Services (a) Organs of State</t>
  </si>
  <si>
    <t>B - Social Services (g) Social Welfare and Nutrition</t>
  </si>
  <si>
    <t>Secretariat</t>
  </si>
  <si>
    <t>Revenue</t>
  </si>
  <si>
    <t>Capital</t>
  </si>
  <si>
    <t>Sumptuary &amp; Other Allowances</t>
  </si>
  <si>
    <t>(In Thousands of Rupees)</t>
  </si>
  <si>
    <t>Jail Manufactures</t>
  </si>
  <si>
    <t>Sikkim Guest House, Guwahati</t>
  </si>
  <si>
    <t>Salaries of Chief Minister</t>
  </si>
  <si>
    <t>Salaries of  Ministers</t>
  </si>
  <si>
    <t>Sumptuary &amp; Other Allowances of Chief Minister</t>
  </si>
  <si>
    <t>44.00.13</t>
  </si>
  <si>
    <t>Rec</t>
  </si>
  <si>
    <t>Advertising and Publicity</t>
  </si>
  <si>
    <t>60.00.26</t>
  </si>
  <si>
    <t>Guest Houses, Government Hostels etc.</t>
  </si>
  <si>
    <t>Entertainment &amp; Hospitality Expenses</t>
  </si>
  <si>
    <t>Tour Expenses of Chief Minister</t>
  </si>
  <si>
    <t>Tour Expenses of Ministers</t>
  </si>
  <si>
    <t>Sumptuary &amp; Other Allowances of Ministers</t>
  </si>
  <si>
    <t>Budget Estimate</t>
  </si>
  <si>
    <t>CAPITAL SECTION</t>
  </si>
  <si>
    <t>Capital Outlay on Public Works</t>
  </si>
  <si>
    <t>Office Buildings</t>
  </si>
  <si>
    <t>Construction</t>
  </si>
  <si>
    <t>Public Works</t>
  </si>
  <si>
    <t>Maintenance and Repairs</t>
  </si>
  <si>
    <t>Construction of Sainik Rest House at DPH Road, Gangtok</t>
  </si>
  <si>
    <t>Council of Ministers, 00.911-Deduct Recoveries of overpayments</t>
  </si>
  <si>
    <t>Secretariat-General Services, 00.911-Deduct Recoveries of overpayments</t>
  </si>
  <si>
    <t>Jails, 00.911-Deduct Recoveries of overpayments</t>
  </si>
  <si>
    <t>00.800</t>
  </si>
  <si>
    <t>15.00.02</t>
  </si>
  <si>
    <t>Wages</t>
  </si>
  <si>
    <t>61.00.02</t>
  </si>
  <si>
    <t>60.00.02</t>
  </si>
  <si>
    <t>Habitat Centre CSOI</t>
  </si>
  <si>
    <t>44.00.02</t>
  </si>
  <si>
    <t>63.00.02</t>
  </si>
  <si>
    <t>DEMAND NO. 14</t>
  </si>
  <si>
    <t>HOME</t>
  </si>
  <si>
    <t>Actuals</t>
  </si>
  <si>
    <t>Budget 
Estimate</t>
  </si>
  <si>
    <t>Discretionary Grant by Ministers</t>
  </si>
  <si>
    <t>Discretionary Grant by Chief Minister</t>
  </si>
  <si>
    <t>Ex-Gratia Grant to the Battle casualty Army Personnel from Sikkim / Gallantry Awards</t>
  </si>
  <si>
    <t>16.00.01</t>
  </si>
  <si>
    <t>16.00.02</t>
  </si>
  <si>
    <t>16.00.11</t>
  </si>
  <si>
    <t>16.00.13</t>
  </si>
  <si>
    <t>Other Social Security &amp; Welfare Programmes</t>
  </si>
  <si>
    <t>Directorate of Prosecution</t>
  </si>
  <si>
    <t>Medical Treatment</t>
  </si>
  <si>
    <t>Allowances</t>
  </si>
  <si>
    <t>60.00.06</t>
  </si>
  <si>
    <t>60.00.07</t>
  </si>
  <si>
    <t>61.00.06</t>
  </si>
  <si>
    <t>61.00.07</t>
  </si>
  <si>
    <t>Leave Travel Concession</t>
  </si>
  <si>
    <t>Training Expenses</t>
  </si>
  <si>
    <t>Foreign Travel Expenses</t>
  </si>
  <si>
    <t>60.00.12</t>
  </si>
  <si>
    <t>Printing and Publications</t>
  </si>
  <si>
    <t>Rent for others</t>
  </si>
  <si>
    <t>Fuel and Lubricants</t>
  </si>
  <si>
    <t>60.00.16</t>
  </si>
  <si>
    <t>60.00.24</t>
  </si>
  <si>
    <t>Domestic Travel Expenses</t>
  </si>
  <si>
    <t>61.00.12</t>
  </si>
  <si>
    <t>00.00.24</t>
  </si>
  <si>
    <t>15.00.12</t>
  </si>
  <si>
    <t>15.00.24</t>
  </si>
  <si>
    <t>15.00.49</t>
  </si>
  <si>
    <t>Other Revenue Expenditure</t>
  </si>
  <si>
    <t>16.00.24</t>
  </si>
  <si>
    <t>44.00.12</t>
  </si>
  <si>
    <t>44.00.24</t>
  </si>
  <si>
    <t>15.00.06</t>
  </si>
  <si>
    <t>16.00.06</t>
  </si>
  <si>
    <t>16.00.12</t>
  </si>
  <si>
    <t>61.00.24</t>
  </si>
  <si>
    <t>60.00.08</t>
  </si>
  <si>
    <t>15.00.07</t>
  </si>
  <si>
    <t>15.00.08</t>
  </si>
  <si>
    <t>15.00.09</t>
  </si>
  <si>
    <t>16.00.07</t>
  </si>
  <si>
    <t>16.00.09</t>
  </si>
  <si>
    <t>44.00.06</t>
  </si>
  <si>
    <t>44.00.07</t>
  </si>
  <si>
    <t>63.00.06</t>
  </si>
  <si>
    <t>63.00.07</t>
  </si>
  <si>
    <t>63.00.24</t>
  </si>
  <si>
    <t>61.00.49</t>
  </si>
  <si>
    <t>Materials and Supplies</t>
  </si>
  <si>
    <t>00.00.29</t>
  </si>
  <si>
    <t>Repair and Maintenance</t>
  </si>
  <si>
    <t>60.00.49</t>
  </si>
  <si>
    <t>00.00.49</t>
  </si>
  <si>
    <t>44.00.49</t>
  </si>
  <si>
    <t>63.00.21</t>
  </si>
  <si>
    <t>15.00.29</t>
  </si>
  <si>
    <t>Buildings and Structures</t>
  </si>
  <si>
    <t>Salaries of Ministers &amp; Deputy Ministers</t>
  </si>
  <si>
    <t>60.00.29</t>
  </si>
  <si>
    <t>60.00.19</t>
  </si>
  <si>
    <t>Digital Equipment</t>
  </si>
  <si>
    <t>60.00.21</t>
  </si>
  <si>
    <t>15.00.16</t>
  </si>
  <si>
    <t>15.00.18</t>
  </si>
  <si>
    <t>15.00.19</t>
  </si>
  <si>
    <t>15.00.21</t>
  </si>
  <si>
    <t>16.00.29</t>
  </si>
  <si>
    <t>16.00.19</t>
  </si>
  <si>
    <t>44.00.29</t>
  </si>
  <si>
    <t>44.00.08</t>
  </si>
  <si>
    <t>44.00.19</t>
  </si>
  <si>
    <t>44.00.21</t>
  </si>
  <si>
    <t>63.00.29</t>
  </si>
  <si>
    <t>61.00.29</t>
  </si>
  <si>
    <t>00.00.05</t>
  </si>
  <si>
    <t>Rewards</t>
  </si>
  <si>
    <t>00.00.40</t>
  </si>
  <si>
    <t>Awards and Prizes</t>
  </si>
  <si>
    <t xml:space="preserve"> Sikkim Rajya Sainik Board</t>
  </si>
  <si>
    <t>60.00.36</t>
  </si>
  <si>
    <t>Grant in Aid General</t>
  </si>
  <si>
    <t>Grant in Aid Salaries</t>
  </si>
  <si>
    <t>61.00.31</t>
  </si>
  <si>
    <t>15.00.71</t>
  </si>
  <si>
    <t>63.00.49</t>
  </si>
  <si>
    <t xml:space="preserve">Capital Outlay on Other Administrative Services </t>
  </si>
  <si>
    <t>15.00.51</t>
  </si>
  <si>
    <t>Repair and Maintenance of Tashiling Secretariat</t>
  </si>
  <si>
    <t>Gangtok District</t>
  </si>
  <si>
    <t>45.70.72</t>
  </si>
  <si>
    <t>45.74.72</t>
  </si>
  <si>
    <t>45.75.72</t>
  </si>
  <si>
    <t>A -Capital Account on General Services</t>
  </si>
  <si>
    <t>Capital Outlay on Other Administrative Services</t>
  </si>
  <si>
    <t>Repair and Mnintenance</t>
  </si>
  <si>
    <t>59.00.29</t>
  </si>
  <si>
    <t>2024-25</t>
  </si>
  <si>
    <t>Rangpo Via Duct</t>
  </si>
  <si>
    <t>45.77.72</t>
  </si>
  <si>
    <t>Forensic Science</t>
  </si>
  <si>
    <t>Police</t>
  </si>
  <si>
    <t>Construction of Grade II 16 Unit Quarter at VIP Complex, Gangtok</t>
  </si>
  <si>
    <t>45.78.72</t>
  </si>
  <si>
    <t>45.79.72</t>
  </si>
  <si>
    <t>45.80.72</t>
  </si>
  <si>
    <t>Namchi District</t>
  </si>
  <si>
    <t>48.70.72</t>
  </si>
  <si>
    <t>63.00.19</t>
  </si>
  <si>
    <t>48.71.78</t>
  </si>
  <si>
    <t>Land</t>
  </si>
  <si>
    <t>15.00.14</t>
  </si>
  <si>
    <t>Rent, Rates and Taxes for Land and Buildings</t>
  </si>
  <si>
    <t>15.00.52</t>
  </si>
  <si>
    <t>Machinery and Equipment</t>
  </si>
  <si>
    <t>Information, Computer, Telecommunications (ICT) Equipment</t>
  </si>
  <si>
    <t>Golden Jubilee Celebration of Statehood</t>
  </si>
  <si>
    <t>Renovation and Refurbishment of Old Sikkim House, New Delhi</t>
  </si>
  <si>
    <t>Land Aquisition</t>
  </si>
  <si>
    <t xml:space="preserve">Land Aquisition </t>
  </si>
  <si>
    <t>Construction of Pre-Fabricated Structures at Namchi Prison</t>
  </si>
  <si>
    <t>Major Repairs of Sikkim House, Guwahati</t>
  </si>
  <si>
    <t>45.69.72</t>
  </si>
  <si>
    <t>Construction of vertical extension of existing Barrack at Rongyek State Jail</t>
  </si>
  <si>
    <t>Construction of  two storeyed Male Barrack and one  storeyed Female Barrack in Central Prison</t>
  </si>
  <si>
    <t>Minor Civil and Electric Works</t>
  </si>
  <si>
    <t xml:space="preserve"> Revised 
Estimate</t>
  </si>
  <si>
    <t>2025-26</t>
  </si>
  <si>
    <t>I. Estimate of the amount required in the year ending 31st March, 2026 to defray the charges in respect of Home</t>
  </si>
  <si>
    <t>60.00.31</t>
  </si>
  <si>
    <t>Development of Doklam as Tourist Destination</t>
  </si>
  <si>
    <t>45.81.72</t>
  </si>
  <si>
    <t>Other Capital Expenditure</t>
  </si>
  <si>
    <t>15.61.60</t>
  </si>
  <si>
    <t>Procurement of Government Vehicles (SCA)</t>
  </si>
  <si>
    <t>15.60.51</t>
  </si>
  <si>
    <t>2026-27</t>
  </si>
  <si>
    <t>Emoluments of Chairpersons, Advisors &amp; OSDs</t>
  </si>
  <si>
    <t>61</t>
  </si>
  <si>
    <t>Multi- Purpose Building, Central Prison</t>
  </si>
  <si>
    <t>45.82.72</t>
  </si>
  <si>
    <t>60.00.35</t>
  </si>
  <si>
    <t>Grant in Aid for Creation of Capital Assets</t>
  </si>
  <si>
    <t>Setting up of Courts</t>
  </si>
  <si>
    <t>45.83.72</t>
  </si>
</sst>
</file>

<file path=xl/styles.xml><?xml version="1.0" encoding="utf-8"?>
<styleSheet xmlns="http://schemas.openxmlformats.org/spreadsheetml/2006/main">
  <numFmts count="9">
    <numFmt numFmtId="43" formatCode="_ * #,##0.00_ ;_ * \-#,##0.00_ ;_ * &quot;-&quot;??_ ;_ @_ "/>
    <numFmt numFmtId="164" formatCode="##"/>
    <numFmt numFmtId="165" formatCode="00000#"/>
    <numFmt numFmtId="166" formatCode="00.00#"/>
    <numFmt numFmtId="167" formatCode="00.#00"/>
    <numFmt numFmtId="168" formatCode="00.000"/>
    <numFmt numFmtId="169" formatCode="00.##0"/>
    <numFmt numFmtId="170" formatCode="0##"/>
    <numFmt numFmtId="171" formatCode="0#.###"/>
  </numFmts>
  <fonts count="7">
    <font>
      <sz val="10"/>
      <name val="Arial"/>
    </font>
    <font>
      <sz val="10"/>
      <name val="Arial"/>
      <family val="2"/>
    </font>
    <font>
      <sz val="10"/>
      <name val="Courier"/>
      <family val="3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i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 applyAlignment="0"/>
    <xf numFmtId="9" fontId="1" fillId="0" borderId="0" applyFont="0" applyFill="0" applyBorder="0" applyAlignment="0" applyProtection="0"/>
    <xf numFmtId="0" fontId="2" fillId="0" borderId="0"/>
    <xf numFmtId="0" fontId="2" fillId="0" borderId="0" applyAlignment="0"/>
  </cellStyleXfs>
  <cellXfs count="173">
    <xf numFmtId="0" fontId="0" fillId="0" borderId="0" xfId="0"/>
    <xf numFmtId="0" fontId="3" fillId="0" borderId="0" xfId="2" applyNumberFormat="1" applyFont="1" applyFill="1" applyAlignment="1">
      <alignment horizontal="left" vertical="top" wrapText="1"/>
    </xf>
    <xf numFmtId="0" fontId="4" fillId="0" borderId="0" xfId="2" applyNumberFormat="1" applyFont="1" applyFill="1" applyBorder="1" applyAlignment="1"/>
    <xf numFmtId="0" fontId="3" fillId="0" borderId="0" xfId="2" applyNumberFormat="1" applyFont="1" applyFill="1"/>
    <xf numFmtId="0" fontId="3" fillId="0" borderId="0" xfId="2" applyNumberFormat="1" applyFont="1" applyFill="1" applyBorder="1" applyAlignment="1">
      <alignment horizontal="left" vertical="top" wrapText="1"/>
    </xf>
    <xf numFmtId="0" fontId="3" fillId="0" borderId="0" xfId="2" applyNumberFormat="1" applyFont="1" applyFill="1" applyBorder="1" applyAlignment="1">
      <alignment horizontal="right" vertical="top" wrapText="1"/>
    </xf>
    <xf numFmtId="0" fontId="3" fillId="0" borderId="0" xfId="2" applyNumberFormat="1" applyFont="1" applyFill="1" applyBorder="1"/>
    <xf numFmtId="0" fontId="4" fillId="0" borderId="0" xfId="2" applyNumberFormat="1" applyFont="1" applyFill="1" applyBorder="1" applyAlignment="1">
      <alignment horizontal="center"/>
    </xf>
    <xf numFmtId="0" fontId="3" fillId="0" borderId="0" xfId="2" applyNumberFormat="1" applyFont="1" applyFill="1" applyBorder="1" applyAlignment="1">
      <alignment horizontal="right"/>
    </xf>
    <xf numFmtId="0" fontId="3" fillId="0" borderId="0" xfId="2" applyNumberFormat="1" applyFont="1" applyFill="1" applyAlignment="1">
      <alignment horizontal="right" vertical="top" wrapText="1"/>
    </xf>
    <xf numFmtId="0" fontId="3" fillId="0" borderId="0" xfId="2" applyNumberFormat="1" applyFont="1" applyFill="1" applyAlignment="1" applyProtection="1">
      <alignment horizontal="right"/>
    </xf>
    <xf numFmtId="0" fontId="4" fillId="0" borderId="0" xfId="2" applyNumberFormat="1" applyFont="1" applyFill="1" applyAlignment="1">
      <alignment horizontal="center"/>
    </xf>
    <xf numFmtId="0" fontId="3" fillId="0" borderId="0" xfId="2" applyNumberFormat="1" applyFont="1" applyFill="1" applyAlignment="1">
      <alignment horizontal="left"/>
    </xf>
    <xf numFmtId="0" fontId="4" fillId="0" borderId="0" xfId="2" applyNumberFormat="1" applyFont="1" applyFill="1" applyAlignment="1" applyProtection="1">
      <alignment horizontal="center"/>
    </xf>
    <xf numFmtId="0" fontId="4" fillId="0" borderId="0" xfId="2" applyNumberFormat="1" applyFont="1" applyFill="1" applyAlignment="1" applyProtection="1">
      <alignment horizontal="right"/>
    </xf>
    <xf numFmtId="0" fontId="3" fillId="0" borderId="0" xfId="2" applyNumberFormat="1" applyFont="1" applyFill="1" applyAlignment="1" applyProtection="1">
      <alignment horizontal="left"/>
    </xf>
    <xf numFmtId="0" fontId="4" fillId="0" borderId="0" xfId="2" applyNumberFormat="1" applyFont="1" applyFill="1" applyAlignment="1">
      <alignment horizontal="right" vertical="top" wrapText="1"/>
    </xf>
    <xf numFmtId="0" fontId="3" fillId="0" borderId="0" xfId="2" applyNumberFormat="1" applyFont="1" applyFill="1" applyAlignment="1">
      <alignment horizontal="right"/>
    </xf>
    <xf numFmtId="0" fontId="4" fillId="0" borderId="0" xfId="2" applyNumberFormat="1" applyFont="1" applyFill="1" applyAlignment="1" applyProtection="1">
      <alignment horizontal="center" vertical="center"/>
    </xf>
    <xf numFmtId="0" fontId="3" fillId="0" borderId="0" xfId="2" applyNumberFormat="1" applyFont="1" applyFill="1" applyProtection="1"/>
    <xf numFmtId="0" fontId="4" fillId="0" borderId="0" xfId="2" applyNumberFormat="1" applyFont="1" applyFill="1" applyBorder="1" applyAlignment="1" applyProtection="1">
      <alignment horizontal="center"/>
    </xf>
    <xf numFmtId="0" fontId="4" fillId="0" borderId="0" xfId="2" applyNumberFormat="1" applyFont="1" applyFill="1" applyBorder="1" applyAlignment="1" applyProtection="1">
      <alignment horizontal="right"/>
    </xf>
    <xf numFmtId="0" fontId="3" fillId="0" borderId="0" xfId="4" applyFont="1" applyFill="1" applyBorder="1" applyAlignment="1" applyProtection="1">
      <alignment horizontal="left" vertical="top" wrapText="1"/>
    </xf>
    <xf numFmtId="0" fontId="3" fillId="0" borderId="0" xfId="4" applyFont="1" applyFill="1" applyBorder="1" applyAlignment="1" applyProtection="1">
      <alignment horizontal="right" vertical="top" wrapText="1"/>
    </xf>
    <xf numFmtId="0" fontId="3" fillId="0" borderId="2" xfId="3" applyFont="1" applyFill="1" applyBorder="1" applyAlignment="1" applyProtection="1">
      <alignment horizontal="left"/>
    </xf>
    <xf numFmtId="0" fontId="3" fillId="0" borderId="2" xfId="3" applyNumberFormat="1" applyFont="1" applyFill="1" applyBorder="1" applyProtection="1"/>
    <xf numFmtId="0" fontId="3" fillId="0" borderId="2" xfId="3" applyNumberFormat="1" applyFont="1" applyFill="1" applyBorder="1" applyAlignment="1" applyProtection="1">
      <alignment horizontal="right"/>
    </xf>
    <xf numFmtId="0" fontId="6" fillId="0" borderId="2" xfId="3" applyNumberFormat="1" applyFont="1" applyFill="1" applyBorder="1" applyAlignment="1" applyProtection="1">
      <alignment horizontal="right"/>
    </xf>
    <xf numFmtId="0" fontId="3" fillId="0" borderId="0" xfId="4" applyFont="1" applyFill="1" applyProtection="1"/>
    <xf numFmtId="0" fontId="4" fillId="0" borderId="0" xfId="3" applyNumberFormat="1" applyFont="1" applyFill="1" applyBorder="1" applyAlignment="1">
      <alignment horizontal="left" vertical="top" wrapText="1"/>
    </xf>
    <xf numFmtId="0" fontId="3" fillId="0" borderId="0" xfId="1" applyNumberFormat="1" applyFont="1" applyFill="1" applyBorder="1" applyAlignment="1" applyProtection="1">
      <alignment horizontal="right"/>
    </xf>
    <xf numFmtId="0" fontId="4" fillId="0" borderId="0" xfId="2" applyNumberFormat="1" applyFont="1" applyFill="1" applyAlignment="1">
      <alignment vertical="top" wrapText="1"/>
    </xf>
    <xf numFmtId="169" fontId="4" fillId="0" borderId="0" xfId="2" applyNumberFormat="1" applyFont="1" applyFill="1" applyAlignment="1">
      <alignment horizontal="right" vertical="top" wrapText="1"/>
    </xf>
    <xf numFmtId="0" fontId="3" fillId="0" borderId="0" xfId="2" applyNumberFormat="1" applyFont="1" applyFill="1" applyAlignment="1">
      <alignment vertical="top" wrapText="1"/>
    </xf>
    <xf numFmtId="0" fontId="3" fillId="0" borderId="0" xfId="2" applyNumberFormat="1" applyFont="1" applyFill="1" applyAlignment="1">
      <alignment vertical="center" wrapText="1"/>
    </xf>
    <xf numFmtId="0" fontId="3" fillId="0" borderId="0" xfId="2" applyNumberFormat="1" applyFont="1" applyFill="1" applyAlignment="1" applyProtection="1">
      <alignment horizontal="right" vertical="center"/>
    </xf>
    <xf numFmtId="165" fontId="3" fillId="0" borderId="0" xfId="2" applyNumberFormat="1" applyFont="1" applyFill="1" applyAlignment="1">
      <alignment horizontal="right" vertical="top" wrapText="1"/>
    </xf>
    <xf numFmtId="0" fontId="3" fillId="0" borderId="3" xfId="1" applyNumberFormat="1" applyFont="1" applyFill="1" applyBorder="1" applyAlignment="1" applyProtection="1">
      <alignment horizontal="right" wrapText="1"/>
    </xf>
    <xf numFmtId="165" fontId="3" fillId="0" borderId="0" xfId="2" applyNumberFormat="1" applyFont="1" applyFill="1" applyBorder="1" applyAlignment="1">
      <alignment horizontal="right" vertical="top" wrapText="1"/>
    </xf>
    <xf numFmtId="0" fontId="3" fillId="0" borderId="0" xfId="2" applyNumberFormat="1" applyFont="1" applyFill="1" applyBorder="1" applyAlignment="1">
      <alignment vertical="top" wrapText="1"/>
    </xf>
    <xf numFmtId="169" fontId="4" fillId="0" borderId="0" xfId="2" applyNumberFormat="1" applyFont="1" applyFill="1" applyBorder="1" applyAlignment="1">
      <alignment horizontal="right" vertical="top" wrapText="1"/>
    </xf>
    <xf numFmtId="0" fontId="4" fillId="0" borderId="0" xfId="2" applyNumberFormat="1" applyFont="1" applyFill="1" applyBorder="1" applyAlignment="1">
      <alignment vertical="top" wrapText="1"/>
    </xf>
    <xf numFmtId="0" fontId="3" fillId="0" borderId="2" xfId="1" applyNumberFormat="1" applyFont="1" applyFill="1" applyBorder="1" applyAlignment="1" applyProtection="1">
      <alignment horizontal="right" wrapText="1"/>
    </xf>
    <xf numFmtId="43" fontId="3" fillId="0" borderId="0" xfId="1" applyFont="1" applyFill="1" applyBorder="1" applyAlignment="1" applyProtection="1">
      <alignment horizontal="right" wrapText="1"/>
    </xf>
    <xf numFmtId="0" fontId="3" fillId="0" borderId="0" xfId="2" applyNumberFormat="1" applyFont="1" applyFill="1" applyBorder="1" applyAlignment="1" applyProtection="1">
      <alignment horizontal="right"/>
    </xf>
    <xf numFmtId="0" fontId="3" fillId="0" borderId="3" xfId="2" applyNumberFormat="1" applyFont="1" applyFill="1" applyBorder="1" applyAlignment="1" applyProtection="1">
      <alignment horizontal="right" wrapText="1"/>
    </xf>
    <xf numFmtId="0" fontId="3" fillId="0" borderId="2" xfId="2" applyNumberFormat="1" applyFont="1" applyFill="1" applyBorder="1" applyAlignment="1" applyProtection="1">
      <alignment horizontal="right" wrapText="1"/>
    </xf>
    <xf numFmtId="0" fontId="4" fillId="0" borderId="0" xfId="2" applyNumberFormat="1" applyFont="1" applyFill="1" applyBorder="1" applyAlignment="1">
      <alignment horizontal="right" vertical="top" wrapText="1"/>
    </xf>
    <xf numFmtId="167" fontId="4" fillId="0" borderId="0" xfId="2" applyNumberFormat="1" applyFont="1" applyFill="1" applyBorder="1" applyAlignment="1">
      <alignment horizontal="right" vertical="top" wrapText="1"/>
    </xf>
    <xf numFmtId="0" fontId="3" fillId="0" borderId="0" xfId="2" applyNumberFormat="1" applyFont="1" applyFill="1" applyBorder="1" applyAlignment="1" applyProtection="1">
      <alignment horizontal="right" vertical="center"/>
    </xf>
    <xf numFmtId="0" fontId="3" fillId="0" borderId="0" xfId="2" applyNumberFormat="1" applyFont="1" applyFill="1" applyBorder="1" applyAlignment="1">
      <alignment vertical="top"/>
    </xf>
    <xf numFmtId="0" fontId="4" fillId="0" borderId="0" xfId="2" applyNumberFormat="1" applyFont="1" applyFill="1" applyBorder="1" applyAlignment="1" applyProtection="1">
      <alignment horizontal="left" vertical="top" wrapText="1"/>
    </xf>
    <xf numFmtId="168" fontId="4" fillId="0" borderId="0" xfId="2" applyNumberFormat="1" applyFont="1" applyFill="1" applyBorder="1" applyAlignment="1">
      <alignment horizontal="right" vertical="top" wrapText="1"/>
    </xf>
    <xf numFmtId="0" fontId="3" fillId="0" borderId="0" xfId="2" applyNumberFormat="1" applyFont="1" applyFill="1" applyBorder="1" applyAlignment="1" applyProtection="1">
      <alignment horizontal="left" vertical="top" wrapText="1"/>
    </xf>
    <xf numFmtId="0" fontId="3" fillId="0" borderId="0" xfId="2" applyFont="1" applyFill="1" applyBorder="1" applyAlignment="1">
      <alignment horizontal="left" vertical="top" wrapText="1"/>
    </xf>
    <xf numFmtId="0" fontId="4" fillId="0" borderId="0" xfId="2" applyFont="1" applyFill="1" applyBorder="1" applyAlignment="1">
      <alignment horizontal="right" vertical="top" wrapText="1"/>
    </xf>
    <xf numFmtId="0" fontId="4" fillId="0" borderId="0" xfId="2" applyFont="1" applyFill="1" applyBorder="1" applyAlignment="1" applyProtection="1">
      <alignment horizontal="left" vertical="top" wrapText="1"/>
    </xf>
    <xf numFmtId="166" fontId="4" fillId="0" borderId="0" xfId="2" applyNumberFormat="1" applyFont="1" applyFill="1" applyBorder="1" applyAlignment="1">
      <alignment horizontal="right" vertical="top" wrapText="1"/>
    </xf>
    <xf numFmtId="164" fontId="3" fillId="0" borderId="0" xfId="2" applyNumberFormat="1" applyFont="1" applyFill="1" applyBorder="1" applyAlignment="1">
      <alignment horizontal="right" vertical="top" wrapText="1"/>
    </xf>
    <xf numFmtId="0" fontId="3" fillId="0" borderId="0" xfId="2" applyFont="1" applyFill="1" applyBorder="1" applyAlignment="1" applyProtection="1">
      <alignment horizontal="left" vertical="top" wrapText="1"/>
    </xf>
    <xf numFmtId="166" fontId="4" fillId="0" borderId="0" xfId="7" applyNumberFormat="1" applyFont="1" applyFill="1" applyBorder="1" applyAlignment="1">
      <alignment horizontal="right" vertical="top" wrapText="1"/>
    </xf>
    <xf numFmtId="0" fontId="4" fillId="0" borderId="0" xfId="7" applyFont="1" applyFill="1" applyBorder="1" applyAlignment="1" applyProtection="1">
      <alignment horizontal="left" vertical="top" wrapText="1"/>
    </xf>
    <xf numFmtId="0" fontId="3" fillId="0" borderId="0" xfId="7" applyFont="1" applyFill="1" applyBorder="1" applyAlignment="1">
      <alignment horizontal="left" vertical="top" wrapText="1"/>
    </xf>
    <xf numFmtId="170" fontId="3" fillId="0" borderId="0" xfId="5" applyNumberFormat="1" applyFont="1" applyFill="1" applyBorder="1" applyAlignment="1" applyProtection="1">
      <alignment horizontal="right" vertical="top"/>
    </xf>
    <xf numFmtId="0" fontId="3" fillId="0" borderId="0" xfId="2" applyFont="1" applyFill="1" applyBorder="1" applyAlignment="1" applyProtection="1">
      <alignment horizontal="left" vertical="center" wrapText="1"/>
    </xf>
    <xf numFmtId="0" fontId="3" fillId="0" borderId="0" xfId="1" applyNumberFormat="1" applyFont="1" applyFill="1" applyBorder="1" applyAlignment="1" applyProtection="1">
      <alignment horizontal="right" wrapText="1"/>
    </xf>
    <xf numFmtId="0" fontId="3" fillId="0" borderId="0" xfId="5" applyNumberFormat="1" applyFont="1" applyFill="1" applyBorder="1" applyAlignment="1" applyProtection="1">
      <alignment horizontal="left" vertical="top" wrapText="1"/>
    </xf>
    <xf numFmtId="0" fontId="3" fillId="0" borderId="0" xfId="2" applyFont="1" applyFill="1" applyBorder="1" applyAlignment="1">
      <alignment horizontal="right" vertical="top" wrapText="1"/>
    </xf>
    <xf numFmtId="0" fontId="3" fillId="0" borderId="0" xfId="2" applyNumberFormat="1" applyFont="1" applyFill="1" applyAlignment="1" applyProtection="1">
      <alignment horizontal="right" wrapText="1"/>
    </xf>
    <xf numFmtId="0" fontId="3" fillId="0" borderId="3" xfId="2" applyNumberFormat="1" applyFont="1" applyFill="1" applyBorder="1" applyAlignment="1">
      <alignment horizontal="left" vertical="top" wrapText="1"/>
    </xf>
    <xf numFmtId="0" fontId="3" fillId="0" borderId="3" xfId="2" applyNumberFormat="1" applyFont="1" applyFill="1" applyBorder="1" applyAlignment="1">
      <alignment horizontal="right" vertical="top" wrapText="1"/>
    </xf>
    <xf numFmtId="0" fontId="4" fillId="0" borderId="3" xfId="2" applyNumberFormat="1" applyFont="1" applyFill="1" applyBorder="1" applyAlignment="1" applyProtection="1">
      <alignment horizontal="left" vertical="top" wrapText="1"/>
    </xf>
    <xf numFmtId="0" fontId="3" fillId="0" borderId="0" xfId="5" applyNumberFormat="1" applyFont="1" applyFill="1" applyAlignment="1" applyProtection="1">
      <alignment horizontal="left" vertical="top"/>
    </xf>
    <xf numFmtId="0" fontId="3" fillId="0" borderId="0" xfId="5" applyNumberFormat="1" applyFont="1" applyFill="1" applyAlignment="1" applyProtection="1">
      <alignment horizontal="right" vertical="top"/>
    </xf>
    <xf numFmtId="0" fontId="4" fillId="0" borderId="0" xfId="5" applyNumberFormat="1" applyFont="1" applyFill="1" applyAlignment="1" applyProtection="1">
      <alignment horizontal="left" vertical="top" wrapText="1"/>
    </xf>
    <xf numFmtId="0" fontId="3" fillId="0" borderId="0" xfId="2" applyNumberFormat="1" applyFont="1" applyFill="1" applyAlignment="1" applyProtection="1">
      <alignment horizontal="left" vertical="top"/>
    </xf>
    <xf numFmtId="0" fontId="4" fillId="0" borderId="0" xfId="5" applyNumberFormat="1" applyFont="1" applyFill="1" applyAlignment="1" applyProtection="1">
      <alignment horizontal="right" vertical="top"/>
    </xf>
    <xf numFmtId="0" fontId="3" fillId="0" borderId="0" xfId="5" applyFont="1" applyFill="1" applyBorder="1" applyAlignment="1" applyProtection="1">
      <alignment horizontal="left" vertical="top" wrapText="1"/>
    </xf>
    <xf numFmtId="171" fontId="4" fillId="0" borderId="0" xfId="5" applyNumberFormat="1" applyFont="1" applyFill="1" applyBorder="1" applyAlignment="1" applyProtection="1">
      <alignment horizontal="right" vertical="top"/>
    </xf>
    <xf numFmtId="0" fontId="4" fillId="0" borderId="0" xfId="5" applyFont="1" applyFill="1" applyBorder="1" applyAlignment="1" applyProtection="1">
      <alignment horizontal="left" vertical="top" wrapText="1"/>
    </xf>
    <xf numFmtId="0" fontId="3" fillId="0" borderId="2" xfId="2" applyNumberFormat="1" applyFont="1" applyFill="1" applyBorder="1" applyAlignment="1">
      <alignment horizontal="left" vertical="top" wrapText="1"/>
    </xf>
    <xf numFmtId="0" fontId="3" fillId="0" borderId="0" xfId="5" applyNumberFormat="1" applyFont="1" applyFill="1" applyBorder="1" applyAlignment="1" applyProtection="1">
      <alignment horizontal="left" vertical="top"/>
    </xf>
    <xf numFmtId="0" fontId="3" fillId="0" borderId="3" xfId="5" applyNumberFormat="1" applyFont="1" applyFill="1" applyBorder="1" applyAlignment="1" applyProtection="1">
      <alignment horizontal="left" vertical="top"/>
    </xf>
    <xf numFmtId="0" fontId="4" fillId="0" borderId="3" xfId="5" applyNumberFormat="1" applyFont="1" applyFill="1" applyBorder="1" applyAlignment="1" applyProtection="1">
      <alignment horizontal="left" vertical="top" wrapText="1"/>
    </xf>
    <xf numFmtId="0" fontId="3" fillId="0" borderId="2" xfId="2" applyNumberFormat="1" applyFont="1" applyFill="1" applyBorder="1" applyAlignment="1">
      <alignment horizontal="right" vertical="top" wrapText="1"/>
    </xf>
    <xf numFmtId="0" fontId="4" fillId="0" borderId="2" xfId="2" applyNumberFormat="1" applyFont="1" applyFill="1" applyBorder="1" applyAlignment="1" applyProtection="1">
      <alignment horizontal="left" vertical="top" wrapText="1"/>
    </xf>
    <xf numFmtId="0" fontId="3" fillId="0" borderId="0" xfId="2" applyFont="1" applyFill="1"/>
    <xf numFmtId="0" fontId="4" fillId="0" borderId="0" xfId="2" applyNumberFormat="1" applyFont="1" applyFill="1" applyBorder="1" applyAlignment="1">
      <alignment vertical="top"/>
    </xf>
    <xf numFmtId="0" fontId="3" fillId="0" borderId="0" xfId="3" applyNumberFormat="1" applyFont="1" applyFill="1" applyBorder="1" applyAlignment="1" applyProtection="1">
      <alignment horizontal="right"/>
    </xf>
    <xf numFmtId="0" fontId="3" fillId="0" borderId="0" xfId="7" applyNumberFormat="1" applyFont="1" applyFill="1" applyBorder="1" applyAlignment="1">
      <alignment horizontal="right" vertical="top" wrapText="1"/>
    </xf>
    <xf numFmtId="0" fontId="3" fillId="0" borderId="0" xfId="5" applyNumberFormat="1" applyFont="1" applyFill="1" applyBorder="1" applyAlignment="1" applyProtection="1">
      <alignment horizontal="right" vertical="top"/>
    </xf>
    <xf numFmtId="0" fontId="3" fillId="0" borderId="0" xfId="7" applyNumberFormat="1" applyFont="1" applyFill="1" applyBorder="1" applyAlignment="1" applyProtection="1">
      <alignment horizontal="left" vertical="top" wrapText="1"/>
    </xf>
    <xf numFmtId="0" fontId="3" fillId="0" borderId="0" xfId="2" applyNumberFormat="1" applyFont="1" applyFill="1" applyBorder="1" applyAlignment="1">
      <alignment horizontal="center"/>
    </xf>
    <xf numFmtId="0" fontId="3" fillId="0" borderId="0" xfId="4" applyNumberFormat="1" applyFont="1" applyFill="1" applyBorder="1" applyAlignment="1" applyProtection="1">
      <alignment horizontal="left" vertical="top" wrapText="1"/>
    </xf>
    <xf numFmtId="0" fontId="3" fillId="0" borderId="0" xfId="4" applyNumberFormat="1" applyFont="1" applyFill="1" applyBorder="1" applyAlignment="1" applyProtection="1">
      <alignment horizontal="right" vertical="top" wrapText="1"/>
    </xf>
    <xf numFmtId="0" fontId="3" fillId="0" borderId="0" xfId="4" applyNumberFormat="1" applyFont="1" applyFill="1" applyProtection="1"/>
    <xf numFmtId="0" fontId="3" fillId="0" borderId="0" xfId="2" applyFont="1" applyFill="1" applyBorder="1"/>
    <xf numFmtId="0" fontId="3" fillId="0" borderId="3" xfId="2" applyNumberFormat="1" applyFont="1" applyFill="1" applyBorder="1"/>
    <xf numFmtId="49" fontId="4" fillId="0" borderId="0" xfId="5" applyNumberFormat="1" applyFont="1" applyFill="1" applyBorder="1" applyAlignment="1" applyProtection="1">
      <alignment horizontal="right" vertical="top"/>
    </xf>
    <xf numFmtId="0" fontId="3" fillId="0" borderId="0" xfId="5" applyNumberFormat="1" applyFont="1" applyFill="1" applyAlignment="1" applyProtection="1">
      <alignment horizontal="left" vertical="top" wrapText="1"/>
    </xf>
    <xf numFmtId="0" fontId="3" fillId="0" borderId="2" xfId="2" applyNumberFormat="1" applyFont="1" applyFill="1" applyBorder="1" applyAlignment="1" applyProtection="1">
      <alignment horizontal="right"/>
    </xf>
    <xf numFmtId="166" fontId="3" fillId="0" borderId="0" xfId="2" applyNumberFormat="1" applyFont="1" applyFill="1" applyBorder="1" applyAlignment="1">
      <alignment horizontal="right" vertical="top" wrapText="1"/>
    </xf>
    <xf numFmtId="0" fontId="3" fillId="0" borderId="0" xfId="1" applyNumberFormat="1" applyFont="1" applyFill="1" applyAlignment="1" applyProtection="1">
      <alignment horizontal="right" wrapText="1"/>
    </xf>
    <xf numFmtId="0" fontId="3" fillId="0" borderId="0" xfId="2" applyFont="1" applyFill="1" applyAlignment="1">
      <alignment horizontal="right" vertical="top"/>
    </xf>
    <xf numFmtId="0" fontId="4" fillId="0" borderId="0" xfId="2" applyFont="1" applyFill="1" applyAlignment="1">
      <alignment horizontal="center" vertical="top"/>
    </xf>
    <xf numFmtId="0" fontId="3" fillId="0" borderId="0" xfId="2" applyNumberFormat="1" applyFont="1" applyFill="1" applyBorder="1" applyAlignment="1">
      <alignment horizontal="left" vertical="top"/>
    </xf>
    <xf numFmtId="0" fontId="4" fillId="0" borderId="2" xfId="2" applyNumberFormat="1" applyFont="1" applyFill="1" applyBorder="1" applyAlignment="1">
      <alignment vertical="top" wrapText="1"/>
    </xf>
    <xf numFmtId="0" fontId="3" fillId="0" borderId="2" xfId="2" applyNumberFormat="1" applyFont="1" applyFill="1" applyBorder="1"/>
    <xf numFmtId="0" fontId="3" fillId="0" borderId="0" xfId="4" applyFont="1" applyFill="1" applyBorder="1" applyProtection="1"/>
    <xf numFmtId="0" fontId="3" fillId="0" borderId="0" xfId="1" applyNumberFormat="1" applyFont="1" applyFill="1" applyAlignment="1" applyProtection="1">
      <alignment horizontal="center" wrapText="1"/>
    </xf>
    <xf numFmtId="0" fontId="3" fillId="0" borderId="0" xfId="2" applyNumberFormat="1" applyFont="1" applyFill="1" applyBorder="1" applyAlignment="1" applyProtection="1">
      <alignment horizontal="center"/>
    </xf>
    <xf numFmtId="0" fontId="3" fillId="0" borderId="0" xfId="1" applyNumberFormat="1" applyFont="1" applyFill="1" applyBorder="1" applyAlignment="1" applyProtection="1">
      <alignment horizontal="center" wrapText="1"/>
    </xf>
    <xf numFmtId="0" fontId="3" fillId="0" borderId="0" xfId="2" applyNumberFormat="1" applyFont="1" applyFill="1" applyBorder="1" applyAlignment="1" applyProtection="1">
      <alignment horizontal="right" wrapText="1"/>
    </xf>
    <xf numFmtId="0" fontId="3" fillId="0" borderId="0" xfId="2" applyNumberFormat="1" applyFont="1" applyFill="1" applyAlignment="1" applyProtection="1">
      <alignment horizontal="center"/>
    </xf>
    <xf numFmtId="0" fontId="3" fillId="0" borderId="0" xfId="1" applyNumberFormat="1" applyFont="1" applyFill="1" applyBorder="1" applyAlignment="1" applyProtection="1">
      <alignment horizontal="center"/>
    </xf>
    <xf numFmtId="0" fontId="3" fillId="0" borderId="0" xfId="2" applyFont="1" applyFill="1" applyBorder="1" applyAlignment="1">
      <alignment vertical="top" wrapText="1"/>
    </xf>
    <xf numFmtId="1" fontId="3" fillId="0" borderId="0" xfId="2" applyNumberFormat="1" applyFont="1" applyFill="1" applyAlignment="1">
      <alignment horizontal="right"/>
    </xf>
    <xf numFmtId="0" fontId="3" fillId="0" borderId="2" xfId="2" applyFont="1" applyFill="1" applyBorder="1"/>
    <xf numFmtId="43" fontId="3" fillId="0" borderId="3" xfId="1" applyFont="1" applyFill="1" applyBorder="1" applyAlignment="1" applyProtection="1">
      <alignment horizontal="right" wrapText="1"/>
    </xf>
    <xf numFmtId="0" fontId="3" fillId="0" borderId="0" xfId="2" applyFont="1" applyFill="1" applyAlignment="1">
      <alignment vertical="top" wrapText="1"/>
    </xf>
    <xf numFmtId="0" fontId="4" fillId="0" borderId="0" xfId="2" applyFont="1" applyFill="1" applyBorder="1" applyAlignment="1">
      <alignment vertical="top" wrapText="1"/>
    </xf>
    <xf numFmtId="43" fontId="3" fillId="0" borderId="2" xfId="1" applyFont="1" applyFill="1" applyBorder="1" applyAlignment="1" applyProtection="1">
      <alignment horizontal="right" wrapText="1"/>
    </xf>
    <xf numFmtId="0" fontId="3" fillId="0" borderId="0" xfId="7" applyNumberFormat="1" applyFont="1" applyFill="1" applyBorder="1" applyAlignment="1">
      <alignment horizontal="center" vertical="top" wrapText="1"/>
    </xf>
    <xf numFmtId="43" fontId="3" fillId="0" borderId="1" xfId="1" applyFont="1" applyFill="1" applyBorder="1" applyAlignment="1" applyProtection="1">
      <alignment horizontal="right" wrapText="1"/>
    </xf>
    <xf numFmtId="1" fontId="4" fillId="0" borderId="0" xfId="2" applyNumberFormat="1" applyFont="1" applyFill="1" applyBorder="1" applyAlignment="1" applyProtection="1">
      <alignment horizontal="center" vertical="center"/>
    </xf>
    <xf numFmtId="169" fontId="4" fillId="0" borderId="2" xfId="2" applyNumberFormat="1" applyFont="1" applyFill="1" applyBorder="1" applyAlignment="1">
      <alignment horizontal="right" vertical="top" wrapText="1"/>
    </xf>
    <xf numFmtId="0" fontId="3" fillId="0" borderId="2" xfId="4" applyNumberFormat="1" applyFont="1" applyFill="1" applyBorder="1" applyAlignment="1" applyProtection="1">
      <alignment horizontal="left" vertical="top" wrapText="1"/>
    </xf>
    <xf numFmtId="0" fontId="3" fillId="0" borderId="2" xfId="2" applyFont="1" applyFill="1" applyBorder="1" applyAlignment="1">
      <alignment horizontal="left" vertical="top" wrapText="1"/>
    </xf>
    <xf numFmtId="0" fontId="3" fillId="0" borderId="2" xfId="2" applyFont="1" applyFill="1" applyBorder="1" applyAlignment="1" applyProtection="1">
      <alignment horizontal="left" vertical="top" wrapText="1"/>
    </xf>
    <xf numFmtId="0" fontId="3" fillId="0" borderId="2" xfId="7" applyNumberFormat="1" applyFont="1" applyFill="1" applyBorder="1" applyAlignment="1">
      <alignment horizontal="right" vertical="top" wrapText="1"/>
    </xf>
    <xf numFmtId="0" fontId="3" fillId="0" borderId="2" xfId="7" applyNumberFormat="1" applyFont="1" applyFill="1" applyBorder="1" applyAlignment="1" applyProtection="1">
      <alignment horizontal="left" vertical="top" wrapText="1"/>
    </xf>
    <xf numFmtId="0" fontId="3" fillId="0" borderId="0" xfId="2" applyNumberFormat="1" applyFont="1" applyFill="1" applyBorder="1" applyAlignment="1">
      <alignment vertical="center" wrapText="1"/>
    </xf>
    <xf numFmtId="164" fontId="3" fillId="0" borderId="2" xfId="2" applyNumberFormat="1" applyFont="1" applyFill="1" applyBorder="1" applyAlignment="1">
      <alignment horizontal="right" vertical="top" wrapText="1"/>
    </xf>
    <xf numFmtId="0" fontId="3" fillId="0" borderId="2" xfId="3" applyNumberFormat="1" applyFont="1" applyFill="1" applyBorder="1" applyAlignment="1" applyProtection="1">
      <alignment vertical="center" wrapText="1"/>
    </xf>
    <xf numFmtId="0" fontId="3" fillId="0" borderId="0" xfId="8" applyNumberFormat="1" applyFont="1" applyFill="1" applyBorder="1" applyAlignment="1" applyProtection="1">
      <alignment horizontal="right" vertical="top"/>
    </xf>
    <xf numFmtId="0" fontId="3" fillId="0" borderId="0" xfId="8" applyNumberFormat="1" applyFont="1" applyFill="1" applyBorder="1" applyAlignment="1" applyProtection="1">
      <alignment horizontal="left" vertical="center" wrapText="1"/>
    </xf>
    <xf numFmtId="0" fontId="3" fillId="0" borderId="0" xfId="8" applyNumberFormat="1" applyFont="1" applyFill="1" applyBorder="1" applyAlignment="1" applyProtection="1">
      <alignment horizontal="left" vertical="center"/>
    </xf>
    <xf numFmtId="0" fontId="3" fillId="0" borderId="0" xfId="8" applyNumberFormat="1" applyFont="1" applyFill="1" applyBorder="1" applyAlignment="1" applyProtection="1">
      <alignment horizontal="right" vertical="center"/>
    </xf>
    <xf numFmtId="0" fontId="4" fillId="0" borderId="2" xfId="2" applyNumberFormat="1" applyFont="1" applyFill="1" applyBorder="1" applyAlignment="1">
      <alignment horizontal="right" vertical="top" wrapText="1"/>
    </xf>
    <xf numFmtId="0" fontId="3" fillId="0" borderId="2" xfId="4" applyNumberFormat="1" applyFont="1" applyFill="1" applyBorder="1" applyAlignment="1" applyProtection="1">
      <alignment horizontal="right" vertical="top" wrapText="1"/>
    </xf>
    <xf numFmtId="0" fontId="3" fillId="0" borderId="2" xfId="7" applyNumberFormat="1" applyFont="1" applyFill="1" applyBorder="1" applyAlignment="1">
      <alignment horizontal="center" vertical="top" wrapText="1"/>
    </xf>
    <xf numFmtId="0" fontId="3" fillId="0" borderId="2" xfId="4" applyFont="1" applyFill="1" applyBorder="1" applyAlignment="1" applyProtection="1">
      <alignment horizontal="left" vertical="top" wrapText="1"/>
    </xf>
    <xf numFmtId="0" fontId="3" fillId="0" borderId="2" xfId="4" applyFont="1" applyFill="1" applyBorder="1" applyAlignment="1" applyProtection="1">
      <alignment horizontal="right" vertical="top" wrapText="1"/>
    </xf>
    <xf numFmtId="0" fontId="3" fillId="0" borderId="0" xfId="6" applyNumberFormat="1" applyFont="1" applyFill="1" applyBorder="1" applyProtection="1"/>
    <xf numFmtId="0" fontId="3" fillId="0" borderId="0" xfId="2" applyNumberFormat="1" applyFont="1" applyFill="1" applyBorder="1" applyAlignment="1" applyProtection="1">
      <alignment horizontal="left"/>
    </xf>
    <xf numFmtId="49" fontId="3" fillId="0" borderId="0" xfId="4" applyNumberFormat="1" applyFont="1" applyFill="1" applyBorder="1" applyAlignment="1" applyProtection="1">
      <alignment horizontal="right" vertical="top" wrapText="1"/>
    </xf>
    <xf numFmtId="0" fontId="3" fillId="0" borderId="0" xfId="4" applyNumberFormat="1" applyFont="1" applyFill="1" applyBorder="1" applyProtection="1"/>
    <xf numFmtId="0" fontId="3" fillId="0" borderId="1" xfId="1" applyNumberFormat="1" applyFont="1" applyFill="1" applyBorder="1" applyAlignment="1" applyProtection="1">
      <alignment horizontal="right" wrapText="1"/>
    </xf>
    <xf numFmtId="0" fontId="5" fillId="0" borderId="0" xfId="1" applyNumberFormat="1" applyFont="1" applyFill="1" applyBorder="1" applyAlignment="1" applyProtection="1">
      <alignment horizontal="right" wrapText="1"/>
    </xf>
    <xf numFmtId="0" fontId="3" fillId="0" borderId="0" xfId="4" applyFont="1" applyFill="1" applyBorder="1" applyAlignment="1" applyProtection="1">
      <alignment horizontal="left"/>
    </xf>
    <xf numFmtId="0" fontId="3" fillId="0" borderId="0" xfId="4" applyNumberFormat="1" applyFont="1" applyFill="1" applyBorder="1" applyAlignment="1" applyProtection="1">
      <alignment horizontal="left"/>
    </xf>
    <xf numFmtId="0" fontId="3" fillId="0" borderId="1" xfId="3" applyNumberFormat="1" applyFont="1" applyFill="1" applyBorder="1" applyAlignment="1" applyProtection="1">
      <alignment horizontal="right" vertical="center"/>
    </xf>
    <xf numFmtId="0" fontId="3" fillId="0" borderId="0" xfId="3" applyFont="1" applyFill="1" applyBorder="1" applyAlignment="1" applyProtection="1"/>
    <xf numFmtId="0" fontId="1" fillId="0" borderId="0" xfId="0" applyFont="1" applyFill="1" applyAlignment="1"/>
    <xf numFmtId="0" fontId="3" fillId="0" borderId="0" xfId="3" applyNumberFormat="1" applyFont="1" applyFill="1" applyBorder="1" applyAlignment="1" applyProtection="1">
      <alignment horizontal="right" vertical="center"/>
    </xf>
    <xf numFmtId="0" fontId="3" fillId="0" borderId="1" xfId="4" applyFont="1" applyFill="1" applyBorder="1" applyAlignment="1" applyProtection="1">
      <alignment horizontal="left" vertical="center" wrapText="1"/>
    </xf>
    <xf numFmtId="0" fontId="3" fillId="0" borderId="1" xfId="3" applyFont="1" applyFill="1" applyBorder="1" applyAlignment="1" applyProtection="1">
      <alignment vertical="center"/>
    </xf>
    <xf numFmtId="0" fontId="3" fillId="0" borderId="1" xfId="3" applyNumberFormat="1" applyFont="1" applyFill="1" applyBorder="1" applyAlignment="1" applyProtection="1">
      <alignment horizontal="right" vertical="center" wrapText="1"/>
    </xf>
    <xf numFmtId="0" fontId="3" fillId="0" borderId="0" xfId="4" applyFont="1" applyFill="1" applyBorder="1" applyAlignment="1" applyProtection="1">
      <alignment vertical="center"/>
    </xf>
    <xf numFmtId="0" fontId="6" fillId="0" borderId="0" xfId="2" applyNumberFormat="1" applyFont="1" applyFill="1" applyBorder="1" applyAlignment="1">
      <alignment horizontal="left" vertical="top" wrapText="1"/>
    </xf>
    <xf numFmtId="0" fontId="6" fillId="0" borderId="0" xfId="2" applyNumberFormat="1" applyFont="1" applyFill="1" applyBorder="1" applyAlignment="1">
      <alignment horizontal="right" vertical="top" wrapText="1"/>
    </xf>
    <xf numFmtId="0" fontId="6" fillId="0" borderId="0" xfId="2" applyNumberFormat="1" applyFont="1" applyFill="1" applyBorder="1" applyAlignment="1">
      <alignment vertical="top" wrapText="1"/>
    </xf>
    <xf numFmtId="0" fontId="6" fillId="0" borderId="0" xfId="2" applyFont="1" applyFill="1" applyBorder="1" applyAlignment="1" applyProtection="1">
      <alignment horizontal="left" vertical="top" wrapText="1"/>
    </xf>
    <xf numFmtId="0" fontId="6" fillId="0" borderId="0" xfId="1" applyNumberFormat="1" applyFont="1" applyFill="1" applyBorder="1" applyAlignment="1">
      <alignment horizontal="right" vertical="top" wrapText="1"/>
    </xf>
    <xf numFmtId="43" fontId="6" fillId="0" borderId="0" xfId="1" applyFont="1" applyFill="1" applyBorder="1" applyAlignment="1">
      <alignment horizontal="right" vertical="top" wrapText="1"/>
    </xf>
    <xf numFmtId="0" fontId="6" fillId="0" borderId="0" xfId="2" applyFont="1" applyFill="1" applyAlignment="1">
      <alignment vertical="top"/>
    </xf>
    <xf numFmtId="0" fontId="3" fillId="0" borderId="3" xfId="2" applyFont="1" applyFill="1" applyBorder="1" applyAlignment="1">
      <alignment horizontal="left" vertical="top" wrapText="1"/>
    </xf>
    <xf numFmtId="0" fontId="4" fillId="0" borderId="3" xfId="2" applyFont="1" applyFill="1" applyBorder="1" applyAlignment="1">
      <alignment horizontal="right" vertical="top" wrapText="1"/>
    </xf>
    <xf numFmtId="0" fontId="4" fillId="0" borderId="3" xfId="2" applyFont="1" applyFill="1" applyBorder="1" applyAlignment="1" applyProtection="1">
      <alignment horizontal="left" vertical="top" wrapText="1"/>
    </xf>
    <xf numFmtId="0" fontId="3" fillId="0" borderId="0" xfId="1" applyNumberFormat="1" applyFont="1" applyFill="1" applyAlignment="1" applyProtection="1">
      <alignment horizontal="right" vertical="center" wrapText="1"/>
    </xf>
    <xf numFmtId="0" fontId="3" fillId="0" borderId="0" xfId="1" applyNumberFormat="1" applyFont="1" applyFill="1" applyBorder="1" applyAlignment="1" applyProtection="1">
      <alignment horizontal="right" vertical="center" wrapText="1"/>
    </xf>
    <xf numFmtId="0" fontId="3" fillId="0" borderId="0" xfId="4" applyFont="1" applyFill="1" applyAlignment="1" applyProtection="1">
      <alignment horizontal="right" vertical="top"/>
    </xf>
    <xf numFmtId="0" fontId="3" fillId="0" borderId="0" xfId="2" applyFont="1" applyFill="1" applyAlignment="1">
      <alignment horizontal="left" wrapText="1"/>
    </xf>
  </cellXfs>
  <cellStyles count="9">
    <cellStyle name="Comma" xfId="1" builtinId="3"/>
    <cellStyle name="Normal" xfId="0" builtinId="0"/>
    <cellStyle name="Normal_budget for 03-04" xfId="2"/>
    <cellStyle name="Normal_budget for 03-04 2" xfId="7"/>
    <cellStyle name="Normal_BUDGET-2000" xfId="3"/>
    <cellStyle name="Normal_budgetDocNIC02-03" xfId="4"/>
    <cellStyle name="Normal_DEMAND17" xfId="5"/>
    <cellStyle name="Normal_DEMAND17 2" xfId="8"/>
    <cellStyle name="Percent" xfId="6" builtinId="5"/>
  </cellStyles>
  <dxfs count="0"/>
  <tableStyles count="0" defaultTableStyle="TableStyleMedium9" defaultPivotStyle="PivotStyleLight16"/>
  <colors>
    <mruColors>
      <color rgb="FFFF99FF"/>
      <color rgb="FFFF0066"/>
      <color rgb="FF336699"/>
      <color rgb="FFFF3399"/>
      <color rgb="FFFF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268392</xdr:colOff>
      <xdr:row>94</xdr:row>
      <xdr:rowOff>9111</xdr:rowOff>
    </xdr:from>
    <xdr:to>
      <xdr:col>8</xdr:col>
      <xdr:colOff>36455</xdr:colOff>
      <xdr:row>97</xdr:row>
      <xdr:rowOff>82826</xdr:rowOff>
    </xdr:to>
    <xdr:sp macro="" textlink="">
      <xdr:nvSpPr>
        <xdr:cNvPr id="1220" name="Text Box 7" hidden="1"/>
        <xdr:cNvSpPr txBox="1">
          <a:spLocks noChangeArrowheads="1"/>
        </xdr:cNvSpPr>
      </xdr:nvSpPr>
      <xdr:spPr bwMode="auto">
        <a:xfrm>
          <a:off x="6332220" y="16664940"/>
          <a:ext cx="1272540" cy="64008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twoCellAnchor editAs="absolute">
    <xdr:from>
      <xdr:col>9</xdr:col>
      <xdr:colOff>303430</xdr:colOff>
      <xdr:row>41</xdr:row>
      <xdr:rowOff>33130</xdr:rowOff>
    </xdr:from>
    <xdr:to>
      <xdr:col>11</xdr:col>
      <xdr:colOff>356032</xdr:colOff>
      <xdr:row>44</xdr:row>
      <xdr:rowOff>49696</xdr:rowOff>
    </xdr:to>
    <xdr:sp macro="" textlink="">
      <xdr:nvSpPr>
        <xdr:cNvPr id="1221" name="Text Box 16" hidden="1"/>
        <xdr:cNvSpPr txBox="1">
          <a:spLocks noChangeArrowheads="1"/>
        </xdr:cNvSpPr>
      </xdr:nvSpPr>
      <xdr:spPr bwMode="auto">
        <a:xfrm>
          <a:off x="8648700" y="7139940"/>
          <a:ext cx="1554480" cy="52578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twoCellAnchor editAs="absolute">
    <xdr:from>
      <xdr:col>9</xdr:col>
      <xdr:colOff>303430</xdr:colOff>
      <xdr:row>50</xdr:row>
      <xdr:rowOff>132521</xdr:rowOff>
    </xdr:from>
    <xdr:to>
      <xdr:col>11</xdr:col>
      <xdr:colOff>356032</xdr:colOff>
      <xdr:row>54</xdr:row>
      <xdr:rowOff>124239</xdr:rowOff>
    </xdr:to>
    <xdr:sp macro="" textlink="">
      <xdr:nvSpPr>
        <xdr:cNvPr id="1222" name="Text Box 18" hidden="1"/>
        <xdr:cNvSpPr txBox="1">
          <a:spLocks noChangeArrowheads="1"/>
        </xdr:cNvSpPr>
      </xdr:nvSpPr>
      <xdr:spPr bwMode="auto">
        <a:xfrm>
          <a:off x="8648700" y="8793480"/>
          <a:ext cx="1554480" cy="68580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twoCellAnchor editAs="absolute">
    <xdr:from>
      <xdr:col>8</xdr:col>
      <xdr:colOff>573733</xdr:colOff>
      <xdr:row>67</xdr:row>
      <xdr:rowOff>152814</xdr:rowOff>
    </xdr:from>
    <xdr:to>
      <xdr:col>10</xdr:col>
      <xdr:colOff>466919</xdr:colOff>
      <xdr:row>70</xdr:row>
      <xdr:rowOff>166066</xdr:rowOff>
    </xdr:to>
    <xdr:sp macro="" textlink="">
      <xdr:nvSpPr>
        <xdr:cNvPr id="1223" name="Text Box 25" hidden="1"/>
        <xdr:cNvSpPr txBox="1">
          <a:spLocks noChangeArrowheads="1"/>
        </xdr:cNvSpPr>
      </xdr:nvSpPr>
      <xdr:spPr bwMode="auto">
        <a:xfrm>
          <a:off x="8161020" y="11826240"/>
          <a:ext cx="1455420" cy="70866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twoCellAnchor editAs="absolute">
    <xdr:from>
      <xdr:col>5</xdr:col>
      <xdr:colOff>452633</xdr:colOff>
      <xdr:row>18</xdr:row>
      <xdr:rowOff>129170</xdr:rowOff>
    </xdr:from>
    <xdr:to>
      <xdr:col>7</xdr:col>
      <xdr:colOff>444924</xdr:colOff>
      <xdr:row>24</xdr:row>
      <xdr:rowOff>57979</xdr:rowOff>
    </xdr:to>
    <xdr:sp macro="" textlink="">
      <xdr:nvSpPr>
        <xdr:cNvPr id="1224" name="Text Box 27" hidden="1"/>
        <xdr:cNvSpPr txBox="1">
          <a:spLocks noChangeArrowheads="1"/>
        </xdr:cNvSpPr>
      </xdr:nvSpPr>
      <xdr:spPr bwMode="auto">
        <a:xfrm>
          <a:off x="5753100" y="3253740"/>
          <a:ext cx="1501140" cy="90678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twoCellAnchor editAs="absolute">
    <xdr:from>
      <xdr:col>5</xdr:col>
      <xdr:colOff>452633</xdr:colOff>
      <xdr:row>40</xdr:row>
      <xdr:rowOff>24848</xdr:rowOff>
    </xdr:from>
    <xdr:to>
      <xdr:col>7</xdr:col>
      <xdr:colOff>444924</xdr:colOff>
      <xdr:row>44</xdr:row>
      <xdr:rowOff>0</xdr:rowOff>
    </xdr:to>
    <xdr:sp macro="" textlink="">
      <xdr:nvSpPr>
        <xdr:cNvPr id="1225" name="Text Box 28" hidden="1"/>
        <xdr:cNvSpPr txBox="1">
          <a:spLocks noChangeArrowheads="1"/>
        </xdr:cNvSpPr>
      </xdr:nvSpPr>
      <xdr:spPr bwMode="auto">
        <a:xfrm>
          <a:off x="5753100" y="6972300"/>
          <a:ext cx="1501140" cy="64008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twoCellAnchor editAs="absolute">
    <xdr:from>
      <xdr:col>5</xdr:col>
      <xdr:colOff>452633</xdr:colOff>
      <xdr:row>50</xdr:row>
      <xdr:rowOff>16565</xdr:rowOff>
    </xdr:from>
    <xdr:to>
      <xdr:col>7</xdr:col>
      <xdr:colOff>444924</xdr:colOff>
      <xdr:row>54</xdr:row>
      <xdr:rowOff>23191</xdr:rowOff>
    </xdr:to>
    <xdr:sp macro="" textlink="">
      <xdr:nvSpPr>
        <xdr:cNvPr id="1226" name="Text Box 30" hidden="1"/>
        <xdr:cNvSpPr txBox="1">
          <a:spLocks noChangeArrowheads="1"/>
        </xdr:cNvSpPr>
      </xdr:nvSpPr>
      <xdr:spPr bwMode="auto">
        <a:xfrm>
          <a:off x="5753100" y="8694420"/>
          <a:ext cx="1501140" cy="68580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twoCellAnchor editAs="absolute">
    <xdr:from>
      <xdr:col>5</xdr:col>
      <xdr:colOff>452633</xdr:colOff>
      <xdr:row>57</xdr:row>
      <xdr:rowOff>68332</xdr:rowOff>
    </xdr:from>
    <xdr:to>
      <xdr:col>7</xdr:col>
      <xdr:colOff>444924</xdr:colOff>
      <xdr:row>61</xdr:row>
      <xdr:rowOff>41413</xdr:rowOff>
    </xdr:to>
    <xdr:sp macro="" textlink="">
      <xdr:nvSpPr>
        <xdr:cNvPr id="1227" name="Text Box 31" hidden="1"/>
        <xdr:cNvSpPr txBox="1">
          <a:spLocks noChangeArrowheads="1"/>
        </xdr:cNvSpPr>
      </xdr:nvSpPr>
      <xdr:spPr bwMode="auto">
        <a:xfrm>
          <a:off x="5753100" y="9974580"/>
          <a:ext cx="1501140" cy="70104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twoCellAnchor editAs="absolute">
    <xdr:from>
      <xdr:col>5</xdr:col>
      <xdr:colOff>452633</xdr:colOff>
      <xdr:row>60</xdr:row>
      <xdr:rowOff>20707</xdr:rowOff>
    </xdr:from>
    <xdr:to>
      <xdr:col>7</xdr:col>
      <xdr:colOff>273936</xdr:colOff>
      <xdr:row>64</xdr:row>
      <xdr:rowOff>12010</xdr:rowOff>
    </xdr:to>
    <xdr:sp macro="" textlink="">
      <xdr:nvSpPr>
        <xdr:cNvPr id="1228" name="Text Box 33" hidden="1"/>
        <xdr:cNvSpPr txBox="1">
          <a:spLocks noChangeArrowheads="1"/>
        </xdr:cNvSpPr>
      </xdr:nvSpPr>
      <xdr:spPr bwMode="auto">
        <a:xfrm>
          <a:off x="5753100" y="10462260"/>
          <a:ext cx="1356360" cy="70866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twoCellAnchor editAs="absolute">
    <xdr:from>
      <xdr:col>5</xdr:col>
      <xdr:colOff>452633</xdr:colOff>
      <xdr:row>64</xdr:row>
      <xdr:rowOff>12010</xdr:rowOff>
    </xdr:from>
    <xdr:to>
      <xdr:col>7</xdr:col>
      <xdr:colOff>444924</xdr:colOff>
      <xdr:row>69</xdr:row>
      <xdr:rowOff>95664</xdr:rowOff>
    </xdr:to>
    <xdr:sp macro="" textlink="">
      <xdr:nvSpPr>
        <xdr:cNvPr id="1229" name="Text Box 34" hidden="1"/>
        <xdr:cNvSpPr txBox="1">
          <a:spLocks noChangeArrowheads="1"/>
        </xdr:cNvSpPr>
      </xdr:nvSpPr>
      <xdr:spPr bwMode="auto">
        <a:xfrm>
          <a:off x="5753100" y="11170920"/>
          <a:ext cx="1501140" cy="94488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syncVertical="1" syncRef="A1" transitionEvaluation="1" codeName="Sheet1">
    <tabColor rgb="FFC00000"/>
  </sheetPr>
  <dimension ref="A1:G370"/>
  <sheetViews>
    <sheetView tabSelected="1" view="pageBreakPreview" zoomScale="115" zoomScaleNormal="145" zoomScaleSheetLayoutView="115" workbookViewId="0">
      <selection activeCell="L18" sqref="L18"/>
    </sheetView>
  </sheetViews>
  <sheetFormatPr defaultColWidth="11" defaultRowHeight="12.75"/>
  <cols>
    <col min="1" max="1" width="5.7109375" style="1" customWidth="1"/>
    <col min="2" max="2" width="8.5703125" style="9" customWidth="1"/>
    <col min="3" max="3" width="40.7109375" style="3" customWidth="1"/>
    <col min="4" max="4" width="10.7109375" style="3" customWidth="1"/>
    <col min="5" max="6" width="10.7109375" style="17" customWidth="1"/>
    <col min="7" max="7" width="10.7109375" style="3" customWidth="1"/>
    <col min="8" max="16384" width="11" style="3"/>
  </cols>
  <sheetData>
    <row r="1" spans="1:7">
      <c r="B1" s="87"/>
      <c r="D1" s="7" t="s">
        <v>86</v>
      </c>
      <c r="E1" s="3"/>
      <c r="F1" s="2"/>
      <c r="G1" s="2"/>
    </row>
    <row r="2" spans="1:7">
      <c r="B2" s="87"/>
      <c r="D2" s="7" t="s">
        <v>87</v>
      </c>
      <c r="E2" s="3"/>
      <c r="F2" s="2"/>
      <c r="G2" s="2"/>
    </row>
    <row r="3" spans="1:7" ht="8.4499999999999993" customHeight="1">
      <c r="A3" s="4"/>
      <c r="B3" s="5"/>
      <c r="C3" s="7"/>
      <c r="D3" s="8"/>
      <c r="E3" s="3"/>
      <c r="F3" s="8"/>
      <c r="G3" s="6"/>
    </row>
    <row r="4" spans="1:7">
      <c r="C4" s="10" t="s">
        <v>46</v>
      </c>
      <c r="D4" s="11" t="s">
        <v>0</v>
      </c>
      <c r="E4" s="12" t="s">
        <v>1</v>
      </c>
      <c r="F4" s="14"/>
      <c r="G4" s="13"/>
    </row>
    <row r="5" spans="1:7">
      <c r="C5" s="10" t="s">
        <v>2</v>
      </c>
      <c r="D5" s="11">
        <v>2052</v>
      </c>
      <c r="E5" s="15" t="s">
        <v>3</v>
      </c>
      <c r="F5" s="14"/>
      <c r="G5" s="13"/>
    </row>
    <row r="6" spans="1:7">
      <c r="C6" s="10"/>
      <c r="D6" s="11">
        <v>2055</v>
      </c>
      <c r="E6" s="15" t="s">
        <v>192</v>
      </c>
      <c r="F6" s="14"/>
      <c r="G6" s="13"/>
    </row>
    <row r="7" spans="1:7">
      <c r="C7" s="10"/>
      <c r="D7" s="11">
        <v>2056</v>
      </c>
      <c r="E7" s="15" t="s">
        <v>4</v>
      </c>
      <c r="F7" s="14"/>
      <c r="G7" s="13"/>
    </row>
    <row r="8" spans="1:7">
      <c r="C8" s="10"/>
      <c r="D8" s="11">
        <v>2059</v>
      </c>
      <c r="E8" s="15" t="s">
        <v>72</v>
      </c>
      <c r="F8" s="14"/>
      <c r="G8" s="13"/>
    </row>
    <row r="9" spans="1:7">
      <c r="B9" s="16"/>
      <c r="C9" s="13"/>
      <c r="D9" s="11">
        <v>2070</v>
      </c>
      <c r="E9" s="15" t="s">
        <v>5</v>
      </c>
      <c r="F9" s="14"/>
      <c r="G9" s="13"/>
    </row>
    <row r="10" spans="1:7">
      <c r="B10" s="16"/>
      <c r="C10" s="13"/>
      <c r="D10" s="11">
        <v>2075</v>
      </c>
      <c r="E10" s="15" t="s">
        <v>38</v>
      </c>
      <c r="F10" s="14"/>
      <c r="G10" s="13"/>
    </row>
    <row r="11" spans="1:7">
      <c r="C11" s="17" t="s">
        <v>47</v>
      </c>
      <c r="D11" s="11">
        <v>2235</v>
      </c>
      <c r="E11" s="15" t="s">
        <v>6</v>
      </c>
      <c r="F11" s="14"/>
      <c r="G11" s="13"/>
    </row>
    <row r="12" spans="1:7" ht="12.75" customHeight="1">
      <c r="C12" s="17"/>
      <c r="D12" s="11">
        <v>4059</v>
      </c>
      <c r="E12" s="15" t="s">
        <v>69</v>
      </c>
      <c r="F12" s="14"/>
      <c r="G12" s="13"/>
    </row>
    <row r="13" spans="1:7" ht="26.25" customHeight="1">
      <c r="C13" s="103" t="s">
        <v>184</v>
      </c>
      <c r="D13" s="104">
        <v>4070</v>
      </c>
      <c r="E13" s="172" t="s">
        <v>185</v>
      </c>
      <c r="F13" s="172"/>
      <c r="G13" s="172"/>
    </row>
    <row r="14" spans="1:7" ht="11.45" customHeight="1">
      <c r="C14" s="11"/>
      <c r="D14" s="11"/>
      <c r="E14" s="15"/>
      <c r="F14" s="14"/>
      <c r="G14" s="13"/>
    </row>
    <row r="15" spans="1:7" s="108" customFormat="1" ht="15" customHeight="1">
      <c r="A15" s="149" t="s">
        <v>219</v>
      </c>
      <c r="B15" s="23"/>
      <c r="C15" s="95"/>
      <c r="D15" s="95"/>
      <c r="E15" s="150"/>
      <c r="F15" s="146"/>
      <c r="G15" s="13"/>
    </row>
    <row r="16" spans="1:7" ht="10.9" customHeight="1">
      <c r="A16" s="75"/>
      <c r="E16" s="14"/>
      <c r="F16" s="14"/>
      <c r="G16" s="13"/>
    </row>
    <row r="17" spans="1:7">
      <c r="D17" s="18" t="s">
        <v>49</v>
      </c>
      <c r="E17" s="18" t="s">
        <v>50</v>
      </c>
      <c r="F17" s="18" t="s">
        <v>9</v>
      </c>
      <c r="G17" s="19"/>
    </row>
    <row r="18" spans="1:7">
      <c r="C18" s="21" t="s">
        <v>7</v>
      </c>
      <c r="D18" s="11">
        <f>G283</f>
        <v>1259237</v>
      </c>
      <c r="E18" s="124">
        <f>G365</f>
        <v>107320</v>
      </c>
      <c r="F18" s="11">
        <f>SUM(D18:E18)</f>
        <v>1366557</v>
      </c>
      <c r="G18" s="19"/>
    </row>
    <row r="19" spans="1:7" ht="12" customHeight="1">
      <c r="C19" s="19"/>
      <c r="D19" s="20"/>
      <c r="E19" s="21"/>
      <c r="F19" s="10"/>
      <c r="G19" s="19"/>
    </row>
    <row r="20" spans="1:7">
      <c r="A20" s="75" t="s">
        <v>44</v>
      </c>
      <c r="D20" s="19"/>
      <c r="E20" s="10"/>
      <c r="F20" s="10"/>
      <c r="G20" s="19"/>
    </row>
    <row r="21" spans="1:7" s="28" customFormat="1" ht="15" customHeight="1">
      <c r="A21" s="22"/>
      <c r="B21" s="23"/>
      <c r="C21" s="24"/>
      <c r="D21" s="25"/>
      <c r="E21" s="26"/>
      <c r="F21" s="26"/>
      <c r="G21" s="27" t="s">
        <v>52</v>
      </c>
    </row>
    <row r="22" spans="1:7" s="158" customFormat="1" ht="27" customHeight="1">
      <c r="A22" s="155"/>
      <c r="B22" s="155"/>
      <c r="C22" s="156"/>
      <c r="D22" s="151" t="s">
        <v>88</v>
      </c>
      <c r="E22" s="157" t="s">
        <v>89</v>
      </c>
      <c r="F22" s="157" t="s">
        <v>217</v>
      </c>
      <c r="G22" s="157" t="s">
        <v>67</v>
      </c>
    </row>
    <row r="23" spans="1:7" s="108" customFormat="1">
      <c r="A23" s="22"/>
      <c r="B23" s="152" t="s">
        <v>8</v>
      </c>
      <c r="C23" s="153"/>
      <c r="D23" s="154" t="s">
        <v>188</v>
      </c>
      <c r="E23" s="154" t="s">
        <v>218</v>
      </c>
      <c r="F23" s="154" t="s">
        <v>218</v>
      </c>
      <c r="G23" s="171" t="s">
        <v>227</v>
      </c>
    </row>
    <row r="24" spans="1:7" s="108" customFormat="1" ht="6" customHeight="1">
      <c r="A24" s="141"/>
      <c r="B24" s="142"/>
      <c r="C24" s="24"/>
      <c r="D24" s="26"/>
      <c r="E24" s="26"/>
      <c r="F24" s="26"/>
      <c r="G24" s="133"/>
    </row>
    <row r="25" spans="1:7" ht="15" customHeight="1">
      <c r="A25" s="4"/>
      <c r="B25" s="5"/>
      <c r="C25" s="29" t="s">
        <v>10</v>
      </c>
      <c r="D25" s="88"/>
      <c r="E25" s="88"/>
      <c r="F25" s="88"/>
      <c r="G25" s="88"/>
    </row>
    <row r="26" spans="1:7" ht="15" customHeight="1">
      <c r="A26" s="1" t="s">
        <v>11</v>
      </c>
      <c r="B26" s="16">
        <v>2013</v>
      </c>
      <c r="C26" s="31" t="s">
        <v>1</v>
      </c>
      <c r="D26" s="143"/>
      <c r="E26" s="44"/>
      <c r="F26" s="44"/>
      <c r="G26" s="144"/>
    </row>
    <row r="27" spans="1:7" ht="15" customHeight="1">
      <c r="B27" s="32">
        <v>0.10100000000000001</v>
      </c>
      <c r="C27" s="31" t="s">
        <v>149</v>
      </c>
      <c r="D27" s="19"/>
      <c r="E27" s="10"/>
      <c r="F27" s="10"/>
      <c r="G27" s="15"/>
    </row>
    <row r="28" spans="1:7" ht="15" customHeight="1">
      <c r="B28" s="5">
        <v>60</v>
      </c>
      <c r="C28" s="33" t="s">
        <v>55</v>
      </c>
      <c r="D28" s="102"/>
      <c r="E28" s="102"/>
      <c r="F28" s="102"/>
      <c r="G28" s="10"/>
    </row>
    <row r="29" spans="1:7" ht="15" customHeight="1">
      <c r="B29" s="36" t="s">
        <v>15</v>
      </c>
      <c r="C29" s="34" t="s">
        <v>12</v>
      </c>
      <c r="D29" s="169">
        <v>1882</v>
      </c>
      <c r="E29" s="169">
        <v>1920</v>
      </c>
      <c r="F29" s="169">
        <v>1920</v>
      </c>
      <c r="G29" s="35">
        <v>1920</v>
      </c>
    </row>
    <row r="30" spans="1:7" s="28" customFormat="1" ht="15" customHeight="1">
      <c r="A30" s="93"/>
      <c r="B30" s="94" t="s">
        <v>101</v>
      </c>
      <c r="C30" s="93" t="s">
        <v>99</v>
      </c>
      <c r="D30" s="43">
        <v>0</v>
      </c>
      <c r="E30" s="65">
        <v>96</v>
      </c>
      <c r="F30" s="65">
        <v>96</v>
      </c>
      <c r="G30" s="65">
        <v>1</v>
      </c>
    </row>
    <row r="31" spans="1:7" s="28" customFormat="1" ht="15" customHeight="1">
      <c r="A31" s="93" t="s">
        <v>9</v>
      </c>
      <c r="B31" s="5">
        <v>60</v>
      </c>
      <c r="C31" s="33" t="s">
        <v>55</v>
      </c>
      <c r="D31" s="37">
        <f t="shared" ref="D31:G31" si="0">SUM(D29:D30)</f>
        <v>1882</v>
      </c>
      <c r="E31" s="37">
        <f t="shared" si="0"/>
        <v>2016</v>
      </c>
      <c r="F31" s="37">
        <f t="shared" si="0"/>
        <v>2016</v>
      </c>
      <c r="G31" s="37">
        <f t="shared" si="0"/>
        <v>1921</v>
      </c>
    </row>
    <row r="32" spans="1:7" s="28" customFormat="1" ht="15" customHeight="1">
      <c r="A32" s="93"/>
      <c r="B32" s="94"/>
      <c r="C32" s="93"/>
      <c r="D32" s="65"/>
      <c r="E32" s="65"/>
      <c r="F32" s="65"/>
      <c r="G32" s="65"/>
    </row>
    <row r="33" spans="1:7" ht="15" customHeight="1">
      <c r="B33" s="5">
        <v>61</v>
      </c>
      <c r="C33" s="33" t="s">
        <v>56</v>
      </c>
      <c r="D33" s="109"/>
      <c r="E33" s="102"/>
      <c r="F33" s="102"/>
      <c r="G33" s="10"/>
    </row>
    <row r="34" spans="1:7" ht="15" customHeight="1">
      <c r="B34" s="36" t="s">
        <v>31</v>
      </c>
      <c r="C34" s="34" t="s">
        <v>12</v>
      </c>
      <c r="D34" s="169">
        <v>15210</v>
      </c>
      <c r="E34" s="169">
        <v>20160</v>
      </c>
      <c r="F34" s="169">
        <v>20160</v>
      </c>
      <c r="G34" s="35">
        <v>15840</v>
      </c>
    </row>
    <row r="35" spans="1:7" s="28" customFormat="1" ht="15" customHeight="1">
      <c r="A35" s="93"/>
      <c r="B35" s="94" t="s">
        <v>103</v>
      </c>
      <c r="C35" s="93" t="s">
        <v>99</v>
      </c>
      <c r="D35" s="65">
        <v>755</v>
      </c>
      <c r="E35" s="65">
        <v>1008</v>
      </c>
      <c r="F35" s="65">
        <v>1008</v>
      </c>
      <c r="G35" s="65">
        <v>1</v>
      </c>
    </row>
    <row r="36" spans="1:7" s="28" customFormat="1" ht="15" customHeight="1">
      <c r="A36" s="93"/>
      <c r="B36" s="94" t="s">
        <v>104</v>
      </c>
      <c r="C36" s="93" t="s">
        <v>100</v>
      </c>
      <c r="D36" s="43">
        <v>0</v>
      </c>
      <c r="E36" s="65">
        <v>770</v>
      </c>
      <c r="F36" s="65">
        <v>770</v>
      </c>
      <c r="G36" s="65">
        <v>432</v>
      </c>
    </row>
    <row r="37" spans="1:7" s="28" customFormat="1" ht="15" customHeight="1">
      <c r="A37" s="93" t="s">
        <v>9</v>
      </c>
      <c r="B37" s="5">
        <v>61</v>
      </c>
      <c r="C37" s="33" t="s">
        <v>56</v>
      </c>
      <c r="D37" s="37">
        <f t="shared" ref="D37:G37" si="1">SUM(D34:D36)</f>
        <v>15965</v>
      </c>
      <c r="E37" s="37">
        <f t="shared" si="1"/>
        <v>21938</v>
      </c>
      <c r="F37" s="37">
        <f t="shared" si="1"/>
        <v>21938</v>
      </c>
      <c r="G37" s="37">
        <f t="shared" si="1"/>
        <v>16273</v>
      </c>
    </row>
    <row r="38" spans="1:7" ht="15" customHeight="1">
      <c r="A38" s="1" t="s">
        <v>9</v>
      </c>
      <c r="B38" s="32">
        <v>0.10100000000000001</v>
      </c>
      <c r="C38" s="31" t="s">
        <v>149</v>
      </c>
      <c r="D38" s="37">
        <f t="shared" ref="D38:G38" si="2">D31+D37</f>
        <v>17847</v>
      </c>
      <c r="E38" s="37">
        <f t="shared" si="2"/>
        <v>23954</v>
      </c>
      <c r="F38" s="37">
        <f t="shared" si="2"/>
        <v>23954</v>
      </c>
      <c r="G38" s="37">
        <f t="shared" si="2"/>
        <v>18194</v>
      </c>
    </row>
    <row r="39" spans="1:7" ht="11.45" customHeight="1">
      <c r="A39" s="4"/>
      <c r="B39" s="38"/>
      <c r="C39" s="39"/>
      <c r="D39" s="110"/>
      <c r="E39" s="44"/>
      <c r="F39" s="44"/>
      <c r="G39" s="44"/>
    </row>
    <row r="40" spans="1:7" ht="15" customHeight="1">
      <c r="A40" s="4"/>
      <c r="B40" s="40">
        <v>0.10199999999999999</v>
      </c>
      <c r="C40" s="41" t="s">
        <v>51</v>
      </c>
      <c r="D40" s="110"/>
      <c r="E40" s="44"/>
      <c r="F40" s="44"/>
      <c r="G40" s="44"/>
    </row>
    <row r="41" spans="1:7">
      <c r="A41" s="4"/>
      <c r="B41" s="5">
        <v>60</v>
      </c>
      <c r="C41" s="105" t="s">
        <v>57</v>
      </c>
      <c r="D41" s="111"/>
      <c r="E41" s="65"/>
      <c r="F41" s="65"/>
      <c r="G41" s="44"/>
    </row>
    <row r="42" spans="1:7">
      <c r="A42" s="4"/>
      <c r="B42" s="5" t="s">
        <v>102</v>
      </c>
      <c r="C42" s="4" t="s">
        <v>100</v>
      </c>
      <c r="D42" s="65">
        <v>1292</v>
      </c>
      <c r="E42" s="65">
        <v>1600</v>
      </c>
      <c r="F42" s="65">
        <v>1600</v>
      </c>
      <c r="G42" s="44">
        <v>1600</v>
      </c>
    </row>
    <row r="43" spans="1:7" ht="15" customHeight="1">
      <c r="A43" s="1" t="s">
        <v>9</v>
      </c>
      <c r="B43" s="5">
        <v>60</v>
      </c>
      <c r="C43" s="4" t="s">
        <v>57</v>
      </c>
      <c r="D43" s="97">
        <f t="shared" ref="D43:G43" si="3">SUM(D42:D42)</f>
        <v>1292</v>
      </c>
      <c r="E43" s="97">
        <f t="shared" si="3"/>
        <v>1600</v>
      </c>
      <c r="F43" s="97">
        <f t="shared" si="3"/>
        <v>1600</v>
      </c>
      <c r="G43" s="97">
        <f t="shared" si="3"/>
        <v>1600</v>
      </c>
    </row>
    <row r="44" spans="1:7">
      <c r="A44" s="4"/>
      <c r="B44" s="38"/>
      <c r="C44" s="39"/>
      <c r="D44" s="111"/>
      <c r="E44" s="65"/>
      <c r="F44" s="65"/>
      <c r="G44" s="44"/>
    </row>
    <row r="45" spans="1:7" ht="15" customHeight="1">
      <c r="A45" s="4"/>
      <c r="B45" s="5">
        <v>61</v>
      </c>
      <c r="C45" s="39" t="s">
        <v>66</v>
      </c>
      <c r="D45" s="111"/>
      <c r="E45" s="65"/>
      <c r="F45" s="65"/>
      <c r="G45" s="44"/>
    </row>
    <row r="46" spans="1:7" ht="15" customHeight="1">
      <c r="A46" s="4"/>
      <c r="B46" s="5" t="s">
        <v>104</v>
      </c>
      <c r="C46" s="39" t="s">
        <v>100</v>
      </c>
      <c r="D46" s="42">
        <v>10248</v>
      </c>
      <c r="E46" s="42">
        <v>12000</v>
      </c>
      <c r="F46" s="42">
        <v>12000</v>
      </c>
      <c r="G46" s="44">
        <v>12000</v>
      </c>
    </row>
    <row r="47" spans="1:7" ht="13.9" customHeight="1">
      <c r="A47" s="4" t="s">
        <v>9</v>
      </c>
      <c r="B47" s="5">
        <v>61</v>
      </c>
      <c r="C47" s="39" t="s">
        <v>66</v>
      </c>
      <c r="D47" s="42">
        <f t="shared" ref="D47:G47" si="4">SUM(D46:D46)</f>
        <v>10248</v>
      </c>
      <c r="E47" s="42">
        <f t="shared" si="4"/>
        <v>12000</v>
      </c>
      <c r="F47" s="42">
        <f t="shared" si="4"/>
        <v>12000</v>
      </c>
      <c r="G47" s="42">
        <f t="shared" si="4"/>
        <v>12000</v>
      </c>
    </row>
    <row r="48" spans="1:7" s="107" customFormat="1" ht="13.9" customHeight="1">
      <c r="A48" s="4" t="s">
        <v>9</v>
      </c>
      <c r="B48" s="40">
        <v>0.10199999999999999</v>
      </c>
      <c r="C48" s="41" t="s">
        <v>51</v>
      </c>
      <c r="D48" s="42">
        <f t="shared" ref="D48:F48" si="5">D43+D47</f>
        <v>11540</v>
      </c>
      <c r="E48" s="42">
        <f t="shared" si="5"/>
        <v>13600</v>
      </c>
      <c r="F48" s="42">
        <f t="shared" si="5"/>
        <v>13600</v>
      </c>
      <c r="G48" s="42">
        <f>G43+G47</f>
        <v>13600</v>
      </c>
    </row>
    <row r="49" spans="1:7" ht="13.9" customHeight="1">
      <c r="A49" s="4"/>
      <c r="B49" s="38"/>
      <c r="C49" s="39"/>
      <c r="D49" s="113"/>
      <c r="E49" s="10"/>
      <c r="F49" s="10"/>
      <c r="G49" s="44"/>
    </row>
    <row r="50" spans="1:7" ht="15" customHeight="1">
      <c r="A50" s="4"/>
      <c r="B50" s="40">
        <v>0.104</v>
      </c>
      <c r="C50" s="41" t="s">
        <v>63</v>
      </c>
      <c r="D50" s="110"/>
      <c r="E50" s="44"/>
      <c r="F50" s="44"/>
      <c r="G50" s="44"/>
    </row>
    <row r="51" spans="1:7" s="6" customFormat="1" ht="15" customHeight="1">
      <c r="A51" s="4"/>
      <c r="B51" s="38" t="s">
        <v>144</v>
      </c>
      <c r="C51" s="39" t="s">
        <v>120</v>
      </c>
      <c r="D51" s="65">
        <v>9502</v>
      </c>
      <c r="E51" s="65">
        <v>15000</v>
      </c>
      <c r="F51" s="65">
        <v>15000</v>
      </c>
      <c r="G51" s="44">
        <v>15000</v>
      </c>
    </row>
    <row r="52" spans="1:7" ht="15" customHeight="1">
      <c r="A52" s="80" t="s">
        <v>9</v>
      </c>
      <c r="B52" s="125">
        <v>0.104</v>
      </c>
      <c r="C52" s="106" t="s">
        <v>63</v>
      </c>
      <c r="D52" s="37">
        <f t="shared" ref="D52:G52" si="6">SUM(D51:D51)</f>
        <v>9502</v>
      </c>
      <c r="E52" s="37">
        <f t="shared" si="6"/>
        <v>15000</v>
      </c>
      <c r="F52" s="37">
        <f t="shared" si="6"/>
        <v>15000</v>
      </c>
      <c r="G52" s="37">
        <f t="shared" si="6"/>
        <v>15000</v>
      </c>
    </row>
    <row r="53" spans="1:7" ht="12" customHeight="1">
      <c r="A53" s="4"/>
      <c r="B53" s="38"/>
      <c r="C53" s="39"/>
      <c r="D53" s="110"/>
      <c r="E53" s="44"/>
      <c r="F53" s="44"/>
      <c r="G53" s="44"/>
    </row>
    <row r="54" spans="1:7" ht="14.85" customHeight="1">
      <c r="A54" s="4"/>
      <c r="B54" s="40">
        <v>0.105</v>
      </c>
      <c r="C54" s="41" t="s">
        <v>90</v>
      </c>
      <c r="D54" s="110"/>
      <c r="E54" s="44"/>
      <c r="F54" s="44"/>
      <c r="G54" s="44"/>
    </row>
    <row r="55" spans="1:7" ht="14.85" customHeight="1">
      <c r="A55" s="4"/>
      <c r="B55" s="5">
        <v>60</v>
      </c>
      <c r="C55" s="39" t="s">
        <v>91</v>
      </c>
      <c r="D55" s="111"/>
      <c r="E55" s="65"/>
      <c r="F55" s="65"/>
      <c r="G55" s="44"/>
    </row>
    <row r="56" spans="1:7" ht="14.85" customHeight="1">
      <c r="A56" s="4"/>
      <c r="B56" s="5" t="s">
        <v>143</v>
      </c>
      <c r="C56" s="39" t="s">
        <v>120</v>
      </c>
      <c r="D56" s="65">
        <v>249910</v>
      </c>
      <c r="E56" s="65">
        <v>200000</v>
      </c>
      <c r="F56" s="65">
        <f>200000+100000</f>
        <v>300000</v>
      </c>
      <c r="G56" s="44">
        <v>200000</v>
      </c>
    </row>
    <row r="57" spans="1:7" ht="14.85" customHeight="1">
      <c r="A57" s="4" t="s">
        <v>9</v>
      </c>
      <c r="B57" s="5">
        <v>60</v>
      </c>
      <c r="C57" s="39" t="s">
        <v>91</v>
      </c>
      <c r="D57" s="37">
        <f t="shared" ref="D57:G57" si="7">SUM(D56:D56)</f>
        <v>249910</v>
      </c>
      <c r="E57" s="37">
        <f t="shared" si="7"/>
        <v>200000</v>
      </c>
      <c r="F57" s="37">
        <f t="shared" si="7"/>
        <v>300000</v>
      </c>
      <c r="G57" s="37">
        <f t="shared" si="7"/>
        <v>200000</v>
      </c>
    </row>
    <row r="58" spans="1:7" ht="14.85" customHeight="1">
      <c r="A58" s="4"/>
      <c r="B58" s="38"/>
      <c r="C58" s="39"/>
      <c r="D58" s="65"/>
      <c r="E58" s="65"/>
      <c r="F58" s="65"/>
      <c r="G58" s="44"/>
    </row>
    <row r="59" spans="1:7" ht="14.85" customHeight="1">
      <c r="A59" s="4"/>
      <c r="B59" s="5">
        <v>61</v>
      </c>
      <c r="C59" s="39" t="s">
        <v>90</v>
      </c>
      <c r="D59" s="111"/>
      <c r="E59" s="65"/>
      <c r="F59" s="65"/>
      <c r="G59" s="44"/>
    </row>
    <row r="60" spans="1:7" ht="14.85" customHeight="1">
      <c r="A60" s="4"/>
      <c r="B60" s="5" t="s">
        <v>139</v>
      </c>
      <c r="C60" s="39" t="s">
        <v>120</v>
      </c>
      <c r="D60" s="65">
        <v>4462</v>
      </c>
      <c r="E60" s="65">
        <v>6000</v>
      </c>
      <c r="F60" s="65">
        <v>6000</v>
      </c>
      <c r="G60" s="44">
        <v>6000</v>
      </c>
    </row>
    <row r="61" spans="1:7" ht="14.85" customHeight="1">
      <c r="A61" s="4" t="s">
        <v>9</v>
      </c>
      <c r="B61" s="5">
        <v>61</v>
      </c>
      <c r="C61" s="39" t="s">
        <v>90</v>
      </c>
      <c r="D61" s="37">
        <f t="shared" ref="D61:G61" si="8">SUM(D60:D60)</f>
        <v>4462</v>
      </c>
      <c r="E61" s="37">
        <f t="shared" si="8"/>
        <v>6000</v>
      </c>
      <c r="F61" s="37">
        <f t="shared" si="8"/>
        <v>6000</v>
      </c>
      <c r="G61" s="37">
        <f t="shared" si="8"/>
        <v>6000</v>
      </c>
    </row>
    <row r="62" spans="1:7" ht="14.85" customHeight="1">
      <c r="A62" s="4" t="s">
        <v>9</v>
      </c>
      <c r="B62" s="40">
        <v>0.105</v>
      </c>
      <c r="C62" s="41" t="s">
        <v>90</v>
      </c>
      <c r="D62" s="37">
        <f t="shared" ref="D62:G62" si="9">D57+D61</f>
        <v>254372</v>
      </c>
      <c r="E62" s="37">
        <f t="shared" si="9"/>
        <v>206000</v>
      </c>
      <c r="F62" s="37">
        <f t="shared" si="9"/>
        <v>306000</v>
      </c>
      <c r="G62" s="37">
        <f t="shared" si="9"/>
        <v>206000</v>
      </c>
    </row>
    <row r="63" spans="1:7">
      <c r="A63" s="4"/>
      <c r="B63" s="38"/>
      <c r="C63" s="39"/>
      <c r="D63" s="110"/>
      <c r="E63" s="44"/>
      <c r="F63" s="44"/>
      <c r="G63" s="44"/>
    </row>
    <row r="64" spans="1:7" ht="13.9" customHeight="1">
      <c r="A64" s="4"/>
      <c r="B64" s="40">
        <v>0.106</v>
      </c>
      <c r="C64" s="41" t="s">
        <v>13</v>
      </c>
      <c r="D64" s="110"/>
      <c r="E64" s="44"/>
      <c r="F64" s="44"/>
      <c r="G64" s="44"/>
    </row>
    <row r="65" spans="1:7" ht="13.9" customHeight="1">
      <c r="A65" s="4"/>
      <c r="B65" s="5">
        <v>60</v>
      </c>
      <c r="C65" s="39" t="s">
        <v>14</v>
      </c>
      <c r="D65" s="110"/>
      <c r="E65" s="44"/>
      <c r="F65" s="44"/>
      <c r="G65" s="44"/>
    </row>
    <row r="66" spans="1:7" ht="13.9" customHeight="1">
      <c r="A66" s="4"/>
      <c r="B66" s="38" t="s">
        <v>15</v>
      </c>
      <c r="C66" s="39" t="s">
        <v>12</v>
      </c>
      <c r="D66" s="65">
        <v>17328</v>
      </c>
      <c r="E66" s="65">
        <v>27554</v>
      </c>
      <c r="F66" s="65">
        <v>27554</v>
      </c>
      <c r="G66" s="44">
        <v>31294</v>
      </c>
    </row>
    <row r="67" spans="1:7" ht="13.9" customHeight="1">
      <c r="A67" s="4"/>
      <c r="B67" s="38" t="s">
        <v>82</v>
      </c>
      <c r="C67" s="39" t="s">
        <v>80</v>
      </c>
      <c r="D67" s="65">
        <v>15070</v>
      </c>
      <c r="E67" s="65">
        <v>14146</v>
      </c>
      <c r="F67" s="65">
        <v>14146</v>
      </c>
      <c r="G67" s="44">
        <v>12895</v>
      </c>
    </row>
    <row r="68" spans="1:7" s="28" customFormat="1" ht="14.65" customHeight="1">
      <c r="A68" s="93"/>
      <c r="B68" s="38" t="s">
        <v>101</v>
      </c>
      <c r="C68" s="93" t="s">
        <v>99</v>
      </c>
      <c r="D68" s="65">
        <v>799</v>
      </c>
      <c r="E68" s="65">
        <v>826</v>
      </c>
      <c r="F68" s="65">
        <v>826</v>
      </c>
      <c r="G68" s="65">
        <v>1</v>
      </c>
    </row>
    <row r="69" spans="1:7" s="28" customFormat="1" ht="14.65" customHeight="1">
      <c r="A69" s="93"/>
      <c r="B69" s="38" t="s">
        <v>102</v>
      </c>
      <c r="C69" s="93" t="s">
        <v>100</v>
      </c>
      <c r="D69" s="65">
        <v>13699</v>
      </c>
      <c r="E69" s="65">
        <v>3589</v>
      </c>
      <c r="F69" s="65">
        <v>3589</v>
      </c>
      <c r="G69" s="65">
        <v>3731</v>
      </c>
    </row>
    <row r="70" spans="1:7" s="28" customFormat="1" ht="14.65" customHeight="1">
      <c r="A70" s="93"/>
      <c r="B70" s="38" t="s">
        <v>128</v>
      </c>
      <c r="C70" s="93" t="s">
        <v>105</v>
      </c>
      <c r="D70" s="43">
        <v>0</v>
      </c>
      <c r="E70" s="65">
        <v>1</v>
      </c>
      <c r="F70" s="65">
        <v>1</v>
      </c>
      <c r="G70" s="65">
        <v>1</v>
      </c>
    </row>
    <row r="71" spans="1:7" ht="13.9" customHeight="1">
      <c r="A71" s="4"/>
      <c r="B71" s="38" t="s">
        <v>16</v>
      </c>
      <c r="C71" s="93" t="s">
        <v>114</v>
      </c>
      <c r="D71" s="65">
        <v>595</v>
      </c>
      <c r="E71" s="65">
        <v>825</v>
      </c>
      <c r="F71" s="65">
        <v>825</v>
      </c>
      <c r="G71" s="44">
        <v>825</v>
      </c>
    </row>
    <row r="72" spans="1:7" ht="13.9" customHeight="1">
      <c r="A72" s="4"/>
      <c r="B72" s="38" t="s">
        <v>17</v>
      </c>
      <c r="C72" s="39" t="s">
        <v>18</v>
      </c>
      <c r="D72" s="43">
        <v>0</v>
      </c>
      <c r="E72" s="65">
        <v>146</v>
      </c>
      <c r="F72" s="65">
        <v>146</v>
      </c>
      <c r="G72" s="44">
        <v>146</v>
      </c>
    </row>
    <row r="73" spans="1:7" s="28" customFormat="1" ht="14.65" customHeight="1">
      <c r="A73" s="93"/>
      <c r="B73" s="94" t="s">
        <v>112</v>
      </c>
      <c r="C73" s="93" t="s">
        <v>109</v>
      </c>
      <c r="D73" s="43">
        <v>0</v>
      </c>
      <c r="E73" s="65">
        <v>1</v>
      </c>
      <c r="F73" s="65">
        <v>1</v>
      </c>
      <c r="G73" s="65">
        <v>1</v>
      </c>
    </row>
    <row r="74" spans="1:7" s="28" customFormat="1" ht="14.65" customHeight="1">
      <c r="A74" s="93"/>
      <c r="B74" s="94" t="s">
        <v>151</v>
      </c>
      <c r="C74" s="93" t="s">
        <v>152</v>
      </c>
      <c r="D74" s="43">
        <v>0</v>
      </c>
      <c r="E74" s="65">
        <v>1</v>
      </c>
      <c r="F74" s="65">
        <v>1</v>
      </c>
      <c r="G74" s="65">
        <v>1</v>
      </c>
    </row>
    <row r="75" spans="1:7" s="28" customFormat="1" ht="14.65" customHeight="1">
      <c r="A75" s="93"/>
      <c r="B75" s="94" t="s">
        <v>153</v>
      </c>
      <c r="C75" s="93" t="s">
        <v>140</v>
      </c>
      <c r="D75" s="43">
        <v>0</v>
      </c>
      <c r="E75" s="65">
        <v>1</v>
      </c>
      <c r="F75" s="65">
        <v>1</v>
      </c>
      <c r="G75" s="65">
        <v>1</v>
      </c>
    </row>
    <row r="76" spans="1:7" s="28" customFormat="1" ht="14.65" customHeight="1">
      <c r="A76" s="93"/>
      <c r="B76" s="94" t="s">
        <v>150</v>
      </c>
      <c r="C76" s="93" t="s">
        <v>186</v>
      </c>
      <c r="D76" s="43">
        <v>0</v>
      </c>
      <c r="E76" s="65">
        <v>1</v>
      </c>
      <c r="F76" s="65">
        <v>1</v>
      </c>
      <c r="G76" s="65">
        <v>1</v>
      </c>
    </row>
    <row r="77" spans="1:7" ht="13.9" customHeight="1">
      <c r="A77" s="4" t="s">
        <v>9</v>
      </c>
      <c r="B77" s="5">
        <v>60</v>
      </c>
      <c r="C77" s="39" t="s">
        <v>14</v>
      </c>
      <c r="D77" s="37">
        <f t="shared" ref="D77:G77" si="10">SUM(D66:D76)</f>
        <v>47491</v>
      </c>
      <c r="E77" s="37">
        <f t="shared" si="10"/>
        <v>47091</v>
      </c>
      <c r="F77" s="37">
        <f t="shared" si="10"/>
        <v>47091</v>
      </c>
      <c r="G77" s="37">
        <f t="shared" si="10"/>
        <v>48897</v>
      </c>
    </row>
    <row r="78" spans="1:7" ht="13.9" customHeight="1">
      <c r="A78" s="4" t="s">
        <v>9</v>
      </c>
      <c r="B78" s="40">
        <v>0.106</v>
      </c>
      <c r="C78" s="41" t="s">
        <v>13</v>
      </c>
      <c r="D78" s="42">
        <f t="shared" ref="D78:G78" si="11">D77</f>
        <v>47491</v>
      </c>
      <c r="E78" s="42">
        <f t="shared" si="11"/>
        <v>47091</v>
      </c>
      <c r="F78" s="42">
        <f t="shared" si="11"/>
        <v>47091</v>
      </c>
      <c r="G78" s="46">
        <f t="shared" si="11"/>
        <v>48897</v>
      </c>
    </row>
    <row r="79" spans="1:7">
      <c r="A79" s="4"/>
      <c r="B79" s="47"/>
      <c r="C79" s="41"/>
      <c r="D79" s="110"/>
      <c r="E79" s="44"/>
      <c r="F79" s="44"/>
      <c r="G79" s="44"/>
    </row>
    <row r="80" spans="1:7" ht="13.9" customHeight="1">
      <c r="A80" s="4"/>
      <c r="B80" s="40">
        <v>0.108</v>
      </c>
      <c r="C80" s="41" t="s">
        <v>19</v>
      </c>
      <c r="D80" s="110"/>
      <c r="E80" s="44"/>
      <c r="F80" s="44"/>
      <c r="G80" s="44"/>
    </row>
    <row r="81" spans="1:7" ht="13.9" customHeight="1">
      <c r="A81" s="4"/>
      <c r="B81" s="5">
        <v>60</v>
      </c>
      <c r="C81" s="39" t="s">
        <v>64</v>
      </c>
      <c r="D81" s="111"/>
      <c r="E81" s="65"/>
      <c r="F81" s="65"/>
      <c r="G81" s="44"/>
    </row>
    <row r="82" spans="1:7" ht="13.9" customHeight="1">
      <c r="A82" s="4"/>
      <c r="B82" s="36" t="s">
        <v>16</v>
      </c>
      <c r="C82" s="93" t="s">
        <v>114</v>
      </c>
      <c r="D82" s="65">
        <v>14242</v>
      </c>
      <c r="E82" s="65">
        <v>10999</v>
      </c>
      <c r="F82" s="65">
        <v>10999</v>
      </c>
      <c r="G82" s="44">
        <v>10999</v>
      </c>
    </row>
    <row r="83" spans="1:7" s="28" customFormat="1" ht="14.65" customHeight="1">
      <c r="A83" s="93"/>
      <c r="B83" s="94" t="s">
        <v>108</v>
      </c>
      <c r="C83" s="93" t="s">
        <v>107</v>
      </c>
      <c r="D83" s="121">
        <v>0</v>
      </c>
      <c r="E83" s="42">
        <v>1</v>
      </c>
      <c r="F83" s="42">
        <v>1</v>
      </c>
      <c r="G83" s="42">
        <v>1</v>
      </c>
    </row>
    <row r="84" spans="1:7" ht="13.9" customHeight="1">
      <c r="A84" s="4" t="s">
        <v>9</v>
      </c>
      <c r="B84" s="5">
        <v>60</v>
      </c>
      <c r="C84" s="39" t="s">
        <v>64</v>
      </c>
      <c r="D84" s="42">
        <f t="shared" ref="D84:G84" si="12">SUM(D82:D83)</f>
        <v>14242</v>
      </c>
      <c r="E84" s="42">
        <f t="shared" si="12"/>
        <v>11000</v>
      </c>
      <c r="F84" s="42">
        <f t="shared" si="12"/>
        <v>11000</v>
      </c>
      <c r="G84" s="42">
        <f t="shared" si="12"/>
        <v>11000</v>
      </c>
    </row>
    <row r="85" spans="1:7" ht="13.9" customHeight="1">
      <c r="A85" s="4"/>
      <c r="B85" s="36"/>
      <c r="C85" s="39"/>
      <c r="D85" s="109"/>
      <c r="E85" s="102"/>
      <c r="F85" s="102"/>
      <c r="G85" s="10"/>
    </row>
    <row r="86" spans="1:7" ht="15" customHeight="1">
      <c r="A86" s="4"/>
      <c r="B86" s="5">
        <v>61</v>
      </c>
      <c r="C86" s="39" t="s">
        <v>65</v>
      </c>
      <c r="D86" s="111"/>
      <c r="E86" s="65"/>
      <c r="F86" s="65"/>
      <c r="G86" s="44"/>
    </row>
    <row r="87" spans="1:7" ht="15" customHeight="1">
      <c r="A87" s="4"/>
      <c r="B87" s="38" t="s">
        <v>32</v>
      </c>
      <c r="C87" s="93" t="s">
        <v>114</v>
      </c>
      <c r="D87" s="65">
        <v>1373</v>
      </c>
      <c r="E87" s="65">
        <v>1649</v>
      </c>
      <c r="F87" s="65">
        <v>1649</v>
      </c>
      <c r="G87" s="44">
        <v>1649</v>
      </c>
    </row>
    <row r="88" spans="1:7" s="28" customFormat="1" ht="15" customHeight="1">
      <c r="A88" s="93"/>
      <c r="B88" s="94" t="s">
        <v>115</v>
      </c>
      <c r="C88" s="93" t="s">
        <v>107</v>
      </c>
      <c r="D88" s="43">
        <v>0</v>
      </c>
      <c r="E88" s="65">
        <v>1</v>
      </c>
      <c r="F88" s="65">
        <v>1</v>
      </c>
      <c r="G88" s="65">
        <v>1</v>
      </c>
    </row>
    <row r="89" spans="1:7" ht="15" customHeight="1">
      <c r="A89" s="4" t="s">
        <v>9</v>
      </c>
      <c r="B89" s="5">
        <v>61</v>
      </c>
      <c r="C89" s="39" t="s">
        <v>65</v>
      </c>
      <c r="D89" s="37">
        <f t="shared" ref="D89:G89" si="13">SUM(D87:D88)</f>
        <v>1373</v>
      </c>
      <c r="E89" s="37">
        <f t="shared" si="13"/>
        <v>1650</v>
      </c>
      <c r="F89" s="37">
        <f t="shared" si="13"/>
        <v>1650</v>
      </c>
      <c r="G89" s="37">
        <f t="shared" si="13"/>
        <v>1650</v>
      </c>
    </row>
    <row r="90" spans="1:7" ht="15" customHeight="1">
      <c r="A90" s="4" t="s">
        <v>9</v>
      </c>
      <c r="B90" s="40">
        <v>0.108</v>
      </c>
      <c r="C90" s="41" t="s">
        <v>19</v>
      </c>
      <c r="D90" s="42">
        <f t="shared" ref="D90:G90" si="14">D84+D89</f>
        <v>15615</v>
      </c>
      <c r="E90" s="42">
        <f t="shared" si="14"/>
        <v>12650</v>
      </c>
      <c r="F90" s="42">
        <f t="shared" si="14"/>
        <v>12650</v>
      </c>
      <c r="G90" s="42">
        <f t="shared" si="14"/>
        <v>12650</v>
      </c>
    </row>
    <row r="91" spans="1:7" ht="15" customHeight="1">
      <c r="A91" s="4"/>
      <c r="B91" s="47"/>
      <c r="C91" s="41"/>
      <c r="D91" s="110"/>
      <c r="E91" s="44"/>
      <c r="F91" s="44"/>
      <c r="G91" s="44"/>
    </row>
    <row r="92" spans="1:7" ht="15" customHeight="1">
      <c r="A92" s="4"/>
      <c r="B92" s="48">
        <v>0.8</v>
      </c>
      <c r="C92" s="41" t="s">
        <v>20</v>
      </c>
      <c r="D92" s="110"/>
      <c r="E92" s="44"/>
      <c r="F92" s="44"/>
      <c r="G92" s="44"/>
    </row>
    <row r="93" spans="1:7" s="6" customFormat="1" ht="15" customHeight="1">
      <c r="A93" s="4"/>
      <c r="B93" s="38" t="s">
        <v>21</v>
      </c>
      <c r="C93" s="131" t="s">
        <v>18</v>
      </c>
      <c r="D93" s="170">
        <v>19867</v>
      </c>
      <c r="E93" s="170">
        <v>18198</v>
      </c>
      <c r="F93" s="170">
        <v>18198</v>
      </c>
      <c r="G93" s="49">
        <v>12345</v>
      </c>
    </row>
    <row r="94" spans="1:7" s="108" customFormat="1" ht="15" customHeight="1">
      <c r="A94" s="93"/>
      <c r="B94" s="94" t="s">
        <v>116</v>
      </c>
      <c r="C94" s="93" t="s">
        <v>111</v>
      </c>
      <c r="D94" s="65">
        <v>5820</v>
      </c>
      <c r="E94" s="65">
        <v>9900</v>
      </c>
      <c r="F94" s="65">
        <v>9900</v>
      </c>
      <c r="G94" s="65">
        <v>8150</v>
      </c>
    </row>
    <row r="95" spans="1:7" s="28" customFormat="1" ht="15" customHeight="1">
      <c r="A95" s="93"/>
      <c r="B95" s="94" t="s">
        <v>141</v>
      </c>
      <c r="C95" s="93" t="s">
        <v>142</v>
      </c>
      <c r="D95" s="43">
        <v>0</v>
      </c>
      <c r="E95" s="65">
        <v>7501</v>
      </c>
      <c r="F95" s="65">
        <v>7501</v>
      </c>
      <c r="G95" s="65">
        <v>7501</v>
      </c>
    </row>
    <row r="96" spans="1:7" s="28" customFormat="1" ht="15" customHeight="1">
      <c r="A96" s="93"/>
      <c r="B96" s="94" t="s">
        <v>144</v>
      </c>
      <c r="C96" s="93" t="s">
        <v>120</v>
      </c>
      <c r="D96" s="43">
        <v>0</v>
      </c>
      <c r="E96" s="65">
        <v>5001</v>
      </c>
      <c r="F96" s="65">
        <v>5001</v>
      </c>
      <c r="G96" s="65">
        <v>5001</v>
      </c>
    </row>
    <row r="97" spans="1:7" ht="15" customHeight="1">
      <c r="A97" s="4" t="s">
        <v>9</v>
      </c>
      <c r="B97" s="48">
        <v>0.8</v>
      </c>
      <c r="C97" s="41" t="s">
        <v>20</v>
      </c>
      <c r="D97" s="37">
        <f t="shared" ref="D97:G97" si="15">SUM(D93:D96)</f>
        <v>25687</v>
      </c>
      <c r="E97" s="37">
        <f t="shared" si="15"/>
        <v>40600</v>
      </c>
      <c r="F97" s="37">
        <f t="shared" si="15"/>
        <v>40600</v>
      </c>
      <c r="G97" s="37">
        <f t="shared" si="15"/>
        <v>32997</v>
      </c>
    </row>
    <row r="98" spans="1:7" s="107" customFormat="1" ht="15" customHeight="1">
      <c r="A98" s="80" t="s">
        <v>9</v>
      </c>
      <c r="B98" s="138">
        <v>2013</v>
      </c>
      <c r="C98" s="106" t="s">
        <v>1</v>
      </c>
      <c r="D98" s="37">
        <f t="shared" ref="D98:F98" si="16">D97+D90+D78+D62+D52+D48+D38</f>
        <v>382054</v>
      </c>
      <c r="E98" s="37">
        <f t="shared" si="16"/>
        <v>358895</v>
      </c>
      <c r="F98" s="37">
        <f t="shared" si="16"/>
        <v>458895</v>
      </c>
      <c r="G98" s="37">
        <f>G97+G90+G78+G62+G52+G48+G38</f>
        <v>347338</v>
      </c>
    </row>
    <row r="99" spans="1:7" ht="15" customHeight="1">
      <c r="A99" s="4"/>
      <c r="B99" s="47"/>
      <c r="C99" s="39"/>
      <c r="D99" s="110"/>
      <c r="E99" s="44"/>
      <c r="F99" s="44"/>
      <c r="G99" s="44"/>
    </row>
    <row r="100" spans="1:7" ht="15" customHeight="1">
      <c r="A100" s="4" t="s">
        <v>11</v>
      </c>
      <c r="B100" s="47">
        <v>2052</v>
      </c>
      <c r="C100" s="51" t="s">
        <v>3</v>
      </c>
      <c r="D100" s="110"/>
      <c r="E100" s="44"/>
      <c r="F100" s="44"/>
      <c r="G100" s="44"/>
    </row>
    <row r="101" spans="1:7" ht="15" customHeight="1">
      <c r="A101" s="4"/>
      <c r="B101" s="52">
        <v>0.09</v>
      </c>
      <c r="C101" s="51" t="s">
        <v>48</v>
      </c>
      <c r="D101" s="110"/>
      <c r="E101" s="44"/>
      <c r="F101" s="44"/>
      <c r="G101" s="44"/>
    </row>
    <row r="102" spans="1:7" ht="15" customHeight="1">
      <c r="A102" s="4"/>
      <c r="B102" s="5">
        <v>15</v>
      </c>
      <c r="C102" s="53" t="s">
        <v>22</v>
      </c>
      <c r="D102" s="92"/>
      <c r="E102" s="8"/>
      <c r="F102" s="8"/>
      <c r="G102" s="8"/>
    </row>
    <row r="103" spans="1:7" ht="15" customHeight="1">
      <c r="A103" s="4"/>
      <c r="B103" s="5" t="s">
        <v>23</v>
      </c>
      <c r="C103" s="53" t="s">
        <v>12</v>
      </c>
      <c r="D103" s="65">
        <v>126621</v>
      </c>
      <c r="E103" s="65">
        <v>232581</v>
      </c>
      <c r="F103" s="65">
        <f>232581-25000</f>
        <v>207581</v>
      </c>
      <c r="G103" s="44">
        <v>237583</v>
      </c>
    </row>
    <row r="104" spans="1:7" ht="14.45" customHeight="1">
      <c r="A104" s="4"/>
      <c r="B104" s="5" t="s">
        <v>79</v>
      </c>
      <c r="C104" s="53" t="s">
        <v>80</v>
      </c>
      <c r="D104" s="65">
        <f>15242+1</f>
        <v>15243</v>
      </c>
      <c r="E104" s="65">
        <v>11210</v>
      </c>
      <c r="F104" s="65">
        <v>11210</v>
      </c>
      <c r="G104" s="44">
        <v>12333</v>
      </c>
    </row>
    <row r="105" spans="1:7" s="28" customFormat="1" ht="13.5" customHeight="1">
      <c r="A105" s="93"/>
      <c r="B105" s="38" t="s">
        <v>124</v>
      </c>
      <c r="C105" s="93" t="s">
        <v>99</v>
      </c>
      <c r="D105" s="65">
        <v>4827</v>
      </c>
      <c r="E105" s="65">
        <v>7021</v>
      </c>
      <c r="F105" s="65">
        <v>7021</v>
      </c>
      <c r="G105" s="65">
        <v>1</v>
      </c>
    </row>
    <row r="106" spans="1:7" s="28" customFormat="1" ht="14.65" customHeight="1">
      <c r="A106" s="93"/>
      <c r="B106" s="38" t="s">
        <v>129</v>
      </c>
      <c r="C106" s="93" t="s">
        <v>100</v>
      </c>
      <c r="D106" s="65">
        <v>77565</v>
      </c>
      <c r="E106" s="65">
        <v>34066</v>
      </c>
      <c r="F106" s="65">
        <f>34066-10000</f>
        <v>24066</v>
      </c>
      <c r="G106" s="65">
        <v>33611</v>
      </c>
    </row>
    <row r="107" spans="1:7" s="28" customFormat="1" ht="14.65" customHeight="1">
      <c r="A107" s="93"/>
      <c r="B107" s="38" t="s">
        <v>130</v>
      </c>
      <c r="C107" s="93" t="s">
        <v>105</v>
      </c>
      <c r="D107" s="65">
        <v>111</v>
      </c>
      <c r="E107" s="65">
        <v>1</v>
      </c>
      <c r="F107" s="65">
        <v>1</v>
      </c>
      <c r="G107" s="65">
        <v>1</v>
      </c>
    </row>
    <row r="108" spans="1:7" ht="14.45" customHeight="1">
      <c r="A108" s="4"/>
      <c r="B108" s="5" t="s">
        <v>24</v>
      </c>
      <c r="C108" s="93" t="s">
        <v>114</v>
      </c>
      <c r="D108" s="65">
        <v>617</v>
      </c>
      <c r="E108" s="65">
        <v>698</v>
      </c>
      <c r="F108" s="65">
        <v>698</v>
      </c>
      <c r="G108" s="44">
        <v>698</v>
      </c>
    </row>
    <row r="109" spans="1:7" s="28" customFormat="1" ht="14.65" customHeight="1">
      <c r="A109" s="93"/>
      <c r="B109" s="94" t="s">
        <v>117</v>
      </c>
      <c r="C109" s="93" t="s">
        <v>107</v>
      </c>
      <c r="D109" s="43">
        <v>0</v>
      </c>
      <c r="E109" s="65">
        <v>1</v>
      </c>
      <c r="F109" s="65">
        <v>1</v>
      </c>
      <c r="G109" s="65">
        <v>1</v>
      </c>
    </row>
    <row r="110" spans="1:7" ht="14.45" customHeight="1">
      <c r="A110" s="4"/>
      <c r="B110" s="5" t="s">
        <v>25</v>
      </c>
      <c r="C110" s="53" t="s">
        <v>18</v>
      </c>
      <c r="D110" s="65">
        <v>13974</v>
      </c>
      <c r="E110" s="65">
        <v>13725</v>
      </c>
      <c r="F110" s="65">
        <v>13725</v>
      </c>
      <c r="G110" s="44">
        <v>13725</v>
      </c>
    </row>
    <row r="111" spans="1:7" ht="14.45" customHeight="1">
      <c r="A111" s="4"/>
      <c r="B111" s="5" t="s">
        <v>202</v>
      </c>
      <c r="C111" s="53" t="s">
        <v>203</v>
      </c>
      <c r="D111" s="65">
        <v>647</v>
      </c>
      <c r="E111" s="65">
        <v>918</v>
      </c>
      <c r="F111" s="65">
        <v>918</v>
      </c>
      <c r="G111" s="44">
        <v>918</v>
      </c>
    </row>
    <row r="112" spans="1:7" s="28" customFormat="1" ht="14.65" customHeight="1">
      <c r="A112" s="93"/>
      <c r="B112" s="94" t="s">
        <v>154</v>
      </c>
      <c r="C112" s="93" t="s">
        <v>109</v>
      </c>
      <c r="D112" s="43">
        <v>0</v>
      </c>
      <c r="E112" s="65">
        <v>1</v>
      </c>
      <c r="F112" s="65">
        <v>1</v>
      </c>
      <c r="G112" s="65">
        <v>1</v>
      </c>
    </row>
    <row r="113" spans="1:7" s="28" customFormat="1" ht="14.65" customHeight="1">
      <c r="A113" s="93"/>
      <c r="B113" s="94" t="s">
        <v>155</v>
      </c>
      <c r="C113" s="93" t="s">
        <v>110</v>
      </c>
      <c r="D113" s="43">
        <v>0</v>
      </c>
      <c r="E113" s="65">
        <v>1</v>
      </c>
      <c r="F113" s="65">
        <v>1</v>
      </c>
      <c r="G113" s="65">
        <v>1</v>
      </c>
    </row>
    <row r="114" spans="1:7" s="28" customFormat="1" ht="14.65" customHeight="1">
      <c r="A114" s="93"/>
      <c r="B114" s="94" t="s">
        <v>156</v>
      </c>
      <c r="C114" s="93" t="s">
        <v>152</v>
      </c>
      <c r="D114" s="43">
        <v>0</v>
      </c>
      <c r="E114" s="65">
        <v>5336</v>
      </c>
      <c r="F114" s="65">
        <v>5336</v>
      </c>
      <c r="G114" s="65">
        <v>5501</v>
      </c>
    </row>
    <row r="115" spans="1:7" s="28" customFormat="1" ht="14.65" customHeight="1">
      <c r="A115" s="93"/>
      <c r="B115" s="94" t="s">
        <v>157</v>
      </c>
      <c r="C115" s="93" t="s">
        <v>140</v>
      </c>
      <c r="D115" s="43">
        <v>0</v>
      </c>
      <c r="E115" s="65">
        <v>1</v>
      </c>
      <c r="F115" s="65">
        <v>1</v>
      </c>
      <c r="G115" s="65">
        <v>1</v>
      </c>
    </row>
    <row r="116" spans="1:7" s="28" customFormat="1" ht="14.65" customHeight="1">
      <c r="A116" s="93"/>
      <c r="B116" s="94" t="s">
        <v>118</v>
      </c>
      <c r="C116" s="93" t="s">
        <v>111</v>
      </c>
      <c r="D116" s="65">
        <v>3920</v>
      </c>
      <c r="E116" s="65">
        <v>4500</v>
      </c>
      <c r="F116" s="65">
        <v>4500</v>
      </c>
      <c r="G116" s="65">
        <v>4500</v>
      </c>
    </row>
    <row r="117" spans="1:7" s="28" customFormat="1" ht="14.65" customHeight="1">
      <c r="A117" s="93"/>
      <c r="B117" s="94" t="s">
        <v>147</v>
      </c>
      <c r="C117" s="93" t="s">
        <v>142</v>
      </c>
      <c r="D117" s="65">
        <v>14565</v>
      </c>
      <c r="E117" s="65">
        <v>5000</v>
      </c>
      <c r="F117" s="65">
        <v>5000</v>
      </c>
      <c r="G117" s="65">
        <v>5000</v>
      </c>
    </row>
    <row r="118" spans="1:7" s="28" customFormat="1" ht="14.65" customHeight="1">
      <c r="A118" s="93"/>
      <c r="B118" s="94" t="s">
        <v>119</v>
      </c>
      <c r="C118" s="93" t="s">
        <v>120</v>
      </c>
      <c r="D118" s="65">
        <v>64395</v>
      </c>
      <c r="E118" s="65">
        <v>25000</v>
      </c>
      <c r="F118" s="65">
        <f>25000+22612</f>
        <v>47612</v>
      </c>
      <c r="G118" s="65">
        <v>35109</v>
      </c>
    </row>
    <row r="119" spans="1:7" ht="14.45" customHeight="1">
      <c r="A119" s="4" t="s">
        <v>9</v>
      </c>
      <c r="B119" s="5">
        <v>15</v>
      </c>
      <c r="C119" s="53" t="s">
        <v>22</v>
      </c>
      <c r="D119" s="37">
        <f t="shared" ref="D119:G119" si="17">SUM(D103:D118)</f>
        <v>322485</v>
      </c>
      <c r="E119" s="37">
        <f t="shared" si="17"/>
        <v>340060</v>
      </c>
      <c r="F119" s="37">
        <f t="shared" si="17"/>
        <v>327672</v>
      </c>
      <c r="G119" s="37">
        <f t="shared" si="17"/>
        <v>348984</v>
      </c>
    </row>
    <row r="120" spans="1:7">
      <c r="A120" s="4"/>
      <c r="B120" s="52"/>
      <c r="C120" s="51"/>
      <c r="D120" s="110"/>
      <c r="E120" s="44"/>
      <c r="F120" s="44"/>
      <c r="G120" s="44"/>
    </row>
    <row r="121" spans="1:7">
      <c r="A121" s="4"/>
      <c r="B121" s="5">
        <v>16</v>
      </c>
      <c r="C121" s="53" t="s">
        <v>98</v>
      </c>
      <c r="D121" s="110"/>
      <c r="E121" s="44"/>
      <c r="F121" s="44"/>
      <c r="G121" s="44"/>
    </row>
    <row r="122" spans="1:7">
      <c r="A122" s="4"/>
      <c r="B122" s="5" t="s">
        <v>93</v>
      </c>
      <c r="C122" s="53" t="s">
        <v>12</v>
      </c>
      <c r="D122" s="65">
        <v>1998</v>
      </c>
      <c r="E122" s="65">
        <v>1236</v>
      </c>
      <c r="F122" s="65">
        <v>1236</v>
      </c>
      <c r="G122" s="44">
        <v>1701</v>
      </c>
    </row>
    <row r="123" spans="1:7">
      <c r="A123" s="4"/>
      <c r="B123" s="5" t="s">
        <v>94</v>
      </c>
      <c r="C123" s="53" t="s">
        <v>80</v>
      </c>
      <c r="D123" s="65">
        <v>648</v>
      </c>
      <c r="E123" s="65">
        <v>576</v>
      </c>
      <c r="F123" s="65">
        <v>576</v>
      </c>
      <c r="G123" s="44">
        <v>4728</v>
      </c>
    </row>
    <row r="124" spans="1:7" s="28" customFormat="1" ht="14.65" customHeight="1">
      <c r="A124" s="93"/>
      <c r="B124" s="38" t="s">
        <v>125</v>
      </c>
      <c r="C124" s="93" t="s">
        <v>99</v>
      </c>
      <c r="D124" s="65">
        <v>79</v>
      </c>
      <c r="E124" s="65">
        <v>37</v>
      </c>
      <c r="F124" s="65">
        <v>37</v>
      </c>
      <c r="G124" s="65">
        <v>1</v>
      </c>
    </row>
    <row r="125" spans="1:7" s="28" customFormat="1" ht="14.65" customHeight="1">
      <c r="A125" s="93"/>
      <c r="B125" s="38" t="s">
        <v>132</v>
      </c>
      <c r="C125" s="93" t="s">
        <v>100</v>
      </c>
      <c r="D125" s="65">
        <v>1619</v>
      </c>
      <c r="E125" s="65">
        <v>150</v>
      </c>
      <c r="F125" s="65">
        <v>150</v>
      </c>
      <c r="G125" s="65">
        <v>223</v>
      </c>
    </row>
    <row r="126" spans="1:7" s="28" customFormat="1" ht="14.65" customHeight="1">
      <c r="A126" s="93"/>
      <c r="B126" s="38" t="s">
        <v>133</v>
      </c>
      <c r="C126" s="93" t="s">
        <v>106</v>
      </c>
      <c r="D126" s="43">
        <v>0</v>
      </c>
      <c r="E126" s="65">
        <v>1</v>
      </c>
      <c r="F126" s="65">
        <v>1</v>
      </c>
      <c r="G126" s="65">
        <v>1</v>
      </c>
    </row>
    <row r="127" spans="1:7" s="6" customFormat="1">
      <c r="A127" s="4"/>
      <c r="B127" s="5" t="s">
        <v>95</v>
      </c>
      <c r="C127" s="93" t="s">
        <v>114</v>
      </c>
      <c r="D127" s="43">
        <v>0</v>
      </c>
      <c r="E127" s="65">
        <v>48</v>
      </c>
      <c r="F127" s="65">
        <v>48</v>
      </c>
      <c r="G127" s="44">
        <v>48</v>
      </c>
    </row>
    <row r="128" spans="1:7" s="28" customFormat="1" ht="14.65" customHeight="1">
      <c r="A128" s="93"/>
      <c r="B128" s="94" t="s">
        <v>126</v>
      </c>
      <c r="C128" s="93" t="s">
        <v>107</v>
      </c>
      <c r="D128" s="43">
        <v>0</v>
      </c>
      <c r="E128" s="65">
        <v>1</v>
      </c>
      <c r="F128" s="65">
        <v>1</v>
      </c>
      <c r="G128" s="65">
        <v>1</v>
      </c>
    </row>
    <row r="129" spans="1:7">
      <c r="A129" s="4"/>
      <c r="B129" s="5" t="s">
        <v>96</v>
      </c>
      <c r="C129" s="53" t="s">
        <v>18</v>
      </c>
      <c r="D129" s="43">
        <v>0</v>
      </c>
      <c r="E129" s="65">
        <v>3300</v>
      </c>
      <c r="F129" s="65">
        <v>3300</v>
      </c>
      <c r="G129" s="44">
        <v>300</v>
      </c>
    </row>
    <row r="130" spans="1:7" s="108" customFormat="1" ht="14.65" customHeight="1">
      <c r="A130" s="93"/>
      <c r="B130" s="94" t="s">
        <v>159</v>
      </c>
      <c r="C130" s="93" t="s">
        <v>152</v>
      </c>
      <c r="D130" s="43">
        <v>0</v>
      </c>
      <c r="E130" s="65">
        <v>1</v>
      </c>
      <c r="F130" s="65">
        <v>1</v>
      </c>
      <c r="G130" s="65">
        <v>1</v>
      </c>
    </row>
    <row r="131" spans="1:7" s="108" customFormat="1" ht="14.65" customHeight="1">
      <c r="A131" s="93"/>
      <c r="B131" s="94" t="s">
        <v>121</v>
      </c>
      <c r="C131" s="93" t="s">
        <v>111</v>
      </c>
      <c r="D131" s="65">
        <v>1</v>
      </c>
      <c r="E131" s="65">
        <v>150</v>
      </c>
      <c r="F131" s="65">
        <v>150</v>
      </c>
      <c r="G131" s="65">
        <v>150</v>
      </c>
    </row>
    <row r="132" spans="1:7" s="28" customFormat="1" ht="14.65" customHeight="1">
      <c r="A132" s="93"/>
      <c r="B132" s="94" t="s">
        <v>158</v>
      </c>
      <c r="C132" s="93" t="s">
        <v>142</v>
      </c>
      <c r="D132" s="43">
        <v>0</v>
      </c>
      <c r="E132" s="65">
        <v>349</v>
      </c>
      <c r="F132" s="65">
        <v>349</v>
      </c>
      <c r="G132" s="65">
        <v>349</v>
      </c>
    </row>
    <row r="133" spans="1:7" s="107" customFormat="1">
      <c r="A133" s="4" t="s">
        <v>9</v>
      </c>
      <c r="B133" s="5">
        <v>16</v>
      </c>
      <c r="C133" s="53" t="s">
        <v>98</v>
      </c>
      <c r="D133" s="37">
        <f t="shared" ref="D133:G133" si="18">SUM(D122:D132)</f>
        <v>4345</v>
      </c>
      <c r="E133" s="37">
        <f t="shared" si="18"/>
        <v>5849</v>
      </c>
      <c r="F133" s="37">
        <f t="shared" si="18"/>
        <v>5849</v>
      </c>
      <c r="G133" s="37">
        <f t="shared" si="18"/>
        <v>7503</v>
      </c>
    </row>
    <row r="134" spans="1:7">
      <c r="A134" s="4"/>
      <c r="B134" s="52"/>
      <c r="C134" s="51"/>
      <c r="D134" s="110"/>
      <c r="E134" s="44"/>
      <c r="F134" s="44"/>
      <c r="G134" s="44"/>
    </row>
    <row r="135" spans="1:7" ht="14.45" customHeight="1">
      <c r="A135" s="4"/>
      <c r="B135" s="5">
        <v>44</v>
      </c>
      <c r="C135" s="53" t="s">
        <v>26</v>
      </c>
      <c r="D135" s="92"/>
      <c r="E135" s="8"/>
      <c r="F135" s="8"/>
      <c r="G135" s="8"/>
    </row>
    <row r="136" spans="1:7" ht="14.45" customHeight="1">
      <c r="A136" s="4"/>
      <c r="B136" s="5" t="s">
        <v>27</v>
      </c>
      <c r="C136" s="53" t="s">
        <v>12</v>
      </c>
      <c r="D136" s="65">
        <v>36700</v>
      </c>
      <c r="E136" s="65">
        <v>67026</v>
      </c>
      <c r="F136" s="65">
        <v>67026</v>
      </c>
      <c r="G136" s="44">
        <v>75572</v>
      </c>
    </row>
    <row r="137" spans="1:7" ht="14.45" customHeight="1">
      <c r="A137" s="4"/>
      <c r="B137" s="5" t="s">
        <v>84</v>
      </c>
      <c r="C137" s="53" t="s">
        <v>80</v>
      </c>
      <c r="D137" s="65">
        <f>9607</f>
        <v>9607</v>
      </c>
      <c r="E137" s="65">
        <v>9535</v>
      </c>
      <c r="F137" s="65">
        <v>9535</v>
      </c>
      <c r="G137" s="44">
        <v>8784</v>
      </c>
    </row>
    <row r="138" spans="1:7" s="28" customFormat="1" ht="14.65" customHeight="1">
      <c r="A138" s="93"/>
      <c r="B138" s="38" t="s">
        <v>134</v>
      </c>
      <c r="C138" s="93" t="s">
        <v>99</v>
      </c>
      <c r="D138" s="65">
        <v>1639</v>
      </c>
      <c r="E138" s="65">
        <v>2006</v>
      </c>
      <c r="F138" s="65">
        <v>2006</v>
      </c>
      <c r="G138" s="65">
        <v>1</v>
      </c>
    </row>
    <row r="139" spans="1:7" s="108" customFormat="1" ht="14.65" customHeight="1">
      <c r="A139" s="93"/>
      <c r="B139" s="38" t="s">
        <v>135</v>
      </c>
      <c r="C139" s="93" t="s">
        <v>100</v>
      </c>
      <c r="D139" s="65">
        <v>29440</v>
      </c>
      <c r="E139" s="65">
        <v>9435</v>
      </c>
      <c r="F139" s="65">
        <v>9435</v>
      </c>
      <c r="G139" s="65">
        <v>9467</v>
      </c>
    </row>
    <row r="140" spans="1:7" s="28" customFormat="1" ht="14.65" customHeight="1">
      <c r="A140" s="93"/>
      <c r="B140" s="38" t="s">
        <v>161</v>
      </c>
      <c r="C140" s="93" t="s">
        <v>105</v>
      </c>
      <c r="D140" s="43">
        <v>0</v>
      </c>
      <c r="E140" s="65">
        <v>1</v>
      </c>
      <c r="F140" s="65">
        <v>1</v>
      </c>
      <c r="G140" s="65">
        <v>1</v>
      </c>
    </row>
    <row r="141" spans="1:7" ht="13.35" customHeight="1">
      <c r="A141" s="4"/>
      <c r="B141" s="5" t="s">
        <v>28</v>
      </c>
      <c r="C141" s="93" t="s">
        <v>114</v>
      </c>
      <c r="D141" s="65">
        <v>408</v>
      </c>
      <c r="E141" s="65">
        <v>449</v>
      </c>
      <c r="F141" s="65">
        <v>449</v>
      </c>
      <c r="G141" s="44">
        <v>449</v>
      </c>
    </row>
    <row r="142" spans="1:7" s="28" customFormat="1" ht="14.65" customHeight="1">
      <c r="A142" s="93"/>
      <c r="B142" s="94" t="s">
        <v>122</v>
      </c>
      <c r="C142" s="93" t="s">
        <v>107</v>
      </c>
      <c r="D142" s="43">
        <v>0</v>
      </c>
      <c r="E142" s="65">
        <v>1</v>
      </c>
      <c r="F142" s="65">
        <v>1</v>
      </c>
      <c r="G142" s="65">
        <v>1</v>
      </c>
    </row>
    <row r="143" spans="1:7" ht="13.35" customHeight="1">
      <c r="A143" s="4"/>
      <c r="B143" s="5" t="s">
        <v>58</v>
      </c>
      <c r="C143" s="53" t="s">
        <v>18</v>
      </c>
      <c r="D143" s="65">
        <v>8683</v>
      </c>
      <c r="E143" s="65">
        <v>3795</v>
      </c>
      <c r="F143" s="65">
        <v>3795</v>
      </c>
      <c r="G143" s="44">
        <v>3795</v>
      </c>
    </row>
    <row r="144" spans="1:7" s="28" customFormat="1" ht="14.65" customHeight="1">
      <c r="A144" s="93"/>
      <c r="B144" s="94" t="s">
        <v>162</v>
      </c>
      <c r="C144" s="93" t="s">
        <v>152</v>
      </c>
      <c r="D144" s="43">
        <v>0</v>
      </c>
      <c r="E144" s="65">
        <v>1</v>
      </c>
      <c r="F144" s="65">
        <v>1</v>
      </c>
      <c r="G144" s="65">
        <v>1</v>
      </c>
    </row>
    <row r="145" spans="1:7" s="28" customFormat="1" ht="14.65" customHeight="1">
      <c r="A145" s="93"/>
      <c r="B145" s="94" t="s">
        <v>163</v>
      </c>
      <c r="C145" s="93" t="s">
        <v>140</v>
      </c>
      <c r="D145" s="43">
        <v>0</v>
      </c>
      <c r="E145" s="65">
        <v>1</v>
      </c>
      <c r="F145" s="65">
        <v>1</v>
      </c>
      <c r="G145" s="65">
        <v>1</v>
      </c>
    </row>
    <row r="146" spans="1:7" s="28" customFormat="1" ht="14.65" customHeight="1">
      <c r="A146" s="126"/>
      <c r="B146" s="139" t="s">
        <v>123</v>
      </c>
      <c r="C146" s="126" t="s">
        <v>111</v>
      </c>
      <c r="D146" s="42">
        <v>1</v>
      </c>
      <c r="E146" s="42">
        <v>5201</v>
      </c>
      <c r="F146" s="42">
        <v>5201</v>
      </c>
      <c r="G146" s="42">
        <v>5201</v>
      </c>
    </row>
    <row r="147" spans="1:7" s="28" customFormat="1" ht="14.65" customHeight="1">
      <c r="A147" s="93"/>
      <c r="B147" s="94" t="s">
        <v>160</v>
      </c>
      <c r="C147" s="93" t="s">
        <v>142</v>
      </c>
      <c r="D147" s="43">
        <v>0</v>
      </c>
      <c r="E147" s="65">
        <v>1</v>
      </c>
      <c r="F147" s="65">
        <v>1</v>
      </c>
      <c r="G147" s="65">
        <v>1</v>
      </c>
    </row>
    <row r="148" spans="1:7" s="28" customFormat="1" ht="14.65" customHeight="1">
      <c r="A148" s="93"/>
      <c r="B148" s="94" t="s">
        <v>145</v>
      </c>
      <c r="C148" s="93" t="s">
        <v>120</v>
      </c>
      <c r="D148" s="65">
        <v>235</v>
      </c>
      <c r="E148" s="65">
        <v>1000</v>
      </c>
      <c r="F148" s="65">
        <v>1000</v>
      </c>
      <c r="G148" s="65">
        <v>3700</v>
      </c>
    </row>
    <row r="149" spans="1:7" ht="13.35" customHeight="1">
      <c r="A149" s="4" t="s">
        <v>9</v>
      </c>
      <c r="B149" s="5">
        <v>44</v>
      </c>
      <c r="C149" s="53" t="s">
        <v>26</v>
      </c>
      <c r="D149" s="37">
        <f t="shared" ref="D149:G149" si="19">SUM(D136:D148)</f>
        <v>86713</v>
      </c>
      <c r="E149" s="37">
        <f t="shared" si="19"/>
        <v>98452</v>
      </c>
      <c r="F149" s="37">
        <f t="shared" si="19"/>
        <v>98452</v>
      </c>
      <c r="G149" s="37">
        <f t="shared" si="19"/>
        <v>106974</v>
      </c>
    </row>
    <row r="150" spans="1:7" ht="13.35" customHeight="1">
      <c r="A150" s="4"/>
      <c r="B150" s="5"/>
      <c r="C150" s="53"/>
      <c r="D150" s="65"/>
      <c r="E150" s="65"/>
      <c r="F150" s="65"/>
      <c r="G150" s="65"/>
    </row>
    <row r="151" spans="1:7" ht="15" customHeight="1">
      <c r="A151" s="4"/>
      <c r="B151" s="5">
        <v>60</v>
      </c>
      <c r="C151" s="53" t="s">
        <v>207</v>
      </c>
      <c r="D151" s="65"/>
      <c r="E151" s="65"/>
      <c r="F151" s="65"/>
      <c r="G151" s="65"/>
    </row>
    <row r="152" spans="1:7" ht="15" customHeight="1">
      <c r="A152" s="4"/>
      <c r="B152" s="5" t="s">
        <v>143</v>
      </c>
      <c r="C152" s="53" t="s">
        <v>120</v>
      </c>
      <c r="D152" s="65">
        <f>15769</f>
        <v>15769</v>
      </c>
      <c r="E152" s="65">
        <v>167225</v>
      </c>
      <c r="F152" s="65">
        <v>167225</v>
      </c>
      <c r="G152" s="65">
        <v>49757</v>
      </c>
    </row>
    <row r="153" spans="1:7" ht="15" customHeight="1">
      <c r="A153" s="4" t="s">
        <v>9</v>
      </c>
      <c r="B153" s="5">
        <v>60</v>
      </c>
      <c r="C153" s="53" t="s">
        <v>207</v>
      </c>
      <c r="D153" s="37">
        <f t="shared" ref="D153:G153" si="20">D152</f>
        <v>15769</v>
      </c>
      <c r="E153" s="37">
        <f t="shared" si="20"/>
        <v>167225</v>
      </c>
      <c r="F153" s="37">
        <f t="shared" si="20"/>
        <v>167225</v>
      </c>
      <c r="G153" s="37">
        <f t="shared" si="20"/>
        <v>49757</v>
      </c>
    </row>
    <row r="154" spans="1:7" ht="15" customHeight="1">
      <c r="A154" s="4"/>
      <c r="B154" s="5"/>
      <c r="C154" s="53"/>
      <c r="D154" s="43"/>
      <c r="E154" s="65"/>
      <c r="F154" s="65"/>
      <c r="G154" s="65"/>
    </row>
    <row r="155" spans="1:7" s="108" customFormat="1" ht="13.9" customHeight="1">
      <c r="A155" s="93"/>
      <c r="B155" s="145" t="s">
        <v>229</v>
      </c>
      <c r="C155" s="93" t="s">
        <v>228</v>
      </c>
      <c r="D155" s="65"/>
      <c r="E155" s="65"/>
      <c r="F155" s="65"/>
      <c r="G155" s="65"/>
    </row>
    <row r="156" spans="1:7" s="108" customFormat="1" ht="13.9" customHeight="1">
      <c r="A156" s="93"/>
      <c r="B156" s="94" t="s">
        <v>139</v>
      </c>
      <c r="C156" s="93" t="s">
        <v>120</v>
      </c>
      <c r="D156" s="43">
        <v>0</v>
      </c>
      <c r="E156" s="43">
        <v>0</v>
      </c>
      <c r="F156" s="43">
        <v>0</v>
      </c>
      <c r="G156" s="65">
        <v>8800</v>
      </c>
    </row>
    <row r="157" spans="1:7" s="108" customFormat="1" ht="13.9" customHeight="1">
      <c r="A157" s="93" t="s">
        <v>9</v>
      </c>
      <c r="B157" s="145" t="s">
        <v>229</v>
      </c>
      <c r="C157" s="93" t="s">
        <v>228</v>
      </c>
      <c r="D157" s="118">
        <f>D156</f>
        <v>0</v>
      </c>
      <c r="E157" s="118">
        <f t="shared" ref="E157:G157" si="21">E156</f>
        <v>0</v>
      </c>
      <c r="F157" s="118">
        <f t="shared" si="21"/>
        <v>0</v>
      </c>
      <c r="G157" s="37">
        <f t="shared" si="21"/>
        <v>8800</v>
      </c>
    </row>
    <row r="158" spans="1:7" ht="15" customHeight="1">
      <c r="A158" s="4" t="s">
        <v>9</v>
      </c>
      <c r="B158" s="52">
        <v>0.09</v>
      </c>
      <c r="C158" s="51" t="s">
        <v>48</v>
      </c>
      <c r="D158" s="42">
        <f>D149+D119+D133+D153+D157</f>
        <v>429312</v>
      </c>
      <c r="E158" s="42">
        <f t="shared" ref="E158:G158" si="22">E149+E119+E133+E153+E157</f>
        <v>611586</v>
      </c>
      <c r="F158" s="42">
        <f t="shared" si="22"/>
        <v>599198</v>
      </c>
      <c r="G158" s="42">
        <f t="shared" si="22"/>
        <v>522018</v>
      </c>
    </row>
    <row r="159" spans="1:7" ht="15" customHeight="1">
      <c r="A159" s="4" t="s">
        <v>9</v>
      </c>
      <c r="B159" s="47">
        <v>2052</v>
      </c>
      <c r="C159" s="51" t="s">
        <v>3</v>
      </c>
      <c r="D159" s="37">
        <f t="shared" ref="D159:G159" si="23">D158</f>
        <v>429312</v>
      </c>
      <c r="E159" s="37">
        <f t="shared" si="23"/>
        <v>611586</v>
      </c>
      <c r="F159" s="37">
        <f t="shared" si="23"/>
        <v>599198</v>
      </c>
      <c r="G159" s="37">
        <f t="shared" si="23"/>
        <v>522018</v>
      </c>
    </row>
    <row r="160" spans="1:7" ht="13.35" customHeight="1">
      <c r="A160" s="4"/>
      <c r="B160" s="47"/>
      <c r="C160" s="51"/>
      <c r="D160" s="148"/>
      <c r="E160" s="65"/>
      <c r="F160" s="65"/>
      <c r="G160" s="65"/>
    </row>
    <row r="161" spans="1:7" ht="13.35" customHeight="1">
      <c r="A161" s="119" t="s">
        <v>11</v>
      </c>
      <c r="B161" s="55">
        <v>2055</v>
      </c>
      <c r="C161" s="120" t="s">
        <v>192</v>
      </c>
      <c r="D161" s="65"/>
      <c r="E161" s="65"/>
      <c r="F161" s="65"/>
      <c r="G161" s="65"/>
    </row>
    <row r="162" spans="1:7" s="86" customFormat="1" ht="14.45" customHeight="1">
      <c r="A162" s="115"/>
      <c r="B162" s="57">
        <v>0.11600000000000001</v>
      </c>
      <c r="C162" s="56" t="s">
        <v>191</v>
      </c>
      <c r="D162" s="17"/>
      <c r="E162" s="17"/>
      <c r="F162" s="17"/>
      <c r="G162" s="116"/>
    </row>
    <row r="163" spans="1:7" s="86" customFormat="1" ht="14.45" customHeight="1">
      <c r="A163" s="115"/>
      <c r="B163" s="5">
        <v>15</v>
      </c>
      <c r="C163" s="53" t="s">
        <v>22</v>
      </c>
      <c r="D163" s="17"/>
      <c r="E163" s="17"/>
      <c r="F163" s="17"/>
      <c r="G163" s="116"/>
    </row>
    <row r="164" spans="1:7" s="86" customFormat="1" ht="14.45" customHeight="1">
      <c r="A164" s="115"/>
      <c r="B164" s="38" t="s">
        <v>23</v>
      </c>
      <c r="C164" s="59" t="s">
        <v>12</v>
      </c>
      <c r="D164" s="102">
        <v>5460</v>
      </c>
      <c r="E164" s="102">
        <v>10251</v>
      </c>
      <c r="F164" s="102">
        <v>10251</v>
      </c>
      <c r="G164" s="44">
        <v>14017</v>
      </c>
    </row>
    <row r="165" spans="1:7" s="86" customFormat="1" ht="14.45" customHeight="1">
      <c r="A165" s="115"/>
      <c r="B165" s="38" t="s">
        <v>79</v>
      </c>
      <c r="C165" s="59" t="s">
        <v>80</v>
      </c>
      <c r="D165" s="102">
        <v>1040</v>
      </c>
      <c r="E165" s="102">
        <v>1478</v>
      </c>
      <c r="F165" s="102">
        <v>1478</v>
      </c>
      <c r="G165" s="44">
        <v>2539</v>
      </c>
    </row>
    <row r="166" spans="1:7" s="108" customFormat="1" ht="14.45" customHeight="1">
      <c r="A166" s="93"/>
      <c r="B166" s="94" t="s">
        <v>124</v>
      </c>
      <c r="C166" s="93" t="s">
        <v>99</v>
      </c>
      <c r="D166" s="65">
        <v>56</v>
      </c>
      <c r="E166" s="65">
        <v>311</v>
      </c>
      <c r="F166" s="65">
        <v>311</v>
      </c>
      <c r="G166" s="65">
        <v>1</v>
      </c>
    </row>
    <row r="167" spans="1:7" s="28" customFormat="1" ht="14.65" customHeight="1">
      <c r="A167" s="93"/>
      <c r="B167" s="94" t="s">
        <v>129</v>
      </c>
      <c r="C167" s="93" t="s">
        <v>100</v>
      </c>
      <c r="D167" s="65">
        <v>2255</v>
      </c>
      <c r="E167" s="65">
        <v>1438</v>
      </c>
      <c r="F167" s="65">
        <v>1438</v>
      </c>
      <c r="G167" s="65">
        <v>2309</v>
      </c>
    </row>
    <row r="168" spans="1:7" s="28" customFormat="1" ht="14.65" customHeight="1">
      <c r="A168" s="93"/>
      <c r="B168" s="94" t="s">
        <v>131</v>
      </c>
      <c r="C168" s="93" t="s">
        <v>106</v>
      </c>
      <c r="D168" s="43">
        <v>0</v>
      </c>
      <c r="E168" s="65">
        <v>1</v>
      </c>
      <c r="F168" s="65">
        <v>1</v>
      </c>
      <c r="G168" s="65">
        <v>1</v>
      </c>
    </row>
    <row r="169" spans="1:7" s="86" customFormat="1" ht="14.45" customHeight="1">
      <c r="A169" s="115"/>
      <c r="B169" s="38" t="s">
        <v>24</v>
      </c>
      <c r="C169" s="59" t="s">
        <v>114</v>
      </c>
      <c r="D169" s="65">
        <v>120</v>
      </c>
      <c r="E169" s="65">
        <v>200</v>
      </c>
      <c r="F169" s="65">
        <v>200</v>
      </c>
      <c r="G169" s="10">
        <v>120</v>
      </c>
    </row>
    <row r="170" spans="1:7" s="86" customFormat="1" ht="14.45" customHeight="1">
      <c r="A170" s="115"/>
      <c r="B170" s="38" t="s">
        <v>25</v>
      </c>
      <c r="C170" s="59" t="s">
        <v>18</v>
      </c>
      <c r="D170" s="102">
        <v>400</v>
      </c>
      <c r="E170" s="102">
        <v>400</v>
      </c>
      <c r="F170" s="102">
        <v>400</v>
      </c>
      <c r="G170" s="44">
        <v>400</v>
      </c>
    </row>
    <row r="171" spans="1:7" s="86" customFormat="1" ht="14.45" customHeight="1">
      <c r="A171" s="115"/>
      <c r="B171" s="38" t="s">
        <v>157</v>
      </c>
      <c r="C171" s="59" t="s">
        <v>140</v>
      </c>
      <c r="D171" s="102">
        <v>430</v>
      </c>
      <c r="E171" s="102">
        <v>1930</v>
      </c>
      <c r="F171" s="102">
        <v>1930</v>
      </c>
      <c r="G171" s="10">
        <v>430</v>
      </c>
    </row>
    <row r="172" spans="1:7" s="28" customFormat="1" ht="14.65" customHeight="1">
      <c r="A172" s="93"/>
      <c r="B172" s="94" t="s">
        <v>118</v>
      </c>
      <c r="C172" s="93" t="s">
        <v>111</v>
      </c>
      <c r="D172" s="65">
        <v>150</v>
      </c>
      <c r="E172" s="65">
        <v>150</v>
      </c>
      <c r="F172" s="65">
        <v>150</v>
      </c>
      <c r="G172" s="65">
        <v>150</v>
      </c>
    </row>
    <row r="173" spans="1:7" s="28" customFormat="1" ht="14.65" customHeight="1">
      <c r="A173" s="93"/>
      <c r="B173" s="94" t="s">
        <v>147</v>
      </c>
      <c r="C173" s="93" t="s">
        <v>142</v>
      </c>
      <c r="D173" s="65">
        <v>400</v>
      </c>
      <c r="E173" s="65">
        <v>2120</v>
      </c>
      <c r="F173" s="65">
        <v>2120</v>
      </c>
      <c r="G173" s="65">
        <v>400</v>
      </c>
    </row>
    <row r="174" spans="1:7" s="28" customFormat="1" ht="14.65" customHeight="1">
      <c r="A174" s="93"/>
      <c r="B174" s="94" t="s">
        <v>119</v>
      </c>
      <c r="C174" s="93" t="s">
        <v>120</v>
      </c>
      <c r="D174" s="65">
        <v>400</v>
      </c>
      <c r="E174" s="65">
        <v>430</v>
      </c>
      <c r="F174" s="65">
        <v>430</v>
      </c>
      <c r="G174" s="65">
        <v>5130</v>
      </c>
    </row>
    <row r="175" spans="1:7" s="28" customFormat="1" ht="14.65" customHeight="1">
      <c r="A175" s="115" t="s">
        <v>9</v>
      </c>
      <c r="B175" s="5">
        <v>15</v>
      </c>
      <c r="C175" s="53" t="s">
        <v>22</v>
      </c>
      <c r="D175" s="37">
        <f t="shared" ref="D175:G175" si="24">SUM(D164:D174)</f>
        <v>10711</v>
      </c>
      <c r="E175" s="37">
        <f t="shared" si="24"/>
        <v>18709</v>
      </c>
      <c r="F175" s="37">
        <f t="shared" si="24"/>
        <v>18709</v>
      </c>
      <c r="G175" s="37">
        <f t="shared" si="24"/>
        <v>25497</v>
      </c>
    </row>
    <row r="176" spans="1:7" s="117" customFormat="1" ht="14.45" customHeight="1">
      <c r="A176" s="115" t="s">
        <v>9</v>
      </c>
      <c r="B176" s="57">
        <v>0.11600000000000001</v>
      </c>
      <c r="C176" s="56" t="s">
        <v>191</v>
      </c>
      <c r="D176" s="37">
        <f t="shared" ref="D176:G177" si="25">D175</f>
        <v>10711</v>
      </c>
      <c r="E176" s="37">
        <f t="shared" si="25"/>
        <v>18709</v>
      </c>
      <c r="F176" s="37">
        <f t="shared" si="25"/>
        <v>18709</v>
      </c>
      <c r="G176" s="37">
        <f t="shared" si="25"/>
        <v>25497</v>
      </c>
    </row>
    <row r="177" spans="1:7" s="96" customFormat="1" ht="14.45" customHeight="1">
      <c r="A177" s="115" t="s">
        <v>9</v>
      </c>
      <c r="B177" s="55">
        <v>2055</v>
      </c>
      <c r="C177" s="120" t="s">
        <v>192</v>
      </c>
      <c r="D177" s="37">
        <f t="shared" si="25"/>
        <v>10711</v>
      </c>
      <c r="E177" s="37">
        <f t="shared" si="25"/>
        <v>18709</v>
      </c>
      <c r="F177" s="37">
        <f t="shared" si="25"/>
        <v>18709</v>
      </c>
      <c r="G177" s="37">
        <f t="shared" si="25"/>
        <v>25497</v>
      </c>
    </row>
    <row r="178" spans="1:7" s="96" customFormat="1" ht="9.9499999999999993" customHeight="1">
      <c r="A178" s="115"/>
      <c r="B178" s="57"/>
      <c r="C178" s="56"/>
      <c r="D178" s="148"/>
      <c r="E178" s="65"/>
      <c r="F178" s="65"/>
      <c r="G178" s="44"/>
    </row>
    <row r="179" spans="1:7" ht="15" customHeight="1">
      <c r="A179" s="54" t="s">
        <v>11</v>
      </c>
      <c r="B179" s="55">
        <v>2056</v>
      </c>
      <c r="C179" s="56" t="s">
        <v>4</v>
      </c>
      <c r="D179" s="92"/>
      <c r="E179" s="8"/>
      <c r="F179" s="8"/>
      <c r="G179" s="8"/>
    </row>
    <row r="180" spans="1:7" ht="15" customHeight="1">
      <c r="A180" s="54"/>
      <c r="B180" s="57">
        <v>1E-3</v>
      </c>
      <c r="C180" s="56" t="s">
        <v>29</v>
      </c>
      <c r="D180" s="92"/>
      <c r="E180" s="8"/>
      <c r="F180" s="8"/>
      <c r="G180" s="8"/>
    </row>
    <row r="181" spans="1:7" ht="15" customHeight="1">
      <c r="A181" s="54"/>
      <c r="B181" s="58">
        <v>61</v>
      </c>
      <c r="C181" s="59" t="s">
        <v>30</v>
      </c>
      <c r="D181" s="92"/>
      <c r="E181" s="8"/>
      <c r="F181" s="8"/>
      <c r="G181" s="8"/>
    </row>
    <row r="182" spans="1:7" s="6" customFormat="1" ht="15" customHeight="1">
      <c r="A182" s="54"/>
      <c r="B182" s="38" t="s">
        <v>31</v>
      </c>
      <c r="C182" s="59" t="s">
        <v>12</v>
      </c>
      <c r="D182" s="65">
        <v>36532</v>
      </c>
      <c r="E182" s="65">
        <v>66690</v>
      </c>
      <c r="F182" s="65">
        <v>66690</v>
      </c>
      <c r="G182" s="44">
        <v>72153</v>
      </c>
    </row>
    <row r="183" spans="1:7" ht="15" customHeight="1">
      <c r="A183" s="54"/>
      <c r="B183" s="38" t="s">
        <v>81</v>
      </c>
      <c r="C183" s="59" t="s">
        <v>80</v>
      </c>
      <c r="D183" s="65">
        <v>2477</v>
      </c>
      <c r="E183" s="65">
        <v>1611</v>
      </c>
      <c r="F183" s="65">
        <v>1611</v>
      </c>
      <c r="G183" s="44">
        <v>1158</v>
      </c>
    </row>
    <row r="184" spans="1:7" s="28" customFormat="1" ht="15" customHeight="1">
      <c r="A184" s="93"/>
      <c r="B184" s="38" t="s">
        <v>103</v>
      </c>
      <c r="C184" s="93" t="s">
        <v>99</v>
      </c>
      <c r="D184" s="65">
        <v>1527</v>
      </c>
      <c r="E184" s="65">
        <v>2021</v>
      </c>
      <c r="F184" s="65">
        <v>2021</v>
      </c>
      <c r="G184" s="65">
        <v>1</v>
      </c>
    </row>
    <row r="185" spans="1:7" s="28" customFormat="1" ht="15" customHeight="1">
      <c r="A185" s="93"/>
      <c r="B185" s="38" t="s">
        <v>104</v>
      </c>
      <c r="C185" s="93" t="s">
        <v>100</v>
      </c>
      <c r="D185" s="65">
        <v>32672</v>
      </c>
      <c r="E185" s="65">
        <v>10564</v>
      </c>
      <c r="F185" s="65">
        <v>10564</v>
      </c>
      <c r="G185" s="65">
        <v>10516</v>
      </c>
    </row>
    <row r="186" spans="1:7" ht="15" customHeight="1">
      <c r="A186" s="54"/>
      <c r="B186" s="38" t="s">
        <v>32</v>
      </c>
      <c r="C186" s="93" t="s">
        <v>114</v>
      </c>
      <c r="D186" s="65">
        <v>200</v>
      </c>
      <c r="E186" s="65">
        <v>200</v>
      </c>
      <c r="F186" s="65">
        <v>200</v>
      </c>
      <c r="G186" s="44">
        <v>200</v>
      </c>
    </row>
    <row r="187" spans="1:7" ht="15" customHeight="1">
      <c r="A187" s="54"/>
      <c r="B187" s="38" t="s">
        <v>33</v>
      </c>
      <c r="C187" s="59" t="s">
        <v>18</v>
      </c>
      <c r="D187" s="65">
        <v>5235</v>
      </c>
      <c r="E187" s="65">
        <v>6698</v>
      </c>
      <c r="F187" s="65">
        <v>6698</v>
      </c>
      <c r="G187" s="44">
        <v>6698</v>
      </c>
    </row>
    <row r="188" spans="1:7" ht="15" customHeight="1">
      <c r="A188" s="54"/>
      <c r="B188" s="38" t="s">
        <v>45</v>
      </c>
      <c r="C188" s="59" t="s">
        <v>140</v>
      </c>
      <c r="D188" s="65">
        <v>3000</v>
      </c>
      <c r="E188" s="65">
        <v>1</v>
      </c>
      <c r="F188" s="65">
        <v>1</v>
      </c>
      <c r="G188" s="44">
        <v>3701</v>
      </c>
    </row>
    <row r="189" spans="1:7" s="28" customFormat="1" ht="15" customHeight="1">
      <c r="A189" s="93"/>
      <c r="B189" s="94" t="s">
        <v>127</v>
      </c>
      <c r="C189" s="93" t="s">
        <v>111</v>
      </c>
      <c r="D189" s="65">
        <v>1</v>
      </c>
      <c r="E189" s="65">
        <v>500</v>
      </c>
      <c r="F189" s="65">
        <v>500</v>
      </c>
      <c r="G189" s="65">
        <v>500</v>
      </c>
    </row>
    <row r="190" spans="1:7" s="28" customFormat="1" ht="15" customHeight="1">
      <c r="A190" s="93"/>
      <c r="B190" s="94" t="s">
        <v>165</v>
      </c>
      <c r="C190" s="93" t="s">
        <v>142</v>
      </c>
      <c r="D190" s="65">
        <f>3296-1</f>
        <v>3295</v>
      </c>
      <c r="E190" s="65">
        <v>300</v>
      </c>
      <c r="F190" s="65">
        <v>300</v>
      </c>
      <c r="G190" s="65">
        <v>1950</v>
      </c>
    </row>
    <row r="191" spans="1:7" s="28" customFormat="1" ht="15" customHeight="1">
      <c r="A191" s="93"/>
      <c r="B191" s="94" t="s">
        <v>139</v>
      </c>
      <c r="C191" s="93" t="s">
        <v>120</v>
      </c>
      <c r="D191" s="65">
        <v>22785</v>
      </c>
      <c r="E191" s="65">
        <v>14225</v>
      </c>
      <c r="F191" s="65">
        <v>14225</v>
      </c>
      <c r="G191" s="65">
        <v>17530</v>
      </c>
    </row>
    <row r="192" spans="1:7" ht="15" customHeight="1">
      <c r="A192" s="127" t="s">
        <v>9</v>
      </c>
      <c r="B192" s="132">
        <v>61</v>
      </c>
      <c r="C192" s="128" t="s">
        <v>30</v>
      </c>
      <c r="D192" s="37">
        <f t="shared" ref="D192:G192" si="26">SUM(D182:D191)</f>
        <v>107724</v>
      </c>
      <c r="E192" s="37">
        <f t="shared" si="26"/>
        <v>102810</v>
      </c>
      <c r="F192" s="37">
        <f t="shared" si="26"/>
        <v>102810</v>
      </c>
      <c r="G192" s="37">
        <f t="shared" si="26"/>
        <v>114407</v>
      </c>
    </row>
    <row r="193" spans="1:7" ht="15" customHeight="1">
      <c r="A193" s="54"/>
      <c r="B193" s="58"/>
      <c r="C193" s="59"/>
      <c r="D193" s="110"/>
      <c r="E193" s="44"/>
      <c r="F193" s="44"/>
      <c r="G193" s="44"/>
    </row>
    <row r="194" spans="1:7" ht="15" customHeight="1">
      <c r="A194" s="54"/>
      <c r="B194" s="58">
        <v>63</v>
      </c>
      <c r="C194" s="59" t="s">
        <v>40</v>
      </c>
      <c r="D194" s="110"/>
      <c r="E194" s="44"/>
      <c r="F194" s="44"/>
      <c r="G194" s="44"/>
    </row>
    <row r="195" spans="1:7" ht="15" customHeight="1">
      <c r="A195" s="54"/>
      <c r="B195" s="38" t="s">
        <v>41</v>
      </c>
      <c r="C195" s="59" t="s">
        <v>12</v>
      </c>
      <c r="D195" s="65">
        <v>12849</v>
      </c>
      <c r="E195" s="65">
        <v>24458</v>
      </c>
      <c r="F195" s="65">
        <v>24458</v>
      </c>
      <c r="G195" s="44">
        <v>31135</v>
      </c>
    </row>
    <row r="196" spans="1:7" ht="15" customHeight="1">
      <c r="A196" s="54"/>
      <c r="B196" s="38" t="s">
        <v>85</v>
      </c>
      <c r="C196" s="59" t="s">
        <v>80</v>
      </c>
      <c r="D196" s="65">
        <v>2581</v>
      </c>
      <c r="E196" s="65">
        <v>1201</v>
      </c>
      <c r="F196" s="65">
        <v>1201</v>
      </c>
      <c r="G196" s="44">
        <v>712</v>
      </c>
    </row>
    <row r="197" spans="1:7" s="28" customFormat="1" ht="15" customHeight="1">
      <c r="A197" s="93"/>
      <c r="B197" s="38" t="s">
        <v>136</v>
      </c>
      <c r="C197" s="93" t="s">
        <v>99</v>
      </c>
      <c r="D197" s="65">
        <v>415</v>
      </c>
      <c r="E197" s="65">
        <v>742</v>
      </c>
      <c r="F197" s="65">
        <v>742</v>
      </c>
      <c r="G197" s="65">
        <v>1</v>
      </c>
    </row>
    <row r="198" spans="1:7" s="28" customFormat="1" ht="15" customHeight="1">
      <c r="A198" s="93"/>
      <c r="B198" s="38" t="s">
        <v>137</v>
      </c>
      <c r="C198" s="93" t="s">
        <v>100</v>
      </c>
      <c r="D198" s="65">
        <v>10896</v>
      </c>
      <c r="E198" s="65">
        <v>3831</v>
      </c>
      <c r="F198" s="65">
        <v>3831</v>
      </c>
      <c r="G198" s="65">
        <v>4813</v>
      </c>
    </row>
    <row r="199" spans="1:7" ht="15" customHeight="1">
      <c r="A199" s="54"/>
      <c r="B199" s="38" t="s">
        <v>42</v>
      </c>
      <c r="C199" s="93" t="s">
        <v>114</v>
      </c>
      <c r="D199" s="65">
        <v>193</v>
      </c>
      <c r="E199" s="65">
        <v>200</v>
      </c>
      <c r="F199" s="65">
        <v>200</v>
      </c>
      <c r="G199" s="44">
        <v>200</v>
      </c>
    </row>
    <row r="200" spans="1:7" ht="15" customHeight="1">
      <c r="A200" s="54"/>
      <c r="B200" s="38" t="s">
        <v>43</v>
      </c>
      <c r="C200" s="59" t="s">
        <v>18</v>
      </c>
      <c r="D200" s="65">
        <v>1124</v>
      </c>
      <c r="E200" s="65">
        <v>1199</v>
      </c>
      <c r="F200" s="65">
        <v>1199</v>
      </c>
      <c r="G200" s="44">
        <v>1199</v>
      </c>
    </row>
    <row r="201" spans="1:7" ht="15" customHeight="1">
      <c r="A201" s="54"/>
      <c r="B201" s="38" t="s">
        <v>199</v>
      </c>
      <c r="C201" s="59" t="s">
        <v>152</v>
      </c>
      <c r="D201" s="65">
        <v>83</v>
      </c>
      <c r="E201" s="43">
        <v>0</v>
      </c>
      <c r="F201" s="43">
        <v>0</v>
      </c>
      <c r="G201" s="43">
        <v>0</v>
      </c>
    </row>
    <row r="202" spans="1:7" ht="15" customHeight="1">
      <c r="A202" s="54"/>
      <c r="B202" s="38" t="s">
        <v>146</v>
      </c>
      <c r="C202" s="59" t="s">
        <v>140</v>
      </c>
      <c r="D202" s="43">
        <v>0</v>
      </c>
      <c r="E202" s="65">
        <v>1</v>
      </c>
      <c r="F202" s="65">
        <v>1</v>
      </c>
      <c r="G202" s="44">
        <v>1</v>
      </c>
    </row>
    <row r="203" spans="1:7" s="28" customFormat="1" ht="15" customHeight="1">
      <c r="A203" s="93"/>
      <c r="B203" s="94" t="s">
        <v>138</v>
      </c>
      <c r="C203" s="93" t="s">
        <v>111</v>
      </c>
      <c r="D203" s="65">
        <v>1065</v>
      </c>
      <c r="E203" s="65">
        <v>1194</v>
      </c>
      <c r="F203" s="65">
        <v>1194</v>
      </c>
      <c r="G203" s="65">
        <v>1194</v>
      </c>
    </row>
    <row r="204" spans="1:7" s="108" customFormat="1" ht="15" customHeight="1">
      <c r="A204" s="93"/>
      <c r="B204" s="94" t="s">
        <v>164</v>
      </c>
      <c r="C204" s="93" t="s">
        <v>142</v>
      </c>
      <c r="D204" s="65">
        <v>145</v>
      </c>
      <c r="E204" s="65">
        <v>150</v>
      </c>
      <c r="F204" s="65">
        <v>150</v>
      </c>
      <c r="G204" s="65">
        <v>150</v>
      </c>
    </row>
    <row r="205" spans="1:7" s="28" customFormat="1" ht="15" customHeight="1">
      <c r="A205" s="93"/>
      <c r="B205" s="94" t="s">
        <v>176</v>
      </c>
      <c r="C205" s="93" t="s">
        <v>120</v>
      </c>
      <c r="D205" s="65">
        <v>6381</v>
      </c>
      <c r="E205" s="65">
        <v>5310</v>
      </c>
      <c r="F205" s="65">
        <v>5310</v>
      </c>
      <c r="G205" s="65">
        <v>7665</v>
      </c>
    </row>
    <row r="206" spans="1:7" ht="15" customHeight="1">
      <c r="A206" s="54" t="s">
        <v>9</v>
      </c>
      <c r="B206" s="58">
        <v>63</v>
      </c>
      <c r="C206" s="59" t="s">
        <v>40</v>
      </c>
      <c r="D206" s="37">
        <f t="shared" ref="D206:G206" si="27">SUM(D195:D205)</f>
        <v>35732</v>
      </c>
      <c r="E206" s="37">
        <f t="shared" si="27"/>
        <v>38286</v>
      </c>
      <c r="F206" s="37">
        <f t="shared" si="27"/>
        <v>38286</v>
      </c>
      <c r="G206" s="37">
        <f t="shared" si="27"/>
        <v>47070</v>
      </c>
    </row>
    <row r="207" spans="1:7" s="107" customFormat="1" ht="15" customHeight="1">
      <c r="A207" s="54" t="s">
        <v>9</v>
      </c>
      <c r="B207" s="57">
        <v>1E-3</v>
      </c>
      <c r="C207" s="56" t="s">
        <v>29</v>
      </c>
      <c r="D207" s="37">
        <f t="shared" ref="D207:G207" si="28">D192+D206</f>
        <v>143456</v>
      </c>
      <c r="E207" s="37">
        <f t="shared" si="28"/>
        <v>141096</v>
      </c>
      <c r="F207" s="37">
        <f t="shared" si="28"/>
        <v>141096</v>
      </c>
      <c r="G207" s="37">
        <f t="shared" si="28"/>
        <v>161477</v>
      </c>
    </row>
    <row r="208" spans="1:7" s="6" customFormat="1" ht="9.9499999999999993" customHeight="1">
      <c r="A208" s="62"/>
      <c r="B208" s="60"/>
      <c r="C208" s="61"/>
      <c r="D208" s="114"/>
      <c r="E208" s="30"/>
      <c r="F208" s="30"/>
      <c r="G208" s="30"/>
    </row>
    <row r="209" spans="1:7" ht="15" customHeight="1">
      <c r="A209" s="54"/>
      <c r="B209" s="57">
        <v>0.10199999999999999</v>
      </c>
      <c r="C209" s="56" t="s">
        <v>53</v>
      </c>
      <c r="D209" s="110"/>
      <c r="E209" s="44"/>
      <c r="F209" s="44"/>
      <c r="G209" s="44"/>
    </row>
    <row r="210" spans="1:7" ht="15" customHeight="1">
      <c r="A210" s="54"/>
      <c r="B210" s="58">
        <v>61</v>
      </c>
      <c r="C210" s="59" t="s">
        <v>30</v>
      </c>
      <c r="D210" s="110"/>
      <c r="E210" s="44"/>
      <c r="F210" s="44"/>
      <c r="G210" s="44"/>
    </row>
    <row r="211" spans="1:7" ht="15" customHeight="1">
      <c r="A211" s="54"/>
      <c r="B211" s="38" t="s">
        <v>45</v>
      </c>
      <c r="C211" s="59" t="s">
        <v>140</v>
      </c>
      <c r="D211" s="42">
        <v>243</v>
      </c>
      <c r="E211" s="42">
        <v>500</v>
      </c>
      <c r="F211" s="42">
        <v>500</v>
      </c>
      <c r="G211" s="100">
        <v>500</v>
      </c>
    </row>
    <row r="212" spans="1:7" ht="15" customHeight="1">
      <c r="A212" s="54" t="s">
        <v>9</v>
      </c>
      <c r="B212" s="58">
        <v>61</v>
      </c>
      <c r="C212" s="59" t="s">
        <v>30</v>
      </c>
      <c r="D212" s="42">
        <f t="shared" ref="D212:G212" si="29">D211</f>
        <v>243</v>
      </c>
      <c r="E212" s="42">
        <f t="shared" si="29"/>
        <v>500</v>
      </c>
      <c r="F212" s="42">
        <f t="shared" si="29"/>
        <v>500</v>
      </c>
      <c r="G212" s="42">
        <f t="shared" si="29"/>
        <v>500</v>
      </c>
    </row>
    <row r="213" spans="1:7" ht="15" customHeight="1">
      <c r="A213" s="54" t="s">
        <v>9</v>
      </c>
      <c r="B213" s="57">
        <v>0.10199999999999999</v>
      </c>
      <c r="C213" s="56" t="s">
        <v>53</v>
      </c>
      <c r="D213" s="37">
        <f t="shared" ref="D213:G213" si="30">D211</f>
        <v>243</v>
      </c>
      <c r="E213" s="37">
        <f t="shared" si="30"/>
        <v>500</v>
      </c>
      <c r="F213" s="37">
        <f t="shared" si="30"/>
        <v>500</v>
      </c>
      <c r="G213" s="45">
        <f t="shared" si="30"/>
        <v>500</v>
      </c>
    </row>
    <row r="214" spans="1:7" ht="15" customHeight="1">
      <c r="A214" s="54" t="s">
        <v>9</v>
      </c>
      <c r="B214" s="55">
        <v>2056</v>
      </c>
      <c r="C214" s="56" t="s">
        <v>4</v>
      </c>
      <c r="D214" s="37">
        <f t="shared" ref="D214:G214" si="31">D207+D213</f>
        <v>143699</v>
      </c>
      <c r="E214" s="37">
        <f t="shared" si="31"/>
        <v>141596</v>
      </c>
      <c r="F214" s="37">
        <f t="shared" si="31"/>
        <v>141596</v>
      </c>
      <c r="G214" s="37">
        <f t="shared" si="31"/>
        <v>161977</v>
      </c>
    </row>
    <row r="215" spans="1:7" ht="9.9499999999999993" customHeight="1">
      <c r="A215" s="54"/>
      <c r="B215" s="55"/>
      <c r="C215" s="56"/>
      <c r="D215" s="148"/>
      <c r="E215" s="65"/>
      <c r="F215" s="65"/>
      <c r="G215" s="112"/>
    </row>
    <row r="216" spans="1:7" ht="15" customHeight="1">
      <c r="A216" s="54"/>
      <c r="B216" s="55">
        <v>2059</v>
      </c>
      <c r="C216" s="56" t="s">
        <v>72</v>
      </c>
      <c r="D216" s="111"/>
      <c r="E216" s="65"/>
      <c r="F216" s="65"/>
      <c r="G216" s="112"/>
    </row>
    <row r="217" spans="1:7" ht="15" customHeight="1">
      <c r="A217" s="54"/>
      <c r="B217" s="63">
        <v>1</v>
      </c>
      <c r="C217" s="59" t="s">
        <v>70</v>
      </c>
      <c r="D217" s="111"/>
      <c r="E217" s="65"/>
      <c r="F217" s="65"/>
      <c r="G217" s="112"/>
    </row>
    <row r="218" spans="1:7" ht="15" customHeight="1">
      <c r="A218" s="54"/>
      <c r="B218" s="57">
        <v>1.0529999999999999</v>
      </c>
      <c r="C218" s="56" t="s">
        <v>73</v>
      </c>
      <c r="D218" s="111"/>
      <c r="E218" s="65"/>
      <c r="F218" s="65"/>
      <c r="G218" s="112"/>
    </row>
    <row r="219" spans="1:7">
      <c r="A219" s="54"/>
      <c r="B219" s="67">
        <v>59</v>
      </c>
      <c r="C219" s="64" t="s">
        <v>22</v>
      </c>
      <c r="D219" s="65"/>
      <c r="E219" s="65"/>
      <c r="F219" s="65"/>
      <c r="G219" s="65"/>
    </row>
    <row r="220" spans="1:7">
      <c r="A220" s="54"/>
      <c r="B220" s="67" t="s">
        <v>187</v>
      </c>
      <c r="C220" s="64" t="s">
        <v>142</v>
      </c>
      <c r="D220" s="42">
        <v>879</v>
      </c>
      <c r="E220" s="42">
        <v>5400</v>
      </c>
      <c r="F220" s="42">
        <v>5400</v>
      </c>
      <c r="G220" s="42">
        <v>3647</v>
      </c>
    </row>
    <row r="221" spans="1:7">
      <c r="A221" s="54" t="s">
        <v>9</v>
      </c>
      <c r="B221" s="67">
        <v>59</v>
      </c>
      <c r="C221" s="64" t="s">
        <v>22</v>
      </c>
      <c r="D221" s="42">
        <f t="shared" ref="D221:G221" si="32">D220</f>
        <v>879</v>
      </c>
      <c r="E221" s="42">
        <f t="shared" si="32"/>
        <v>5400</v>
      </c>
      <c r="F221" s="42">
        <f t="shared" si="32"/>
        <v>5400</v>
      </c>
      <c r="G221" s="42">
        <f t="shared" si="32"/>
        <v>3647</v>
      </c>
    </row>
    <row r="222" spans="1:7" ht="9.9499999999999993" customHeight="1">
      <c r="A222" s="54"/>
      <c r="B222" s="67"/>
      <c r="C222" s="64"/>
      <c r="D222" s="65"/>
      <c r="E222" s="65"/>
      <c r="F222" s="65"/>
      <c r="G222" s="65"/>
    </row>
    <row r="223" spans="1:7">
      <c r="A223" s="54"/>
      <c r="B223" s="67">
        <v>61</v>
      </c>
      <c r="C223" s="64" t="s">
        <v>179</v>
      </c>
      <c r="D223" s="65"/>
      <c r="E223" s="65"/>
      <c r="F223" s="65"/>
      <c r="G223" s="65"/>
    </row>
    <row r="224" spans="1:7">
      <c r="A224" s="54"/>
      <c r="B224" s="67" t="s">
        <v>165</v>
      </c>
      <c r="C224" s="64" t="s">
        <v>142</v>
      </c>
      <c r="D224" s="43">
        <v>0</v>
      </c>
      <c r="E224" s="43">
        <v>0</v>
      </c>
      <c r="F224" s="43">
        <v>0</v>
      </c>
      <c r="G224" s="65">
        <v>2300</v>
      </c>
    </row>
    <row r="225" spans="1:7">
      <c r="A225" s="54" t="s">
        <v>9</v>
      </c>
      <c r="B225" s="67">
        <v>61</v>
      </c>
      <c r="C225" s="64" t="s">
        <v>179</v>
      </c>
      <c r="D225" s="118">
        <f t="shared" ref="D225:G225" si="33">D224</f>
        <v>0</v>
      </c>
      <c r="E225" s="118">
        <f t="shared" si="33"/>
        <v>0</v>
      </c>
      <c r="F225" s="118">
        <f t="shared" si="33"/>
        <v>0</v>
      </c>
      <c r="G225" s="37">
        <f t="shared" si="33"/>
        <v>2300</v>
      </c>
    </row>
    <row r="226" spans="1:7" ht="13.9" customHeight="1">
      <c r="A226" s="54" t="s">
        <v>9</v>
      </c>
      <c r="B226" s="57">
        <v>1.0529999999999999</v>
      </c>
      <c r="C226" s="56" t="s">
        <v>73</v>
      </c>
      <c r="D226" s="42">
        <f t="shared" ref="D226:G226" si="34">D221+D225</f>
        <v>879</v>
      </c>
      <c r="E226" s="42">
        <f t="shared" si="34"/>
        <v>5400</v>
      </c>
      <c r="F226" s="42">
        <f t="shared" si="34"/>
        <v>5400</v>
      </c>
      <c r="G226" s="42">
        <f t="shared" si="34"/>
        <v>5947</v>
      </c>
    </row>
    <row r="227" spans="1:7" ht="13.9" customHeight="1">
      <c r="A227" s="54" t="s">
        <v>9</v>
      </c>
      <c r="B227" s="63">
        <v>1</v>
      </c>
      <c r="C227" s="59" t="s">
        <v>70</v>
      </c>
      <c r="D227" s="65">
        <f t="shared" ref="D227:G228" si="35">D226</f>
        <v>879</v>
      </c>
      <c r="E227" s="65">
        <f t="shared" si="35"/>
        <v>5400</v>
      </c>
      <c r="F227" s="65">
        <f t="shared" si="35"/>
        <v>5400</v>
      </c>
      <c r="G227" s="65">
        <f t="shared" si="35"/>
        <v>5947</v>
      </c>
    </row>
    <row r="228" spans="1:7" ht="13.9" customHeight="1">
      <c r="A228" s="54" t="s">
        <v>9</v>
      </c>
      <c r="B228" s="55">
        <v>2059</v>
      </c>
      <c r="C228" s="56" t="s">
        <v>72</v>
      </c>
      <c r="D228" s="37">
        <f t="shared" si="35"/>
        <v>879</v>
      </c>
      <c r="E228" s="37">
        <f t="shared" si="35"/>
        <v>5400</v>
      </c>
      <c r="F228" s="37">
        <f t="shared" si="35"/>
        <v>5400</v>
      </c>
      <c r="G228" s="37">
        <f t="shared" si="35"/>
        <v>5947</v>
      </c>
    </row>
    <row r="229" spans="1:7" ht="13.5" customHeight="1">
      <c r="A229" s="54"/>
      <c r="B229" s="55"/>
      <c r="C229" s="56"/>
      <c r="D229" s="110"/>
      <c r="E229" s="44"/>
      <c r="F229" s="44"/>
      <c r="G229" s="44"/>
    </row>
    <row r="230" spans="1:7" ht="14.45" customHeight="1">
      <c r="A230" s="4" t="s">
        <v>11</v>
      </c>
      <c r="B230" s="47">
        <v>2070</v>
      </c>
      <c r="C230" s="51" t="s">
        <v>5</v>
      </c>
      <c r="D230" s="110"/>
      <c r="E230" s="44"/>
      <c r="F230" s="44"/>
      <c r="G230" s="44"/>
    </row>
    <row r="231" spans="1:7" ht="14.45" customHeight="1">
      <c r="A231" s="4"/>
      <c r="B231" s="57">
        <v>0.115</v>
      </c>
      <c r="C231" s="51" t="s">
        <v>62</v>
      </c>
      <c r="D231" s="92"/>
      <c r="E231" s="8"/>
      <c r="F231" s="8"/>
      <c r="G231" s="8"/>
    </row>
    <row r="232" spans="1:7" ht="14.45" customHeight="1">
      <c r="A232" s="4"/>
      <c r="B232" s="5">
        <v>60</v>
      </c>
      <c r="C232" s="53" t="s">
        <v>34</v>
      </c>
      <c r="D232" s="92"/>
      <c r="E232" s="8"/>
      <c r="F232" s="8"/>
      <c r="G232" s="8"/>
    </row>
    <row r="233" spans="1:7" ht="14.45" customHeight="1">
      <c r="A233" s="4"/>
      <c r="B233" s="5" t="s">
        <v>15</v>
      </c>
      <c r="C233" s="53" t="s">
        <v>12</v>
      </c>
      <c r="D233" s="65">
        <v>27074</v>
      </c>
      <c r="E233" s="65">
        <v>44308</v>
      </c>
      <c r="F233" s="65">
        <v>44308</v>
      </c>
      <c r="G233" s="44">
        <v>41457</v>
      </c>
    </row>
    <row r="234" spans="1:7" ht="14.45" customHeight="1">
      <c r="A234" s="4"/>
      <c r="B234" s="5" t="s">
        <v>82</v>
      </c>
      <c r="C234" s="53" t="s">
        <v>80</v>
      </c>
      <c r="D234" s="65">
        <v>58847</v>
      </c>
      <c r="E234" s="65">
        <v>54269</v>
      </c>
      <c r="F234" s="65">
        <v>54269</v>
      </c>
      <c r="G234" s="44">
        <v>61866</v>
      </c>
    </row>
    <row r="235" spans="1:7" s="28" customFormat="1" ht="14.65" customHeight="1">
      <c r="A235" s="93"/>
      <c r="B235" s="38" t="s">
        <v>101</v>
      </c>
      <c r="C235" s="93" t="s">
        <v>99</v>
      </c>
      <c r="D235" s="65">
        <v>1056</v>
      </c>
      <c r="E235" s="65">
        <v>1325</v>
      </c>
      <c r="F235" s="65">
        <v>1325</v>
      </c>
      <c r="G235" s="65">
        <v>1</v>
      </c>
    </row>
    <row r="236" spans="1:7" s="28" customFormat="1" ht="14.65" customHeight="1">
      <c r="A236" s="93"/>
      <c r="B236" s="38" t="s">
        <v>102</v>
      </c>
      <c r="C236" s="93" t="s">
        <v>100</v>
      </c>
      <c r="D236" s="65">
        <v>17662</v>
      </c>
      <c r="E236" s="65">
        <v>7787</v>
      </c>
      <c r="F236" s="65">
        <v>7787</v>
      </c>
      <c r="G236" s="65">
        <v>7151</v>
      </c>
    </row>
    <row r="237" spans="1:7" s="28" customFormat="1" ht="14.65" customHeight="1">
      <c r="A237" s="93"/>
      <c r="B237" s="38" t="s">
        <v>128</v>
      </c>
      <c r="C237" s="93" t="s">
        <v>105</v>
      </c>
      <c r="D237" s="43">
        <v>0</v>
      </c>
      <c r="E237" s="65">
        <v>1</v>
      </c>
      <c r="F237" s="65">
        <v>1</v>
      </c>
      <c r="G237" s="65">
        <v>1</v>
      </c>
    </row>
    <row r="238" spans="1:7" ht="14.45" customHeight="1">
      <c r="A238" s="4"/>
      <c r="B238" s="5" t="s">
        <v>16</v>
      </c>
      <c r="C238" s="93" t="s">
        <v>114</v>
      </c>
      <c r="D238" s="65">
        <v>1500</v>
      </c>
      <c r="E238" s="65">
        <v>1500</v>
      </c>
      <c r="F238" s="65">
        <v>1500</v>
      </c>
      <c r="G238" s="44">
        <v>1500</v>
      </c>
    </row>
    <row r="239" spans="1:7" ht="14.45" customHeight="1">
      <c r="A239" s="4"/>
      <c r="B239" s="5" t="s">
        <v>17</v>
      </c>
      <c r="C239" s="53" t="s">
        <v>18</v>
      </c>
      <c r="D239" s="65">
        <v>17500</v>
      </c>
      <c r="E239" s="65">
        <v>13000</v>
      </c>
      <c r="F239" s="65">
        <v>13000</v>
      </c>
      <c r="G239" s="44">
        <v>13000</v>
      </c>
    </row>
    <row r="240" spans="1:7" s="28" customFormat="1" ht="14.65" customHeight="1">
      <c r="A240" s="126"/>
      <c r="B240" s="139" t="s">
        <v>113</v>
      </c>
      <c r="C240" s="126" t="s">
        <v>111</v>
      </c>
      <c r="D240" s="42">
        <f>7699-1</f>
        <v>7698</v>
      </c>
      <c r="E240" s="42">
        <v>7699</v>
      </c>
      <c r="F240" s="42">
        <v>7699</v>
      </c>
      <c r="G240" s="42">
        <v>7699</v>
      </c>
    </row>
    <row r="241" spans="1:7" ht="14.45" customHeight="1">
      <c r="A241" s="4"/>
      <c r="B241" s="90" t="s">
        <v>61</v>
      </c>
      <c r="C241" s="66" t="s">
        <v>60</v>
      </c>
      <c r="D241" s="65">
        <v>700</v>
      </c>
      <c r="E241" s="65">
        <v>700</v>
      </c>
      <c r="F241" s="65">
        <v>700</v>
      </c>
      <c r="G241" s="44">
        <v>700</v>
      </c>
    </row>
    <row r="242" spans="1:7" ht="14.45" customHeight="1">
      <c r="A242" s="4"/>
      <c r="B242" s="5" t="s">
        <v>35</v>
      </c>
      <c r="C242" s="53" t="s">
        <v>216</v>
      </c>
      <c r="D242" s="65">
        <v>4400</v>
      </c>
      <c r="E242" s="65">
        <v>4400</v>
      </c>
      <c r="F242" s="65">
        <v>4400</v>
      </c>
      <c r="G242" s="44">
        <v>4400</v>
      </c>
    </row>
    <row r="243" spans="1:7" s="6" customFormat="1" ht="14.45" customHeight="1">
      <c r="A243" s="4"/>
      <c r="B243" s="5" t="s">
        <v>150</v>
      </c>
      <c r="C243" s="53" t="s">
        <v>142</v>
      </c>
      <c r="D243" s="43">
        <v>0</v>
      </c>
      <c r="E243" s="65">
        <v>1</v>
      </c>
      <c r="F243" s="65">
        <v>1</v>
      </c>
      <c r="G243" s="65">
        <v>1</v>
      </c>
    </row>
    <row r="244" spans="1:7" s="28" customFormat="1" ht="14.65" customHeight="1">
      <c r="A244" s="93"/>
      <c r="B244" s="94" t="s">
        <v>143</v>
      </c>
      <c r="C244" s="93" t="s">
        <v>120</v>
      </c>
      <c r="D244" s="42">
        <v>7150</v>
      </c>
      <c r="E244" s="42">
        <v>7150</v>
      </c>
      <c r="F244" s="42">
        <f>7150+2870</f>
        <v>10020</v>
      </c>
      <c r="G244" s="42">
        <v>12561</v>
      </c>
    </row>
    <row r="245" spans="1:7" s="107" customFormat="1" ht="13.9" customHeight="1">
      <c r="A245" s="4" t="s">
        <v>9</v>
      </c>
      <c r="B245" s="5">
        <v>60</v>
      </c>
      <c r="C245" s="53" t="s">
        <v>34</v>
      </c>
      <c r="D245" s="42">
        <f t="shared" ref="D245:G245" si="36">SUM(D233:D244)</f>
        <v>143587</v>
      </c>
      <c r="E245" s="42">
        <f t="shared" si="36"/>
        <v>142140</v>
      </c>
      <c r="F245" s="42">
        <f t="shared" si="36"/>
        <v>145010</v>
      </c>
      <c r="G245" s="42">
        <f t="shared" si="36"/>
        <v>150337</v>
      </c>
    </row>
    <row r="246" spans="1:7" ht="9.9499999999999993" customHeight="1">
      <c r="A246" s="4"/>
      <c r="B246" s="5"/>
      <c r="C246" s="53"/>
      <c r="D246" s="111"/>
      <c r="E246" s="65"/>
      <c r="F246" s="65"/>
      <c r="G246" s="112"/>
    </row>
    <row r="247" spans="1:7" ht="15" customHeight="1">
      <c r="A247" s="54"/>
      <c r="B247" s="58">
        <v>61</v>
      </c>
      <c r="C247" s="59" t="s">
        <v>54</v>
      </c>
      <c r="D247" s="111"/>
      <c r="E247" s="65"/>
      <c r="F247" s="65"/>
      <c r="G247" s="112"/>
    </row>
    <row r="248" spans="1:7" ht="15" customHeight="1">
      <c r="A248" s="54"/>
      <c r="B248" s="38" t="s">
        <v>31</v>
      </c>
      <c r="C248" s="59" t="s">
        <v>12</v>
      </c>
      <c r="D248" s="65">
        <v>1845</v>
      </c>
      <c r="E248" s="65">
        <v>3143</v>
      </c>
      <c r="F248" s="65">
        <v>3143</v>
      </c>
      <c r="G248" s="44">
        <v>3149</v>
      </c>
    </row>
    <row r="249" spans="1:7" ht="15" customHeight="1">
      <c r="A249" s="54"/>
      <c r="B249" s="38" t="s">
        <v>81</v>
      </c>
      <c r="C249" s="59" t="s">
        <v>80</v>
      </c>
      <c r="D249" s="65">
        <v>2747</v>
      </c>
      <c r="E249" s="65">
        <v>2083</v>
      </c>
      <c r="F249" s="65">
        <v>2083</v>
      </c>
      <c r="G249" s="44">
        <v>2576</v>
      </c>
    </row>
    <row r="250" spans="1:7" s="28" customFormat="1" ht="14.65" customHeight="1">
      <c r="A250" s="93"/>
      <c r="B250" s="38" t="s">
        <v>103</v>
      </c>
      <c r="C250" s="93" t="s">
        <v>99</v>
      </c>
      <c r="D250" s="65">
        <v>34</v>
      </c>
      <c r="E250" s="65">
        <v>95</v>
      </c>
      <c r="F250" s="65">
        <v>95</v>
      </c>
      <c r="G250" s="65">
        <v>1</v>
      </c>
    </row>
    <row r="251" spans="1:7" s="28" customFormat="1" ht="14.65" customHeight="1">
      <c r="A251" s="93"/>
      <c r="B251" s="38" t="s">
        <v>104</v>
      </c>
      <c r="C251" s="93" t="s">
        <v>100</v>
      </c>
      <c r="D251" s="65">
        <v>1272</v>
      </c>
      <c r="E251" s="65">
        <v>292</v>
      </c>
      <c r="F251" s="65">
        <v>292</v>
      </c>
      <c r="G251" s="65">
        <v>282</v>
      </c>
    </row>
    <row r="252" spans="1:7" ht="15" customHeight="1">
      <c r="A252" s="54"/>
      <c r="B252" s="38" t="s">
        <v>32</v>
      </c>
      <c r="C252" s="93" t="s">
        <v>114</v>
      </c>
      <c r="D252" s="65">
        <v>16</v>
      </c>
      <c r="E252" s="65">
        <v>33</v>
      </c>
      <c r="F252" s="65">
        <v>33</v>
      </c>
      <c r="G252" s="44">
        <v>33</v>
      </c>
    </row>
    <row r="253" spans="1:7" ht="15" customHeight="1">
      <c r="A253" s="54"/>
      <c r="B253" s="38" t="s">
        <v>33</v>
      </c>
      <c r="C253" s="59" t="s">
        <v>18</v>
      </c>
      <c r="D253" s="65">
        <v>762</v>
      </c>
      <c r="E253" s="65">
        <v>824</v>
      </c>
      <c r="F253" s="65">
        <v>824</v>
      </c>
      <c r="G253" s="44">
        <v>824</v>
      </c>
    </row>
    <row r="254" spans="1:7" s="108" customFormat="1" ht="14.65" customHeight="1">
      <c r="A254" s="93"/>
      <c r="B254" s="94" t="s">
        <v>127</v>
      </c>
      <c r="C254" s="93" t="s">
        <v>111</v>
      </c>
      <c r="D254" s="43">
        <v>0</v>
      </c>
      <c r="E254" s="65">
        <v>1</v>
      </c>
      <c r="F254" s="65">
        <v>1</v>
      </c>
      <c r="G254" s="65">
        <v>1</v>
      </c>
    </row>
    <row r="255" spans="1:7" s="28" customFormat="1" ht="14.65" customHeight="1">
      <c r="A255" s="93"/>
      <c r="B255" s="94" t="s">
        <v>139</v>
      </c>
      <c r="C255" s="93" t="s">
        <v>120</v>
      </c>
      <c r="D255" s="43">
        <v>0</v>
      </c>
      <c r="E255" s="65">
        <v>150</v>
      </c>
      <c r="F255" s="65">
        <v>150</v>
      </c>
      <c r="G255" s="65">
        <v>150</v>
      </c>
    </row>
    <row r="256" spans="1:7" ht="15" customHeight="1">
      <c r="A256" s="54" t="s">
        <v>9</v>
      </c>
      <c r="B256" s="58">
        <v>61</v>
      </c>
      <c r="C256" s="59" t="s">
        <v>54</v>
      </c>
      <c r="D256" s="45">
        <f t="shared" ref="D256:G256" si="37">SUM(D248:D255)</f>
        <v>6676</v>
      </c>
      <c r="E256" s="45">
        <f t="shared" si="37"/>
        <v>6621</v>
      </c>
      <c r="F256" s="45">
        <f t="shared" si="37"/>
        <v>6621</v>
      </c>
      <c r="G256" s="45">
        <f t="shared" si="37"/>
        <v>7016</v>
      </c>
    </row>
    <row r="257" spans="1:7" ht="15" customHeight="1">
      <c r="A257" s="54" t="s">
        <v>9</v>
      </c>
      <c r="B257" s="57">
        <v>0.115</v>
      </c>
      <c r="C257" s="51" t="s">
        <v>62</v>
      </c>
      <c r="D257" s="37">
        <f>D256+D245</f>
        <v>150263</v>
      </c>
      <c r="E257" s="37">
        <f t="shared" ref="E257:G257" si="38">E256+E245</f>
        <v>148761</v>
      </c>
      <c r="F257" s="37">
        <f t="shared" si="38"/>
        <v>151631</v>
      </c>
      <c r="G257" s="37">
        <f t="shared" si="38"/>
        <v>157353</v>
      </c>
    </row>
    <row r="258" spans="1:7" ht="15" customHeight="1">
      <c r="A258" s="54" t="s">
        <v>9</v>
      </c>
      <c r="B258" s="47">
        <v>2070</v>
      </c>
      <c r="C258" s="51" t="s">
        <v>5</v>
      </c>
      <c r="D258" s="37">
        <f t="shared" ref="D258:G258" si="39">D257</f>
        <v>150263</v>
      </c>
      <c r="E258" s="37">
        <f t="shared" si="39"/>
        <v>148761</v>
      </c>
      <c r="F258" s="37">
        <f t="shared" si="39"/>
        <v>151631</v>
      </c>
      <c r="G258" s="37">
        <f t="shared" si="39"/>
        <v>157353</v>
      </c>
    </row>
    <row r="259" spans="1:7" ht="9.9499999999999993" customHeight="1">
      <c r="A259" s="54"/>
      <c r="B259" s="50"/>
      <c r="C259" s="6"/>
      <c r="D259" s="148"/>
      <c r="E259" s="65"/>
      <c r="F259" s="65"/>
      <c r="G259" s="112"/>
    </row>
    <row r="260" spans="1:7" ht="15" customHeight="1">
      <c r="A260" s="4" t="s">
        <v>11</v>
      </c>
      <c r="B260" s="47">
        <v>2075</v>
      </c>
      <c r="C260" s="51" t="s">
        <v>38</v>
      </c>
      <c r="D260" s="114"/>
      <c r="E260" s="44"/>
      <c r="F260" s="44"/>
      <c r="G260" s="44"/>
    </row>
    <row r="261" spans="1:7" ht="28.9" customHeight="1">
      <c r="A261" s="4"/>
      <c r="B261" s="57">
        <v>0.104</v>
      </c>
      <c r="C261" s="51" t="s">
        <v>39</v>
      </c>
      <c r="D261" s="110"/>
      <c r="E261" s="44"/>
      <c r="F261" s="44"/>
      <c r="G261" s="44"/>
    </row>
    <row r="262" spans="1:7">
      <c r="A262" s="4"/>
      <c r="B262" s="101" t="s">
        <v>166</v>
      </c>
      <c r="C262" s="53" t="s">
        <v>167</v>
      </c>
      <c r="D262" s="43">
        <v>0</v>
      </c>
      <c r="E262" s="65">
        <v>2600</v>
      </c>
      <c r="F262" s="65">
        <v>2600</v>
      </c>
      <c r="G262" s="65">
        <v>2600</v>
      </c>
    </row>
    <row r="263" spans="1:7">
      <c r="A263" s="4"/>
      <c r="B263" s="101" t="s">
        <v>168</v>
      </c>
      <c r="C263" s="53" t="s">
        <v>169</v>
      </c>
      <c r="D263" s="42">
        <v>2280</v>
      </c>
      <c r="E263" s="42">
        <v>2300</v>
      </c>
      <c r="F263" s="42">
        <v>2300</v>
      </c>
      <c r="G263" s="42">
        <v>2300</v>
      </c>
    </row>
    <row r="264" spans="1:7" ht="27" customHeight="1">
      <c r="A264" s="4" t="s">
        <v>9</v>
      </c>
      <c r="B264" s="57">
        <v>0.104</v>
      </c>
      <c r="C264" s="51" t="s">
        <v>39</v>
      </c>
      <c r="D264" s="42">
        <f t="shared" ref="D264:G264" si="40">SUM(D262:D263)</f>
        <v>2280</v>
      </c>
      <c r="E264" s="42">
        <f t="shared" si="40"/>
        <v>4900</v>
      </c>
      <c r="F264" s="42">
        <f t="shared" si="40"/>
        <v>4900</v>
      </c>
      <c r="G264" s="42">
        <f t="shared" si="40"/>
        <v>4900</v>
      </c>
    </row>
    <row r="265" spans="1:7" ht="15" customHeight="1">
      <c r="A265" s="4" t="s">
        <v>9</v>
      </c>
      <c r="B265" s="47">
        <v>2075</v>
      </c>
      <c r="C265" s="51" t="s">
        <v>38</v>
      </c>
      <c r="D265" s="42">
        <f t="shared" ref="D265:G265" si="41">D264</f>
        <v>2280</v>
      </c>
      <c r="E265" s="42">
        <f t="shared" si="41"/>
        <v>4900</v>
      </c>
      <c r="F265" s="42">
        <f t="shared" si="41"/>
        <v>4900</v>
      </c>
      <c r="G265" s="42">
        <f t="shared" si="41"/>
        <v>4900</v>
      </c>
    </row>
    <row r="266" spans="1:7" ht="9.9499999999999993" customHeight="1">
      <c r="A266" s="4"/>
      <c r="B266" s="47"/>
      <c r="C266" s="51"/>
      <c r="D266" s="110"/>
      <c r="E266" s="44"/>
      <c r="F266" s="44"/>
      <c r="G266" s="44"/>
    </row>
    <row r="267" spans="1:7" ht="15" customHeight="1">
      <c r="A267" s="54" t="s">
        <v>11</v>
      </c>
      <c r="B267" s="55">
        <v>2235</v>
      </c>
      <c r="C267" s="56" t="s">
        <v>6</v>
      </c>
      <c r="D267" s="110"/>
      <c r="E267" s="44"/>
      <c r="F267" s="44"/>
      <c r="G267" s="44"/>
    </row>
    <row r="268" spans="1:7" ht="15" customHeight="1">
      <c r="A268" s="4"/>
      <c r="B268" s="67">
        <v>60</v>
      </c>
      <c r="C268" s="59" t="s">
        <v>97</v>
      </c>
      <c r="D268" s="110"/>
      <c r="E268" s="44"/>
      <c r="F268" s="44"/>
      <c r="G268" s="44"/>
    </row>
    <row r="269" spans="1:7" ht="15" customHeight="1">
      <c r="A269" s="54"/>
      <c r="B269" s="52">
        <v>60.2</v>
      </c>
      <c r="C269" s="56" t="s">
        <v>37</v>
      </c>
      <c r="D269" s="92"/>
      <c r="E269" s="8"/>
      <c r="F269" s="8"/>
      <c r="G269" s="8"/>
    </row>
    <row r="270" spans="1:7" ht="15" customHeight="1">
      <c r="A270" s="54"/>
      <c r="B270" s="5">
        <v>60</v>
      </c>
      <c r="C270" s="59" t="s">
        <v>170</v>
      </c>
      <c r="D270" s="65"/>
      <c r="E270" s="65"/>
      <c r="F270" s="65"/>
      <c r="G270" s="65"/>
    </row>
    <row r="271" spans="1:7" ht="15" customHeight="1">
      <c r="A271" s="54"/>
      <c r="B271" s="5" t="s">
        <v>220</v>
      </c>
      <c r="C271" s="59" t="s">
        <v>172</v>
      </c>
      <c r="D271" s="43">
        <v>0</v>
      </c>
      <c r="E271" s="65">
        <v>7000</v>
      </c>
      <c r="F271" s="65">
        <v>7000</v>
      </c>
      <c r="G271" s="49">
        <v>4174</v>
      </c>
    </row>
    <row r="272" spans="1:7" ht="15" customHeight="1">
      <c r="A272" s="54"/>
      <c r="B272" s="5" t="s">
        <v>232</v>
      </c>
      <c r="C272" s="59" t="s">
        <v>233</v>
      </c>
      <c r="D272" s="43">
        <v>0</v>
      </c>
      <c r="E272" s="43">
        <v>0</v>
      </c>
      <c r="F272" s="43">
        <v>0</v>
      </c>
      <c r="G272" s="49">
        <v>5000</v>
      </c>
    </row>
    <row r="273" spans="1:7" ht="15" customHeight="1">
      <c r="A273" s="54"/>
      <c r="B273" s="5" t="s">
        <v>171</v>
      </c>
      <c r="C273" s="59" t="s">
        <v>173</v>
      </c>
      <c r="D273" s="65">
        <v>20676</v>
      </c>
      <c r="E273" s="65">
        <v>22621</v>
      </c>
      <c r="F273" s="65">
        <v>22621</v>
      </c>
      <c r="G273" s="49">
        <v>23033</v>
      </c>
    </row>
    <row r="274" spans="1:7" ht="15" customHeight="1">
      <c r="A274" s="54" t="s">
        <v>9</v>
      </c>
      <c r="B274" s="5">
        <v>60</v>
      </c>
      <c r="C274" s="59" t="s">
        <v>170</v>
      </c>
      <c r="D274" s="37">
        <f>SUM(D271:D273)</f>
        <v>20676</v>
      </c>
      <c r="E274" s="37">
        <f t="shared" ref="E274:G274" si="42">SUM(E271:E273)</f>
        <v>29621</v>
      </c>
      <c r="F274" s="37">
        <f t="shared" si="42"/>
        <v>29621</v>
      </c>
      <c r="G274" s="37">
        <f t="shared" si="42"/>
        <v>32207</v>
      </c>
    </row>
    <row r="275" spans="1:7" ht="12" customHeight="1">
      <c r="A275" s="54"/>
      <c r="B275" s="5"/>
      <c r="C275" s="59"/>
      <c r="D275" s="65"/>
      <c r="E275" s="65"/>
      <c r="F275" s="65"/>
      <c r="G275" s="65"/>
    </row>
    <row r="276" spans="1:7" ht="25.5">
      <c r="A276" s="54"/>
      <c r="B276" s="5">
        <v>61</v>
      </c>
      <c r="C276" s="59" t="s">
        <v>92</v>
      </c>
      <c r="D276" s="65"/>
      <c r="E276" s="65"/>
      <c r="F276" s="65"/>
      <c r="G276" s="65"/>
    </row>
    <row r="277" spans="1:7" ht="15" customHeight="1">
      <c r="A277" s="54"/>
      <c r="B277" s="5" t="s">
        <v>174</v>
      </c>
      <c r="C277" s="59" t="s">
        <v>172</v>
      </c>
      <c r="D277" s="65">
        <v>100</v>
      </c>
      <c r="E277" s="65">
        <v>2000</v>
      </c>
      <c r="F277" s="65">
        <v>2000</v>
      </c>
      <c r="G277" s="43">
        <v>0</v>
      </c>
    </row>
    <row r="278" spans="1:7" ht="15" customHeight="1">
      <c r="A278" s="54"/>
      <c r="B278" s="5" t="s">
        <v>139</v>
      </c>
      <c r="C278" s="59" t="s">
        <v>120</v>
      </c>
      <c r="D278" s="43">
        <v>0</v>
      </c>
      <c r="E278" s="43">
        <v>0</v>
      </c>
      <c r="F278" s="43">
        <v>0</v>
      </c>
      <c r="G278" s="65">
        <v>2000</v>
      </c>
    </row>
    <row r="279" spans="1:7" s="107" customFormat="1" ht="28.5" customHeight="1">
      <c r="A279" s="54" t="s">
        <v>9</v>
      </c>
      <c r="B279" s="5">
        <v>61</v>
      </c>
      <c r="C279" s="59" t="s">
        <v>92</v>
      </c>
      <c r="D279" s="37">
        <f>SUM(D277:D278)</f>
        <v>100</v>
      </c>
      <c r="E279" s="37">
        <f t="shared" ref="E279:G279" si="43">SUM(E277:E278)</f>
        <v>2000</v>
      </c>
      <c r="F279" s="37">
        <f t="shared" si="43"/>
        <v>2000</v>
      </c>
      <c r="G279" s="37">
        <f t="shared" si="43"/>
        <v>2000</v>
      </c>
    </row>
    <row r="280" spans="1:7" ht="15" customHeight="1">
      <c r="A280" s="54" t="s">
        <v>9</v>
      </c>
      <c r="B280" s="52">
        <v>60.2</v>
      </c>
      <c r="C280" s="56" t="s">
        <v>37</v>
      </c>
      <c r="D280" s="42">
        <f t="shared" ref="D280:G280" si="44">D274+D279</f>
        <v>20776</v>
      </c>
      <c r="E280" s="42">
        <f t="shared" si="44"/>
        <v>31621</v>
      </c>
      <c r="F280" s="42">
        <f t="shared" si="44"/>
        <v>31621</v>
      </c>
      <c r="G280" s="42">
        <f t="shared" si="44"/>
        <v>34207</v>
      </c>
    </row>
    <row r="281" spans="1:7">
      <c r="A281" s="54" t="s">
        <v>9</v>
      </c>
      <c r="B281" s="67">
        <v>60</v>
      </c>
      <c r="C281" s="59" t="s">
        <v>97</v>
      </c>
      <c r="D281" s="102">
        <f t="shared" ref="D281:G282" si="45">D280</f>
        <v>20776</v>
      </c>
      <c r="E281" s="102">
        <f t="shared" si="45"/>
        <v>31621</v>
      </c>
      <c r="F281" s="102">
        <f t="shared" si="45"/>
        <v>31621</v>
      </c>
      <c r="G281" s="68">
        <f t="shared" si="45"/>
        <v>34207</v>
      </c>
    </row>
    <row r="282" spans="1:7" ht="15" customHeight="1">
      <c r="A282" s="166" t="s">
        <v>9</v>
      </c>
      <c r="B282" s="167">
        <v>2235</v>
      </c>
      <c r="C282" s="168" t="s">
        <v>6</v>
      </c>
      <c r="D282" s="37">
        <f t="shared" si="45"/>
        <v>20776</v>
      </c>
      <c r="E282" s="37">
        <f t="shared" si="45"/>
        <v>31621</v>
      </c>
      <c r="F282" s="37">
        <f t="shared" si="45"/>
        <v>31621</v>
      </c>
      <c r="G282" s="45">
        <f t="shared" si="45"/>
        <v>34207</v>
      </c>
    </row>
    <row r="283" spans="1:7" ht="15" customHeight="1">
      <c r="A283" s="69" t="s">
        <v>9</v>
      </c>
      <c r="B283" s="70"/>
      <c r="C283" s="71" t="s">
        <v>10</v>
      </c>
      <c r="D283" s="37">
        <f t="shared" ref="D283:F283" si="46">D258+D159+D98+D282+D214+D265+D228+D177</f>
        <v>1139974</v>
      </c>
      <c r="E283" s="37">
        <f t="shared" si="46"/>
        <v>1321468</v>
      </c>
      <c r="F283" s="37">
        <f t="shared" si="46"/>
        <v>1411950</v>
      </c>
      <c r="G283" s="37">
        <f>G258+G159+G98+G282+G214+G265+G228+G177</f>
        <v>1259237</v>
      </c>
    </row>
    <row r="284" spans="1:7" ht="9.75" customHeight="1">
      <c r="A284" s="4"/>
      <c r="B284" s="5"/>
      <c r="C284" s="51"/>
      <c r="D284" s="65"/>
      <c r="E284" s="112"/>
      <c r="F284" s="112"/>
      <c r="G284" s="112"/>
    </row>
    <row r="285" spans="1:7" ht="15" customHeight="1">
      <c r="A285" s="72"/>
      <c r="B285" s="73"/>
      <c r="C285" s="74" t="s">
        <v>68</v>
      </c>
      <c r="D285" s="111"/>
      <c r="E285" s="65"/>
      <c r="F285" s="65"/>
      <c r="G285" s="112"/>
    </row>
    <row r="286" spans="1:7" ht="15" customHeight="1">
      <c r="A286" s="75" t="s">
        <v>11</v>
      </c>
      <c r="B286" s="76">
        <v>4059</v>
      </c>
      <c r="C286" s="74" t="s">
        <v>69</v>
      </c>
      <c r="D286" s="111"/>
      <c r="E286" s="65"/>
      <c r="F286" s="65"/>
      <c r="G286" s="112"/>
    </row>
    <row r="287" spans="1:7" ht="15" customHeight="1">
      <c r="A287" s="75"/>
      <c r="B287" s="63">
        <v>1</v>
      </c>
      <c r="C287" s="77" t="s">
        <v>70</v>
      </c>
      <c r="D287" s="111"/>
      <c r="E287" s="65"/>
      <c r="F287" s="65"/>
      <c r="G287" s="112"/>
    </row>
    <row r="288" spans="1:7" ht="15" customHeight="1">
      <c r="A288" s="4"/>
      <c r="B288" s="78">
        <v>1.0509999999999999</v>
      </c>
      <c r="C288" s="79" t="s">
        <v>71</v>
      </c>
      <c r="D288" s="111"/>
      <c r="E288" s="65"/>
      <c r="F288" s="65"/>
      <c r="G288" s="112"/>
    </row>
    <row r="289" spans="1:7">
      <c r="A289" s="4"/>
      <c r="B289" s="89">
        <v>45</v>
      </c>
      <c r="C289" s="91" t="s">
        <v>180</v>
      </c>
      <c r="D289" s="65"/>
      <c r="E289" s="65"/>
      <c r="F289" s="65"/>
      <c r="G289" s="65"/>
    </row>
    <row r="290" spans="1:7">
      <c r="A290" s="4"/>
      <c r="B290" s="89">
        <v>69</v>
      </c>
      <c r="C290" s="91" t="s">
        <v>212</v>
      </c>
      <c r="D290" s="65"/>
      <c r="E290" s="65"/>
      <c r="F290" s="65"/>
      <c r="G290" s="65"/>
    </row>
    <row r="291" spans="1:7">
      <c r="A291" s="4"/>
      <c r="B291" s="89" t="s">
        <v>213</v>
      </c>
      <c r="C291" s="91" t="s">
        <v>148</v>
      </c>
      <c r="D291" s="65">
        <v>4895</v>
      </c>
      <c r="E291" s="65">
        <v>5000</v>
      </c>
      <c r="F291" s="65">
        <v>5000</v>
      </c>
      <c r="G291" s="65">
        <v>7500</v>
      </c>
    </row>
    <row r="292" spans="1:7">
      <c r="A292" s="4" t="s">
        <v>9</v>
      </c>
      <c r="B292" s="89">
        <v>69</v>
      </c>
      <c r="C292" s="91" t="s">
        <v>212</v>
      </c>
      <c r="D292" s="37">
        <f t="shared" ref="D292:G292" si="47">D291</f>
        <v>4895</v>
      </c>
      <c r="E292" s="37">
        <f t="shared" si="47"/>
        <v>5000</v>
      </c>
      <c r="F292" s="37">
        <f t="shared" si="47"/>
        <v>5000</v>
      </c>
      <c r="G292" s="37">
        <f t="shared" si="47"/>
        <v>7500</v>
      </c>
    </row>
    <row r="293" spans="1:7" ht="11.25" customHeight="1">
      <c r="A293" s="4"/>
      <c r="B293" s="89"/>
      <c r="C293" s="91"/>
      <c r="D293" s="65"/>
      <c r="E293" s="65"/>
      <c r="F293" s="65"/>
      <c r="G293" s="65"/>
    </row>
    <row r="294" spans="1:7" ht="27.6" customHeight="1">
      <c r="A294" s="4"/>
      <c r="B294" s="89">
        <v>70</v>
      </c>
      <c r="C294" s="91" t="s">
        <v>74</v>
      </c>
      <c r="D294" s="65"/>
      <c r="E294" s="65"/>
      <c r="F294" s="65"/>
      <c r="G294" s="65"/>
    </row>
    <row r="295" spans="1:7">
      <c r="A295" s="4"/>
      <c r="B295" s="89" t="s">
        <v>181</v>
      </c>
      <c r="C295" s="91" t="s">
        <v>148</v>
      </c>
      <c r="D295" s="65">
        <v>9160</v>
      </c>
      <c r="E295" s="65">
        <v>1800</v>
      </c>
      <c r="F295" s="65">
        <v>1800</v>
      </c>
      <c r="G295" s="43">
        <v>0</v>
      </c>
    </row>
    <row r="296" spans="1:7" ht="25.5">
      <c r="A296" s="4" t="s">
        <v>9</v>
      </c>
      <c r="B296" s="89">
        <v>70</v>
      </c>
      <c r="C296" s="91" t="s">
        <v>74</v>
      </c>
      <c r="D296" s="37">
        <f t="shared" ref="D296:G296" si="48">D295</f>
        <v>9160</v>
      </c>
      <c r="E296" s="37">
        <f t="shared" si="48"/>
        <v>1800</v>
      </c>
      <c r="F296" s="37">
        <f t="shared" si="48"/>
        <v>1800</v>
      </c>
      <c r="G296" s="118">
        <f t="shared" si="48"/>
        <v>0</v>
      </c>
    </row>
    <row r="297" spans="1:7" ht="11.25" customHeight="1">
      <c r="A297" s="4"/>
      <c r="B297" s="89"/>
      <c r="C297" s="91"/>
      <c r="D297" s="65"/>
      <c r="E297" s="65"/>
      <c r="F297" s="65"/>
      <c r="G297" s="65"/>
    </row>
    <row r="298" spans="1:7">
      <c r="A298" s="4"/>
      <c r="B298" s="89">
        <v>74</v>
      </c>
      <c r="C298" s="53" t="s">
        <v>83</v>
      </c>
      <c r="D298" s="65"/>
      <c r="E298" s="65"/>
      <c r="F298" s="65"/>
      <c r="G298" s="65"/>
    </row>
    <row r="299" spans="1:7">
      <c r="A299" s="4"/>
      <c r="B299" s="89" t="s">
        <v>182</v>
      </c>
      <c r="C299" s="91" t="s">
        <v>148</v>
      </c>
      <c r="D299" s="65">
        <v>30000</v>
      </c>
      <c r="E299" s="65">
        <v>40000</v>
      </c>
      <c r="F299" s="65">
        <v>40000</v>
      </c>
      <c r="G299" s="65">
        <v>20000</v>
      </c>
    </row>
    <row r="300" spans="1:7">
      <c r="A300" s="4" t="s">
        <v>9</v>
      </c>
      <c r="B300" s="89">
        <v>74</v>
      </c>
      <c r="C300" s="53" t="s">
        <v>83</v>
      </c>
      <c r="D300" s="37">
        <f t="shared" ref="D300:G300" si="49">D299</f>
        <v>30000</v>
      </c>
      <c r="E300" s="37">
        <f t="shared" si="49"/>
        <v>40000</v>
      </c>
      <c r="F300" s="37">
        <f t="shared" si="49"/>
        <v>40000</v>
      </c>
      <c r="G300" s="37">
        <f t="shared" si="49"/>
        <v>20000</v>
      </c>
    </row>
    <row r="301" spans="1:7" ht="11.25" customHeight="1">
      <c r="A301" s="4"/>
      <c r="B301" s="89"/>
      <c r="C301" s="91"/>
      <c r="D301" s="65"/>
      <c r="E301" s="65"/>
      <c r="F301" s="65"/>
      <c r="G301" s="65"/>
    </row>
    <row r="302" spans="1:7" ht="27.95" customHeight="1">
      <c r="A302" s="4"/>
      <c r="B302" s="89">
        <v>75</v>
      </c>
      <c r="C302" s="91" t="s">
        <v>214</v>
      </c>
      <c r="D302" s="65"/>
      <c r="E302" s="65"/>
      <c r="F302" s="65"/>
      <c r="G302" s="65"/>
    </row>
    <row r="303" spans="1:7" s="107" customFormat="1">
      <c r="A303" s="4"/>
      <c r="B303" s="89" t="s">
        <v>183</v>
      </c>
      <c r="C303" s="91" t="s">
        <v>148</v>
      </c>
      <c r="D303" s="42">
        <v>2266</v>
      </c>
      <c r="E303" s="42">
        <v>2169</v>
      </c>
      <c r="F303" s="42">
        <v>2169</v>
      </c>
      <c r="G303" s="121">
        <v>0</v>
      </c>
    </row>
    <row r="304" spans="1:7" ht="27.95" customHeight="1">
      <c r="A304" s="4" t="s">
        <v>9</v>
      </c>
      <c r="B304" s="89">
        <v>75</v>
      </c>
      <c r="C304" s="91" t="s">
        <v>214</v>
      </c>
      <c r="D304" s="42">
        <f t="shared" ref="D304:G304" si="50">D303</f>
        <v>2266</v>
      </c>
      <c r="E304" s="42">
        <f t="shared" si="50"/>
        <v>2169</v>
      </c>
      <c r="F304" s="42">
        <f t="shared" si="50"/>
        <v>2169</v>
      </c>
      <c r="G304" s="121">
        <f t="shared" si="50"/>
        <v>0</v>
      </c>
    </row>
    <row r="305" spans="1:7" ht="11.25" customHeight="1">
      <c r="A305" s="4"/>
      <c r="B305" s="89"/>
      <c r="C305" s="91"/>
      <c r="D305" s="65"/>
      <c r="E305" s="65"/>
      <c r="F305" s="65"/>
      <c r="G305" s="65"/>
    </row>
    <row r="306" spans="1:7">
      <c r="A306" s="122"/>
      <c r="B306" s="89">
        <v>77</v>
      </c>
      <c r="C306" s="91" t="s">
        <v>189</v>
      </c>
      <c r="D306" s="65"/>
      <c r="E306" s="65"/>
      <c r="F306" s="65"/>
      <c r="G306" s="65"/>
    </row>
    <row r="307" spans="1:7">
      <c r="A307" s="122"/>
      <c r="B307" s="89" t="s">
        <v>190</v>
      </c>
      <c r="C307" s="91" t="s">
        <v>148</v>
      </c>
      <c r="D307" s="43">
        <v>0</v>
      </c>
      <c r="E307" s="43">
        <v>0</v>
      </c>
      <c r="F307" s="43">
        <v>0</v>
      </c>
      <c r="G307" s="42">
        <v>4400</v>
      </c>
    </row>
    <row r="308" spans="1:7">
      <c r="A308" s="122" t="s">
        <v>9</v>
      </c>
      <c r="B308" s="89">
        <v>77</v>
      </c>
      <c r="C308" s="91" t="s">
        <v>189</v>
      </c>
      <c r="D308" s="118">
        <f t="shared" ref="D308:G308" si="51">D307</f>
        <v>0</v>
      </c>
      <c r="E308" s="118">
        <f t="shared" si="51"/>
        <v>0</v>
      </c>
      <c r="F308" s="118">
        <f t="shared" si="51"/>
        <v>0</v>
      </c>
      <c r="G308" s="37">
        <f t="shared" si="51"/>
        <v>4400</v>
      </c>
    </row>
    <row r="309" spans="1:7" ht="11.1" customHeight="1">
      <c r="A309" s="122"/>
      <c r="B309" s="89"/>
      <c r="C309" s="91"/>
      <c r="D309" s="123"/>
      <c r="E309" s="123"/>
      <c r="F309" s="123"/>
      <c r="G309" s="123"/>
    </row>
    <row r="310" spans="1:7" ht="27.95" customHeight="1">
      <c r="A310" s="122"/>
      <c r="B310" s="89">
        <v>78</v>
      </c>
      <c r="C310" s="91" t="s">
        <v>193</v>
      </c>
      <c r="D310" s="43"/>
      <c r="E310" s="43"/>
      <c r="F310" s="43"/>
      <c r="G310" s="43"/>
    </row>
    <row r="311" spans="1:7">
      <c r="A311" s="122"/>
      <c r="B311" s="89" t="s">
        <v>194</v>
      </c>
      <c r="C311" s="91" t="s">
        <v>148</v>
      </c>
      <c r="D311" s="42">
        <v>9472</v>
      </c>
      <c r="E311" s="42">
        <v>10000</v>
      </c>
      <c r="F311" s="42">
        <v>10000</v>
      </c>
      <c r="G311" s="42">
        <v>4500</v>
      </c>
    </row>
    <row r="312" spans="1:7" ht="27.95" customHeight="1">
      <c r="A312" s="122" t="s">
        <v>9</v>
      </c>
      <c r="B312" s="89">
        <v>78</v>
      </c>
      <c r="C312" s="91" t="s">
        <v>193</v>
      </c>
      <c r="D312" s="42">
        <f t="shared" ref="D312:G312" si="52">D311</f>
        <v>9472</v>
      </c>
      <c r="E312" s="42">
        <f t="shared" si="52"/>
        <v>10000</v>
      </c>
      <c r="F312" s="42">
        <f t="shared" si="52"/>
        <v>10000</v>
      </c>
      <c r="G312" s="42">
        <f t="shared" si="52"/>
        <v>4500</v>
      </c>
    </row>
    <row r="313" spans="1:7" ht="11.1" customHeight="1">
      <c r="A313" s="122"/>
      <c r="B313" s="89"/>
      <c r="C313" s="91"/>
      <c r="D313" s="43"/>
      <c r="E313" s="43"/>
      <c r="F313" s="43"/>
      <c r="G313" s="43"/>
    </row>
    <row r="314" spans="1:7" ht="27.95" customHeight="1">
      <c r="A314" s="122"/>
      <c r="B314" s="89">
        <v>79</v>
      </c>
      <c r="C314" s="91" t="s">
        <v>215</v>
      </c>
      <c r="D314" s="43"/>
      <c r="E314" s="43"/>
      <c r="F314" s="43"/>
      <c r="G314" s="43"/>
    </row>
    <row r="315" spans="1:7">
      <c r="A315" s="122"/>
      <c r="B315" s="89" t="s">
        <v>195</v>
      </c>
      <c r="C315" s="91" t="s">
        <v>148</v>
      </c>
      <c r="D315" s="65">
        <v>7500</v>
      </c>
      <c r="E315" s="65">
        <v>6982</v>
      </c>
      <c r="F315" s="65">
        <v>6982</v>
      </c>
      <c r="G315" s="121">
        <v>0</v>
      </c>
    </row>
    <row r="316" spans="1:7" ht="27.95" customHeight="1">
      <c r="A316" s="122" t="s">
        <v>9</v>
      </c>
      <c r="B316" s="89">
        <v>79</v>
      </c>
      <c r="C316" s="91" t="s">
        <v>215</v>
      </c>
      <c r="D316" s="37">
        <f t="shared" ref="D316:G316" si="53">D315</f>
        <v>7500</v>
      </c>
      <c r="E316" s="37">
        <f t="shared" si="53"/>
        <v>6982</v>
      </c>
      <c r="F316" s="37">
        <f t="shared" si="53"/>
        <v>6982</v>
      </c>
      <c r="G316" s="118">
        <f t="shared" si="53"/>
        <v>0</v>
      </c>
    </row>
    <row r="317" spans="1:7" ht="11.1" customHeight="1">
      <c r="A317" s="122"/>
      <c r="B317" s="89"/>
      <c r="C317" s="91"/>
      <c r="D317" s="43"/>
      <c r="E317" s="43"/>
      <c r="F317" s="43"/>
      <c r="G317" s="43"/>
    </row>
    <row r="318" spans="1:7" ht="25.5">
      <c r="A318" s="122"/>
      <c r="B318" s="89">
        <v>80</v>
      </c>
      <c r="C318" s="91" t="s">
        <v>208</v>
      </c>
      <c r="D318" s="43"/>
      <c r="E318" s="43"/>
      <c r="F318" s="43"/>
      <c r="G318" s="43"/>
    </row>
    <row r="319" spans="1:7">
      <c r="A319" s="122"/>
      <c r="B319" s="89" t="s">
        <v>196</v>
      </c>
      <c r="C319" s="91" t="s">
        <v>148</v>
      </c>
      <c r="D319" s="65">
        <v>35000</v>
      </c>
      <c r="E319" s="43">
        <v>0</v>
      </c>
      <c r="F319" s="43">
        <v>0</v>
      </c>
      <c r="G319" s="42">
        <v>5535</v>
      </c>
    </row>
    <row r="320" spans="1:7" ht="25.5">
      <c r="A320" s="122" t="s">
        <v>9</v>
      </c>
      <c r="B320" s="89">
        <v>80</v>
      </c>
      <c r="C320" s="91" t="s">
        <v>208</v>
      </c>
      <c r="D320" s="37">
        <f t="shared" ref="D320:G320" si="54">D319</f>
        <v>35000</v>
      </c>
      <c r="E320" s="118">
        <f t="shared" si="54"/>
        <v>0</v>
      </c>
      <c r="F320" s="118">
        <f t="shared" si="54"/>
        <v>0</v>
      </c>
      <c r="G320" s="37">
        <f t="shared" si="54"/>
        <v>5535</v>
      </c>
    </row>
    <row r="321" spans="1:7">
      <c r="A321" s="122"/>
      <c r="B321" s="89"/>
      <c r="C321" s="91"/>
      <c r="D321" s="43"/>
      <c r="E321" s="43"/>
      <c r="F321" s="43"/>
      <c r="G321" s="65"/>
    </row>
    <row r="322" spans="1:7">
      <c r="A322" s="122"/>
      <c r="B322" s="89">
        <v>81</v>
      </c>
      <c r="C322" s="91" t="s">
        <v>221</v>
      </c>
      <c r="D322" s="43"/>
      <c r="E322" s="43"/>
      <c r="F322" s="43"/>
      <c r="G322" s="43"/>
    </row>
    <row r="323" spans="1:7">
      <c r="A323" s="122"/>
      <c r="B323" s="89" t="s">
        <v>222</v>
      </c>
      <c r="C323" s="91" t="s">
        <v>148</v>
      </c>
      <c r="D323" s="43">
        <v>0</v>
      </c>
      <c r="E323" s="65">
        <v>7500</v>
      </c>
      <c r="F323" s="65">
        <v>7500</v>
      </c>
      <c r="G323" s="121">
        <v>0</v>
      </c>
    </row>
    <row r="324" spans="1:7" ht="13.5" customHeight="1">
      <c r="A324" s="140" t="s">
        <v>9</v>
      </c>
      <c r="B324" s="129">
        <v>81</v>
      </c>
      <c r="C324" s="130" t="s">
        <v>221</v>
      </c>
      <c r="D324" s="118">
        <f t="shared" ref="D324:G324" si="55">D323</f>
        <v>0</v>
      </c>
      <c r="E324" s="37">
        <f t="shared" si="55"/>
        <v>7500</v>
      </c>
      <c r="F324" s="37">
        <f t="shared" si="55"/>
        <v>7500</v>
      </c>
      <c r="G324" s="118">
        <f t="shared" si="55"/>
        <v>0</v>
      </c>
    </row>
    <row r="325" spans="1:7">
      <c r="A325" s="122"/>
      <c r="B325" s="89"/>
      <c r="C325" s="91"/>
      <c r="D325" s="123"/>
      <c r="E325" s="123"/>
      <c r="F325" s="123"/>
      <c r="G325" s="147"/>
    </row>
    <row r="326" spans="1:7">
      <c r="A326" s="122"/>
      <c r="B326" s="89">
        <v>82</v>
      </c>
      <c r="C326" s="91" t="s">
        <v>230</v>
      </c>
      <c r="D326" s="43"/>
      <c r="E326" s="43"/>
      <c r="F326" s="43"/>
      <c r="G326" s="43"/>
    </row>
    <row r="327" spans="1:7">
      <c r="A327" s="122"/>
      <c r="B327" s="89" t="s">
        <v>231</v>
      </c>
      <c r="C327" s="91" t="s">
        <v>148</v>
      </c>
      <c r="D327" s="43">
        <v>0</v>
      </c>
      <c r="E327" s="43">
        <v>0</v>
      </c>
      <c r="F327" s="43">
        <v>0</v>
      </c>
      <c r="G327" s="42">
        <v>15000</v>
      </c>
    </row>
    <row r="328" spans="1:7">
      <c r="A328" s="122" t="s">
        <v>9</v>
      </c>
      <c r="B328" s="89">
        <v>82</v>
      </c>
      <c r="C328" s="91" t="s">
        <v>230</v>
      </c>
      <c r="D328" s="118">
        <f t="shared" ref="D328:G328" si="56">D327</f>
        <v>0</v>
      </c>
      <c r="E328" s="118">
        <f t="shared" si="56"/>
        <v>0</v>
      </c>
      <c r="F328" s="118">
        <f t="shared" si="56"/>
        <v>0</v>
      </c>
      <c r="G328" s="37">
        <f t="shared" si="56"/>
        <v>15000</v>
      </c>
    </row>
    <row r="329" spans="1:7">
      <c r="A329" s="122"/>
      <c r="B329" s="89"/>
      <c r="C329" s="91"/>
      <c r="D329" s="123"/>
      <c r="E329" s="123"/>
      <c r="F329" s="123"/>
      <c r="G329" s="147"/>
    </row>
    <row r="330" spans="1:7">
      <c r="A330" s="122"/>
      <c r="B330" s="89">
        <v>83</v>
      </c>
      <c r="C330" s="91" t="s">
        <v>234</v>
      </c>
      <c r="D330" s="43"/>
      <c r="E330" s="43"/>
      <c r="F330" s="43"/>
      <c r="G330" s="43"/>
    </row>
    <row r="331" spans="1:7">
      <c r="A331" s="122"/>
      <c r="B331" s="89" t="s">
        <v>235</v>
      </c>
      <c r="C331" s="91" t="s">
        <v>148</v>
      </c>
      <c r="D331" s="43">
        <v>0</v>
      </c>
      <c r="E331" s="43">
        <v>0</v>
      </c>
      <c r="F331" s="43">
        <v>0</v>
      </c>
      <c r="G331" s="42">
        <v>10000</v>
      </c>
    </row>
    <row r="332" spans="1:7">
      <c r="A332" s="122" t="s">
        <v>9</v>
      </c>
      <c r="B332" s="89">
        <v>83</v>
      </c>
      <c r="C332" s="91" t="s">
        <v>234</v>
      </c>
      <c r="D332" s="118">
        <f t="shared" ref="D332:G332" si="57">D331</f>
        <v>0</v>
      </c>
      <c r="E332" s="118">
        <f t="shared" si="57"/>
        <v>0</v>
      </c>
      <c r="F332" s="118">
        <f t="shared" si="57"/>
        <v>0</v>
      </c>
      <c r="G332" s="37">
        <f t="shared" si="57"/>
        <v>10000</v>
      </c>
    </row>
    <row r="333" spans="1:7">
      <c r="A333" s="122" t="s">
        <v>9</v>
      </c>
      <c r="B333" s="89">
        <v>45</v>
      </c>
      <c r="C333" s="91" t="s">
        <v>180</v>
      </c>
      <c r="D333" s="37">
        <f>D296+D300+D304+D308+D312+D316+D320+D292+D324+D328+D332</f>
        <v>98293</v>
      </c>
      <c r="E333" s="37">
        <f t="shared" ref="E333:G333" si="58">E296+E300+E304+E308+E312+E316+E320+E292+E324+E328+E332</f>
        <v>73451</v>
      </c>
      <c r="F333" s="37">
        <f t="shared" si="58"/>
        <v>73451</v>
      </c>
      <c r="G333" s="37">
        <f t="shared" si="58"/>
        <v>66935</v>
      </c>
    </row>
    <row r="334" spans="1:7" ht="11.1" customHeight="1">
      <c r="A334" s="122"/>
      <c r="B334" s="89"/>
      <c r="C334" s="91"/>
      <c r="D334" s="43"/>
      <c r="E334" s="43"/>
      <c r="F334" s="43"/>
      <c r="G334" s="43"/>
    </row>
    <row r="335" spans="1:7">
      <c r="A335" s="4"/>
      <c r="B335" s="89">
        <v>48</v>
      </c>
      <c r="C335" s="91" t="s">
        <v>197</v>
      </c>
      <c r="D335" s="65"/>
      <c r="E335" s="65"/>
      <c r="F335" s="65"/>
      <c r="G335" s="65"/>
    </row>
    <row r="336" spans="1:7" ht="25.5">
      <c r="A336" s="4"/>
      <c r="B336" s="89">
        <v>70</v>
      </c>
      <c r="C336" s="91" t="s">
        <v>211</v>
      </c>
      <c r="D336" s="65"/>
      <c r="E336" s="65"/>
      <c r="F336" s="65"/>
      <c r="G336" s="65"/>
    </row>
    <row r="337" spans="1:7">
      <c r="A337" s="4"/>
      <c r="B337" s="89" t="s">
        <v>198</v>
      </c>
      <c r="C337" s="91" t="s">
        <v>148</v>
      </c>
      <c r="D337" s="43">
        <v>0</v>
      </c>
      <c r="E337" s="65">
        <v>11000</v>
      </c>
      <c r="F337" s="65">
        <v>11000</v>
      </c>
      <c r="G337" s="43">
        <v>0</v>
      </c>
    </row>
    <row r="338" spans="1:7" ht="25.5">
      <c r="A338" s="4" t="s">
        <v>9</v>
      </c>
      <c r="B338" s="89">
        <v>70</v>
      </c>
      <c r="C338" s="91" t="s">
        <v>211</v>
      </c>
      <c r="D338" s="118">
        <f t="shared" ref="D338:G338" si="59">D337</f>
        <v>0</v>
      </c>
      <c r="E338" s="37">
        <f t="shared" si="59"/>
        <v>11000</v>
      </c>
      <c r="F338" s="37">
        <f t="shared" si="59"/>
        <v>11000</v>
      </c>
      <c r="G338" s="118">
        <f t="shared" si="59"/>
        <v>0</v>
      </c>
    </row>
    <row r="339" spans="1:7" ht="11.1" customHeight="1">
      <c r="A339" s="122"/>
      <c r="B339" s="89"/>
      <c r="C339" s="91"/>
      <c r="D339" s="43"/>
      <c r="E339" s="43"/>
      <c r="F339" s="43"/>
      <c r="G339" s="43"/>
    </row>
    <row r="340" spans="1:7">
      <c r="A340" s="122"/>
      <c r="B340" s="89">
        <v>71</v>
      </c>
      <c r="C340" s="91" t="s">
        <v>209</v>
      </c>
      <c r="D340" s="43"/>
      <c r="E340" s="43"/>
      <c r="F340" s="43"/>
      <c r="G340" s="43"/>
    </row>
    <row r="341" spans="1:7">
      <c r="A341" s="122"/>
      <c r="B341" s="89" t="s">
        <v>200</v>
      </c>
      <c r="C341" s="91" t="s">
        <v>201</v>
      </c>
      <c r="D341" s="65">
        <v>788</v>
      </c>
      <c r="E341" s="65">
        <v>5000</v>
      </c>
      <c r="F341" s="65">
        <v>5000</v>
      </c>
      <c r="G341" s="65">
        <v>100</v>
      </c>
    </row>
    <row r="342" spans="1:7">
      <c r="A342" s="4" t="s">
        <v>9</v>
      </c>
      <c r="B342" s="89">
        <v>71</v>
      </c>
      <c r="C342" s="91" t="s">
        <v>210</v>
      </c>
      <c r="D342" s="37">
        <f t="shared" ref="D342:G342" si="60">D341</f>
        <v>788</v>
      </c>
      <c r="E342" s="37">
        <f t="shared" si="60"/>
        <v>5000</v>
      </c>
      <c r="F342" s="37">
        <f t="shared" si="60"/>
        <v>5000</v>
      </c>
      <c r="G342" s="37">
        <f t="shared" si="60"/>
        <v>100</v>
      </c>
    </row>
    <row r="343" spans="1:7">
      <c r="A343" s="4" t="s">
        <v>9</v>
      </c>
      <c r="B343" s="89">
        <v>48</v>
      </c>
      <c r="C343" s="91" t="s">
        <v>197</v>
      </c>
      <c r="D343" s="37">
        <f t="shared" ref="D343:G343" si="61">D338+D342</f>
        <v>788</v>
      </c>
      <c r="E343" s="37">
        <f t="shared" si="61"/>
        <v>16000</v>
      </c>
      <c r="F343" s="37">
        <f t="shared" si="61"/>
        <v>16000</v>
      </c>
      <c r="G343" s="37">
        <f t="shared" si="61"/>
        <v>100</v>
      </c>
    </row>
    <row r="344" spans="1:7" ht="15" customHeight="1">
      <c r="A344" s="81" t="s">
        <v>9</v>
      </c>
      <c r="B344" s="78">
        <v>1.0509999999999999</v>
      </c>
      <c r="C344" s="79" t="s">
        <v>71</v>
      </c>
      <c r="D344" s="37">
        <f>D333+D343</f>
        <v>99081</v>
      </c>
      <c r="E344" s="37">
        <f t="shared" ref="E344:G344" si="62">E333+E343</f>
        <v>89451</v>
      </c>
      <c r="F344" s="37">
        <f t="shared" si="62"/>
        <v>89451</v>
      </c>
      <c r="G344" s="37">
        <f t="shared" si="62"/>
        <v>67035</v>
      </c>
    </row>
    <row r="345" spans="1:7" ht="15" customHeight="1">
      <c r="A345" s="81" t="s">
        <v>9</v>
      </c>
      <c r="B345" s="63">
        <v>1</v>
      </c>
      <c r="C345" s="77" t="s">
        <v>70</v>
      </c>
      <c r="D345" s="37">
        <f t="shared" ref="D345:G346" si="63">D344</f>
        <v>99081</v>
      </c>
      <c r="E345" s="37">
        <f t="shared" si="63"/>
        <v>89451</v>
      </c>
      <c r="F345" s="37">
        <f t="shared" si="63"/>
        <v>89451</v>
      </c>
      <c r="G345" s="37">
        <f t="shared" si="63"/>
        <v>67035</v>
      </c>
    </row>
    <row r="346" spans="1:7" ht="15" customHeight="1">
      <c r="A346" s="81" t="s">
        <v>9</v>
      </c>
      <c r="B346" s="76">
        <v>4059</v>
      </c>
      <c r="C346" s="74" t="s">
        <v>69</v>
      </c>
      <c r="D346" s="37">
        <f t="shared" si="63"/>
        <v>99081</v>
      </c>
      <c r="E346" s="37">
        <f t="shared" si="63"/>
        <v>89451</v>
      </c>
      <c r="F346" s="37">
        <f t="shared" si="63"/>
        <v>89451</v>
      </c>
      <c r="G346" s="37">
        <f t="shared" si="63"/>
        <v>67035</v>
      </c>
    </row>
    <row r="347" spans="1:7" ht="11.1" customHeight="1">
      <c r="A347" s="81"/>
      <c r="B347" s="76"/>
      <c r="C347" s="74"/>
      <c r="D347" s="65"/>
      <c r="E347" s="65"/>
      <c r="F347" s="65"/>
      <c r="G347" s="65"/>
    </row>
    <row r="348" spans="1:7" ht="15" customHeight="1">
      <c r="A348" s="75" t="s">
        <v>11</v>
      </c>
      <c r="B348" s="76">
        <v>4070</v>
      </c>
      <c r="C348" s="74" t="s">
        <v>177</v>
      </c>
      <c r="D348" s="65"/>
      <c r="E348" s="65"/>
      <c r="F348" s="65"/>
      <c r="G348" s="65"/>
    </row>
    <row r="349" spans="1:7" ht="15" customHeight="1">
      <c r="A349" s="81"/>
      <c r="B349" s="98" t="s">
        <v>78</v>
      </c>
      <c r="C349" s="79" t="s">
        <v>20</v>
      </c>
      <c r="D349" s="65"/>
      <c r="E349" s="65"/>
      <c r="F349" s="65"/>
      <c r="G349" s="65"/>
    </row>
    <row r="350" spans="1:7" ht="15" customHeight="1">
      <c r="A350" s="81"/>
      <c r="B350" s="5">
        <v>15</v>
      </c>
      <c r="C350" s="53" t="s">
        <v>22</v>
      </c>
      <c r="D350" s="65"/>
      <c r="E350" s="65"/>
      <c r="F350" s="65"/>
      <c r="G350" s="65"/>
    </row>
    <row r="351" spans="1:7" s="6" customFormat="1" ht="15" customHeight="1">
      <c r="A351" s="81"/>
      <c r="B351" s="90" t="s">
        <v>178</v>
      </c>
      <c r="C351" s="66" t="s">
        <v>36</v>
      </c>
      <c r="D351" s="65">
        <v>118507</v>
      </c>
      <c r="E351" s="65">
        <v>75812</v>
      </c>
      <c r="F351" s="65">
        <f>75812+90494</f>
        <v>166306</v>
      </c>
      <c r="G351" s="65">
        <v>21485</v>
      </c>
    </row>
    <row r="352" spans="1:7" ht="15" customHeight="1">
      <c r="A352" s="81"/>
      <c r="B352" s="73" t="s">
        <v>204</v>
      </c>
      <c r="C352" s="99" t="s">
        <v>205</v>
      </c>
      <c r="D352" s="65">
        <v>2189</v>
      </c>
      <c r="E352" s="65">
        <v>7774</v>
      </c>
      <c r="F352" s="65">
        <v>7774</v>
      </c>
      <c r="G352" s="43">
        <v>0</v>
      </c>
    </row>
    <row r="353" spans="1:7" s="6" customFormat="1" ht="25.5">
      <c r="A353" s="81"/>
      <c r="B353" s="90" t="s">
        <v>175</v>
      </c>
      <c r="C353" s="66" t="s">
        <v>206</v>
      </c>
      <c r="D353" s="43">
        <v>0</v>
      </c>
      <c r="E353" s="65">
        <v>200</v>
      </c>
      <c r="F353" s="65">
        <v>200</v>
      </c>
      <c r="G353" s="65">
        <v>18800</v>
      </c>
    </row>
    <row r="354" spans="1:7">
      <c r="A354" s="81"/>
      <c r="B354" s="90"/>
      <c r="C354" s="66"/>
      <c r="D354" s="43"/>
      <c r="E354" s="43"/>
      <c r="F354" s="43"/>
      <c r="G354" s="65"/>
    </row>
    <row r="355" spans="1:7">
      <c r="A355" s="134"/>
      <c r="B355" s="134">
        <v>60</v>
      </c>
      <c r="C355" s="135" t="s">
        <v>225</v>
      </c>
      <c r="D355" s="43"/>
      <c r="E355" s="43"/>
      <c r="F355" s="43"/>
      <c r="G355" s="65"/>
    </row>
    <row r="356" spans="1:7">
      <c r="A356" s="136"/>
      <c r="B356" s="137" t="s">
        <v>226</v>
      </c>
      <c r="C356" s="135" t="s">
        <v>36</v>
      </c>
      <c r="D356" s="65">
        <v>20944</v>
      </c>
      <c r="E356" s="43">
        <v>0</v>
      </c>
      <c r="F356" s="43">
        <v>0</v>
      </c>
      <c r="G356" s="43">
        <v>0</v>
      </c>
    </row>
    <row r="357" spans="1:7">
      <c r="A357" s="136" t="s">
        <v>9</v>
      </c>
      <c r="B357" s="134">
        <v>60</v>
      </c>
      <c r="C357" s="135" t="s">
        <v>225</v>
      </c>
      <c r="D357" s="37">
        <f t="shared" ref="D357:G357" si="64">D356</f>
        <v>20944</v>
      </c>
      <c r="E357" s="118">
        <f t="shared" si="64"/>
        <v>0</v>
      </c>
      <c r="F357" s="118">
        <f t="shared" si="64"/>
        <v>0</v>
      </c>
      <c r="G357" s="118">
        <f t="shared" si="64"/>
        <v>0</v>
      </c>
    </row>
    <row r="358" spans="1:7" s="6" customFormat="1" ht="7.5" customHeight="1">
      <c r="A358" s="81"/>
      <c r="B358" s="90"/>
      <c r="C358" s="66"/>
      <c r="D358" s="43"/>
      <c r="E358" s="43"/>
      <c r="F358" s="43"/>
      <c r="G358" s="65"/>
    </row>
    <row r="359" spans="1:7" s="6" customFormat="1">
      <c r="A359" s="81"/>
      <c r="B359" s="5">
        <v>61</v>
      </c>
      <c r="C359" s="53" t="s">
        <v>207</v>
      </c>
      <c r="D359" s="43"/>
      <c r="E359" s="43"/>
      <c r="F359" s="43"/>
      <c r="G359" s="65"/>
    </row>
    <row r="360" spans="1:7" s="6" customFormat="1">
      <c r="A360" s="81"/>
      <c r="B360" s="90" t="s">
        <v>224</v>
      </c>
      <c r="C360" s="66" t="s">
        <v>223</v>
      </c>
      <c r="D360" s="43">
        <v>0</v>
      </c>
      <c r="E360" s="65">
        <v>123800</v>
      </c>
      <c r="F360" s="65">
        <f>123800-1500</f>
        <v>122300</v>
      </c>
      <c r="G360" s="43">
        <v>0</v>
      </c>
    </row>
    <row r="361" spans="1:7" s="6" customFormat="1">
      <c r="A361" s="81" t="s">
        <v>9</v>
      </c>
      <c r="B361" s="5">
        <v>61</v>
      </c>
      <c r="C361" s="53" t="s">
        <v>207</v>
      </c>
      <c r="D361" s="118">
        <f t="shared" ref="D361:G361" si="65">D360</f>
        <v>0</v>
      </c>
      <c r="E361" s="37">
        <f t="shared" si="65"/>
        <v>123800</v>
      </c>
      <c r="F361" s="37">
        <f t="shared" si="65"/>
        <v>122300</v>
      </c>
      <c r="G361" s="118">
        <f t="shared" si="65"/>
        <v>0</v>
      </c>
    </row>
    <row r="362" spans="1:7" ht="15" customHeight="1">
      <c r="A362" s="81" t="s">
        <v>9</v>
      </c>
      <c r="B362" s="5">
        <v>15</v>
      </c>
      <c r="C362" s="53" t="s">
        <v>22</v>
      </c>
      <c r="D362" s="37">
        <f t="shared" ref="D362:G362" si="66">SUM(D351:D353)+D357+D361</f>
        <v>141640</v>
      </c>
      <c r="E362" s="37">
        <f t="shared" si="66"/>
        <v>207586</v>
      </c>
      <c r="F362" s="37">
        <f t="shared" si="66"/>
        <v>296580</v>
      </c>
      <c r="G362" s="37">
        <f t="shared" si="66"/>
        <v>40285</v>
      </c>
    </row>
    <row r="363" spans="1:7" ht="15" customHeight="1">
      <c r="A363" s="81" t="s">
        <v>9</v>
      </c>
      <c r="B363" s="98" t="s">
        <v>78</v>
      </c>
      <c r="C363" s="79" t="s">
        <v>20</v>
      </c>
      <c r="D363" s="42">
        <f t="shared" ref="D363:G364" si="67">D362</f>
        <v>141640</v>
      </c>
      <c r="E363" s="42">
        <f t="shared" si="67"/>
        <v>207586</v>
      </c>
      <c r="F363" s="42">
        <f t="shared" si="67"/>
        <v>296580</v>
      </c>
      <c r="G363" s="42">
        <f t="shared" si="67"/>
        <v>40285</v>
      </c>
    </row>
    <row r="364" spans="1:7" ht="15" customHeight="1">
      <c r="A364" s="81" t="s">
        <v>9</v>
      </c>
      <c r="B364" s="76">
        <v>4070</v>
      </c>
      <c r="C364" s="74" t="s">
        <v>177</v>
      </c>
      <c r="D364" s="65">
        <f t="shared" si="67"/>
        <v>141640</v>
      </c>
      <c r="E364" s="65">
        <f t="shared" si="67"/>
        <v>207586</v>
      </c>
      <c r="F364" s="65">
        <f t="shared" si="67"/>
        <v>296580</v>
      </c>
      <c r="G364" s="65">
        <f t="shared" si="67"/>
        <v>40285</v>
      </c>
    </row>
    <row r="365" spans="1:7" ht="15" customHeight="1">
      <c r="A365" s="82" t="s">
        <v>9</v>
      </c>
      <c r="B365" s="70"/>
      <c r="C365" s="83" t="s">
        <v>68</v>
      </c>
      <c r="D365" s="37">
        <f t="shared" ref="D365:G365" si="68">D346+D364</f>
        <v>240721</v>
      </c>
      <c r="E365" s="37">
        <f t="shared" si="68"/>
        <v>297037</v>
      </c>
      <c r="F365" s="37">
        <f t="shared" si="68"/>
        <v>386031</v>
      </c>
      <c r="G365" s="37">
        <f t="shared" si="68"/>
        <v>107320</v>
      </c>
    </row>
    <row r="366" spans="1:7" ht="15" customHeight="1">
      <c r="A366" s="80" t="s">
        <v>9</v>
      </c>
      <c r="B366" s="84"/>
      <c r="C366" s="85" t="s">
        <v>7</v>
      </c>
      <c r="D366" s="42">
        <f t="shared" ref="D366:G366" si="69">D283+D365</f>
        <v>1380695</v>
      </c>
      <c r="E366" s="42">
        <f t="shared" si="69"/>
        <v>1618505</v>
      </c>
      <c r="F366" s="42">
        <f t="shared" si="69"/>
        <v>1797981</v>
      </c>
      <c r="G366" s="42">
        <f t="shared" si="69"/>
        <v>1366557</v>
      </c>
    </row>
    <row r="367" spans="1:7" ht="11.25" customHeight="1">
      <c r="A367" s="4"/>
      <c r="B367" s="5"/>
      <c r="C367" s="51"/>
      <c r="D367" s="65"/>
      <c r="E367" s="65"/>
      <c r="F367" s="148"/>
      <c r="G367" s="65"/>
    </row>
    <row r="368" spans="1:7" s="165" customFormat="1" ht="28.5" customHeight="1">
      <c r="A368" s="159" t="s">
        <v>59</v>
      </c>
      <c r="B368" s="160">
        <v>2052</v>
      </c>
      <c r="C368" s="161" t="s">
        <v>76</v>
      </c>
      <c r="D368" s="163">
        <v>73</v>
      </c>
      <c r="E368" s="164">
        <v>0</v>
      </c>
      <c r="F368" s="164">
        <v>0</v>
      </c>
      <c r="G368" s="164">
        <v>0</v>
      </c>
    </row>
    <row r="369" spans="1:7" s="165" customFormat="1" ht="28.5" customHeight="1">
      <c r="A369" s="159" t="s">
        <v>59</v>
      </c>
      <c r="B369" s="160">
        <v>2013</v>
      </c>
      <c r="C369" s="161" t="s">
        <v>75</v>
      </c>
      <c r="D369" s="164">
        <v>0</v>
      </c>
      <c r="E369" s="164">
        <v>0</v>
      </c>
      <c r="F369" s="164">
        <v>0</v>
      </c>
      <c r="G369" s="164">
        <v>0</v>
      </c>
    </row>
    <row r="370" spans="1:7" s="165" customFormat="1" ht="18" customHeight="1">
      <c r="A370" s="159" t="s">
        <v>59</v>
      </c>
      <c r="B370" s="160">
        <v>2056</v>
      </c>
      <c r="C370" s="162" t="s">
        <v>77</v>
      </c>
      <c r="D370" s="164">
        <v>0</v>
      </c>
      <c r="E370" s="164">
        <v>0</v>
      </c>
      <c r="F370" s="164">
        <v>0</v>
      </c>
      <c r="G370" s="164">
        <v>0</v>
      </c>
    </row>
  </sheetData>
  <autoFilter ref="A24:G370"/>
  <mergeCells count="1">
    <mergeCell ref="E13:G13"/>
  </mergeCells>
  <phoneticPr fontId="2" type="noConversion"/>
  <printOptions horizontalCentered="1"/>
  <pageMargins left="0.55118110236220474" right="0.55118110236220474" top="0.74803149606299213" bottom="1.5748031496062993" header="0.51181102362204722" footer="1.1811023622047245"/>
  <pageSetup paperSize="9" scale="94" firstPageNumber="200" orientation="portrait" blackAndWhite="1" useFirstPageNumber="1" r:id="rId1"/>
  <headerFooter alignWithMargins="0">
    <oddHeader xml:space="preserve">&amp;C   </oddHeader>
    <oddFooter>&amp;C&amp;"Times New Roman,Bold"  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10" baseType="lpstr">
      <vt:lpstr>dem14</vt:lpstr>
      <vt:lpstr>'dem14'!jail</vt:lpstr>
      <vt:lpstr>'dem14'!mgs</vt:lpstr>
      <vt:lpstr>'dem14'!minister</vt:lpstr>
      <vt:lpstr>'dem14'!minrec</vt:lpstr>
      <vt:lpstr>'dem14'!Print_Area</vt:lpstr>
      <vt:lpstr>'dem14'!Print_Titles</vt:lpstr>
      <vt:lpstr>'dem14'!sgs</vt:lpstr>
      <vt:lpstr>'dem14'!SocialSecurity</vt:lpstr>
      <vt:lpstr>'dem14'!voted</vt:lpstr>
    </vt:vector>
  </TitlesOfParts>
  <Company>Government of Sikkim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Secretary Finance</dc:creator>
  <cp:lastModifiedBy>Budget JA1</cp:lastModifiedBy>
  <cp:lastPrinted>2026-07-18T21:04:13Z</cp:lastPrinted>
  <dcterms:created xsi:type="dcterms:W3CDTF">2004-06-02T16:16:51Z</dcterms:created>
  <dcterms:modified xsi:type="dcterms:W3CDTF">2026-07-28T10:31:04Z</dcterms:modified>
</cp:coreProperties>
</file>