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600" windowHeight="11010"/>
  </bookViews>
  <sheets>
    <sheet name="dem15" sheetId="4" r:id="rId1"/>
  </sheets>
  <externalReferences>
    <externalReference r:id="rId2"/>
  </externalReferences>
  <definedNames>
    <definedName name="__123Graph_D" localSheetId="0" hidden="1">[1]DEMAND18!#REF!</definedName>
    <definedName name="_xlnm._FilterDatabase" localSheetId="0" hidden="1">'dem15'!$A$16:$G$370</definedName>
    <definedName name="_Regression_Int" localSheetId="0" hidden="1">1</definedName>
    <definedName name="are" localSheetId="0">'dem15'!#REF!</definedName>
    <definedName name="arerec" localSheetId="0">'dem15'!#REF!</definedName>
    <definedName name="ch" localSheetId="0">'dem15'!$D$338:$G$338</definedName>
    <definedName name="chCap" localSheetId="0">'dem15'!$D$366:$G$366</definedName>
    <definedName name="chrec" localSheetId="0">'dem15'!#REF!</definedName>
    <definedName name="hortirec" localSheetId="0">'dem15'!#REF!</definedName>
    <definedName name="np" localSheetId="0">'dem15'!#REF!</definedName>
    <definedName name="oap" localSheetId="0">'dem15'!#REF!</definedName>
    <definedName name="oapCap" localSheetId="0">'dem15'!#REF!</definedName>
    <definedName name="_xlnm.Print_Area" localSheetId="0">'dem15'!$A$1:$G$370</definedName>
    <definedName name="_xlnm.Print_Titles" localSheetId="0">'dem15'!$13:$16</definedName>
    <definedName name="revise" localSheetId="0">'dem15'!#REF!</definedName>
    <definedName name="summary" localSheetId="0">'dem15'!#REF!</definedName>
    <definedName name="voted" localSheetId="0">'dem15'!$D$10:$F$10</definedName>
    <definedName name="Z_239EE218_578E_4317_BEED_14D5D7089E27_.wvu.FilterData" localSheetId="0" hidden="1">'dem15'!$A$1:$G$368</definedName>
    <definedName name="Z_239EE218_578E_4317_BEED_14D5D7089E27_.wvu.PrintArea" localSheetId="0" hidden="1">'dem15'!$A$1:$G$366</definedName>
    <definedName name="Z_239EE218_578E_4317_BEED_14D5D7089E27_.wvu.PrintTitles" localSheetId="0" hidden="1">'dem15'!$13:$16</definedName>
    <definedName name="Z_302A3EA3_AE96_11D5_A646_0050BA3D7AFD_.wvu.FilterData" localSheetId="0" hidden="1">'dem15'!$A$1:$G$368</definedName>
    <definedName name="Z_302A3EA3_AE96_11D5_A646_0050BA3D7AFD_.wvu.PrintArea" localSheetId="0" hidden="1">'dem15'!$A$1:$G$366</definedName>
    <definedName name="Z_302A3EA3_AE96_11D5_A646_0050BA3D7AFD_.wvu.PrintTitles" localSheetId="0" hidden="1">'dem15'!$13:$16</definedName>
    <definedName name="Z_36DBA021_0ECB_11D4_8064_004005726899_.wvu.FilterData" localSheetId="0" hidden="1">'dem15'!$C$17:$C$134</definedName>
    <definedName name="Z_36DBA021_0ECB_11D4_8064_004005726899_.wvu.PrintArea" localSheetId="0" hidden="1">'dem15'!$A$1:$G$366</definedName>
    <definedName name="Z_36DBA021_0ECB_11D4_8064_004005726899_.wvu.PrintTitles" localSheetId="0" hidden="1">'dem15'!$13:$16</definedName>
    <definedName name="Z_93EBE921_AE91_11D5_8685_004005726899_.wvu.FilterData" localSheetId="0" hidden="1">'dem15'!$C$17:$C$134</definedName>
    <definedName name="Z_93EBE921_AE91_11D5_8685_004005726899_.wvu.PrintArea" localSheetId="0" hidden="1">'dem15'!$A$1:$G$366</definedName>
    <definedName name="Z_93EBE921_AE91_11D5_8685_004005726899_.wvu.PrintTitles" localSheetId="0" hidden="1">'dem15'!$13:$16</definedName>
    <definedName name="Z_94DA79C1_0FDE_11D5_9579_000021DAEEA2_.wvu.FilterData" localSheetId="0" hidden="1">'dem15'!$C$17:$C$134</definedName>
    <definedName name="Z_94DA79C1_0FDE_11D5_9579_000021DAEEA2_.wvu.PrintArea" localSheetId="0" hidden="1">'dem15'!$A$1:$G$366</definedName>
    <definedName name="Z_94DA79C1_0FDE_11D5_9579_000021DAEEA2_.wvu.PrintTitles" localSheetId="0" hidden="1">'dem15'!$13:$16</definedName>
    <definedName name="Z_B4CB098C_161F_11D5_8064_004005726899_.wvu.FilterData" localSheetId="0" hidden="1">'dem15'!$C$17:$C$134</definedName>
    <definedName name="Z_C868F8C3_16D7_11D5_A68D_81D6213F5331_.wvu.FilterData" localSheetId="0" hidden="1">'dem15'!$C$17:$C$134</definedName>
    <definedName name="Z_C868F8C3_16D7_11D5_A68D_81D6213F5331_.wvu.PrintArea" localSheetId="0" hidden="1">'dem15'!$A$1:$G$366</definedName>
    <definedName name="Z_C868F8C3_16D7_11D5_A68D_81D6213F5331_.wvu.PrintTitles" localSheetId="0" hidden="1">'dem15'!$13:$16</definedName>
    <definedName name="Z_E5DF37BD_125C_11D5_8DC4_D0F5D88B3549_.wvu.FilterData" localSheetId="0" hidden="1">'dem15'!$C$17:$C$134</definedName>
    <definedName name="Z_E5DF37BD_125C_11D5_8DC4_D0F5D88B3549_.wvu.PrintArea" localSheetId="0" hidden="1">'dem15'!$A$1:$G$366</definedName>
    <definedName name="Z_E5DF37BD_125C_11D5_8DC4_D0F5D88B3549_.wvu.PrintTitles" localSheetId="0" hidden="1">'dem15'!$13:$16</definedName>
    <definedName name="Z_F8ADACC1_164E_11D6_B603_000021DAEEA2_.wvu.FilterData" localSheetId="0" hidden="1">'dem15'!$C$17:$C$134</definedName>
    <definedName name="Z_F8ADACC1_164E_11D6_B603_000021DAEEA2_.wvu.PrintArea" localSheetId="0" hidden="1">'dem15'!$A$1:$G$366</definedName>
    <definedName name="Z_F8ADACC1_164E_11D6_B603_000021DAEEA2_.wvu.PrintTitles" localSheetId="0" hidden="1">'dem15'!$13:$16</definedName>
  </definedNames>
  <calcPr calcId="125725"/>
</workbook>
</file>

<file path=xl/calcChain.xml><?xml version="1.0" encoding="utf-8"?>
<calcChain xmlns="http://schemas.openxmlformats.org/spreadsheetml/2006/main">
  <c r="G335" i="4"/>
  <c r="G331"/>
  <c r="G311"/>
  <c r="G307"/>
  <c r="G292"/>
  <c r="G288"/>
  <c r="G268"/>
  <c r="G264"/>
  <c r="G214"/>
  <c r="G210"/>
  <c r="G206"/>
  <c r="G202"/>
  <c r="G190"/>
  <c r="G186"/>
  <c r="F311"/>
  <c r="E311"/>
  <c r="D311"/>
  <c r="F307"/>
  <c r="E307"/>
  <c r="D307"/>
  <c r="F268"/>
  <c r="E268"/>
  <c r="D268"/>
  <c r="F264"/>
  <c r="E264"/>
  <c r="D264"/>
  <c r="F190"/>
  <c r="E190"/>
  <c r="D190"/>
  <c r="F186"/>
  <c r="E186"/>
  <c r="D186"/>
  <c r="F335"/>
  <c r="E335"/>
  <c r="D335"/>
  <c r="F331"/>
  <c r="E331"/>
  <c r="D331"/>
  <c r="F292"/>
  <c r="E292"/>
  <c r="D292"/>
  <c r="F288"/>
  <c r="E288"/>
  <c r="D288"/>
  <c r="F214"/>
  <c r="E214"/>
  <c r="D214"/>
  <c r="F210"/>
  <c r="E210"/>
  <c r="D210"/>
  <c r="F206"/>
  <c r="E206"/>
  <c r="D206"/>
  <c r="F202"/>
  <c r="E202"/>
  <c r="D202"/>
  <c r="F132" l="1"/>
  <c r="E132"/>
  <c r="D132"/>
  <c r="G132"/>
  <c r="F300" l="1"/>
  <c r="F298"/>
  <c r="F255"/>
  <c r="F177"/>
  <c r="F179"/>
  <c r="F96"/>
  <c r="F350"/>
  <c r="F167"/>
  <c r="F157"/>
  <c r="F149"/>
  <c r="F141"/>
  <c r="F110"/>
  <c r="F99"/>
  <c r="F57"/>
  <c r="F43"/>
  <c r="F25"/>
  <c r="F22"/>
  <c r="F40"/>
  <c r="F109"/>
  <c r="F107"/>
  <c r="F98"/>
  <c r="F85"/>
  <c r="F84"/>
  <c r="F82"/>
  <c r="F71"/>
  <c r="F70"/>
  <c r="F68"/>
  <c r="F147"/>
  <c r="F56"/>
  <c r="F42"/>
  <c r="F24"/>
  <c r="F299"/>
  <c r="F256"/>
  <c r="F178"/>
  <c r="F108"/>
  <c r="F97"/>
  <c r="F83"/>
  <c r="F69"/>
  <c r="F41"/>
  <c r="F36"/>
  <c r="F23"/>
  <c r="F319"/>
  <c r="E319"/>
  <c r="D319"/>
  <c r="G319"/>
  <c r="F315"/>
  <c r="E315"/>
  <c r="D315"/>
  <c r="G315"/>
  <c r="F327"/>
  <c r="E327"/>
  <c r="D327"/>
  <c r="G327"/>
  <c r="F323"/>
  <c r="E323"/>
  <c r="D323"/>
  <c r="G323"/>
  <c r="F276"/>
  <c r="E276"/>
  <c r="D276"/>
  <c r="G276"/>
  <c r="F272"/>
  <c r="E272"/>
  <c r="D272"/>
  <c r="G272"/>
  <c r="F284"/>
  <c r="E284"/>
  <c r="D284"/>
  <c r="G284"/>
  <c r="F280"/>
  <c r="E280"/>
  <c r="D280"/>
  <c r="G280"/>
  <c r="F198"/>
  <c r="E198"/>
  <c r="D198"/>
  <c r="G198"/>
  <c r="F194"/>
  <c r="E194"/>
  <c r="D194"/>
  <c r="E336" l="1"/>
  <c r="E215"/>
  <c r="D336"/>
  <c r="F215"/>
  <c r="E293"/>
  <c r="D293"/>
  <c r="F336"/>
  <c r="G336"/>
  <c r="D215"/>
  <c r="F293"/>
  <c r="G293"/>
  <c r="G194"/>
  <c r="G215" s="1"/>
  <c r="F363" l="1"/>
  <c r="E363"/>
  <c r="D363"/>
  <c r="F359"/>
  <c r="E359"/>
  <c r="D359"/>
  <c r="F355"/>
  <c r="E355"/>
  <c r="D355"/>
  <c r="F351"/>
  <c r="E351"/>
  <c r="D351"/>
  <c r="F347"/>
  <c r="E347"/>
  <c r="D347"/>
  <c r="F302"/>
  <c r="F337" s="1"/>
  <c r="E302"/>
  <c r="E337" s="1"/>
  <c r="D302"/>
  <c r="D337" s="1"/>
  <c r="F259"/>
  <c r="F294" s="1"/>
  <c r="E259"/>
  <c r="E294" s="1"/>
  <c r="D259"/>
  <c r="D294" s="1"/>
  <c r="F249"/>
  <c r="F250" s="1"/>
  <c r="E249"/>
  <c r="E250" s="1"/>
  <c r="D249"/>
  <c r="D250" s="1"/>
  <c r="F244"/>
  <c r="E244"/>
  <c r="D244"/>
  <c r="F240"/>
  <c r="E240"/>
  <c r="D240"/>
  <c r="F235"/>
  <c r="E235"/>
  <c r="D235"/>
  <c r="F231"/>
  <c r="E231"/>
  <c r="D231"/>
  <c r="F224"/>
  <c r="E224"/>
  <c r="D224"/>
  <c r="F181"/>
  <c r="E181"/>
  <c r="D181"/>
  <c r="F171"/>
  <c r="E171"/>
  <c r="D171"/>
  <c r="F162"/>
  <c r="E162"/>
  <c r="D162"/>
  <c r="F153"/>
  <c r="E153"/>
  <c r="D153"/>
  <c r="F144"/>
  <c r="E144"/>
  <c r="D144"/>
  <c r="F128"/>
  <c r="E128"/>
  <c r="D128"/>
  <c r="F124"/>
  <c r="E124"/>
  <c r="D124"/>
  <c r="F120"/>
  <c r="E120"/>
  <c r="D120"/>
  <c r="F115"/>
  <c r="E115"/>
  <c r="D115"/>
  <c r="F104"/>
  <c r="E104"/>
  <c r="D104"/>
  <c r="F93"/>
  <c r="E93"/>
  <c r="D93"/>
  <c r="F79"/>
  <c r="E79"/>
  <c r="D79"/>
  <c r="F65"/>
  <c r="E65"/>
  <c r="D65"/>
  <c r="F51"/>
  <c r="E51"/>
  <c r="D51"/>
  <c r="F37"/>
  <c r="E37"/>
  <c r="D37"/>
  <c r="F364" l="1"/>
  <c r="F365" s="1"/>
  <c r="E364"/>
  <c r="E365" s="1"/>
  <c r="D364"/>
  <c r="D365" s="1"/>
  <c r="F133"/>
  <c r="F134" s="1"/>
  <c r="E133"/>
  <c r="E134" s="1"/>
  <c r="D133"/>
  <c r="D134" s="1"/>
  <c r="E251"/>
  <c r="D251"/>
  <c r="F251"/>
  <c r="E172"/>
  <c r="E173" s="1"/>
  <c r="D172"/>
  <c r="D173" s="1"/>
  <c r="F172"/>
  <c r="F173" s="1"/>
  <c r="G249"/>
  <c r="G250" s="1"/>
  <c r="G363"/>
  <c r="F367" l="1"/>
  <c r="F366"/>
  <c r="E367"/>
  <c r="E366"/>
  <c r="D366"/>
  <c r="D367" s="1"/>
  <c r="D338"/>
  <c r="D339" s="1"/>
  <c r="E338"/>
  <c r="E339" s="1"/>
  <c r="F338"/>
  <c r="F339" s="1"/>
  <c r="G359"/>
  <c r="G355"/>
  <c r="G351"/>
  <c r="G235"/>
  <c r="G128"/>
  <c r="G124"/>
  <c r="E368" l="1"/>
  <c r="F368"/>
  <c r="G364"/>
  <c r="G365" s="1"/>
  <c r="G366" s="1"/>
  <c r="D368"/>
  <c r="G244"/>
  <c r="G259"/>
  <c r="G294" s="1"/>
  <c r="G302"/>
  <c r="G337" s="1"/>
  <c r="G181"/>
  <c r="G240"/>
  <c r="G120"/>
  <c r="G231"/>
  <c r="G224"/>
  <c r="G171"/>
  <c r="G162"/>
  <c r="G153"/>
  <c r="G144"/>
  <c r="G115"/>
  <c r="G104"/>
  <c r="G93"/>
  <c r="G79"/>
  <c r="G65"/>
  <c r="G51"/>
  <c r="G37"/>
  <c r="G133" l="1"/>
  <c r="G134" s="1"/>
  <c r="G251"/>
  <c r="G367"/>
  <c r="G172"/>
  <c r="G173" s="1"/>
  <c r="G338" l="1"/>
  <c r="G339" s="1"/>
  <c r="G368" s="1"/>
  <c r="E10" l="1"/>
  <c r="D10" l="1"/>
  <c r="F10" l="1"/>
</calcChain>
</file>

<file path=xl/sharedStrings.xml><?xml version="1.0" encoding="utf-8"?>
<sst xmlns="http://schemas.openxmlformats.org/spreadsheetml/2006/main" count="565" uniqueCount="205">
  <si>
    <t>C - Economic Services (a) Agriculture &amp; Allied Activities</t>
  </si>
  <si>
    <t>Capital Outlay on Crop Husbandry</t>
  </si>
  <si>
    <t>Voted</t>
  </si>
  <si>
    <t>Major /Sub-Major/Minor/Sub/Detailed Heads</t>
  </si>
  <si>
    <t>Total</t>
  </si>
  <si>
    <t>REVENUE SECTION</t>
  </si>
  <si>
    <t>M.H.</t>
  </si>
  <si>
    <t>Crop Husbandry</t>
  </si>
  <si>
    <t>Direction and Administration</t>
  </si>
  <si>
    <t>Horticulture Department</t>
  </si>
  <si>
    <t>Head Office Establishment</t>
  </si>
  <si>
    <t>16.44.01</t>
  </si>
  <si>
    <t>Salaries</t>
  </si>
  <si>
    <t>16.44.11</t>
  </si>
  <si>
    <t>16.44.13</t>
  </si>
  <si>
    <t>16.44.14</t>
  </si>
  <si>
    <t>16.44.27</t>
  </si>
  <si>
    <t>16.45.01</t>
  </si>
  <si>
    <t>16.45.11</t>
  </si>
  <si>
    <t>16.45.13</t>
  </si>
  <si>
    <t>16.46.01</t>
  </si>
  <si>
    <t>16.46.11</t>
  </si>
  <si>
    <t>16.46.13</t>
  </si>
  <si>
    <t>16.47.01</t>
  </si>
  <si>
    <t>16.47.11</t>
  </si>
  <si>
    <t>16.48.01</t>
  </si>
  <si>
    <t>16.48.11</t>
  </si>
  <si>
    <t>16.48.13</t>
  </si>
  <si>
    <t>Agricultural Farms</t>
  </si>
  <si>
    <t>Office Expenses</t>
  </si>
  <si>
    <t>16.47.13</t>
  </si>
  <si>
    <t>Horticulture and Vegetable Crops</t>
  </si>
  <si>
    <t>Fruits</t>
  </si>
  <si>
    <t>62.00.01</t>
  </si>
  <si>
    <t>62.00.11</t>
  </si>
  <si>
    <t>62.00.13</t>
  </si>
  <si>
    <t>Progeny Orchards</t>
  </si>
  <si>
    <t>63.00.11</t>
  </si>
  <si>
    <t>63.00.13</t>
  </si>
  <si>
    <t>63.00.27</t>
  </si>
  <si>
    <t>CAPITAL SECTION</t>
  </si>
  <si>
    <t>Advisory Board</t>
  </si>
  <si>
    <t>Revenue</t>
  </si>
  <si>
    <t>Capital</t>
  </si>
  <si>
    <t>II. Details of the estimates and the heads under which this grant will be accounted for:</t>
  </si>
  <si>
    <t>(In Thousands of Rupees)</t>
  </si>
  <si>
    <t>(a) Capital Account on Agriculture &amp; Allied Activities</t>
  </si>
  <si>
    <t>16.45.14</t>
  </si>
  <si>
    <t>16.46.14</t>
  </si>
  <si>
    <t>16.47.14</t>
  </si>
  <si>
    <t>16.48.14</t>
  </si>
  <si>
    <t>Rec</t>
  </si>
  <si>
    <t>National Bamboo Mission (Central Share)</t>
  </si>
  <si>
    <t>Horticulture Mission for North East &amp; Himalayan States (Central Share)</t>
  </si>
  <si>
    <t xml:space="preserve">Crop Husbandary 00.911 recoveries of overpayments </t>
  </si>
  <si>
    <t>16.44.02</t>
  </si>
  <si>
    <t>Wages</t>
  </si>
  <si>
    <t>16.45.02</t>
  </si>
  <si>
    <t>16.46.02</t>
  </si>
  <si>
    <t>16.47.02</t>
  </si>
  <si>
    <t>16.48.02</t>
  </si>
  <si>
    <t>National Bamboo Mission (State Share)</t>
  </si>
  <si>
    <t>Horticulture Mission for North East &amp; Himalayan States (State Share)</t>
  </si>
  <si>
    <t>DEMAND NO. 15</t>
  </si>
  <si>
    <t xml:space="preserve"> HORTICULTURE </t>
  </si>
  <si>
    <t>Production Incentive to Farmers</t>
  </si>
  <si>
    <t>Gangtok District</t>
  </si>
  <si>
    <t>Gyalshing District</t>
  </si>
  <si>
    <t>Mangan District</t>
  </si>
  <si>
    <t>Namchi District</t>
  </si>
  <si>
    <t>Pakyong District</t>
  </si>
  <si>
    <t>16.49.01</t>
  </si>
  <si>
    <t>16.49.02</t>
  </si>
  <si>
    <t>16.49.11</t>
  </si>
  <si>
    <t>16.49.13</t>
  </si>
  <si>
    <t>Soreng District</t>
  </si>
  <si>
    <t>16.50.01</t>
  </si>
  <si>
    <t>16.50.02</t>
  </si>
  <si>
    <t>16.50.11</t>
  </si>
  <si>
    <t>16.50.13</t>
  </si>
  <si>
    <t xml:space="preserve">Strengthening of Tissue Culture Labs </t>
  </si>
  <si>
    <t>Krishonnati Yojana</t>
  </si>
  <si>
    <t>06.00.81</t>
  </si>
  <si>
    <t>06.00.82</t>
  </si>
  <si>
    <t>Special Component Plan for Scheduled Castes</t>
  </si>
  <si>
    <t>00.796</t>
  </si>
  <si>
    <t>Tribal Area Sub-plan</t>
  </si>
  <si>
    <t>06.00.83</t>
  </si>
  <si>
    <t>06.00.84</t>
  </si>
  <si>
    <t>Medical Treatment</t>
  </si>
  <si>
    <t>Allowances</t>
  </si>
  <si>
    <t>Leave Travel Concession</t>
  </si>
  <si>
    <t>Training Expenses</t>
  </si>
  <si>
    <t>16.44.06</t>
  </si>
  <si>
    <t>16.44.07</t>
  </si>
  <si>
    <t>16.44.08</t>
  </si>
  <si>
    <t>16.44.09</t>
  </si>
  <si>
    <t>Domestic Travel Expenses</t>
  </si>
  <si>
    <t>Rent, Rates and Taxes for Land and Buildings</t>
  </si>
  <si>
    <t>Fuel and Lubricants</t>
  </si>
  <si>
    <t>16.44.24</t>
  </si>
  <si>
    <t>Other Revenue Expenditure</t>
  </si>
  <si>
    <t>16.44.49</t>
  </si>
  <si>
    <t>16.45.06</t>
  </si>
  <si>
    <t>16.45.07</t>
  </si>
  <si>
    <t>16.45.24</t>
  </si>
  <si>
    <t>16.45.49</t>
  </si>
  <si>
    <t>16.46.06</t>
  </si>
  <si>
    <t>16.46.07</t>
  </si>
  <si>
    <t>16.46.24</t>
  </si>
  <si>
    <t>16.46.49</t>
  </si>
  <si>
    <t>16.47.06</t>
  </si>
  <si>
    <t>16.47.07</t>
  </si>
  <si>
    <t>16.47.49</t>
  </si>
  <si>
    <t>16.48.06</t>
  </si>
  <si>
    <t>16.48.07</t>
  </si>
  <si>
    <t>16.47.24</t>
  </si>
  <si>
    <t>16.48.24</t>
  </si>
  <si>
    <t>16.48.49</t>
  </si>
  <si>
    <t>16.49.06</t>
  </si>
  <si>
    <t>16.49.07</t>
  </si>
  <si>
    <t>16.49.24</t>
  </si>
  <si>
    <t>16.50.06</t>
  </si>
  <si>
    <t>16.50.07</t>
  </si>
  <si>
    <t>16.50.24</t>
  </si>
  <si>
    <t>62.00.06</t>
  </si>
  <si>
    <t>62.00.07</t>
  </si>
  <si>
    <t>62.00.24</t>
  </si>
  <si>
    <t>63.00.24</t>
  </si>
  <si>
    <t>Grant in Aid General</t>
  </si>
  <si>
    <t>64.00.31</t>
  </si>
  <si>
    <t>16.44.12</t>
  </si>
  <si>
    <t>Foreign Travel Expenses</t>
  </si>
  <si>
    <t>16.60.31</t>
  </si>
  <si>
    <t>16.60.36</t>
  </si>
  <si>
    <t>Grant in Aid Salaries</t>
  </si>
  <si>
    <t>16.44.29</t>
  </si>
  <si>
    <t>Repair and Maintenance</t>
  </si>
  <si>
    <t>16.45.29</t>
  </si>
  <si>
    <t>16.46.29</t>
  </si>
  <si>
    <t>16.47.29</t>
  </si>
  <si>
    <t>16.48.29</t>
  </si>
  <si>
    <t>Himalayan Orchid Centre at Assam Lingzey</t>
  </si>
  <si>
    <t>Buildings and Structures</t>
  </si>
  <si>
    <t>16.62.49</t>
  </si>
  <si>
    <t>16.61.72</t>
  </si>
  <si>
    <t>Model Floriculture Centre at Namli</t>
  </si>
  <si>
    <t>16.62.72</t>
  </si>
  <si>
    <t>Farmers' Training Centre</t>
  </si>
  <si>
    <t>16.63.72</t>
  </si>
  <si>
    <t>66.00.49</t>
  </si>
  <si>
    <t>Repairs and Maintenance</t>
  </si>
  <si>
    <t>16.61.31</t>
  </si>
  <si>
    <t>2024-25</t>
  </si>
  <si>
    <t>16.44.19</t>
  </si>
  <si>
    <t>Digital Equipments</t>
  </si>
  <si>
    <t>16.45.19</t>
  </si>
  <si>
    <t>16.46.19</t>
  </si>
  <si>
    <t>16.47.19</t>
  </si>
  <si>
    <t>16.48.19</t>
  </si>
  <si>
    <t>16.50.19</t>
  </si>
  <si>
    <t>Sikkim State Organic Certifying Agency (SSOCA)</t>
  </si>
  <si>
    <t>16.64.72</t>
  </si>
  <si>
    <t>Horticulture Farm at Hilley</t>
  </si>
  <si>
    <t>Horticulture Farms</t>
  </si>
  <si>
    <t>67.00.29</t>
  </si>
  <si>
    <t>66.00.29</t>
  </si>
  <si>
    <t>Sikkim Agriculture and Horticulture Development
 Board</t>
  </si>
  <si>
    <t>Sikkim Agriculture and Horticulture Development 
Board</t>
  </si>
  <si>
    <t>Minor Civil and Electric Works</t>
  </si>
  <si>
    <t>Actuals</t>
  </si>
  <si>
    <t>Budget 
Estimate</t>
  </si>
  <si>
    <t xml:space="preserve"> Revised 
Estimate</t>
  </si>
  <si>
    <t>2025-26</t>
  </si>
  <si>
    <t>Maniram Farm</t>
  </si>
  <si>
    <t>16.65.72</t>
  </si>
  <si>
    <t>Procurement of Seeds</t>
  </si>
  <si>
    <t>Carrot Seeds</t>
  </si>
  <si>
    <t>68.70.49</t>
  </si>
  <si>
    <t>Other Revenue Esxpenditure</t>
  </si>
  <si>
    <t>16.49.19</t>
  </si>
  <si>
    <t>I. Estimate of the amount required in the year ending 31st March, 2027 to defray the charges in respect of Horticulture</t>
  </si>
  <si>
    <t>2026-27</t>
  </si>
  <si>
    <t>Emoluments of Chairpersons, Advisors &amp; OSDs</t>
  </si>
  <si>
    <t>63</t>
  </si>
  <si>
    <t>16.63.49</t>
  </si>
  <si>
    <t>80</t>
  </si>
  <si>
    <t>80.77.49</t>
  </si>
  <si>
    <t>National Bamboo Mission (10% State Share)</t>
  </si>
  <si>
    <t>80.78.49</t>
  </si>
  <si>
    <t>80.81.49</t>
  </si>
  <si>
    <t>Horticulture Mission for North East &amp; Himalayan States  (10% State Share)</t>
  </si>
  <si>
    <t>80.82.49</t>
  </si>
  <si>
    <t>National Bamboo Mission (90% Central Share) - PM-RKVY</t>
  </si>
  <si>
    <t>Horticulture Mission for North East &amp; Himalayan States  (90% Central Share)  - PM-RKVY</t>
  </si>
  <si>
    <t xml:space="preserve">National Bamboo Mission (90% Central Share)  - PM-RKVY </t>
  </si>
  <si>
    <t>National Bamboo Mission (90% Central Share)  - PM-RKVY</t>
  </si>
  <si>
    <t>Horticulture Mission for North East &amp; Himalayan States  (90% Central Share)  -Krishinoti Yojana</t>
  </si>
  <si>
    <t>80.83.49</t>
  </si>
  <si>
    <t>Horticulture Mission for North East &amp; Himalayan States  (10% State Share)  -Krishinoti Yojana</t>
  </si>
  <si>
    <t>80.84.49</t>
  </si>
  <si>
    <t>80.75.49</t>
  </si>
  <si>
    <t>National Bamboo Mission (90% Central Share) - Krishinoti Yojana</t>
  </si>
  <si>
    <t>National Bamboo Mission (10% State Share)- Krishinoti Yojana</t>
  </si>
  <si>
    <t>80.76.49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</si>
</sst>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00#"/>
    <numFmt numFmtId="165" formatCode="0#"/>
    <numFmt numFmtId="166" formatCode="00000#"/>
    <numFmt numFmtId="167" formatCode="00.00#"/>
    <numFmt numFmtId="168" formatCode="00.#00"/>
  </numFmts>
  <fonts count="8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5">
    <xf numFmtId="0" fontId="0" fillId="0" borderId="0" xfId="0"/>
    <xf numFmtId="0" fontId="3" fillId="0" borderId="0" xfId="4" applyFont="1" applyFill="1" applyAlignment="1">
      <alignment vertical="top" wrapText="1"/>
    </xf>
    <xf numFmtId="0" fontId="4" fillId="0" borderId="0" xfId="4" applyFont="1" applyFill="1" applyAlignment="1" applyProtection="1"/>
    <xf numFmtId="0" fontId="3" fillId="0" borderId="0" xfId="4" applyFont="1" applyFill="1"/>
    <xf numFmtId="0" fontId="3" fillId="0" borderId="0" xfId="4" applyFont="1" applyFill="1" applyAlignment="1">
      <alignment horizontal="right" vertical="top" wrapText="1"/>
    </xf>
    <xf numFmtId="0" fontId="4" fillId="0" borderId="0" xfId="4" applyNumberFormat="1" applyFont="1" applyFill="1" applyAlignment="1" applyProtection="1">
      <alignment horizontal="center"/>
    </xf>
    <xf numFmtId="0" fontId="4" fillId="0" borderId="0" xfId="4" applyFont="1" applyFill="1" applyAlignment="1" applyProtection="1">
      <alignment horizontal="center"/>
    </xf>
    <xf numFmtId="0" fontId="3" fillId="0" borderId="0" xfId="4" applyNumberFormat="1" applyFont="1" applyFill="1" applyAlignment="1" applyProtection="1">
      <alignment horizontal="right"/>
    </xf>
    <xf numFmtId="0" fontId="3" fillId="0" borderId="0" xfId="4" applyNumberFormat="1" applyFont="1" applyFill="1"/>
    <xf numFmtId="0" fontId="3" fillId="0" borderId="0" xfId="4" applyFont="1" applyFill="1" applyAlignment="1" applyProtection="1">
      <alignment horizontal="left"/>
    </xf>
    <xf numFmtId="0" fontId="3" fillId="0" borderId="0" xfId="4" applyNumberFormat="1" applyFont="1" applyFill="1" applyAlignment="1" applyProtection="1">
      <alignment horizontal="left"/>
    </xf>
    <xf numFmtId="0" fontId="3" fillId="0" borderId="0" xfId="4" applyFont="1" applyFill="1" applyAlignment="1">
      <alignment horizontal="left" vertical="top"/>
    </xf>
    <xf numFmtId="0" fontId="3" fillId="0" borderId="0" xfId="4" applyNumberFormat="1" applyFont="1" applyFill="1" applyAlignment="1">
      <alignment horizontal="center" vertical="top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4" applyNumberFormat="1" applyFont="1" applyFill="1" applyAlignment="1" applyProtection="1">
      <alignment horizontal="right"/>
    </xf>
    <xf numFmtId="0" fontId="4" fillId="0" borderId="0" xfId="1" applyNumberFormat="1" applyFont="1" applyFill="1" applyAlignment="1" applyProtection="1">
      <alignment horizontal="center"/>
    </xf>
    <xf numFmtId="0" fontId="3" fillId="0" borderId="0" xfId="4" applyFont="1" applyFill="1" applyAlignment="1">
      <alignment vertical="top"/>
    </xf>
    <xf numFmtId="0" fontId="3" fillId="0" borderId="0" xfId="7" applyFont="1" applyFill="1" applyBorder="1" applyAlignment="1" applyProtection="1">
      <alignment horizontal="left" vertical="top" wrapText="1"/>
    </xf>
    <xf numFmtId="0" fontId="3" fillId="0" borderId="0" xfId="7" applyFont="1" applyFill="1" applyBorder="1" applyAlignment="1" applyProtection="1">
      <alignment horizontal="right" vertical="top" wrapText="1"/>
    </xf>
    <xf numFmtId="0" fontId="3" fillId="0" borderId="2" xfId="6" applyFont="1" applyFill="1" applyBorder="1" applyAlignment="1" applyProtection="1">
      <alignment horizontal="left"/>
    </xf>
    <xf numFmtId="0" fontId="3" fillId="0" borderId="2" xfId="6" applyNumberFormat="1" applyFont="1" applyFill="1" applyBorder="1" applyProtection="1"/>
    <xf numFmtId="0" fontId="6" fillId="0" borderId="2" xfId="6" applyNumberFormat="1" applyFont="1" applyFill="1" applyBorder="1" applyAlignment="1" applyProtection="1">
      <alignment horizontal="right"/>
    </xf>
    <xf numFmtId="0" fontId="3" fillId="0" borderId="0" xfId="7" applyFont="1" applyFill="1" applyAlignment="1" applyProtection="1">
      <alignment vertical="top"/>
    </xf>
    <xf numFmtId="0" fontId="3" fillId="0" borderId="0" xfId="7" applyFont="1" applyFill="1" applyProtection="1"/>
    <xf numFmtId="0" fontId="4" fillId="0" borderId="0" xfId="4" applyFont="1" applyFill="1" applyAlignment="1" applyProtection="1">
      <alignment horizontal="left"/>
    </xf>
    <xf numFmtId="0" fontId="3" fillId="0" borderId="0" xfId="4" applyNumberFormat="1" applyFont="1" applyFill="1" applyBorder="1" applyAlignment="1" applyProtection="1">
      <alignment horizontal="right"/>
    </xf>
    <xf numFmtId="0" fontId="4" fillId="0" borderId="0" xfId="4" applyFont="1" applyFill="1" applyAlignment="1">
      <alignment horizontal="right" vertical="top" wrapText="1"/>
    </xf>
    <xf numFmtId="0" fontId="4" fillId="0" borderId="0" xfId="4" applyFont="1" applyFill="1" applyAlignment="1" applyProtection="1">
      <alignment horizontal="left" vertical="top" wrapText="1"/>
    </xf>
    <xf numFmtId="167" fontId="4" fillId="0" borderId="0" xfId="4" applyNumberFormat="1" applyFont="1" applyFill="1" applyAlignment="1">
      <alignment horizontal="right" vertical="top" wrapText="1"/>
    </xf>
    <xf numFmtId="0" fontId="3" fillId="0" borderId="0" xfId="4" applyFont="1" applyFill="1" applyAlignment="1" applyProtection="1">
      <alignment horizontal="left" vertical="top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4" applyFont="1" applyFill="1" applyBorder="1" applyAlignment="1">
      <alignment vertical="top" wrapText="1"/>
    </xf>
    <xf numFmtId="1" fontId="3" fillId="0" borderId="0" xfId="4" applyNumberFormat="1" applyFont="1" applyFill="1" applyBorder="1" applyAlignment="1">
      <alignment horizontal="right" vertical="top" wrapText="1"/>
    </xf>
    <xf numFmtId="0" fontId="3" fillId="0" borderId="0" xfId="4" applyFont="1" applyFill="1" applyBorder="1" applyAlignment="1" applyProtection="1">
      <alignment horizontal="left" vertical="top" wrapText="1"/>
    </xf>
    <xf numFmtId="0" fontId="3" fillId="0" borderId="3" xfId="1" applyNumberFormat="1" applyFont="1" applyFill="1" applyBorder="1" applyAlignment="1" applyProtection="1">
      <alignment horizontal="right" wrapText="1"/>
    </xf>
    <xf numFmtId="1" fontId="3" fillId="0" borderId="0" xfId="4" applyNumberFormat="1" applyFont="1" applyFill="1" applyAlignment="1">
      <alignment horizontal="right" vertical="top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2" xfId="4" applyNumberFormat="1" applyFont="1" applyFill="1" applyBorder="1" applyAlignment="1" applyProtection="1">
      <alignment horizontal="right" wrapText="1"/>
    </xf>
    <xf numFmtId="0" fontId="3" fillId="0" borderId="3" xfId="4" applyNumberFormat="1" applyFont="1" applyFill="1" applyBorder="1" applyAlignment="1" applyProtection="1">
      <alignment horizontal="right" wrapText="1"/>
    </xf>
    <xf numFmtId="0" fontId="3" fillId="0" borderId="0" xfId="4" applyFont="1" applyFill="1" applyBorder="1" applyAlignment="1" applyProtection="1">
      <alignment horizontal="left" vertical="center" wrapText="1"/>
    </xf>
    <xf numFmtId="167" fontId="4" fillId="0" borderId="0" xfId="4" applyNumberFormat="1" applyFont="1" applyFill="1" applyBorder="1" applyAlignment="1">
      <alignment horizontal="right" vertical="top" wrapText="1"/>
    </xf>
    <xf numFmtId="0" fontId="4" fillId="0" borderId="0" xfId="4" applyFont="1" applyFill="1" applyBorder="1" applyAlignment="1" applyProtection="1">
      <alignment horizontal="left" vertical="top" wrapText="1"/>
    </xf>
    <xf numFmtId="0" fontId="3" fillId="0" borderId="3" xfId="4" applyNumberFormat="1" applyFont="1" applyFill="1" applyBorder="1" applyAlignment="1">
      <alignment horizontal="right" wrapText="1"/>
    </xf>
    <xf numFmtId="164" fontId="4" fillId="0" borderId="0" xfId="4" applyNumberFormat="1" applyFont="1" applyFill="1" applyBorder="1" applyAlignment="1">
      <alignment horizontal="right" vertical="top" wrapText="1"/>
    </xf>
    <xf numFmtId="0" fontId="3" fillId="0" borderId="0" xfId="4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165" fontId="3" fillId="0" borderId="0" xfId="4" applyNumberFormat="1" applyFont="1" applyFill="1" applyBorder="1" applyAlignment="1">
      <alignment horizontal="right" vertical="top" wrapText="1"/>
    </xf>
    <xf numFmtId="0" fontId="3" fillId="0" borderId="0" xfId="4" applyFont="1" applyFill="1" applyBorder="1"/>
    <xf numFmtId="0" fontId="4" fillId="0" borderId="0" xfId="4" applyFont="1" applyFill="1" applyBorder="1" applyAlignment="1">
      <alignment horizontal="right" vertical="top" wrapText="1"/>
    </xf>
    <xf numFmtId="0" fontId="3" fillId="0" borderId="0" xfId="5" applyFont="1" applyFill="1" applyBorder="1" applyAlignment="1" applyProtection="1">
      <alignment horizontal="left" vertical="center" wrapText="1"/>
    </xf>
    <xf numFmtId="166" fontId="3" fillId="0" borderId="0" xfId="4" applyNumberFormat="1" applyFont="1" applyFill="1" applyBorder="1" applyAlignment="1">
      <alignment horizontal="right" vertical="top" wrapText="1"/>
    </xf>
    <xf numFmtId="0" fontId="3" fillId="0" borderId="3" xfId="4" applyFont="1" applyFill="1" applyBorder="1" applyAlignment="1">
      <alignment vertical="top" wrapText="1"/>
    </xf>
    <xf numFmtId="0" fontId="4" fillId="0" borderId="3" xfId="4" applyFont="1" applyFill="1" applyBorder="1" applyAlignment="1">
      <alignment horizontal="right" vertical="top" wrapText="1"/>
    </xf>
    <xf numFmtId="0" fontId="4" fillId="0" borderId="3" xfId="4" applyFont="1" applyFill="1" applyBorder="1" applyAlignment="1" applyProtection="1">
      <alignment horizontal="left" vertical="top" wrapText="1"/>
    </xf>
    <xf numFmtId="168" fontId="4" fillId="0" borderId="0" xfId="4" applyNumberFormat="1" applyFont="1" applyFill="1" applyBorder="1" applyAlignment="1">
      <alignment horizontal="right" vertical="top" wrapText="1"/>
    </xf>
    <xf numFmtId="0" fontId="4" fillId="0" borderId="3" xfId="4" applyFont="1" applyFill="1" applyBorder="1" applyAlignment="1">
      <alignment vertical="top" wrapText="1"/>
    </xf>
    <xf numFmtId="0" fontId="3" fillId="0" borderId="0" xfId="4" applyFont="1" applyFill="1" applyAlignment="1">
      <alignment horizontal="left"/>
    </xf>
    <xf numFmtId="0" fontId="3" fillId="0" borderId="0" xfId="4" applyNumberFormat="1" applyFont="1" applyFill="1" applyAlignment="1">
      <alignment horizontal="left"/>
    </xf>
    <xf numFmtId="0" fontId="3" fillId="0" borderId="0" xfId="1" applyNumberFormat="1" applyFont="1" applyFill="1" applyBorder="1" applyAlignment="1" applyProtection="1">
      <alignment horizontal="right" wrapText="1"/>
    </xf>
    <xf numFmtId="0" fontId="4" fillId="0" borderId="0" xfId="4" applyFont="1" applyFill="1" applyAlignment="1" applyProtection="1">
      <alignment vertical="top"/>
    </xf>
    <xf numFmtId="166" fontId="3" fillId="0" borderId="0" xfId="4" applyNumberFormat="1" applyFont="1" applyFill="1" applyAlignment="1">
      <alignment horizontal="right" vertical="top" wrapText="1"/>
    </xf>
    <xf numFmtId="166" fontId="3" fillId="0" borderId="0" xfId="5" applyNumberFormat="1" applyFont="1" applyFill="1" applyBorder="1" applyAlignment="1">
      <alignment horizontal="right" vertical="top" wrapText="1"/>
    </xf>
    <xf numFmtId="0" fontId="3" fillId="0" borderId="0" xfId="5" applyFont="1" applyFill="1" applyBorder="1" applyAlignment="1">
      <alignment horizontal="right" vertical="top" wrapText="1"/>
    </xf>
    <xf numFmtId="0" fontId="3" fillId="0" borderId="0" xfId="4" applyNumberFormat="1" applyFont="1" applyFill="1" applyBorder="1" applyAlignment="1" applyProtection="1">
      <alignment horizontal="right" wrapText="1"/>
    </xf>
    <xf numFmtId="0" fontId="3" fillId="0" borderId="0" xfId="4" applyNumberFormat="1" applyFont="1" applyFill="1" applyAlignment="1">
      <alignment horizontal="right"/>
    </xf>
    <xf numFmtId="0" fontId="3" fillId="0" borderId="3" xfId="1" applyNumberFormat="1" applyFont="1" applyFill="1" applyBorder="1" applyAlignment="1">
      <alignment horizontal="right" wrapText="1"/>
    </xf>
    <xf numFmtId="0" fontId="3" fillId="0" borderId="0" xfId="7" applyNumberFormat="1" applyFont="1" applyFill="1" applyBorder="1" applyAlignment="1" applyProtection="1">
      <alignment horizontal="left" vertical="top" wrapText="1"/>
    </xf>
    <xf numFmtId="0" fontId="3" fillId="0" borderId="0" xfId="7" applyNumberFormat="1" applyFont="1" applyFill="1" applyBorder="1" applyAlignment="1" applyProtection="1">
      <alignment horizontal="right" vertical="top" wrapText="1"/>
    </xf>
    <xf numFmtId="0" fontId="3" fillId="0" borderId="0" xfId="8" applyFont="1" applyFill="1" applyBorder="1" applyAlignment="1" applyProtection="1">
      <alignment horizontal="left" vertical="top" wrapText="1"/>
    </xf>
    <xf numFmtId="0" fontId="3" fillId="0" borderId="0" xfId="2" applyFont="1" applyFill="1" applyBorder="1" applyAlignment="1" applyProtection="1">
      <alignment vertical="top"/>
    </xf>
    <xf numFmtId="166" fontId="3" fillId="0" borderId="0" xfId="2" applyNumberFormat="1" applyFont="1" applyFill="1" applyBorder="1" applyAlignment="1" applyProtection="1">
      <alignment horizontal="right" vertical="top"/>
    </xf>
    <xf numFmtId="0" fontId="3" fillId="0" borderId="0" xfId="2" applyFont="1" applyFill="1" applyBorder="1" applyAlignment="1" applyProtection="1">
      <alignment horizontal="left" vertical="top" wrapText="1"/>
    </xf>
    <xf numFmtId="0" fontId="3" fillId="0" borderId="0" xfId="2" applyFont="1" applyFill="1" applyProtection="1"/>
    <xf numFmtId="166" fontId="3" fillId="0" borderId="0" xfId="5" applyNumberFormat="1" applyFont="1" applyFill="1" applyAlignment="1">
      <alignment horizontal="right" vertical="top" wrapText="1"/>
    </xf>
    <xf numFmtId="167" fontId="3" fillId="0" borderId="0" xfId="4" applyNumberFormat="1" applyFont="1" applyFill="1" applyBorder="1" applyAlignment="1">
      <alignment horizontal="right" vertical="top" wrapText="1"/>
    </xf>
    <xf numFmtId="0" fontId="3" fillId="0" borderId="0" xfId="4" applyFont="1" applyFill="1" applyBorder="1" applyAlignment="1">
      <alignment horizontal="left" vertical="center" wrapText="1"/>
    </xf>
    <xf numFmtId="0" fontId="3" fillId="0" borderId="2" xfId="4" applyNumberFormat="1" applyFont="1" applyFill="1" applyBorder="1" applyAlignment="1" applyProtection="1">
      <alignment horizontal="right"/>
    </xf>
    <xf numFmtId="49" fontId="4" fillId="0" borderId="0" xfId="7" applyNumberFormat="1" applyFont="1" applyFill="1" applyBorder="1" applyAlignment="1" applyProtection="1">
      <alignment horizontal="right" vertical="top" wrapText="1"/>
    </xf>
    <xf numFmtId="0" fontId="3" fillId="0" borderId="0" xfId="4" applyNumberFormat="1" applyFont="1" applyFill="1" applyBorder="1" applyAlignment="1">
      <alignment horizontal="right" wrapText="1"/>
    </xf>
    <xf numFmtId="0" fontId="3" fillId="0" borderId="0" xfId="7" applyFont="1" applyFill="1" applyBorder="1" applyProtection="1"/>
    <xf numFmtId="0" fontId="3" fillId="0" borderId="0" xfId="4" applyNumberFormat="1" applyFont="1" applyFill="1" applyBorder="1" applyAlignment="1">
      <alignment horizontal="right"/>
    </xf>
    <xf numFmtId="43" fontId="3" fillId="0" borderId="0" xfId="1" applyFont="1" applyFill="1" applyAlignment="1" applyProtection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43" fontId="3" fillId="0" borderId="0" xfId="1" applyFont="1" applyFill="1" applyAlignment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43" fontId="3" fillId="0" borderId="3" xfId="1" applyFont="1" applyFill="1" applyBorder="1" applyAlignment="1">
      <alignment horizontal="right" wrapText="1"/>
    </xf>
    <xf numFmtId="1" fontId="4" fillId="0" borderId="0" xfId="4" applyNumberFormat="1" applyFont="1" applyFill="1" applyAlignment="1">
      <alignment horizontal="center"/>
    </xf>
    <xf numFmtId="1" fontId="4" fillId="0" borderId="0" xfId="1" applyNumberFormat="1" applyFont="1" applyFill="1" applyAlignment="1" applyProtection="1">
      <alignment horizontal="center"/>
    </xf>
    <xf numFmtId="0" fontId="3" fillId="0" borderId="0" xfId="1" applyNumberFormat="1" applyFont="1" applyFill="1" applyAlignment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0" xfId="4" applyNumberFormat="1" applyFont="1" applyFill="1" applyAlignment="1" applyProtection="1">
      <alignment horizontal="right" vertical="top"/>
    </xf>
    <xf numFmtId="0" fontId="4" fillId="0" borderId="0" xfId="4" applyNumberFormat="1" applyFont="1" applyFill="1" applyAlignment="1" applyProtection="1">
      <alignment horizontal="center" vertical="top"/>
    </xf>
    <xf numFmtId="0" fontId="3" fillId="0" borderId="2" xfId="4" applyFont="1" applyFill="1" applyBorder="1" applyAlignment="1">
      <alignment vertical="top" wrapText="1"/>
    </xf>
    <xf numFmtId="0" fontId="3" fillId="0" borderId="2" xfId="4" applyFont="1" applyFill="1" applyBorder="1" applyAlignment="1" applyProtection="1">
      <alignment horizontal="left" vertical="top" wrapText="1"/>
    </xf>
    <xf numFmtId="0" fontId="3" fillId="0" borderId="2" xfId="4" applyFont="1" applyFill="1" applyBorder="1" applyAlignment="1">
      <alignment horizontal="right" vertical="top" wrapText="1"/>
    </xf>
    <xf numFmtId="0" fontId="3" fillId="0" borderId="2" xfId="6" applyNumberFormat="1" applyFont="1" applyFill="1" applyBorder="1" applyAlignment="1" applyProtection="1">
      <alignment vertical="center" wrapText="1"/>
    </xf>
    <xf numFmtId="0" fontId="3" fillId="0" borderId="2" xfId="7" applyFont="1" applyFill="1" applyBorder="1" applyAlignment="1" applyProtection="1">
      <alignment horizontal="left" vertical="top" wrapText="1"/>
    </xf>
    <xf numFmtId="0" fontId="3" fillId="0" borderId="2" xfId="7" applyFont="1" applyFill="1" applyBorder="1" applyAlignment="1" applyProtection="1">
      <alignment horizontal="right" vertical="top" wrapText="1"/>
    </xf>
    <xf numFmtId="0" fontId="3" fillId="0" borderId="2" xfId="6" applyNumberFormat="1" applyFont="1" applyFill="1" applyBorder="1" applyAlignment="1" applyProtection="1">
      <alignment horizontal="right"/>
    </xf>
    <xf numFmtId="0" fontId="3" fillId="0" borderId="0" xfId="4" applyNumberFormat="1" applyFont="1" applyFill="1" applyAlignment="1" applyProtection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1" fontId="5" fillId="0" borderId="0" xfId="1" applyNumberFormat="1" applyFont="1" applyFill="1" applyBorder="1" applyAlignment="1">
      <alignment horizontal="right" wrapText="1"/>
    </xf>
    <xf numFmtId="0" fontId="3" fillId="0" borderId="1" xfId="1" applyNumberFormat="1" applyFont="1" applyFill="1" applyBorder="1" applyAlignment="1">
      <alignment horizontal="right" wrapText="1"/>
    </xf>
    <xf numFmtId="43" fontId="3" fillId="0" borderId="1" xfId="1" applyFont="1" applyFill="1" applyBorder="1" applyAlignment="1">
      <alignment horizontal="right" wrapText="1"/>
    </xf>
    <xf numFmtId="49" fontId="3" fillId="0" borderId="0" xfId="7" applyNumberFormat="1" applyFont="1" applyFill="1" applyBorder="1" applyAlignment="1" applyProtection="1">
      <alignment horizontal="right" vertical="top" wrapText="1"/>
    </xf>
    <xf numFmtId="0" fontId="3" fillId="0" borderId="0" xfId="2" applyNumberFormat="1" applyFont="1" applyFill="1" applyBorder="1" applyAlignment="1" applyProtection="1">
      <alignment horizontal="left" vertical="top" wrapText="1"/>
    </xf>
    <xf numFmtId="0" fontId="4" fillId="0" borderId="0" xfId="7" applyNumberFormat="1" applyFont="1" applyFill="1" applyBorder="1" applyAlignment="1" applyProtection="1">
      <alignment horizontal="left" vertical="top" wrapText="1"/>
    </xf>
    <xf numFmtId="0" fontId="3" fillId="0" borderId="0" xfId="7" applyNumberFormat="1" applyFont="1" applyFill="1" applyBorder="1" applyProtection="1"/>
    <xf numFmtId="1" fontId="3" fillId="0" borderId="0" xfId="4" applyNumberFormat="1" applyFont="1" applyFill="1" applyAlignment="1">
      <alignment horizontal="right"/>
    </xf>
    <xf numFmtId="0" fontId="3" fillId="0" borderId="0" xfId="4" applyFont="1" applyFill="1" applyAlignment="1">
      <alignment horizontal="left" vertical="top" wrapText="1"/>
    </xf>
    <xf numFmtId="0" fontId="3" fillId="0" borderId="2" xfId="7" applyNumberFormat="1" applyFont="1" applyFill="1" applyBorder="1" applyAlignment="1" applyProtection="1">
      <alignment horizontal="left" vertical="top" wrapText="1"/>
    </xf>
    <xf numFmtId="0" fontId="3" fillId="0" borderId="2" xfId="7" applyNumberFormat="1" applyFont="1" applyFill="1" applyBorder="1" applyAlignment="1" applyProtection="1">
      <alignment horizontal="right" vertical="top" wrapText="1"/>
    </xf>
    <xf numFmtId="0" fontId="3" fillId="0" borderId="2" xfId="4" applyFont="1" applyFill="1" applyBorder="1"/>
    <xf numFmtId="0" fontId="5" fillId="0" borderId="0" xfId="1" applyNumberFormat="1" applyFont="1" applyFill="1" applyBorder="1" applyAlignment="1" applyProtection="1">
      <alignment horizontal="right" wrapText="1"/>
    </xf>
    <xf numFmtId="0" fontId="3" fillId="0" borderId="0" xfId="7" applyFont="1" applyFill="1" applyBorder="1" applyAlignment="1" applyProtection="1">
      <alignment horizontal="left"/>
    </xf>
    <xf numFmtId="0" fontId="3" fillId="0" borderId="0" xfId="7" applyNumberFormat="1" applyFont="1" applyFill="1" applyProtection="1"/>
    <xf numFmtId="0" fontId="3" fillId="0" borderId="0" xfId="7" applyNumberFormat="1" applyFont="1" applyFill="1" applyBorder="1" applyAlignment="1" applyProtection="1">
      <alignment horizontal="left"/>
    </xf>
    <xf numFmtId="0" fontId="3" fillId="0" borderId="1" xfId="6" applyNumberFormat="1" applyFont="1" applyFill="1" applyBorder="1" applyAlignment="1" applyProtection="1">
      <alignment horizontal="right" vertical="center"/>
    </xf>
    <xf numFmtId="0" fontId="3" fillId="0" borderId="0" xfId="6" applyFont="1" applyFill="1" applyBorder="1" applyAlignment="1" applyProtection="1"/>
    <xf numFmtId="0" fontId="1" fillId="0" borderId="0" xfId="0" applyFont="1" applyFill="1" applyAlignment="1"/>
    <xf numFmtId="0" fontId="3" fillId="0" borderId="0" xfId="6" applyNumberFormat="1" applyFont="1" applyFill="1" applyBorder="1" applyAlignment="1" applyProtection="1">
      <alignment horizontal="right" vertical="center"/>
    </xf>
    <xf numFmtId="0" fontId="5" fillId="0" borderId="0" xfId="3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right" vertical="top" wrapText="1"/>
    </xf>
    <xf numFmtId="0" fontId="5" fillId="0" borderId="0" xfId="3" applyFont="1" applyFill="1" applyBorder="1" applyAlignment="1">
      <alignment vertical="top" wrapText="1"/>
    </xf>
    <xf numFmtId="0" fontId="5" fillId="0" borderId="0" xfId="4" applyFont="1" applyFill="1"/>
    <xf numFmtId="0" fontId="3" fillId="0" borderId="1" xfId="7" applyFont="1" applyFill="1" applyBorder="1" applyAlignment="1" applyProtection="1">
      <alignment horizontal="left" vertical="center" wrapText="1"/>
    </xf>
    <xf numFmtId="0" fontId="3" fillId="0" borderId="1" xfId="7" applyFont="1" applyFill="1" applyBorder="1" applyAlignment="1" applyProtection="1">
      <alignment vertical="center"/>
    </xf>
    <xf numFmtId="0" fontId="3" fillId="0" borderId="1" xfId="6" applyFont="1" applyFill="1" applyBorder="1" applyAlignment="1" applyProtection="1">
      <alignment vertical="center"/>
    </xf>
    <xf numFmtId="0" fontId="3" fillId="0" borderId="1" xfId="6" applyNumberFormat="1" applyFont="1" applyFill="1" applyBorder="1" applyAlignment="1" applyProtection="1">
      <alignment horizontal="right" vertical="center" wrapText="1"/>
    </xf>
    <xf numFmtId="0" fontId="3" fillId="0" borderId="0" xfId="7" applyFont="1" applyFill="1" applyBorder="1" applyAlignment="1" applyProtection="1">
      <alignment vertical="center"/>
    </xf>
    <xf numFmtId="0" fontId="6" fillId="0" borderId="0" xfId="4" applyFont="1" applyFill="1" applyBorder="1" applyAlignment="1">
      <alignment horizontal="left" vertical="top" wrapText="1"/>
    </xf>
    <xf numFmtId="0" fontId="6" fillId="0" borderId="0" xfId="4" applyFont="1" applyFill="1" applyBorder="1" applyAlignment="1">
      <alignment horizontal="right" vertical="top" wrapText="1"/>
    </xf>
    <xf numFmtId="43" fontId="6" fillId="0" borderId="0" xfId="1" applyFont="1" applyFill="1" applyBorder="1" applyAlignment="1">
      <alignment horizontal="left" vertical="top" wrapText="1"/>
    </xf>
    <xf numFmtId="0" fontId="6" fillId="0" borderId="0" xfId="4" applyFont="1" applyFill="1" applyAlignment="1">
      <alignment horizontal="left" vertical="top"/>
    </xf>
    <xf numFmtId="1" fontId="6" fillId="0" borderId="0" xfId="1" applyNumberFormat="1" applyFont="1" applyFill="1" applyBorder="1" applyAlignment="1">
      <alignment horizontal="right" vertical="top" wrapText="1"/>
    </xf>
    <xf numFmtId="166" fontId="3" fillId="0" borderId="2" xfId="4" applyNumberFormat="1" applyFont="1" applyFill="1" applyBorder="1" applyAlignment="1">
      <alignment horizontal="right" vertical="top" wrapText="1"/>
    </xf>
    <xf numFmtId="0" fontId="3" fillId="0" borderId="2" xfId="4" applyFont="1" applyFill="1" applyBorder="1" applyAlignment="1" applyProtection="1">
      <alignment horizontal="left" vertical="center" wrapText="1"/>
    </xf>
    <xf numFmtId="165" fontId="3" fillId="0" borderId="2" xfId="4" applyNumberFormat="1" applyFont="1" applyFill="1" applyBorder="1" applyAlignment="1">
      <alignment horizontal="right" vertical="top" wrapText="1"/>
    </xf>
    <xf numFmtId="0" fontId="7" fillId="0" borderId="0" xfId="4" applyFont="1" applyFill="1" applyBorder="1" applyAlignment="1">
      <alignment horizontal="left" vertical="top" wrapText="1"/>
    </xf>
    <xf numFmtId="43" fontId="3" fillId="0" borderId="2" xfId="1" applyFont="1" applyFill="1" applyBorder="1" applyAlignment="1">
      <alignment horizontal="right" wrapText="1"/>
    </xf>
    <xf numFmtId="0" fontId="3" fillId="0" borderId="0" xfId="4" applyFont="1" applyFill="1" applyAlignment="1" applyProtection="1">
      <alignment horizontal="left" wrapText="1"/>
    </xf>
    <xf numFmtId="0" fontId="3" fillId="0" borderId="0" xfId="4" applyFont="1" applyFill="1" applyAlignment="1">
      <alignment horizontal="left" vertical="top" wrapText="1"/>
    </xf>
  </cellXfs>
  <cellStyles count="9">
    <cellStyle name="Comma" xfId="1" builtinId="3"/>
    <cellStyle name="Normal" xfId="0" builtinId="0"/>
    <cellStyle name="Normal_budget 2004-05_2.6.04" xfId="8"/>
    <cellStyle name="Normal_BUDGET FOR  03-04" xfId="2"/>
    <cellStyle name="Normal_BUDGET FOR  03-04..." xfId="3"/>
    <cellStyle name="Normal_budget for 03-04" xfId="4"/>
    <cellStyle name="Normal_budget for 03-04 2" xfId="5"/>
    <cellStyle name="Normal_BUDGET-2000" xfId="6"/>
    <cellStyle name="Normal_budgetDocNIC02-03" xfId="7"/>
  </cellStyles>
  <dxfs count="0"/>
  <tableStyles count="0" defaultTableStyle="TableStyleMedium9" defaultPivotStyle="PivotStyleLight16"/>
  <colors>
    <mruColors>
      <color rgb="FF01BCFF"/>
      <color rgb="FFFFCCFF"/>
      <color rgb="FFFF0066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UDGET\Bud-Docu\Budget%202003-04$\actu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MAND3"/>
      <sheetName val="DEMAND4"/>
      <sheetName val="DEMAND5"/>
      <sheetName val="Sheet1"/>
      <sheetName val="Sheet2"/>
      <sheetName val="Sheet3"/>
      <sheetName val="DEMAND15"/>
      <sheetName val="DEMAND17"/>
      <sheetName val="DEMAND18"/>
      <sheetName val="DEMAND19"/>
      <sheetName val="DEMAND20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92D050"/>
  </sheetPr>
  <dimension ref="A1:G378"/>
  <sheetViews>
    <sheetView tabSelected="1" view="pageBreakPreview" zoomScale="115" zoomScaleNormal="160" zoomScaleSheetLayoutView="115" workbookViewId="0">
      <selection activeCell="K17" sqref="K17"/>
    </sheetView>
  </sheetViews>
  <sheetFormatPr defaultColWidth="11" defaultRowHeight="12.75"/>
  <cols>
    <col min="1" max="1" width="5.7109375" style="1" customWidth="1"/>
    <col min="2" max="2" width="8.140625" style="4" customWidth="1"/>
    <col min="3" max="3" width="41.7109375" style="3" customWidth="1"/>
    <col min="4" max="4" width="10.7109375" style="8" customWidth="1"/>
    <col min="5" max="5" width="10.7109375" style="3" customWidth="1"/>
    <col min="6" max="7" width="10.7109375" style="8" customWidth="1"/>
    <col min="8" max="16384" width="11" style="3"/>
  </cols>
  <sheetData>
    <row r="1" spans="1:7">
      <c r="B1" s="60"/>
      <c r="C1" s="8"/>
      <c r="D1" s="6" t="s">
        <v>63</v>
      </c>
      <c r="F1" s="2"/>
      <c r="G1" s="2"/>
    </row>
    <row r="2" spans="1:7">
      <c r="B2" s="60"/>
      <c r="C2" s="8"/>
      <c r="D2" s="6" t="s">
        <v>64</v>
      </c>
      <c r="F2" s="2"/>
      <c r="G2" s="2"/>
    </row>
    <row r="3" spans="1:7">
      <c r="C3" s="5"/>
      <c r="D3" s="6"/>
      <c r="F3" s="5"/>
      <c r="G3" s="5"/>
    </row>
    <row r="4" spans="1:7">
      <c r="C4" s="7" t="s">
        <v>0</v>
      </c>
      <c r="D4" s="5">
        <v>2401</v>
      </c>
      <c r="E4" s="9" t="s">
        <v>7</v>
      </c>
      <c r="F4" s="3"/>
      <c r="G4" s="5"/>
    </row>
    <row r="5" spans="1:7" ht="24.75" customHeight="1">
      <c r="C5" s="93" t="s">
        <v>46</v>
      </c>
      <c r="D5" s="94">
        <v>4401</v>
      </c>
      <c r="E5" s="143" t="s">
        <v>1</v>
      </c>
      <c r="F5" s="143"/>
      <c r="G5" s="5"/>
    </row>
    <row r="6" spans="1:7">
      <c r="C6" s="8"/>
      <c r="D6" s="3"/>
      <c r="E6" s="10"/>
      <c r="G6" s="5"/>
    </row>
    <row r="7" spans="1:7" s="80" customFormat="1">
      <c r="A7" s="117" t="s">
        <v>181</v>
      </c>
      <c r="B7" s="18"/>
      <c r="C7" s="118"/>
      <c r="D7" s="118"/>
      <c r="E7" s="119"/>
      <c r="F7" s="110"/>
      <c r="G7" s="12"/>
    </row>
    <row r="8" spans="1:7">
      <c r="A8" s="11"/>
      <c r="B8" s="112"/>
      <c r="C8" s="8"/>
      <c r="D8" s="3"/>
      <c r="E8" s="12"/>
      <c r="F8" s="12"/>
      <c r="G8" s="12"/>
    </row>
    <row r="9" spans="1:7">
      <c r="C9" s="8"/>
      <c r="D9" s="13" t="s">
        <v>42</v>
      </c>
      <c r="E9" s="13" t="s">
        <v>43</v>
      </c>
      <c r="F9" s="13" t="s">
        <v>4</v>
      </c>
    </row>
    <row r="10" spans="1:7">
      <c r="C10" s="14" t="s">
        <v>2</v>
      </c>
      <c r="D10" s="88">
        <f>G339</f>
        <v>2666665</v>
      </c>
      <c r="E10" s="89">
        <f>G367</f>
        <v>5000</v>
      </c>
      <c r="F10" s="88">
        <f>D10+E10</f>
        <v>2671665</v>
      </c>
    </row>
    <row r="11" spans="1:7">
      <c r="D11" s="14"/>
      <c r="E11" s="15"/>
    </row>
    <row r="12" spans="1:7">
      <c r="A12" s="16" t="s">
        <v>44</v>
      </c>
      <c r="E12" s="8"/>
    </row>
    <row r="13" spans="1:7" s="23" customFormat="1">
      <c r="A13" s="17"/>
      <c r="B13" s="18"/>
      <c r="C13" s="19"/>
      <c r="D13" s="20"/>
      <c r="E13" s="20"/>
      <c r="F13" s="20"/>
      <c r="G13" s="21" t="s">
        <v>45</v>
      </c>
    </row>
    <row r="14" spans="1:7" s="132" customFormat="1" ht="25.5">
      <c r="A14" s="128"/>
      <c r="B14" s="129"/>
      <c r="C14" s="130"/>
      <c r="D14" s="120" t="s">
        <v>170</v>
      </c>
      <c r="E14" s="131" t="s">
        <v>171</v>
      </c>
      <c r="F14" s="131" t="s">
        <v>172</v>
      </c>
      <c r="G14" s="131" t="s">
        <v>171</v>
      </c>
    </row>
    <row r="15" spans="1:7" s="80" customFormat="1">
      <c r="A15" s="17"/>
      <c r="B15" s="121" t="s">
        <v>3</v>
      </c>
      <c r="C15" s="122"/>
      <c r="D15" s="123" t="s">
        <v>153</v>
      </c>
      <c r="E15" s="123" t="s">
        <v>173</v>
      </c>
      <c r="F15" s="123" t="s">
        <v>173</v>
      </c>
      <c r="G15" s="123" t="s">
        <v>182</v>
      </c>
    </row>
    <row r="16" spans="1:7" s="80" customFormat="1" ht="5.25" customHeight="1">
      <c r="A16" s="99"/>
      <c r="B16" s="100"/>
      <c r="C16" s="19"/>
      <c r="D16" s="101"/>
      <c r="E16" s="101"/>
      <c r="F16" s="101"/>
      <c r="G16" s="98"/>
    </row>
    <row r="17" spans="1:7">
      <c r="C17" s="24" t="s">
        <v>5</v>
      </c>
      <c r="D17" s="25"/>
      <c r="E17" s="25"/>
      <c r="F17" s="25"/>
      <c r="G17" s="25"/>
    </row>
    <row r="18" spans="1:7">
      <c r="A18" s="1" t="s">
        <v>6</v>
      </c>
      <c r="B18" s="26">
        <v>2401</v>
      </c>
      <c r="C18" s="27" t="s">
        <v>7</v>
      </c>
      <c r="E18" s="8"/>
    </row>
    <row r="19" spans="1:7">
      <c r="B19" s="28">
        <v>1E-3</v>
      </c>
      <c r="C19" s="27" t="s">
        <v>8</v>
      </c>
      <c r="D19" s="111"/>
      <c r="E19" s="111"/>
      <c r="F19" s="111"/>
      <c r="G19" s="111"/>
    </row>
    <row r="20" spans="1:7">
      <c r="B20" s="4">
        <v>16</v>
      </c>
      <c r="C20" s="29" t="s">
        <v>9</v>
      </c>
      <c r="D20" s="111"/>
      <c r="E20" s="111"/>
      <c r="F20" s="111"/>
      <c r="G20" s="111"/>
    </row>
    <row r="21" spans="1:7">
      <c r="B21" s="4">
        <v>44</v>
      </c>
      <c r="C21" s="29" t="s">
        <v>10</v>
      </c>
      <c r="D21" s="65"/>
      <c r="E21" s="65"/>
      <c r="F21" s="65"/>
      <c r="G21" s="65"/>
    </row>
    <row r="22" spans="1:7">
      <c r="B22" s="61" t="s">
        <v>11</v>
      </c>
      <c r="C22" s="29" t="s">
        <v>12</v>
      </c>
      <c r="D22" s="90">
        <v>50734</v>
      </c>
      <c r="E22" s="90">
        <v>90719</v>
      </c>
      <c r="F22" s="90">
        <f>90719-1041</f>
        <v>89678</v>
      </c>
      <c r="G22" s="7">
        <v>95991</v>
      </c>
    </row>
    <row r="23" spans="1:7">
      <c r="B23" s="61" t="s">
        <v>55</v>
      </c>
      <c r="C23" s="29" t="s">
        <v>56</v>
      </c>
      <c r="D23" s="90">
        <v>15362</v>
      </c>
      <c r="E23" s="90">
        <v>19892</v>
      </c>
      <c r="F23" s="90">
        <f>19892+857</f>
        <v>20749</v>
      </c>
      <c r="G23" s="30">
        <v>3998</v>
      </c>
    </row>
    <row r="24" spans="1:7" s="23" customFormat="1">
      <c r="A24" s="67"/>
      <c r="B24" s="68" t="s">
        <v>93</v>
      </c>
      <c r="C24" s="67" t="s">
        <v>89</v>
      </c>
      <c r="D24" s="59">
        <v>1828</v>
      </c>
      <c r="E24" s="59">
        <v>2749</v>
      </c>
      <c r="F24" s="59">
        <f>2749-879</f>
        <v>1870</v>
      </c>
      <c r="G24" s="59">
        <v>1</v>
      </c>
    </row>
    <row r="25" spans="1:7" s="23" customFormat="1">
      <c r="A25" s="67"/>
      <c r="B25" s="68" t="s">
        <v>94</v>
      </c>
      <c r="C25" s="67" t="s">
        <v>90</v>
      </c>
      <c r="D25" s="59">
        <v>40667</v>
      </c>
      <c r="E25" s="59">
        <v>12786</v>
      </c>
      <c r="F25" s="59">
        <f>12786-112</f>
        <v>12674</v>
      </c>
      <c r="G25" s="59">
        <v>13038</v>
      </c>
    </row>
    <row r="26" spans="1:7" s="23" customFormat="1">
      <c r="A26" s="67"/>
      <c r="B26" s="68" t="s">
        <v>95</v>
      </c>
      <c r="C26" s="67" t="s">
        <v>91</v>
      </c>
      <c r="D26" s="83">
        <v>0</v>
      </c>
      <c r="E26" s="59">
        <v>1</v>
      </c>
      <c r="F26" s="59">
        <v>1</v>
      </c>
      <c r="G26" s="59">
        <v>1</v>
      </c>
    </row>
    <row r="27" spans="1:7" s="23" customFormat="1">
      <c r="A27" s="67"/>
      <c r="B27" s="68" t="s">
        <v>96</v>
      </c>
      <c r="C27" s="67" t="s">
        <v>92</v>
      </c>
      <c r="D27" s="83">
        <v>0</v>
      </c>
      <c r="E27" s="59">
        <v>1</v>
      </c>
      <c r="F27" s="59">
        <v>1</v>
      </c>
      <c r="G27" s="59">
        <v>1</v>
      </c>
    </row>
    <row r="28" spans="1:7">
      <c r="B28" s="61" t="s">
        <v>13</v>
      </c>
      <c r="C28" s="67" t="s">
        <v>97</v>
      </c>
      <c r="D28" s="90">
        <v>164</v>
      </c>
      <c r="E28" s="90">
        <v>164</v>
      </c>
      <c r="F28" s="90">
        <v>164</v>
      </c>
      <c r="G28" s="7">
        <v>164</v>
      </c>
    </row>
    <row r="29" spans="1:7">
      <c r="B29" s="61" t="s">
        <v>131</v>
      </c>
      <c r="C29" s="67" t="s">
        <v>132</v>
      </c>
      <c r="D29" s="84">
        <v>0</v>
      </c>
      <c r="E29" s="90">
        <v>1</v>
      </c>
      <c r="F29" s="90">
        <v>1</v>
      </c>
      <c r="G29" s="59">
        <v>1</v>
      </c>
    </row>
    <row r="30" spans="1:7">
      <c r="B30" s="61" t="s">
        <v>14</v>
      </c>
      <c r="C30" s="29" t="s">
        <v>29</v>
      </c>
      <c r="D30" s="90">
        <v>3647</v>
      </c>
      <c r="E30" s="90">
        <v>3640</v>
      </c>
      <c r="F30" s="90">
        <v>3640</v>
      </c>
      <c r="G30" s="7">
        <v>2300</v>
      </c>
    </row>
    <row r="31" spans="1:7">
      <c r="B31" s="61" t="s">
        <v>15</v>
      </c>
      <c r="C31" s="69" t="s">
        <v>98</v>
      </c>
      <c r="D31" s="30">
        <v>256</v>
      </c>
      <c r="E31" s="90">
        <v>660</v>
      </c>
      <c r="F31" s="90">
        <v>660</v>
      </c>
      <c r="G31" s="30">
        <v>660</v>
      </c>
    </row>
    <row r="32" spans="1:7">
      <c r="B32" s="61" t="s">
        <v>154</v>
      </c>
      <c r="C32" s="69" t="s">
        <v>155</v>
      </c>
      <c r="D32" s="82">
        <v>0</v>
      </c>
      <c r="E32" s="90">
        <v>1</v>
      </c>
      <c r="F32" s="90">
        <v>1</v>
      </c>
      <c r="G32" s="30">
        <v>1001</v>
      </c>
    </row>
    <row r="33" spans="1:7" s="23" customFormat="1">
      <c r="A33" s="67"/>
      <c r="B33" s="68" t="s">
        <v>100</v>
      </c>
      <c r="C33" s="67" t="s">
        <v>99</v>
      </c>
      <c r="D33" s="83">
        <v>0</v>
      </c>
      <c r="E33" s="59">
        <v>1</v>
      </c>
      <c r="F33" s="59">
        <v>1</v>
      </c>
      <c r="G33" s="59">
        <v>241</v>
      </c>
    </row>
    <row r="34" spans="1:7">
      <c r="B34" s="61" t="s">
        <v>16</v>
      </c>
      <c r="C34" s="67" t="s">
        <v>169</v>
      </c>
      <c r="D34" s="30">
        <v>700</v>
      </c>
      <c r="E34" s="90">
        <v>700</v>
      </c>
      <c r="F34" s="90">
        <v>700</v>
      </c>
      <c r="G34" s="30">
        <v>700</v>
      </c>
    </row>
    <row r="35" spans="1:7">
      <c r="B35" s="61" t="s">
        <v>136</v>
      </c>
      <c r="C35" s="67" t="s">
        <v>137</v>
      </c>
      <c r="D35" s="82">
        <v>0</v>
      </c>
      <c r="E35" s="90">
        <v>3000</v>
      </c>
      <c r="F35" s="90">
        <v>3000</v>
      </c>
      <c r="G35" s="59">
        <v>100</v>
      </c>
    </row>
    <row r="36" spans="1:7" s="73" customFormat="1">
      <c r="A36" s="70"/>
      <c r="B36" s="71" t="s">
        <v>102</v>
      </c>
      <c r="C36" s="72" t="s">
        <v>101</v>
      </c>
      <c r="D36" s="59">
        <v>2060</v>
      </c>
      <c r="E36" s="59">
        <v>2060</v>
      </c>
      <c r="F36" s="59">
        <f>2060+1472</f>
        <v>3532</v>
      </c>
      <c r="G36" s="59">
        <v>2060</v>
      </c>
    </row>
    <row r="37" spans="1:7">
      <c r="A37" s="31" t="s">
        <v>4</v>
      </c>
      <c r="B37" s="32">
        <v>44</v>
      </c>
      <c r="C37" s="33" t="s">
        <v>10</v>
      </c>
      <c r="D37" s="34">
        <f t="shared" ref="D37:G37" si="0">SUM(D22:D36)</f>
        <v>115418</v>
      </c>
      <c r="E37" s="34">
        <f t="shared" si="0"/>
        <v>136375</v>
      </c>
      <c r="F37" s="34">
        <f t="shared" si="0"/>
        <v>136672</v>
      </c>
      <c r="G37" s="34">
        <f t="shared" si="0"/>
        <v>120257</v>
      </c>
    </row>
    <row r="38" spans="1:7">
      <c r="B38" s="35"/>
      <c r="C38" s="29"/>
      <c r="D38" s="25"/>
      <c r="E38" s="25"/>
      <c r="F38" s="25"/>
      <c r="G38" s="25"/>
    </row>
    <row r="39" spans="1:7">
      <c r="A39" s="31"/>
      <c r="B39" s="32">
        <v>45</v>
      </c>
      <c r="C39" s="33" t="s">
        <v>66</v>
      </c>
      <c r="D39" s="81"/>
      <c r="E39" s="81"/>
      <c r="F39" s="81"/>
      <c r="G39" s="25"/>
    </row>
    <row r="40" spans="1:7">
      <c r="A40" s="31"/>
      <c r="B40" s="51" t="s">
        <v>17</v>
      </c>
      <c r="C40" s="33" t="s">
        <v>12</v>
      </c>
      <c r="D40" s="64">
        <v>22101</v>
      </c>
      <c r="E40" s="46">
        <v>98277</v>
      </c>
      <c r="F40" s="46">
        <f>98277-817</f>
        <v>97460</v>
      </c>
      <c r="G40" s="25">
        <v>139476</v>
      </c>
    </row>
    <row r="41" spans="1:7">
      <c r="A41" s="31"/>
      <c r="B41" s="51" t="s">
        <v>57</v>
      </c>
      <c r="C41" s="33" t="s">
        <v>56</v>
      </c>
      <c r="D41" s="59">
        <v>46376</v>
      </c>
      <c r="E41" s="46">
        <v>17411</v>
      </c>
      <c r="F41" s="46">
        <f>17411+55</f>
        <v>17466</v>
      </c>
      <c r="G41" s="25">
        <v>5683</v>
      </c>
    </row>
    <row r="42" spans="1:7" s="23" customFormat="1">
      <c r="A42" s="67"/>
      <c r="B42" s="68" t="s">
        <v>103</v>
      </c>
      <c r="C42" s="67" t="s">
        <v>89</v>
      </c>
      <c r="D42" s="59">
        <v>350</v>
      </c>
      <c r="E42" s="59">
        <v>2978</v>
      </c>
      <c r="F42" s="59">
        <f>2978-1578</f>
        <v>1400</v>
      </c>
      <c r="G42" s="59">
        <v>1</v>
      </c>
    </row>
    <row r="43" spans="1:7" s="23" customFormat="1">
      <c r="A43" s="67"/>
      <c r="B43" s="68" t="s">
        <v>104</v>
      </c>
      <c r="C43" s="67" t="s">
        <v>90</v>
      </c>
      <c r="D43" s="59">
        <v>17416</v>
      </c>
      <c r="E43" s="59">
        <v>17156</v>
      </c>
      <c r="F43" s="59">
        <f>17156-5602</f>
        <v>11554</v>
      </c>
      <c r="G43" s="59">
        <v>25126</v>
      </c>
    </row>
    <row r="44" spans="1:7">
      <c r="A44" s="31"/>
      <c r="B44" s="51" t="s">
        <v>18</v>
      </c>
      <c r="C44" s="67" t="s">
        <v>97</v>
      </c>
      <c r="D44" s="59">
        <v>186</v>
      </c>
      <c r="E44" s="46">
        <v>26</v>
      </c>
      <c r="F44" s="46">
        <v>26</v>
      </c>
      <c r="G44" s="25">
        <v>26</v>
      </c>
    </row>
    <row r="45" spans="1:7">
      <c r="A45" s="31"/>
      <c r="B45" s="51" t="s">
        <v>19</v>
      </c>
      <c r="C45" s="33" t="s">
        <v>29</v>
      </c>
      <c r="D45" s="59">
        <v>203</v>
      </c>
      <c r="E45" s="46">
        <v>86</v>
      </c>
      <c r="F45" s="46">
        <v>86</v>
      </c>
      <c r="G45" s="25">
        <v>86</v>
      </c>
    </row>
    <row r="46" spans="1:7">
      <c r="A46" s="31"/>
      <c r="B46" s="74" t="s">
        <v>47</v>
      </c>
      <c r="C46" s="69" t="s">
        <v>98</v>
      </c>
      <c r="D46" s="59">
        <v>577</v>
      </c>
      <c r="E46" s="46">
        <v>1273</v>
      </c>
      <c r="F46" s="46">
        <v>1273</v>
      </c>
      <c r="G46" s="25">
        <v>1273</v>
      </c>
    </row>
    <row r="47" spans="1:7">
      <c r="A47" s="31"/>
      <c r="B47" s="74" t="s">
        <v>156</v>
      </c>
      <c r="C47" s="69" t="s">
        <v>155</v>
      </c>
      <c r="D47" s="83">
        <v>0</v>
      </c>
      <c r="E47" s="46">
        <v>1</v>
      </c>
      <c r="F47" s="46">
        <v>1</v>
      </c>
      <c r="G47" s="59">
        <v>1</v>
      </c>
    </row>
    <row r="48" spans="1:7" s="23" customFormat="1">
      <c r="A48" s="67"/>
      <c r="B48" s="68" t="s">
        <v>105</v>
      </c>
      <c r="C48" s="67" t="s">
        <v>99</v>
      </c>
      <c r="D48" s="83">
        <v>0</v>
      </c>
      <c r="E48" s="59">
        <v>1</v>
      </c>
      <c r="F48" s="59">
        <v>1</v>
      </c>
      <c r="G48" s="59">
        <v>1</v>
      </c>
    </row>
    <row r="49" spans="1:7" s="80" customFormat="1">
      <c r="A49" s="67"/>
      <c r="B49" s="68" t="s">
        <v>138</v>
      </c>
      <c r="C49" s="67" t="s">
        <v>137</v>
      </c>
      <c r="D49" s="83">
        <v>0</v>
      </c>
      <c r="E49" s="46">
        <v>1</v>
      </c>
      <c r="F49" s="46">
        <v>1</v>
      </c>
      <c r="G49" s="59">
        <v>1</v>
      </c>
    </row>
    <row r="50" spans="1:7" s="73" customFormat="1">
      <c r="A50" s="70"/>
      <c r="B50" s="71" t="s">
        <v>106</v>
      </c>
      <c r="C50" s="72" t="s">
        <v>101</v>
      </c>
      <c r="D50" s="86">
        <v>0</v>
      </c>
      <c r="E50" s="36">
        <v>1</v>
      </c>
      <c r="F50" s="36">
        <v>1</v>
      </c>
      <c r="G50" s="36">
        <v>1</v>
      </c>
    </row>
    <row r="51" spans="1:7" s="48" customFormat="1">
      <c r="A51" s="31" t="s">
        <v>4</v>
      </c>
      <c r="B51" s="32">
        <v>45</v>
      </c>
      <c r="C51" s="33" t="s">
        <v>66</v>
      </c>
      <c r="D51" s="38">
        <f t="shared" ref="D51:G51" si="1">SUM(D40:D50)</f>
        <v>87209</v>
      </c>
      <c r="E51" s="38">
        <f t="shared" si="1"/>
        <v>137211</v>
      </c>
      <c r="F51" s="38">
        <f t="shared" si="1"/>
        <v>129269</v>
      </c>
      <c r="G51" s="38">
        <f t="shared" si="1"/>
        <v>171675</v>
      </c>
    </row>
    <row r="52" spans="1:7" s="48" customFormat="1">
      <c r="A52" s="31"/>
      <c r="B52" s="32"/>
      <c r="C52" s="33"/>
      <c r="D52" s="64"/>
      <c r="E52" s="59"/>
      <c r="F52" s="59"/>
      <c r="G52" s="64"/>
    </row>
    <row r="53" spans="1:7">
      <c r="A53" s="31"/>
      <c r="B53" s="32">
        <v>46</v>
      </c>
      <c r="C53" s="33" t="s">
        <v>67</v>
      </c>
      <c r="D53" s="65"/>
      <c r="E53" s="65"/>
      <c r="F53" s="65"/>
      <c r="G53" s="7"/>
    </row>
    <row r="54" spans="1:7">
      <c r="A54" s="31"/>
      <c r="B54" s="51" t="s">
        <v>20</v>
      </c>
      <c r="C54" s="33" t="s">
        <v>12</v>
      </c>
      <c r="D54" s="102">
        <v>5038</v>
      </c>
      <c r="E54" s="90">
        <v>60259</v>
      </c>
      <c r="F54" s="90">
        <v>60259</v>
      </c>
      <c r="G54" s="7">
        <v>8179</v>
      </c>
    </row>
    <row r="55" spans="1:7">
      <c r="A55" s="31"/>
      <c r="B55" s="51" t="s">
        <v>58</v>
      </c>
      <c r="C55" s="33" t="s">
        <v>56</v>
      </c>
      <c r="D55" s="30">
        <v>41217</v>
      </c>
      <c r="E55" s="90">
        <v>14710</v>
      </c>
      <c r="F55" s="90">
        <v>14710</v>
      </c>
      <c r="G55" s="7">
        <v>4246</v>
      </c>
    </row>
    <row r="56" spans="1:7" s="23" customFormat="1">
      <c r="A56" s="113"/>
      <c r="B56" s="114" t="s">
        <v>107</v>
      </c>
      <c r="C56" s="113" t="s">
        <v>89</v>
      </c>
      <c r="D56" s="36">
        <v>252</v>
      </c>
      <c r="E56" s="36">
        <v>1826</v>
      </c>
      <c r="F56" s="36">
        <f>1826-1151</f>
        <v>675</v>
      </c>
      <c r="G56" s="36">
        <v>1</v>
      </c>
    </row>
    <row r="57" spans="1:7" s="23" customFormat="1">
      <c r="A57" s="67"/>
      <c r="B57" s="68" t="s">
        <v>108</v>
      </c>
      <c r="C57" s="67" t="s">
        <v>90</v>
      </c>
      <c r="D57" s="59">
        <v>4013</v>
      </c>
      <c r="E57" s="59">
        <v>11465</v>
      </c>
      <c r="F57" s="59">
        <f>11465-703</f>
        <v>10762</v>
      </c>
      <c r="G57" s="59">
        <v>1152</v>
      </c>
    </row>
    <row r="58" spans="1:7">
      <c r="A58" s="31"/>
      <c r="B58" s="51" t="s">
        <v>21</v>
      </c>
      <c r="C58" s="67" t="s">
        <v>97</v>
      </c>
      <c r="D58" s="30">
        <v>169</v>
      </c>
      <c r="E58" s="90">
        <v>41</v>
      </c>
      <c r="F58" s="90">
        <v>41</v>
      </c>
      <c r="G58" s="7">
        <v>41</v>
      </c>
    </row>
    <row r="59" spans="1:7">
      <c r="A59" s="31"/>
      <c r="B59" s="51" t="s">
        <v>22</v>
      </c>
      <c r="C59" s="33" t="s">
        <v>29</v>
      </c>
      <c r="D59" s="102">
        <v>188</v>
      </c>
      <c r="E59" s="90">
        <v>101</v>
      </c>
      <c r="F59" s="90">
        <v>101</v>
      </c>
      <c r="G59" s="7">
        <v>101</v>
      </c>
    </row>
    <row r="60" spans="1:7" ht="16.5" customHeight="1">
      <c r="A60" s="31"/>
      <c r="B60" s="74" t="s">
        <v>48</v>
      </c>
      <c r="C60" s="69" t="s">
        <v>98</v>
      </c>
      <c r="D60" s="82">
        <v>0</v>
      </c>
      <c r="E60" s="90">
        <v>1</v>
      </c>
      <c r="F60" s="90">
        <v>1</v>
      </c>
      <c r="G60" s="7">
        <v>1</v>
      </c>
    </row>
    <row r="61" spans="1:7">
      <c r="A61" s="31"/>
      <c r="B61" s="74" t="s">
        <v>157</v>
      </c>
      <c r="C61" s="69" t="s">
        <v>155</v>
      </c>
      <c r="D61" s="83">
        <v>0</v>
      </c>
      <c r="E61" s="46">
        <v>1</v>
      </c>
      <c r="F61" s="46">
        <v>1</v>
      </c>
      <c r="G61" s="30">
        <v>1</v>
      </c>
    </row>
    <row r="62" spans="1:7" s="23" customFormat="1">
      <c r="A62" s="67"/>
      <c r="B62" s="68" t="s">
        <v>109</v>
      </c>
      <c r="C62" s="67" t="s">
        <v>99</v>
      </c>
      <c r="D62" s="83">
        <v>0</v>
      </c>
      <c r="E62" s="59">
        <v>1</v>
      </c>
      <c r="F62" s="59">
        <v>1</v>
      </c>
      <c r="G62" s="59">
        <v>1</v>
      </c>
    </row>
    <row r="63" spans="1:7" s="23" customFormat="1">
      <c r="A63" s="67"/>
      <c r="B63" s="68" t="s">
        <v>139</v>
      </c>
      <c r="C63" s="67" t="s">
        <v>137</v>
      </c>
      <c r="D63" s="82">
        <v>0</v>
      </c>
      <c r="E63" s="90">
        <v>1</v>
      </c>
      <c r="F63" s="90">
        <v>1</v>
      </c>
      <c r="G63" s="59">
        <v>1</v>
      </c>
    </row>
    <row r="64" spans="1:7" s="73" customFormat="1">
      <c r="A64" s="70"/>
      <c r="B64" s="71" t="s">
        <v>110</v>
      </c>
      <c r="C64" s="72" t="s">
        <v>101</v>
      </c>
      <c r="D64" s="83">
        <v>0</v>
      </c>
      <c r="E64" s="59">
        <v>1</v>
      </c>
      <c r="F64" s="59">
        <v>1</v>
      </c>
      <c r="G64" s="59">
        <v>1</v>
      </c>
    </row>
    <row r="65" spans="1:7">
      <c r="A65" s="31" t="s">
        <v>4</v>
      </c>
      <c r="B65" s="32">
        <v>46</v>
      </c>
      <c r="C65" s="33" t="s">
        <v>67</v>
      </c>
      <c r="D65" s="38">
        <f t="shared" ref="D65:G65" si="2">SUM(D54:D64)</f>
        <v>50877</v>
      </c>
      <c r="E65" s="38">
        <f t="shared" si="2"/>
        <v>88407</v>
      </c>
      <c r="F65" s="38">
        <f t="shared" si="2"/>
        <v>86553</v>
      </c>
      <c r="G65" s="38">
        <f t="shared" si="2"/>
        <v>13725</v>
      </c>
    </row>
    <row r="66" spans="1:7">
      <c r="A66" s="31"/>
      <c r="B66" s="32"/>
      <c r="C66" s="33"/>
      <c r="D66" s="25"/>
      <c r="E66" s="25"/>
      <c r="F66" s="25"/>
      <c r="G66" s="25"/>
    </row>
    <row r="67" spans="1:7">
      <c r="A67" s="31"/>
      <c r="B67" s="32">
        <v>47</v>
      </c>
      <c r="C67" s="33" t="s">
        <v>68</v>
      </c>
      <c r="D67" s="65"/>
      <c r="E67" s="65"/>
      <c r="F67" s="65"/>
      <c r="G67" s="7"/>
    </row>
    <row r="68" spans="1:7">
      <c r="A68" s="31"/>
      <c r="B68" s="51" t="s">
        <v>23</v>
      </c>
      <c r="C68" s="33" t="s">
        <v>12</v>
      </c>
      <c r="D68" s="102">
        <v>5968</v>
      </c>
      <c r="E68" s="90">
        <v>46052</v>
      </c>
      <c r="F68" s="90">
        <f>46052-704</f>
        <v>45348</v>
      </c>
      <c r="G68" s="7">
        <v>9393</v>
      </c>
    </row>
    <row r="69" spans="1:7">
      <c r="A69" s="31"/>
      <c r="B69" s="51" t="s">
        <v>59</v>
      </c>
      <c r="C69" s="33" t="s">
        <v>56</v>
      </c>
      <c r="D69" s="30">
        <v>28385</v>
      </c>
      <c r="E69" s="90">
        <v>10300</v>
      </c>
      <c r="F69" s="90">
        <f>10300+198</f>
        <v>10498</v>
      </c>
      <c r="G69" s="7">
        <v>2297</v>
      </c>
    </row>
    <row r="70" spans="1:7" s="23" customFormat="1">
      <c r="A70" s="67"/>
      <c r="B70" s="68" t="s">
        <v>111</v>
      </c>
      <c r="C70" s="67" t="s">
        <v>89</v>
      </c>
      <c r="D70" s="59">
        <v>42</v>
      </c>
      <c r="E70" s="59">
        <v>1396</v>
      </c>
      <c r="F70" s="59">
        <f>1396-630</f>
        <v>766</v>
      </c>
      <c r="G70" s="59">
        <v>1</v>
      </c>
    </row>
    <row r="71" spans="1:7" s="23" customFormat="1">
      <c r="A71" s="67"/>
      <c r="B71" s="68" t="s">
        <v>112</v>
      </c>
      <c r="C71" s="67" t="s">
        <v>90</v>
      </c>
      <c r="D71" s="59">
        <v>4106</v>
      </c>
      <c r="E71" s="59">
        <v>8672</v>
      </c>
      <c r="F71" s="59">
        <f>8672-4689</f>
        <v>3983</v>
      </c>
      <c r="G71" s="59">
        <v>1204</v>
      </c>
    </row>
    <row r="72" spans="1:7">
      <c r="A72" s="31"/>
      <c r="B72" s="51" t="s">
        <v>24</v>
      </c>
      <c r="C72" s="67" t="s">
        <v>97</v>
      </c>
      <c r="D72" s="30">
        <v>116</v>
      </c>
      <c r="E72" s="90">
        <v>116</v>
      </c>
      <c r="F72" s="90">
        <v>116</v>
      </c>
      <c r="G72" s="7">
        <v>116</v>
      </c>
    </row>
    <row r="73" spans="1:7">
      <c r="A73" s="31"/>
      <c r="B73" s="51" t="s">
        <v>30</v>
      </c>
      <c r="C73" s="33" t="s">
        <v>29</v>
      </c>
      <c r="D73" s="64">
        <v>196</v>
      </c>
      <c r="E73" s="46">
        <v>196</v>
      </c>
      <c r="F73" s="46">
        <v>196</v>
      </c>
      <c r="G73" s="25">
        <v>196</v>
      </c>
    </row>
    <row r="74" spans="1:7">
      <c r="A74" s="31"/>
      <c r="B74" s="62" t="s">
        <v>49</v>
      </c>
      <c r="C74" s="69" t="s">
        <v>98</v>
      </c>
      <c r="D74" s="83">
        <v>0</v>
      </c>
      <c r="E74" s="46">
        <v>1</v>
      </c>
      <c r="F74" s="46">
        <v>1</v>
      </c>
      <c r="G74" s="25">
        <v>1</v>
      </c>
    </row>
    <row r="75" spans="1:7">
      <c r="A75" s="31"/>
      <c r="B75" s="74" t="s">
        <v>158</v>
      </c>
      <c r="C75" s="69" t="s">
        <v>155</v>
      </c>
      <c r="D75" s="83">
        <v>0</v>
      </c>
      <c r="E75" s="46">
        <v>1</v>
      </c>
      <c r="F75" s="46">
        <v>1</v>
      </c>
      <c r="G75" s="59">
        <v>1</v>
      </c>
    </row>
    <row r="76" spans="1:7" s="23" customFormat="1">
      <c r="A76" s="67"/>
      <c r="B76" s="68" t="s">
        <v>116</v>
      </c>
      <c r="C76" s="67" t="s">
        <v>99</v>
      </c>
      <c r="D76" s="83">
        <v>0</v>
      </c>
      <c r="E76" s="59">
        <v>1</v>
      </c>
      <c r="F76" s="59">
        <v>1</v>
      </c>
      <c r="G76" s="59">
        <v>1</v>
      </c>
    </row>
    <row r="77" spans="1:7" s="23" customFormat="1">
      <c r="A77" s="67"/>
      <c r="B77" s="68" t="s">
        <v>140</v>
      </c>
      <c r="C77" s="67" t="s">
        <v>137</v>
      </c>
      <c r="D77" s="82">
        <v>0</v>
      </c>
      <c r="E77" s="90">
        <v>1</v>
      </c>
      <c r="F77" s="90">
        <v>1</v>
      </c>
      <c r="G77" s="59">
        <v>1</v>
      </c>
    </row>
    <row r="78" spans="1:7" s="73" customFormat="1">
      <c r="A78" s="70"/>
      <c r="B78" s="71" t="s">
        <v>113</v>
      </c>
      <c r="C78" s="72" t="s">
        <v>101</v>
      </c>
      <c r="D78" s="86">
        <v>0</v>
      </c>
      <c r="E78" s="36">
        <v>1</v>
      </c>
      <c r="F78" s="36">
        <v>1</v>
      </c>
      <c r="G78" s="36">
        <v>1</v>
      </c>
    </row>
    <row r="79" spans="1:7">
      <c r="A79" s="31" t="s">
        <v>4</v>
      </c>
      <c r="B79" s="32">
        <v>47</v>
      </c>
      <c r="C79" s="33" t="s">
        <v>68</v>
      </c>
      <c r="D79" s="37">
        <f t="shared" ref="D79:G79" si="3">SUM(D68:D78)</f>
        <v>38813</v>
      </c>
      <c r="E79" s="37">
        <f t="shared" si="3"/>
        <v>66737</v>
      </c>
      <c r="F79" s="37">
        <f t="shared" si="3"/>
        <v>60912</v>
      </c>
      <c r="G79" s="37">
        <f t="shared" si="3"/>
        <v>13212</v>
      </c>
    </row>
    <row r="80" spans="1:7">
      <c r="A80" s="31"/>
      <c r="B80" s="32"/>
      <c r="C80" s="33"/>
      <c r="D80" s="25"/>
      <c r="E80" s="25"/>
      <c r="F80" s="25"/>
      <c r="G80" s="25"/>
    </row>
    <row r="81" spans="1:7">
      <c r="A81" s="31"/>
      <c r="B81" s="32">
        <v>48</v>
      </c>
      <c r="C81" s="33" t="s">
        <v>69</v>
      </c>
      <c r="D81" s="65"/>
      <c r="E81" s="65"/>
      <c r="F81" s="65"/>
      <c r="G81" s="7"/>
    </row>
    <row r="82" spans="1:7">
      <c r="A82" s="31"/>
      <c r="B82" s="51" t="s">
        <v>25</v>
      </c>
      <c r="C82" s="39" t="s">
        <v>12</v>
      </c>
      <c r="D82" s="102">
        <v>22684</v>
      </c>
      <c r="E82" s="90">
        <v>132784</v>
      </c>
      <c r="F82" s="90">
        <f>132784-4382</f>
        <v>128402</v>
      </c>
      <c r="G82" s="7">
        <v>194317</v>
      </c>
    </row>
    <row r="83" spans="1:7">
      <c r="A83" s="31"/>
      <c r="B83" s="51" t="s">
        <v>60</v>
      </c>
      <c r="C83" s="39" t="s">
        <v>56</v>
      </c>
      <c r="D83" s="30">
        <v>78146</v>
      </c>
      <c r="E83" s="90">
        <v>28713</v>
      </c>
      <c r="F83" s="90">
        <f>28713+382</f>
        <v>29095</v>
      </c>
      <c r="G83" s="7">
        <v>8809</v>
      </c>
    </row>
    <row r="84" spans="1:7" s="23" customFormat="1">
      <c r="A84" s="67"/>
      <c r="B84" s="68" t="s">
        <v>114</v>
      </c>
      <c r="C84" s="67" t="s">
        <v>89</v>
      </c>
      <c r="D84" s="59">
        <v>1133</v>
      </c>
      <c r="E84" s="59">
        <v>4024</v>
      </c>
      <c r="F84" s="59">
        <f>4024-1791</f>
        <v>2233</v>
      </c>
      <c r="G84" s="59">
        <v>1</v>
      </c>
    </row>
    <row r="85" spans="1:7" s="23" customFormat="1">
      <c r="A85" s="67"/>
      <c r="B85" s="68" t="s">
        <v>115</v>
      </c>
      <c r="C85" s="67" t="s">
        <v>90</v>
      </c>
      <c r="D85" s="59">
        <v>18560</v>
      </c>
      <c r="E85" s="59">
        <v>24605</v>
      </c>
      <c r="F85" s="59">
        <f>24605-2500</f>
        <v>22105</v>
      </c>
      <c r="G85" s="59">
        <v>35918</v>
      </c>
    </row>
    <row r="86" spans="1:7">
      <c r="A86" s="31"/>
      <c r="B86" s="51" t="s">
        <v>26</v>
      </c>
      <c r="C86" s="67" t="s">
        <v>97</v>
      </c>
      <c r="D86" s="30">
        <v>165</v>
      </c>
      <c r="E86" s="90">
        <v>165</v>
      </c>
      <c r="F86" s="90">
        <v>165</v>
      </c>
      <c r="G86" s="7">
        <v>165</v>
      </c>
    </row>
    <row r="87" spans="1:7">
      <c r="A87" s="31"/>
      <c r="B87" s="51" t="s">
        <v>27</v>
      </c>
      <c r="C87" s="39" t="s">
        <v>29</v>
      </c>
      <c r="D87" s="30">
        <v>847</v>
      </c>
      <c r="E87" s="90">
        <v>246</v>
      </c>
      <c r="F87" s="90">
        <v>246</v>
      </c>
      <c r="G87" s="7">
        <v>246</v>
      </c>
    </row>
    <row r="88" spans="1:7">
      <c r="A88" s="31"/>
      <c r="B88" s="62" t="s">
        <v>50</v>
      </c>
      <c r="C88" s="69" t="s">
        <v>98</v>
      </c>
      <c r="D88" s="30">
        <v>196</v>
      </c>
      <c r="E88" s="90">
        <v>1</v>
      </c>
      <c r="F88" s="90">
        <v>1</v>
      </c>
      <c r="G88" s="7">
        <v>1</v>
      </c>
    </row>
    <row r="89" spans="1:7">
      <c r="A89" s="31"/>
      <c r="B89" s="74" t="s">
        <v>159</v>
      </c>
      <c r="C89" s="69" t="s">
        <v>155</v>
      </c>
      <c r="D89" s="83">
        <v>0</v>
      </c>
      <c r="E89" s="46">
        <v>1</v>
      </c>
      <c r="F89" s="46">
        <v>1</v>
      </c>
      <c r="G89" s="59">
        <v>1</v>
      </c>
    </row>
    <row r="90" spans="1:7" s="23" customFormat="1">
      <c r="A90" s="67"/>
      <c r="B90" s="68" t="s">
        <v>117</v>
      </c>
      <c r="C90" s="67" t="s">
        <v>99</v>
      </c>
      <c r="D90" s="83">
        <v>0</v>
      </c>
      <c r="E90" s="59">
        <v>1</v>
      </c>
      <c r="F90" s="59">
        <v>1</v>
      </c>
      <c r="G90" s="59">
        <v>1</v>
      </c>
    </row>
    <row r="91" spans="1:7" s="23" customFormat="1">
      <c r="A91" s="67"/>
      <c r="B91" s="68" t="s">
        <v>141</v>
      </c>
      <c r="C91" s="67" t="s">
        <v>137</v>
      </c>
      <c r="D91" s="82">
        <v>0</v>
      </c>
      <c r="E91" s="90">
        <v>1</v>
      </c>
      <c r="F91" s="90">
        <v>1</v>
      </c>
      <c r="G91" s="59">
        <v>1</v>
      </c>
    </row>
    <row r="92" spans="1:7" s="73" customFormat="1" ht="14.25" customHeight="1">
      <c r="A92" s="70"/>
      <c r="B92" s="71" t="s">
        <v>118</v>
      </c>
      <c r="C92" s="72" t="s">
        <v>101</v>
      </c>
      <c r="D92" s="86">
        <v>0</v>
      </c>
      <c r="E92" s="36">
        <v>1</v>
      </c>
      <c r="F92" s="36">
        <v>1</v>
      </c>
      <c r="G92" s="36">
        <v>1</v>
      </c>
    </row>
    <row r="93" spans="1:7">
      <c r="A93" s="31" t="s">
        <v>4</v>
      </c>
      <c r="B93" s="32">
        <v>48</v>
      </c>
      <c r="C93" s="33" t="s">
        <v>69</v>
      </c>
      <c r="D93" s="37">
        <f t="shared" ref="D93:G93" si="4">SUM(D82:D92)</f>
        <v>121731</v>
      </c>
      <c r="E93" s="37">
        <f t="shared" si="4"/>
        <v>190542</v>
      </c>
      <c r="F93" s="37">
        <f t="shared" si="4"/>
        <v>182251</v>
      </c>
      <c r="G93" s="37">
        <f t="shared" si="4"/>
        <v>239461</v>
      </c>
    </row>
    <row r="94" spans="1:7" s="48" customFormat="1">
      <c r="A94" s="31"/>
      <c r="B94" s="32"/>
      <c r="C94" s="33"/>
      <c r="D94" s="64"/>
      <c r="E94" s="64"/>
      <c r="F94" s="64"/>
      <c r="G94" s="64"/>
    </row>
    <row r="95" spans="1:7" s="48" customFormat="1">
      <c r="A95" s="31"/>
      <c r="B95" s="32">
        <v>49</v>
      </c>
      <c r="C95" s="33" t="s">
        <v>70</v>
      </c>
      <c r="D95" s="64"/>
      <c r="E95" s="64"/>
      <c r="F95" s="64"/>
      <c r="G95" s="64"/>
    </row>
    <row r="96" spans="1:7" s="48" customFormat="1">
      <c r="A96" s="31"/>
      <c r="B96" s="51" t="s">
        <v>71</v>
      </c>
      <c r="C96" s="39" t="s">
        <v>12</v>
      </c>
      <c r="D96" s="59">
        <v>22017</v>
      </c>
      <c r="E96" s="59">
        <v>98647</v>
      </c>
      <c r="F96" s="59">
        <f>98647-2769</f>
        <v>95878</v>
      </c>
      <c r="G96" s="7">
        <v>144472</v>
      </c>
    </row>
    <row r="97" spans="1:7" s="48" customFormat="1">
      <c r="A97" s="31"/>
      <c r="B97" s="51" t="s">
        <v>72</v>
      </c>
      <c r="C97" s="39" t="s">
        <v>56</v>
      </c>
      <c r="D97" s="59">
        <v>45284</v>
      </c>
      <c r="E97" s="59">
        <v>15374</v>
      </c>
      <c r="F97" s="59">
        <f>15374+170</f>
        <v>15544</v>
      </c>
      <c r="G97" s="7">
        <v>3072</v>
      </c>
    </row>
    <row r="98" spans="1:7" s="80" customFormat="1">
      <c r="A98" s="67"/>
      <c r="B98" s="68" t="s">
        <v>119</v>
      </c>
      <c r="C98" s="67" t="s">
        <v>89</v>
      </c>
      <c r="D98" s="59">
        <v>73</v>
      </c>
      <c r="E98" s="59">
        <v>2989</v>
      </c>
      <c r="F98" s="59">
        <f>2989-2900</f>
        <v>89</v>
      </c>
      <c r="G98" s="59">
        <v>1</v>
      </c>
    </row>
    <row r="99" spans="1:7" s="23" customFormat="1">
      <c r="A99" s="67"/>
      <c r="B99" s="68" t="s">
        <v>120</v>
      </c>
      <c r="C99" s="67" t="s">
        <v>90</v>
      </c>
      <c r="D99" s="59">
        <v>18321</v>
      </c>
      <c r="E99" s="59">
        <v>17444</v>
      </c>
      <c r="F99" s="59">
        <f>17444-2303</f>
        <v>15141</v>
      </c>
      <c r="G99" s="59">
        <v>26136</v>
      </c>
    </row>
    <row r="100" spans="1:7" s="48" customFormat="1">
      <c r="A100" s="31"/>
      <c r="B100" s="51" t="s">
        <v>73</v>
      </c>
      <c r="C100" s="67" t="s">
        <v>97</v>
      </c>
      <c r="D100" s="59">
        <v>186</v>
      </c>
      <c r="E100" s="59">
        <v>181</v>
      </c>
      <c r="F100" s="59">
        <v>181</v>
      </c>
      <c r="G100" s="25">
        <v>181</v>
      </c>
    </row>
    <row r="101" spans="1:7" s="48" customFormat="1">
      <c r="A101" s="31"/>
      <c r="B101" s="51" t="s">
        <v>74</v>
      </c>
      <c r="C101" s="39" t="s">
        <v>29</v>
      </c>
      <c r="D101" s="59">
        <v>206</v>
      </c>
      <c r="E101" s="59">
        <v>201</v>
      </c>
      <c r="F101" s="59">
        <v>201</v>
      </c>
      <c r="G101" s="25">
        <v>201</v>
      </c>
    </row>
    <row r="102" spans="1:7" s="48" customFormat="1">
      <c r="A102" s="31"/>
      <c r="B102" s="74" t="s">
        <v>180</v>
      </c>
      <c r="C102" s="69" t="s">
        <v>155</v>
      </c>
      <c r="D102" s="83">
        <v>0</v>
      </c>
      <c r="E102" s="59">
        <v>1</v>
      </c>
      <c r="F102" s="59">
        <v>1</v>
      </c>
      <c r="G102" s="25">
        <v>1</v>
      </c>
    </row>
    <row r="103" spans="1:7" s="23" customFormat="1">
      <c r="A103" s="67"/>
      <c r="B103" s="68" t="s">
        <v>121</v>
      </c>
      <c r="C103" s="67" t="s">
        <v>99</v>
      </c>
      <c r="D103" s="83">
        <v>0</v>
      </c>
      <c r="E103" s="59">
        <v>1</v>
      </c>
      <c r="F103" s="59">
        <v>1</v>
      </c>
      <c r="G103" s="59">
        <v>1</v>
      </c>
    </row>
    <row r="104" spans="1:7" s="48" customFormat="1">
      <c r="A104" s="31" t="s">
        <v>4</v>
      </c>
      <c r="B104" s="32">
        <v>49</v>
      </c>
      <c r="C104" s="33" t="s">
        <v>70</v>
      </c>
      <c r="D104" s="34">
        <f t="shared" ref="D104:G104" si="5">SUM(D96:D103)</f>
        <v>86087</v>
      </c>
      <c r="E104" s="34">
        <f t="shared" si="5"/>
        <v>134838</v>
      </c>
      <c r="F104" s="34">
        <f t="shared" si="5"/>
        <v>127036</v>
      </c>
      <c r="G104" s="34">
        <f t="shared" si="5"/>
        <v>174065</v>
      </c>
    </row>
    <row r="105" spans="1:7" s="48" customFormat="1" ht="15.75" customHeight="1">
      <c r="A105" s="31"/>
      <c r="B105" s="32"/>
      <c r="C105" s="33"/>
      <c r="D105" s="64"/>
      <c r="E105" s="64"/>
      <c r="F105" s="64"/>
      <c r="G105" s="64"/>
    </row>
    <row r="106" spans="1:7" s="48" customFormat="1">
      <c r="A106" s="31"/>
      <c r="B106" s="32">
        <v>50</v>
      </c>
      <c r="C106" s="33" t="s">
        <v>75</v>
      </c>
      <c r="D106" s="64"/>
      <c r="E106" s="64"/>
      <c r="F106" s="64"/>
      <c r="G106" s="64"/>
    </row>
    <row r="107" spans="1:7" s="48" customFormat="1">
      <c r="A107" s="31"/>
      <c r="B107" s="51" t="s">
        <v>76</v>
      </c>
      <c r="C107" s="39" t="s">
        <v>12</v>
      </c>
      <c r="D107" s="59">
        <v>16895</v>
      </c>
      <c r="E107" s="59">
        <v>85070</v>
      </c>
      <c r="F107" s="59">
        <f>85070-2000</f>
        <v>83070</v>
      </c>
      <c r="G107" s="25">
        <v>130210</v>
      </c>
    </row>
    <row r="108" spans="1:7" s="48" customFormat="1">
      <c r="A108" s="95"/>
      <c r="B108" s="138" t="s">
        <v>77</v>
      </c>
      <c r="C108" s="139" t="s">
        <v>56</v>
      </c>
      <c r="D108" s="36">
        <v>45260</v>
      </c>
      <c r="E108" s="36">
        <v>16467</v>
      </c>
      <c r="F108" s="36">
        <f>16467+249</f>
        <v>16716</v>
      </c>
      <c r="G108" s="77">
        <v>5269</v>
      </c>
    </row>
    <row r="109" spans="1:7" s="23" customFormat="1">
      <c r="A109" s="67"/>
      <c r="B109" s="68" t="s">
        <v>122</v>
      </c>
      <c r="C109" s="67" t="s">
        <v>89</v>
      </c>
      <c r="D109" s="59">
        <v>566</v>
      </c>
      <c r="E109" s="59">
        <v>2578</v>
      </c>
      <c r="F109" s="59">
        <f>2578-2178</f>
        <v>400</v>
      </c>
      <c r="G109" s="59">
        <v>1</v>
      </c>
    </row>
    <row r="110" spans="1:7" s="23" customFormat="1">
      <c r="A110" s="67"/>
      <c r="B110" s="68" t="s">
        <v>123</v>
      </c>
      <c r="C110" s="67" t="s">
        <v>90</v>
      </c>
      <c r="D110" s="59">
        <v>13636</v>
      </c>
      <c r="E110" s="59">
        <v>15623</v>
      </c>
      <c r="F110" s="59">
        <f>15623-132</f>
        <v>15491</v>
      </c>
      <c r="G110" s="59">
        <v>23945</v>
      </c>
    </row>
    <row r="111" spans="1:7" s="48" customFormat="1">
      <c r="A111" s="31"/>
      <c r="B111" s="51" t="s">
        <v>78</v>
      </c>
      <c r="C111" s="67" t="s">
        <v>97</v>
      </c>
      <c r="D111" s="59">
        <v>170</v>
      </c>
      <c r="E111" s="59">
        <v>166</v>
      </c>
      <c r="F111" s="59">
        <v>166</v>
      </c>
      <c r="G111" s="25">
        <v>166</v>
      </c>
    </row>
    <row r="112" spans="1:7" s="48" customFormat="1">
      <c r="A112" s="31"/>
      <c r="B112" s="51" t="s">
        <v>79</v>
      </c>
      <c r="C112" s="39" t="s">
        <v>29</v>
      </c>
      <c r="D112" s="59">
        <v>189</v>
      </c>
      <c r="E112" s="59">
        <v>186</v>
      </c>
      <c r="F112" s="59">
        <v>186</v>
      </c>
      <c r="G112" s="25">
        <v>186</v>
      </c>
    </row>
    <row r="113" spans="1:7">
      <c r="A113" s="31"/>
      <c r="B113" s="74" t="s">
        <v>160</v>
      </c>
      <c r="C113" s="69" t="s">
        <v>155</v>
      </c>
      <c r="D113" s="83">
        <v>0</v>
      </c>
      <c r="E113" s="46">
        <v>1</v>
      </c>
      <c r="F113" s="46">
        <v>1</v>
      </c>
      <c r="G113" s="59">
        <v>1</v>
      </c>
    </row>
    <row r="114" spans="1:7" s="23" customFormat="1">
      <c r="A114" s="67"/>
      <c r="B114" s="68" t="s">
        <v>124</v>
      </c>
      <c r="C114" s="67" t="s">
        <v>99</v>
      </c>
      <c r="D114" s="83">
        <v>0</v>
      </c>
      <c r="E114" s="59">
        <v>1</v>
      </c>
      <c r="F114" s="59">
        <v>1</v>
      </c>
      <c r="G114" s="59">
        <v>1</v>
      </c>
    </row>
    <row r="115" spans="1:7" s="48" customFormat="1">
      <c r="A115" s="31" t="s">
        <v>4</v>
      </c>
      <c r="B115" s="32">
        <v>50</v>
      </c>
      <c r="C115" s="33" t="s">
        <v>75</v>
      </c>
      <c r="D115" s="34">
        <f t="shared" ref="D115:G115" si="6">SUM(D107:D114)</f>
        <v>76716</v>
      </c>
      <c r="E115" s="34">
        <f t="shared" si="6"/>
        <v>120092</v>
      </c>
      <c r="F115" s="34">
        <f t="shared" si="6"/>
        <v>116031</v>
      </c>
      <c r="G115" s="34">
        <f t="shared" si="6"/>
        <v>159779</v>
      </c>
    </row>
    <row r="116" spans="1:7" s="48" customFormat="1">
      <c r="A116" s="31"/>
      <c r="B116" s="32"/>
      <c r="C116" s="33"/>
      <c r="D116" s="59"/>
      <c r="E116" s="59"/>
      <c r="F116" s="59"/>
      <c r="G116" s="59"/>
    </row>
    <row r="117" spans="1:7" s="48" customFormat="1" ht="25.5">
      <c r="A117" s="31"/>
      <c r="B117" s="32">
        <v>60</v>
      </c>
      <c r="C117" s="33" t="s">
        <v>167</v>
      </c>
      <c r="D117" s="59"/>
      <c r="E117" s="59"/>
      <c r="F117" s="59"/>
      <c r="G117" s="59"/>
    </row>
    <row r="118" spans="1:7" s="48" customFormat="1">
      <c r="A118" s="31"/>
      <c r="B118" s="32" t="s">
        <v>133</v>
      </c>
      <c r="C118" s="33" t="s">
        <v>129</v>
      </c>
      <c r="D118" s="59">
        <v>400</v>
      </c>
      <c r="E118" s="83">
        <v>0</v>
      </c>
      <c r="F118" s="83">
        <v>0</v>
      </c>
      <c r="G118" s="83">
        <v>0</v>
      </c>
    </row>
    <row r="119" spans="1:7" s="48" customFormat="1">
      <c r="A119" s="31"/>
      <c r="B119" s="32" t="s">
        <v>134</v>
      </c>
      <c r="C119" s="33" t="s">
        <v>135</v>
      </c>
      <c r="D119" s="59">
        <v>579</v>
      </c>
      <c r="E119" s="83">
        <v>0</v>
      </c>
      <c r="F119" s="83">
        <v>0</v>
      </c>
      <c r="G119" s="59">
        <v>1358</v>
      </c>
    </row>
    <row r="120" spans="1:7" s="48" customFormat="1" ht="25.5">
      <c r="A120" s="31" t="s">
        <v>4</v>
      </c>
      <c r="B120" s="32">
        <v>60</v>
      </c>
      <c r="C120" s="33" t="s">
        <v>168</v>
      </c>
      <c r="D120" s="34">
        <f t="shared" ref="D120:G120" si="7">SUM(D118:D119)</f>
        <v>979</v>
      </c>
      <c r="E120" s="85">
        <f t="shared" si="7"/>
        <v>0</v>
      </c>
      <c r="F120" s="85">
        <f t="shared" si="7"/>
        <v>0</v>
      </c>
      <c r="G120" s="34">
        <f t="shared" si="7"/>
        <v>1358</v>
      </c>
    </row>
    <row r="121" spans="1:7" s="48" customFormat="1">
      <c r="A121" s="31"/>
      <c r="B121" s="32"/>
      <c r="C121" s="33"/>
      <c r="D121" s="59"/>
      <c r="E121" s="59"/>
      <c r="F121" s="59"/>
      <c r="G121" s="59"/>
    </row>
    <row r="122" spans="1:7" s="48" customFormat="1">
      <c r="A122" s="31"/>
      <c r="B122" s="32">
        <v>61</v>
      </c>
      <c r="C122" s="33" t="s">
        <v>41</v>
      </c>
      <c r="D122" s="59"/>
      <c r="E122" s="59"/>
      <c r="F122" s="59"/>
      <c r="G122" s="59"/>
    </row>
    <row r="123" spans="1:7" s="48" customFormat="1">
      <c r="A123" s="31"/>
      <c r="B123" s="32" t="s">
        <v>152</v>
      </c>
      <c r="C123" s="33" t="s">
        <v>129</v>
      </c>
      <c r="D123" s="59">
        <v>399</v>
      </c>
      <c r="E123" s="83">
        <v>0</v>
      </c>
      <c r="F123" s="83">
        <v>0</v>
      </c>
      <c r="G123" s="83">
        <v>0</v>
      </c>
    </row>
    <row r="124" spans="1:7" s="48" customFormat="1">
      <c r="A124" s="31" t="s">
        <v>4</v>
      </c>
      <c r="B124" s="32">
        <v>61</v>
      </c>
      <c r="C124" s="33" t="s">
        <v>41</v>
      </c>
      <c r="D124" s="34">
        <f t="shared" ref="D124:G124" si="8">SUM(D123:D123)</f>
        <v>399</v>
      </c>
      <c r="E124" s="85">
        <f t="shared" si="8"/>
        <v>0</v>
      </c>
      <c r="F124" s="85">
        <f t="shared" si="8"/>
        <v>0</v>
      </c>
      <c r="G124" s="85">
        <f t="shared" si="8"/>
        <v>0</v>
      </c>
    </row>
    <row r="125" spans="1:7" s="48" customFormat="1">
      <c r="A125" s="31"/>
      <c r="B125" s="32"/>
      <c r="C125" s="33"/>
      <c r="D125" s="59"/>
      <c r="E125" s="59"/>
      <c r="F125" s="59"/>
      <c r="G125" s="59"/>
    </row>
    <row r="126" spans="1:7" s="48" customFormat="1">
      <c r="A126" s="31"/>
      <c r="B126" s="32">
        <v>62</v>
      </c>
      <c r="C126" s="33" t="s">
        <v>65</v>
      </c>
      <c r="D126" s="59"/>
      <c r="E126" s="59"/>
      <c r="F126" s="59"/>
      <c r="G126" s="59"/>
    </row>
    <row r="127" spans="1:7" s="48" customFormat="1">
      <c r="A127" s="31"/>
      <c r="B127" s="32" t="s">
        <v>144</v>
      </c>
      <c r="C127" s="33" t="s">
        <v>101</v>
      </c>
      <c r="D127" s="83">
        <v>0</v>
      </c>
      <c r="E127" s="59">
        <v>7500</v>
      </c>
      <c r="F127" s="59">
        <v>7500</v>
      </c>
      <c r="G127" s="30">
        <v>5000</v>
      </c>
    </row>
    <row r="128" spans="1:7" s="48" customFormat="1">
      <c r="A128" s="31" t="s">
        <v>4</v>
      </c>
      <c r="B128" s="32">
        <v>62</v>
      </c>
      <c r="C128" s="33" t="s">
        <v>65</v>
      </c>
      <c r="D128" s="85">
        <f t="shared" ref="D128:G128" si="9">D127</f>
        <v>0</v>
      </c>
      <c r="E128" s="34">
        <f t="shared" si="9"/>
        <v>7500</v>
      </c>
      <c r="F128" s="34">
        <f t="shared" si="9"/>
        <v>7500</v>
      </c>
      <c r="G128" s="34">
        <f t="shared" si="9"/>
        <v>5000</v>
      </c>
    </row>
    <row r="129" spans="1:7" s="48" customFormat="1">
      <c r="A129" s="31"/>
      <c r="B129" s="32"/>
      <c r="C129" s="33"/>
      <c r="D129" s="59"/>
      <c r="E129" s="59"/>
      <c r="F129" s="59"/>
      <c r="G129" s="59"/>
    </row>
    <row r="130" spans="1:7" s="80" customFormat="1" ht="15.75" customHeight="1">
      <c r="A130" s="67"/>
      <c r="B130" s="107" t="s">
        <v>184</v>
      </c>
      <c r="C130" s="67" t="s">
        <v>183</v>
      </c>
      <c r="D130" s="59"/>
      <c r="E130" s="59"/>
      <c r="F130" s="59"/>
      <c r="G130" s="59"/>
    </row>
    <row r="131" spans="1:7" s="80" customFormat="1">
      <c r="A131" s="67"/>
      <c r="B131" s="68" t="s">
        <v>185</v>
      </c>
      <c r="C131" s="67" t="s">
        <v>101</v>
      </c>
      <c r="D131" s="83">
        <v>0</v>
      </c>
      <c r="E131" s="83">
        <v>0</v>
      </c>
      <c r="F131" s="83">
        <v>0</v>
      </c>
      <c r="G131" s="59">
        <v>2241</v>
      </c>
    </row>
    <row r="132" spans="1:7" s="80" customFormat="1" ht="15.75" customHeight="1">
      <c r="A132" s="67" t="s">
        <v>4</v>
      </c>
      <c r="B132" s="107" t="s">
        <v>184</v>
      </c>
      <c r="C132" s="67" t="s">
        <v>183</v>
      </c>
      <c r="D132" s="85">
        <f>D131</f>
        <v>0</v>
      </c>
      <c r="E132" s="85">
        <f t="shared" ref="E132:G132" si="10">E131</f>
        <v>0</v>
      </c>
      <c r="F132" s="85">
        <f t="shared" si="10"/>
        <v>0</v>
      </c>
      <c r="G132" s="34">
        <f t="shared" si="10"/>
        <v>2241</v>
      </c>
    </row>
    <row r="133" spans="1:7">
      <c r="A133" s="31" t="s">
        <v>4</v>
      </c>
      <c r="B133" s="32">
        <v>16</v>
      </c>
      <c r="C133" s="33" t="s">
        <v>9</v>
      </c>
      <c r="D133" s="37">
        <f t="shared" ref="D133:G133" si="11">D93+D79+D65+D51+D37+D104+D115+D120+D124+D128+D132</f>
        <v>578229</v>
      </c>
      <c r="E133" s="37">
        <f t="shared" si="11"/>
        <v>881702</v>
      </c>
      <c r="F133" s="37">
        <f t="shared" si="11"/>
        <v>846224</v>
      </c>
      <c r="G133" s="37">
        <f t="shared" si="11"/>
        <v>900773</v>
      </c>
    </row>
    <row r="134" spans="1:7">
      <c r="A134" s="31" t="s">
        <v>4</v>
      </c>
      <c r="B134" s="40">
        <v>1E-3</v>
      </c>
      <c r="C134" s="41" t="s">
        <v>8</v>
      </c>
      <c r="D134" s="42">
        <f t="shared" ref="D134:F134" si="12">D133</f>
        <v>578229</v>
      </c>
      <c r="E134" s="42">
        <f t="shared" si="12"/>
        <v>881702</v>
      </c>
      <c r="F134" s="42">
        <f t="shared" si="12"/>
        <v>846224</v>
      </c>
      <c r="G134" s="42">
        <f>G133</f>
        <v>900773</v>
      </c>
    </row>
    <row r="135" spans="1:7">
      <c r="A135" s="31"/>
      <c r="B135" s="43"/>
      <c r="C135" s="41"/>
      <c r="D135" s="25"/>
      <c r="E135" s="25"/>
      <c r="F135" s="25"/>
      <c r="G135" s="25"/>
    </row>
    <row r="136" spans="1:7">
      <c r="A136" s="31"/>
      <c r="B136" s="40">
        <v>0.104</v>
      </c>
      <c r="C136" s="41" t="s">
        <v>28</v>
      </c>
      <c r="D136" s="25"/>
      <c r="E136" s="25"/>
      <c r="F136" s="25"/>
      <c r="G136" s="25"/>
    </row>
    <row r="137" spans="1:7">
      <c r="A137" s="31"/>
      <c r="B137" s="44">
        <v>16</v>
      </c>
      <c r="C137" s="33" t="s">
        <v>9</v>
      </c>
      <c r="D137" s="81"/>
      <c r="E137" s="81"/>
      <c r="F137" s="81"/>
      <c r="G137" s="81"/>
    </row>
    <row r="138" spans="1:7">
      <c r="A138" s="31"/>
      <c r="B138" s="44">
        <v>45</v>
      </c>
      <c r="C138" s="33" t="s">
        <v>66</v>
      </c>
      <c r="D138" s="65"/>
      <c r="E138" s="65"/>
      <c r="F138" s="65"/>
      <c r="G138" s="7"/>
    </row>
    <row r="139" spans="1:7">
      <c r="A139" s="31"/>
      <c r="B139" s="51" t="s">
        <v>17</v>
      </c>
      <c r="C139" s="33" t="s">
        <v>12</v>
      </c>
      <c r="D139" s="64">
        <v>10729</v>
      </c>
      <c r="E139" s="46">
        <v>17051</v>
      </c>
      <c r="F139" s="46">
        <v>17051</v>
      </c>
      <c r="G139" s="25">
        <v>17729</v>
      </c>
    </row>
    <row r="140" spans="1:7" s="23" customFormat="1">
      <c r="A140" s="67"/>
      <c r="B140" s="68" t="s">
        <v>103</v>
      </c>
      <c r="C140" s="67" t="s">
        <v>89</v>
      </c>
      <c r="D140" s="59">
        <v>227</v>
      </c>
      <c r="E140" s="59">
        <v>517</v>
      </c>
      <c r="F140" s="83">
        <v>0</v>
      </c>
      <c r="G140" s="59">
        <v>1</v>
      </c>
    </row>
    <row r="141" spans="1:7" s="23" customFormat="1">
      <c r="A141" s="67"/>
      <c r="B141" s="68" t="s">
        <v>104</v>
      </c>
      <c r="C141" s="67" t="s">
        <v>90</v>
      </c>
      <c r="D141" s="59">
        <v>7882</v>
      </c>
      <c r="E141" s="59">
        <v>2436</v>
      </c>
      <c r="F141" s="59">
        <f>2436-596</f>
        <v>1840</v>
      </c>
      <c r="G141" s="59">
        <v>2447</v>
      </c>
    </row>
    <row r="142" spans="1:7" s="48" customFormat="1">
      <c r="A142" s="31"/>
      <c r="B142" s="51" t="s">
        <v>19</v>
      </c>
      <c r="C142" s="33" t="s">
        <v>29</v>
      </c>
      <c r="D142" s="83">
        <v>0</v>
      </c>
      <c r="E142" s="46">
        <v>123</v>
      </c>
      <c r="F142" s="46">
        <v>123</v>
      </c>
      <c r="G142" s="25">
        <v>123</v>
      </c>
    </row>
    <row r="143" spans="1:7" s="23" customFormat="1">
      <c r="A143" s="67"/>
      <c r="B143" s="68" t="s">
        <v>105</v>
      </c>
      <c r="C143" s="67" t="s">
        <v>99</v>
      </c>
      <c r="D143" s="83">
        <v>0</v>
      </c>
      <c r="E143" s="59">
        <v>1</v>
      </c>
      <c r="F143" s="59">
        <v>1</v>
      </c>
      <c r="G143" s="59">
        <v>1</v>
      </c>
    </row>
    <row r="144" spans="1:7">
      <c r="A144" s="31" t="s">
        <v>4</v>
      </c>
      <c r="B144" s="44">
        <v>45</v>
      </c>
      <c r="C144" s="33" t="s">
        <v>66</v>
      </c>
      <c r="D144" s="38">
        <f t="shared" ref="D144:G144" si="13">SUM(D139:D143)</f>
        <v>18838</v>
      </c>
      <c r="E144" s="38">
        <f t="shared" si="13"/>
        <v>20128</v>
      </c>
      <c r="F144" s="38">
        <f t="shared" si="13"/>
        <v>19015</v>
      </c>
      <c r="G144" s="38">
        <f t="shared" si="13"/>
        <v>20301</v>
      </c>
    </row>
    <row r="145" spans="1:7" ht="15" customHeight="1">
      <c r="A145" s="31"/>
      <c r="B145" s="44"/>
      <c r="C145" s="33"/>
      <c r="D145" s="25"/>
      <c r="E145" s="25"/>
      <c r="F145" s="25"/>
      <c r="G145" s="25"/>
    </row>
    <row r="146" spans="1:7">
      <c r="A146" s="31"/>
      <c r="B146" s="44">
        <v>46</v>
      </c>
      <c r="C146" s="33" t="s">
        <v>67</v>
      </c>
      <c r="D146" s="81"/>
      <c r="E146" s="81"/>
      <c r="F146" s="81"/>
      <c r="G146" s="25"/>
    </row>
    <row r="147" spans="1:7">
      <c r="A147" s="31"/>
      <c r="B147" s="51" t="s">
        <v>20</v>
      </c>
      <c r="C147" s="33" t="s">
        <v>12</v>
      </c>
      <c r="D147" s="64">
        <v>7718</v>
      </c>
      <c r="E147" s="46">
        <v>10931</v>
      </c>
      <c r="F147" s="46">
        <f>10931-965</f>
        <v>9966</v>
      </c>
      <c r="G147" s="25">
        <v>101766</v>
      </c>
    </row>
    <row r="148" spans="1:7" s="23" customFormat="1">
      <c r="A148" s="67"/>
      <c r="B148" s="68" t="s">
        <v>107</v>
      </c>
      <c r="C148" s="67" t="s">
        <v>89</v>
      </c>
      <c r="D148" s="59">
        <v>392</v>
      </c>
      <c r="E148" s="59">
        <v>331</v>
      </c>
      <c r="F148" s="83">
        <v>0</v>
      </c>
      <c r="G148" s="59">
        <v>1</v>
      </c>
    </row>
    <row r="149" spans="1:7" s="23" customFormat="1">
      <c r="A149" s="67"/>
      <c r="B149" s="68" t="s">
        <v>108</v>
      </c>
      <c r="C149" s="67" t="s">
        <v>90</v>
      </c>
      <c r="D149" s="59">
        <v>5528</v>
      </c>
      <c r="E149" s="59">
        <v>1513</v>
      </c>
      <c r="F149" s="59">
        <f>1513-264</f>
        <v>1249</v>
      </c>
      <c r="G149" s="59">
        <v>19167</v>
      </c>
    </row>
    <row r="150" spans="1:7" s="48" customFormat="1">
      <c r="A150" s="31"/>
      <c r="B150" s="51" t="s">
        <v>21</v>
      </c>
      <c r="C150" s="67" t="s">
        <v>97</v>
      </c>
      <c r="D150" s="83">
        <v>0</v>
      </c>
      <c r="E150" s="59">
        <v>132</v>
      </c>
      <c r="F150" s="59">
        <v>132</v>
      </c>
      <c r="G150" s="25">
        <v>132</v>
      </c>
    </row>
    <row r="151" spans="1:7">
      <c r="A151" s="31"/>
      <c r="B151" s="51" t="s">
        <v>22</v>
      </c>
      <c r="C151" s="33" t="s">
        <v>29</v>
      </c>
      <c r="D151" s="83">
        <v>0</v>
      </c>
      <c r="E151" s="59">
        <v>90</v>
      </c>
      <c r="F151" s="59">
        <v>90</v>
      </c>
      <c r="G151" s="25">
        <v>90</v>
      </c>
    </row>
    <row r="152" spans="1:7" s="23" customFormat="1">
      <c r="A152" s="67"/>
      <c r="B152" s="68" t="s">
        <v>109</v>
      </c>
      <c r="C152" s="67" t="s">
        <v>99</v>
      </c>
      <c r="D152" s="83">
        <v>0</v>
      </c>
      <c r="E152" s="59">
        <v>1</v>
      </c>
      <c r="F152" s="59">
        <v>1</v>
      </c>
      <c r="G152" s="59">
        <v>1</v>
      </c>
    </row>
    <row r="153" spans="1:7" s="48" customFormat="1">
      <c r="A153" s="31" t="s">
        <v>4</v>
      </c>
      <c r="B153" s="44">
        <v>46</v>
      </c>
      <c r="C153" s="33" t="s">
        <v>67</v>
      </c>
      <c r="D153" s="42">
        <f t="shared" ref="D153:G153" si="14">SUM(D147:D152)</f>
        <v>13638</v>
      </c>
      <c r="E153" s="42">
        <f t="shared" si="14"/>
        <v>12998</v>
      </c>
      <c r="F153" s="42">
        <f t="shared" si="14"/>
        <v>11438</v>
      </c>
      <c r="G153" s="42">
        <f t="shared" si="14"/>
        <v>121157</v>
      </c>
    </row>
    <row r="154" spans="1:7" s="48" customFormat="1">
      <c r="A154" s="31"/>
      <c r="B154" s="44"/>
      <c r="C154" s="33"/>
      <c r="D154" s="79"/>
      <c r="E154" s="46"/>
      <c r="F154" s="46"/>
      <c r="G154" s="79"/>
    </row>
    <row r="155" spans="1:7" ht="14.25" customHeight="1">
      <c r="A155" s="31"/>
      <c r="B155" s="44">
        <v>47</v>
      </c>
      <c r="C155" s="33" t="s">
        <v>68</v>
      </c>
      <c r="D155" s="65"/>
      <c r="E155" s="65"/>
      <c r="F155" s="65"/>
      <c r="G155" s="7"/>
    </row>
    <row r="156" spans="1:7">
      <c r="A156" s="31"/>
      <c r="B156" s="51" t="s">
        <v>23</v>
      </c>
      <c r="C156" s="39" t="s">
        <v>12</v>
      </c>
      <c r="D156" s="102">
        <v>5844</v>
      </c>
      <c r="E156" s="90">
        <v>12515</v>
      </c>
      <c r="F156" s="90">
        <v>12515</v>
      </c>
      <c r="G156" s="7">
        <v>74527</v>
      </c>
    </row>
    <row r="157" spans="1:7" s="23" customFormat="1">
      <c r="A157" s="67"/>
      <c r="B157" s="68" t="s">
        <v>111</v>
      </c>
      <c r="C157" s="67" t="s">
        <v>89</v>
      </c>
      <c r="D157" s="59">
        <v>23</v>
      </c>
      <c r="E157" s="59">
        <v>379</v>
      </c>
      <c r="F157" s="59">
        <f>379-278</f>
        <v>101</v>
      </c>
      <c r="G157" s="59">
        <v>1</v>
      </c>
    </row>
    <row r="158" spans="1:7" s="23" customFormat="1">
      <c r="A158" s="113"/>
      <c r="B158" s="114" t="s">
        <v>112</v>
      </c>
      <c r="C158" s="113" t="s">
        <v>90</v>
      </c>
      <c r="D158" s="36">
        <v>5839</v>
      </c>
      <c r="E158" s="36">
        <v>2096</v>
      </c>
      <c r="F158" s="36">
        <v>2096</v>
      </c>
      <c r="G158" s="36">
        <v>14450</v>
      </c>
    </row>
    <row r="159" spans="1:7">
      <c r="A159" s="31"/>
      <c r="B159" s="51" t="s">
        <v>24</v>
      </c>
      <c r="C159" s="67" t="s">
        <v>97</v>
      </c>
      <c r="D159" s="30">
        <v>91</v>
      </c>
      <c r="E159" s="30">
        <v>91</v>
      </c>
      <c r="F159" s="30">
        <v>91</v>
      </c>
      <c r="G159" s="7">
        <v>91</v>
      </c>
    </row>
    <row r="160" spans="1:7">
      <c r="A160" s="31"/>
      <c r="B160" s="51" t="s">
        <v>30</v>
      </c>
      <c r="C160" s="39" t="s">
        <v>29</v>
      </c>
      <c r="D160" s="30">
        <v>49</v>
      </c>
      <c r="E160" s="30">
        <v>49</v>
      </c>
      <c r="F160" s="30">
        <v>49</v>
      </c>
      <c r="G160" s="7">
        <v>49</v>
      </c>
    </row>
    <row r="161" spans="1:7" s="23" customFormat="1">
      <c r="A161" s="67"/>
      <c r="B161" s="68" t="s">
        <v>116</v>
      </c>
      <c r="C161" s="67" t="s">
        <v>99</v>
      </c>
      <c r="D161" s="83">
        <v>0</v>
      </c>
      <c r="E161" s="59">
        <v>1</v>
      </c>
      <c r="F161" s="59">
        <v>1</v>
      </c>
      <c r="G161" s="59">
        <v>1</v>
      </c>
    </row>
    <row r="162" spans="1:7">
      <c r="A162" s="31" t="s">
        <v>4</v>
      </c>
      <c r="B162" s="44">
        <v>47</v>
      </c>
      <c r="C162" s="33" t="s">
        <v>68</v>
      </c>
      <c r="D162" s="42">
        <f t="shared" ref="D162:G162" si="15">SUM(D156:D161)</f>
        <v>11846</v>
      </c>
      <c r="E162" s="42">
        <f t="shared" si="15"/>
        <v>15131</v>
      </c>
      <c r="F162" s="42">
        <f t="shared" si="15"/>
        <v>14853</v>
      </c>
      <c r="G162" s="42">
        <f t="shared" si="15"/>
        <v>89119</v>
      </c>
    </row>
    <row r="163" spans="1:7">
      <c r="A163" s="31"/>
      <c r="B163" s="44"/>
      <c r="C163" s="33"/>
      <c r="D163" s="25"/>
      <c r="E163" s="81"/>
      <c r="F163" s="81"/>
      <c r="G163" s="81"/>
    </row>
    <row r="164" spans="1:7">
      <c r="A164" s="31"/>
      <c r="B164" s="44">
        <v>48</v>
      </c>
      <c r="C164" s="33" t="s">
        <v>69</v>
      </c>
      <c r="D164" s="65"/>
      <c r="E164" s="65"/>
      <c r="F164" s="65"/>
      <c r="G164" s="7"/>
    </row>
    <row r="165" spans="1:7">
      <c r="A165" s="31"/>
      <c r="B165" s="51" t="s">
        <v>25</v>
      </c>
      <c r="C165" s="39" t="s">
        <v>12</v>
      </c>
      <c r="D165" s="102">
        <v>17988</v>
      </c>
      <c r="E165" s="90">
        <v>32012</v>
      </c>
      <c r="F165" s="90">
        <v>32012</v>
      </c>
      <c r="G165" s="7">
        <v>40996</v>
      </c>
    </row>
    <row r="166" spans="1:7" s="23" customFormat="1">
      <c r="A166" s="67"/>
      <c r="B166" s="68" t="s">
        <v>114</v>
      </c>
      <c r="C166" s="67" t="s">
        <v>89</v>
      </c>
      <c r="D166" s="59">
        <v>905</v>
      </c>
      <c r="E166" s="59">
        <v>970</v>
      </c>
      <c r="F166" s="83">
        <v>0</v>
      </c>
      <c r="G166" s="59">
        <v>1</v>
      </c>
    </row>
    <row r="167" spans="1:7" s="23" customFormat="1">
      <c r="A167" s="67"/>
      <c r="B167" s="68" t="s">
        <v>115</v>
      </c>
      <c r="C167" s="67" t="s">
        <v>90</v>
      </c>
      <c r="D167" s="59">
        <v>14040</v>
      </c>
      <c r="E167" s="59">
        <v>4510</v>
      </c>
      <c r="F167" s="59">
        <f>4510-1910</f>
        <v>2600</v>
      </c>
      <c r="G167" s="59">
        <v>6256</v>
      </c>
    </row>
    <row r="168" spans="1:7">
      <c r="A168" s="31"/>
      <c r="B168" s="51" t="s">
        <v>26</v>
      </c>
      <c r="C168" s="67" t="s">
        <v>97</v>
      </c>
      <c r="D168" s="46">
        <v>50</v>
      </c>
      <c r="E168" s="59">
        <v>50</v>
      </c>
      <c r="F168" s="59">
        <v>50</v>
      </c>
      <c r="G168" s="25">
        <v>50</v>
      </c>
    </row>
    <row r="169" spans="1:7">
      <c r="A169" s="31"/>
      <c r="B169" s="51" t="s">
        <v>27</v>
      </c>
      <c r="C169" s="39" t="s">
        <v>29</v>
      </c>
      <c r="D169" s="59">
        <v>49</v>
      </c>
      <c r="E169" s="59">
        <v>49</v>
      </c>
      <c r="F169" s="59">
        <v>49</v>
      </c>
      <c r="G169" s="25">
        <v>49</v>
      </c>
    </row>
    <row r="170" spans="1:7" s="23" customFormat="1">
      <c r="A170" s="67"/>
      <c r="B170" s="68" t="s">
        <v>117</v>
      </c>
      <c r="C170" s="67" t="s">
        <v>99</v>
      </c>
      <c r="D170" s="83">
        <v>0</v>
      </c>
      <c r="E170" s="59">
        <v>1</v>
      </c>
      <c r="F170" s="59">
        <v>1</v>
      </c>
      <c r="G170" s="59">
        <v>1</v>
      </c>
    </row>
    <row r="171" spans="1:7">
      <c r="A171" s="31" t="s">
        <v>4</v>
      </c>
      <c r="B171" s="44">
        <v>48</v>
      </c>
      <c r="C171" s="33" t="s">
        <v>69</v>
      </c>
      <c r="D171" s="42">
        <f t="shared" ref="D171:G171" si="16">SUM(D165:D170)</f>
        <v>33032</v>
      </c>
      <c r="E171" s="42">
        <f t="shared" si="16"/>
        <v>37592</v>
      </c>
      <c r="F171" s="42">
        <f t="shared" si="16"/>
        <v>34712</v>
      </c>
      <c r="G171" s="42">
        <f t="shared" si="16"/>
        <v>47353</v>
      </c>
    </row>
    <row r="172" spans="1:7">
      <c r="A172" s="31" t="s">
        <v>4</v>
      </c>
      <c r="B172" s="44">
        <v>16</v>
      </c>
      <c r="C172" s="33" t="s">
        <v>9</v>
      </c>
      <c r="D172" s="38">
        <f t="shared" ref="D172:G172" si="17">D171+D162+D153+D144</f>
        <v>77354</v>
      </c>
      <c r="E172" s="34">
        <f t="shared" si="17"/>
        <v>85849</v>
      </c>
      <c r="F172" s="34">
        <f t="shared" si="17"/>
        <v>80018</v>
      </c>
      <c r="G172" s="38">
        <f t="shared" si="17"/>
        <v>277930</v>
      </c>
    </row>
    <row r="173" spans="1:7">
      <c r="A173" s="31" t="s">
        <v>4</v>
      </c>
      <c r="B173" s="40">
        <v>0.104</v>
      </c>
      <c r="C173" s="41" t="s">
        <v>28</v>
      </c>
      <c r="D173" s="37">
        <f t="shared" ref="D173:F173" si="18">D172</f>
        <v>77354</v>
      </c>
      <c r="E173" s="37">
        <f t="shared" si="18"/>
        <v>85849</v>
      </c>
      <c r="F173" s="37">
        <f t="shared" si="18"/>
        <v>80018</v>
      </c>
      <c r="G173" s="37">
        <f>G172</f>
        <v>277930</v>
      </c>
    </row>
    <row r="174" spans="1:7">
      <c r="A174" s="31"/>
      <c r="B174" s="40"/>
      <c r="C174" s="41"/>
      <c r="D174" s="64"/>
      <c r="E174" s="59"/>
      <c r="F174" s="59"/>
      <c r="G174" s="64"/>
    </row>
    <row r="175" spans="1:7">
      <c r="A175" s="31"/>
      <c r="B175" s="40">
        <v>0.11899999999999999</v>
      </c>
      <c r="C175" s="41" t="s">
        <v>31</v>
      </c>
      <c r="D175" s="65"/>
      <c r="E175" s="65"/>
      <c r="F175" s="65"/>
      <c r="G175" s="65"/>
    </row>
    <row r="176" spans="1:7">
      <c r="A176" s="31"/>
      <c r="B176" s="47">
        <v>6</v>
      </c>
      <c r="C176" s="33" t="s">
        <v>81</v>
      </c>
      <c r="D176" s="46"/>
      <c r="E176" s="46"/>
      <c r="F176" s="46"/>
      <c r="G176" s="46"/>
    </row>
    <row r="177" spans="1:7" ht="25.5">
      <c r="A177" s="31"/>
      <c r="B177" s="47" t="s">
        <v>82</v>
      </c>
      <c r="C177" s="33" t="s">
        <v>53</v>
      </c>
      <c r="D177" s="46">
        <v>280645</v>
      </c>
      <c r="E177" s="46">
        <v>456091</v>
      </c>
      <c r="F177" s="46">
        <f>456091-101178</f>
        <v>354913</v>
      </c>
      <c r="G177" s="45">
        <v>0</v>
      </c>
    </row>
    <row r="178" spans="1:7" ht="25.5">
      <c r="A178" s="31"/>
      <c r="B178" s="47" t="s">
        <v>83</v>
      </c>
      <c r="C178" s="33" t="s">
        <v>62</v>
      </c>
      <c r="D178" s="46">
        <v>28768</v>
      </c>
      <c r="E178" s="46">
        <v>21700</v>
      </c>
      <c r="F178" s="46">
        <f>21700+17355</f>
        <v>39055</v>
      </c>
      <c r="G178" s="45">
        <v>0</v>
      </c>
    </row>
    <row r="179" spans="1:7">
      <c r="A179" s="31"/>
      <c r="B179" s="75" t="s">
        <v>87</v>
      </c>
      <c r="C179" s="76" t="s">
        <v>52</v>
      </c>
      <c r="D179" s="46">
        <v>35698</v>
      </c>
      <c r="E179" s="46">
        <v>81468</v>
      </c>
      <c r="F179" s="46">
        <f>81468-50536</f>
        <v>30932</v>
      </c>
      <c r="G179" s="45">
        <v>0</v>
      </c>
    </row>
    <row r="180" spans="1:7">
      <c r="A180" s="31"/>
      <c r="B180" s="75" t="s">
        <v>88</v>
      </c>
      <c r="C180" s="76" t="s">
        <v>61</v>
      </c>
      <c r="D180" s="46">
        <v>3592</v>
      </c>
      <c r="E180" s="46">
        <v>3700</v>
      </c>
      <c r="F180" s="46">
        <v>3700</v>
      </c>
      <c r="G180" s="45">
        <v>0</v>
      </c>
    </row>
    <row r="181" spans="1:7">
      <c r="A181" s="31" t="s">
        <v>4</v>
      </c>
      <c r="B181" s="47">
        <v>6</v>
      </c>
      <c r="C181" s="33" t="s">
        <v>81</v>
      </c>
      <c r="D181" s="66">
        <f t="shared" ref="D181:G181" si="19">SUM(D177:D180)</f>
        <v>348703</v>
      </c>
      <c r="E181" s="66">
        <f t="shared" si="19"/>
        <v>562959</v>
      </c>
      <c r="F181" s="66">
        <f t="shared" si="19"/>
        <v>428600</v>
      </c>
      <c r="G181" s="87">
        <f t="shared" si="19"/>
        <v>0</v>
      </c>
    </row>
    <row r="182" spans="1:7">
      <c r="A182" s="31"/>
      <c r="B182" s="47"/>
      <c r="C182" s="33"/>
      <c r="D182" s="46"/>
      <c r="E182" s="46"/>
      <c r="F182" s="46"/>
      <c r="G182" s="46"/>
    </row>
    <row r="183" spans="1:7">
      <c r="A183" s="31"/>
      <c r="B183" s="107" t="s">
        <v>186</v>
      </c>
      <c r="C183" s="108" t="s">
        <v>9</v>
      </c>
      <c r="D183" s="46"/>
      <c r="E183" s="46"/>
      <c r="F183" s="46"/>
      <c r="G183" s="46"/>
    </row>
    <row r="184" spans="1:7" ht="25.5">
      <c r="A184" s="31"/>
      <c r="B184" s="47">
        <v>75</v>
      </c>
      <c r="C184" s="76" t="s">
        <v>202</v>
      </c>
      <c r="D184" s="46"/>
      <c r="E184" s="46"/>
      <c r="F184" s="46"/>
      <c r="G184" s="46"/>
    </row>
    <row r="185" spans="1:7">
      <c r="A185" s="31"/>
      <c r="B185" s="47" t="s">
        <v>201</v>
      </c>
      <c r="C185" s="33" t="s">
        <v>101</v>
      </c>
      <c r="D185" s="45">
        <v>0</v>
      </c>
      <c r="E185" s="45">
        <v>0</v>
      </c>
      <c r="F185" s="45">
        <v>0</v>
      </c>
      <c r="G185" s="46">
        <v>22553</v>
      </c>
    </row>
    <row r="186" spans="1:7" ht="25.5">
      <c r="A186" s="31" t="s">
        <v>4</v>
      </c>
      <c r="B186" s="47">
        <v>75</v>
      </c>
      <c r="C186" s="76" t="s">
        <v>202</v>
      </c>
      <c r="D186" s="87">
        <f>D185</f>
        <v>0</v>
      </c>
      <c r="E186" s="87">
        <f t="shared" ref="E186:G186" si="20">E185</f>
        <v>0</v>
      </c>
      <c r="F186" s="87">
        <f t="shared" si="20"/>
        <v>0</v>
      </c>
      <c r="G186" s="66">
        <f t="shared" si="20"/>
        <v>22553</v>
      </c>
    </row>
    <row r="187" spans="1:7">
      <c r="A187" s="31"/>
      <c r="B187" s="47"/>
      <c r="C187" s="33"/>
      <c r="D187" s="46"/>
      <c r="E187" s="46"/>
      <c r="F187" s="46"/>
      <c r="G187" s="46"/>
    </row>
    <row r="188" spans="1:7" ht="25.5">
      <c r="A188" s="31"/>
      <c r="B188" s="47">
        <v>76</v>
      </c>
      <c r="C188" s="76" t="s">
        <v>203</v>
      </c>
      <c r="D188" s="46"/>
      <c r="E188" s="46"/>
      <c r="F188" s="46"/>
      <c r="G188" s="46"/>
    </row>
    <row r="189" spans="1:7">
      <c r="A189" s="31"/>
      <c r="B189" s="47" t="s">
        <v>204</v>
      </c>
      <c r="C189" s="33" t="s">
        <v>101</v>
      </c>
      <c r="D189" s="45">
        <v>0</v>
      </c>
      <c r="E189" s="45">
        <v>0</v>
      </c>
      <c r="F189" s="45">
        <v>0</v>
      </c>
      <c r="G189" s="46">
        <v>2506</v>
      </c>
    </row>
    <row r="190" spans="1:7" ht="25.5">
      <c r="A190" s="31" t="s">
        <v>4</v>
      </c>
      <c r="B190" s="47">
        <v>76</v>
      </c>
      <c r="C190" s="76" t="s">
        <v>203</v>
      </c>
      <c r="D190" s="106">
        <f>D189</f>
        <v>0</v>
      </c>
      <c r="E190" s="106">
        <f t="shared" ref="E190:G190" si="21">E189</f>
        <v>0</v>
      </c>
      <c r="F190" s="106">
        <f t="shared" si="21"/>
        <v>0</v>
      </c>
      <c r="G190" s="105">
        <f t="shared" si="21"/>
        <v>2506</v>
      </c>
    </row>
    <row r="191" spans="1:7" s="48" customFormat="1">
      <c r="A191" s="31"/>
      <c r="B191" s="107"/>
      <c r="C191" s="108"/>
      <c r="D191" s="46"/>
      <c r="E191" s="46"/>
      <c r="F191" s="46"/>
      <c r="G191" s="46"/>
    </row>
    <row r="192" spans="1:7" ht="25.5">
      <c r="A192" s="31"/>
      <c r="B192" s="47">
        <v>77</v>
      </c>
      <c r="C192" s="76" t="s">
        <v>193</v>
      </c>
      <c r="D192" s="46"/>
      <c r="E192" s="46"/>
      <c r="F192" s="46"/>
      <c r="G192" s="46"/>
    </row>
    <row r="193" spans="1:7">
      <c r="A193" s="31"/>
      <c r="B193" s="47" t="s">
        <v>187</v>
      </c>
      <c r="C193" s="33" t="s">
        <v>101</v>
      </c>
      <c r="D193" s="45">
        <v>0</v>
      </c>
      <c r="E193" s="45">
        <v>0</v>
      </c>
      <c r="F193" s="45">
        <v>0</v>
      </c>
      <c r="G193" s="46">
        <v>39447</v>
      </c>
    </row>
    <row r="194" spans="1:7" ht="25.5">
      <c r="A194" s="31" t="s">
        <v>4</v>
      </c>
      <c r="B194" s="47">
        <v>77</v>
      </c>
      <c r="C194" s="76" t="s">
        <v>193</v>
      </c>
      <c r="D194" s="87">
        <f>D193</f>
        <v>0</v>
      </c>
      <c r="E194" s="87">
        <f t="shared" ref="E194" si="22">E193</f>
        <v>0</v>
      </c>
      <c r="F194" s="87">
        <f t="shared" ref="F194" si="23">F193</f>
        <v>0</v>
      </c>
      <c r="G194" s="66">
        <f t="shared" ref="G194" si="24">G193</f>
        <v>39447</v>
      </c>
    </row>
    <row r="195" spans="1:7">
      <c r="A195" s="31"/>
      <c r="B195" s="47"/>
      <c r="C195" s="33"/>
      <c r="D195" s="46"/>
      <c r="E195" s="46"/>
      <c r="F195" s="46"/>
      <c r="G195" s="46"/>
    </row>
    <row r="196" spans="1:7">
      <c r="A196" s="31"/>
      <c r="B196" s="47">
        <v>78</v>
      </c>
      <c r="C196" s="76" t="s">
        <v>188</v>
      </c>
      <c r="D196" s="46"/>
      <c r="E196" s="46"/>
      <c r="F196" s="46"/>
      <c r="G196" s="46"/>
    </row>
    <row r="197" spans="1:7">
      <c r="A197" s="31"/>
      <c r="B197" s="47" t="s">
        <v>189</v>
      </c>
      <c r="C197" s="33" t="s">
        <v>101</v>
      </c>
      <c r="D197" s="45">
        <v>0</v>
      </c>
      <c r="E197" s="45">
        <v>0</v>
      </c>
      <c r="F197" s="45">
        <v>0</v>
      </c>
      <c r="G197" s="46">
        <v>3700</v>
      </c>
    </row>
    <row r="198" spans="1:7">
      <c r="A198" s="31" t="s">
        <v>4</v>
      </c>
      <c r="B198" s="47">
        <v>78</v>
      </c>
      <c r="C198" s="76" t="s">
        <v>188</v>
      </c>
      <c r="D198" s="87">
        <f>D197</f>
        <v>0</v>
      </c>
      <c r="E198" s="87">
        <f t="shared" ref="E198" si="25">E197</f>
        <v>0</v>
      </c>
      <c r="F198" s="87">
        <f t="shared" ref="F198" si="26">F197</f>
        <v>0</v>
      </c>
      <c r="G198" s="66">
        <f t="shared" ref="G198" si="27">G197</f>
        <v>3700</v>
      </c>
    </row>
    <row r="199" spans="1:7">
      <c r="A199" s="31"/>
      <c r="B199" s="47"/>
      <c r="C199" s="76"/>
      <c r="D199" s="46"/>
      <c r="E199" s="46"/>
      <c r="F199" s="46"/>
      <c r="G199" s="46"/>
    </row>
    <row r="200" spans="1:7" ht="25.5">
      <c r="A200" s="31"/>
      <c r="B200" s="47">
        <v>81</v>
      </c>
      <c r="C200" s="33" t="s">
        <v>194</v>
      </c>
      <c r="D200" s="46"/>
      <c r="E200" s="46"/>
      <c r="F200" s="46"/>
      <c r="G200" s="46"/>
    </row>
    <row r="201" spans="1:7">
      <c r="A201" s="95"/>
      <c r="B201" s="140" t="s">
        <v>190</v>
      </c>
      <c r="C201" s="96" t="s">
        <v>101</v>
      </c>
      <c r="D201" s="142">
        <v>0</v>
      </c>
      <c r="E201" s="142">
        <v>0</v>
      </c>
      <c r="F201" s="142">
        <v>0</v>
      </c>
      <c r="G201" s="103">
        <v>712724</v>
      </c>
    </row>
    <row r="202" spans="1:7" ht="25.5">
      <c r="A202" s="31" t="s">
        <v>4</v>
      </c>
      <c r="B202" s="47">
        <v>81</v>
      </c>
      <c r="C202" s="33" t="s">
        <v>194</v>
      </c>
      <c r="D202" s="142">
        <f>D201</f>
        <v>0</v>
      </c>
      <c r="E202" s="142">
        <f t="shared" ref="E202:G202" si="28">E201</f>
        <v>0</v>
      </c>
      <c r="F202" s="142">
        <f t="shared" si="28"/>
        <v>0</v>
      </c>
      <c r="G202" s="103">
        <f t="shared" si="28"/>
        <v>712724</v>
      </c>
    </row>
    <row r="203" spans="1:7">
      <c r="A203" s="31"/>
      <c r="B203" s="47"/>
      <c r="C203" s="33"/>
      <c r="D203" s="46"/>
      <c r="E203" s="46"/>
      <c r="F203" s="46"/>
      <c r="G203" s="46"/>
    </row>
    <row r="204" spans="1:7" ht="25.5">
      <c r="A204" s="31"/>
      <c r="B204" s="47">
        <v>82</v>
      </c>
      <c r="C204" s="33" t="s">
        <v>191</v>
      </c>
      <c r="D204" s="46"/>
      <c r="E204" s="46"/>
      <c r="F204" s="46"/>
      <c r="G204" s="46"/>
    </row>
    <row r="205" spans="1:7">
      <c r="A205" s="31"/>
      <c r="B205" s="47" t="s">
        <v>192</v>
      </c>
      <c r="C205" s="33" t="s">
        <v>101</v>
      </c>
      <c r="D205" s="45">
        <v>0</v>
      </c>
      <c r="E205" s="45">
        <v>0</v>
      </c>
      <c r="F205" s="45">
        <v>0</v>
      </c>
      <c r="G205" s="46">
        <v>19700</v>
      </c>
    </row>
    <row r="206" spans="1:7" ht="25.5">
      <c r="A206" s="31" t="s">
        <v>4</v>
      </c>
      <c r="B206" s="47">
        <v>82</v>
      </c>
      <c r="C206" s="33" t="s">
        <v>191</v>
      </c>
      <c r="D206" s="87">
        <f>D205</f>
        <v>0</v>
      </c>
      <c r="E206" s="87">
        <f t="shared" ref="E206:G206" si="29">E205</f>
        <v>0</v>
      </c>
      <c r="F206" s="87">
        <f t="shared" si="29"/>
        <v>0</v>
      </c>
      <c r="G206" s="66">
        <f t="shared" si="29"/>
        <v>19700</v>
      </c>
    </row>
    <row r="207" spans="1:7">
      <c r="A207" s="31"/>
      <c r="B207" s="47"/>
      <c r="C207" s="33"/>
      <c r="D207" s="46"/>
      <c r="E207" s="46"/>
      <c r="F207" s="46"/>
      <c r="G207" s="46"/>
    </row>
    <row r="208" spans="1:7" ht="25.5">
      <c r="A208" s="31"/>
      <c r="B208" s="47">
        <v>83</v>
      </c>
      <c r="C208" s="33" t="s">
        <v>197</v>
      </c>
      <c r="D208" s="46"/>
      <c r="E208" s="46"/>
      <c r="F208" s="46"/>
      <c r="G208" s="46"/>
    </row>
    <row r="209" spans="1:7">
      <c r="A209" s="31"/>
      <c r="B209" s="47" t="s">
        <v>198</v>
      </c>
      <c r="C209" s="33" t="s">
        <v>101</v>
      </c>
      <c r="D209" s="45">
        <v>0</v>
      </c>
      <c r="E209" s="45">
        <v>0</v>
      </c>
      <c r="F209" s="45">
        <v>0</v>
      </c>
      <c r="G209" s="46">
        <v>101026</v>
      </c>
    </row>
    <row r="210" spans="1:7" ht="25.5">
      <c r="A210" s="31" t="s">
        <v>4</v>
      </c>
      <c r="B210" s="47">
        <v>83</v>
      </c>
      <c r="C210" s="33" t="s">
        <v>197</v>
      </c>
      <c r="D210" s="87">
        <f>D209</f>
        <v>0</v>
      </c>
      <c r="E210" s="87">
        <f t="shared" ref="E210:G210" si="30">E209</f>
        <v>0</v>
      </c>
      <c r="F210" s="87">
        <f t="shared" si="30"/>
        <v>0</v>
      </c>
      <c r="G210" s="66">
        <f t="shared" si="30"/>
        <v>101026</v>
      </c>
    </row>
    <row r="211" spans="1:7">
      <c r="A211" s="31"/>
      <c r="B211" s="47"/>
      <c r="C211" s="33"/>
      <c r="D211" s="46"/>
      <c r="E211" s="46"/>
      <c r="F211" s="46"/>
      <c r="G211" s="46"/>
    </row>
    <row r="212" spans="1:7" ht="25.5">
      <c r="A212" s="31"/>
      <c r="B212" s="47">
        <v>84</v>
      </c>
      <c r="C212" s="33" t="s">
        <v>199</v>
      </c>
      <c r="D212" s="46"/>
      <c r="E212" s="46"/>
      <c r="F212" s="46"/>
      <c r="G212" s="46"/>
    </row>
    <row r="213" spans="1:7">
      <c r="A213" s="31"/>
      <c r="B213" s="47" t="s">
        <v>200</v>
      </c>
      <c r="C213" s="33" t="s">
        <v>101</v>
      </c>
      <c r="D213" s="45">
        <v>0</v>
      </c>
      <c r="E213" s="45">
        <v>0</v>
      </c>
      <c r="F213" s="45">
        <v>0</v>
      </c>
      <c r="G213" s="46">
        <v>11225</v>
      </c>
    </row>
    <row r="214" spans="1:7" ht="25.5">
      <c r="A214" s="31" t="s">
        <v>4</v>
      </c>
      <c r="B214" s="47">
        <v>84</v>
      </c>
      <c r="C214" s="33" t="s">
        <v>199</v>
      </c>
      <c r="D214" s="87">
        <f>D213</f>
        <v>0</v>
      </c>
      <c r="E214" s="87">
        <f t="shared" ref="E214:G214" si="31">E213</f>
        <v>0</v>
      </c>
      <c r="F214" s="87">
        <f t="shared" si="31"/>
        <v>0</v>
      </c>
      <c r="G214" s="66">
        <f t="shared" si="31"/>
        <v>11225</v>
      </c>
    </row>
    <row r="215" spans="1:7">
      <c r="A215" s="31" t="s">
        <v>4</v>
      </c>
      <c r="B215" s="107" t="s">
        <v>186</v>
      </c>
      <c r="C215" s="108" t="s">
        <v>9</v>
      </c>
      <c r="D215" s="87">
        <f>D194+D198+D202+D206+D210+D214+D190+D186</f>
        <v>0</v>
      </c>
      <c r="E215" s="87">
        <f t="shared" ref="E215:G215" si="32">E194+E198+E202+E206+E210+E214+E190+E186</f>
        <v>0</v>
      </c>
      <c r="F215" s="87">
        <f t="shared" si="32"/>
        <v>0</v>
      </c>
      <c r="G215" s="66">
        <f t="shared" si="32"/>
        <v>912881</v>
      </c>
    </row>
    <row r="216" spans="1:7">
      <c r="A216" s="31"/>
      <c r="B216" s="47"/>
      <c r="C216" s="33"/>
      <c r="D216" s="46"/>
      <c r="E216" s="46"/>
      <c r="F216" s="46"/>
      <c r="G216" s="46"/>
    </row>
    <row r="217" spans="1:7">
      <c r="A217" s="31"/>
      <c r="B217" s="44">
        <v>62</v>
      </c>
      <c r="C217" s="33" t="s">
        <v>32</v>
      </c>
      <c r="D217" s="81"/>
      <c r="E217" s="81"/>
      <c r="F217" s="81"/>
      <c r="G217" s="81"/>
    </row>
    <row r="218" spans="1:7">
      <c r="A218" s="31"/>
      <c r="B218" s="51" t="s">
        <v>33</v>
      </c>
      <c r="C218" s="33" t="s">
        <v>12</v>
      </c>
      <c r="D218" s="46">
        <v>4408</v>
      </c>
      <c r="E218" s="46">
        <v>8917</v>
      </c>
      <c r="F218" s="46">
        <v>8917</v>
      </c>
      <c r="G218" s="25">
        <v>10831</v>
      </c>
    </row>
    <row r="219" spans="1:7" s="23" customFormat="1">
      <c r="A219" s="67"/>
      <c r="B219" s="68" t="s">
        <v>125</v>
      </c>
      <c r="C219" s="67" t="s">
        <v>89</v>
      </c>
      <c r="D219" s="59">
        <v>94</v>
      </c>
      <c r="E219" s="59">
        <v>270</v>
      </c>
      <c r="F219" s="83">
        <v>0</v>
      </c>
      <c r="G219" s="59">
        <v>1</v>
      </c>
    </row>
    <row r="220" spans="1:7" s="23" customFormat="1">
      <c r="A220" s="67"/>
      <c r="B220" s="68" t="s">
        <v>126</v>
      </c>
      <c r="C220" s="67" t="s">
        <v>90</v>
      </c>
      <c r="D220" s="59">
        <v>5236</v>
      </c>
      <c r="E220" s="59">
        <v>1093</v>
      </c>
      <c r="F220" s="59">
        <v>1093</v>
      </c>
      <c r="G220" s="59">
        <v>1975</v>
      </c>
    </row>
    <row r="221" spans="1:7" s="48" customFormat="1">
      <c r="A221" s="31"/>
      <c r="B221" s="51" t="s">
        <v>34</v>
      </c>
      <c r="C221" s="67" t="s">
        <v>97</v>
      </c>
      <c r="D221" s="46">
        <v>42</v>
      </c>
      <c r="E221" s="46">
        <v>42</v>
      </c>
      <c r="F221" s="46">
        <v>42</v>
      </c>
      <c r="G221" s="25">
        <v>42</v>
      </c>
    </row>
    <row r="222" spans="1:7">
      <c r="A222" s="31"/>
      <c r="B222" s="51" t="s">
        <v>35</v>
      </c>
      <c r="C222" s="33" t="s">
        <v>29</v>
      </c>
      <c r="D222" s="46">
        <v>74</v>
      </c>
      <c r="E222" s="46">
        <v>74</v>
      </c>
      <c r="F222" s="46">
        <v>74</v>
      </c>
      <c r="G222" s="25">
        <v>74</v>
      </c>
    </row>
    <row r="223" spans="1:7" s="23" customFormat="1">
      <c r="A223" s="67"/>
      <c r="B223" s="68" t="s">
        <v>127</v>
      </c>
      <c r="C223" s="67" t="s">
        <v>99</v>
      </c>
      <c r="D223" s="83">
        <v>0</v>
      </c>
      <c r="E223" s="59">
        <v>1</v>
      </c>
      <c r="F223" s="59">
        <v>1</v>
      </c>
      <c r="G223" s="59">
        <v>1</v>
      </c>
    </row>
    <row r="224" spans="1:7" s="48" customFormat="1">
      <c r="A224" s="31" t="s">
        <v>4</v>
      </c>
      <c r="B224" s="44">
        <v>62</v>
      </c>
      <c r="C224" s="33" t="s">
        <v>32</v>
      </c>
      <c r="D224" s="34">
        <f t="shared" ref="D224:G224" si="33">SUM(D218:D223)</f>
        <v>9854</v>
      </c>
      <c r="E224" s="34">
        <f t="shared" si="33"/>
        <v>10397</v>
      </c>
      <c r="F224" s="34">
        <f t="shared" si="33"/>
        <v>10127</v>
      </c>
      <c r="G224" s="34">
        <f t="shared" si="33"/>
        <v>12924</v>
      </c>
    </row>
    <row r="225" spans="1:7">
      <c r="A225" s="31"/>
      <c r="B225" s="44"/>
      <c r="C225" s="33"/>
      <c r="D225" s="25"/>
      <c r="E225" s="25"/>
      <c r="F225" s="25"/>
      <c r="G225" s="25"/>
    </row>
    <row r="226" spans="1:7">
      <c r="A226" s="31"/>
      <c r="B226" s="44">
        <v>63</v>
      </c>
      <c r="C226" s="33" t="s">
        <v>36</v>
      </c>
      <c r="D226" s="81"/>
      <c r="E226" s="81"/>
      <c r="F226" s="81"/>
      <c r="G226" s="81"/>
    </row>
    <row r="227" spans="1:7">
      <c r="A227" s="31"/>
      <c r="B227" s="51" t="s">
        <v>37</v>
      </c>
      <c r="C227" s="67" t="s">
        <v>97</v>
      </c>
      <c r="D227" s="90">
        <v>124</v>
      </c>
      <c r="E227" s="90">
        <v>124</v>
      </c>
      <c r="F227" s="90">
        <v>124</v>
      </c>
      <c r="G227" s="7">
        <v>124</v>
      </c>
    </row>
    <row r="228" spans="1:7">
      <c r="A228" s="31"/>
      <c r="B228" s="51" t="s">
        <v>38</v>
      </c>
      <c r="C228" s="33" t="s">
        <v>29</v>
      </c>
      <c r="D228" s="90">
        <v>287</v>
      </c>
      <c r="E228" s="90">
        <v>288</v>
      </c>
      <c r="F228" s="90">
        <v>288</v>
      </c>
      <c r="G228" s="7">
        <v>288</v>
      </c>
    </row>
    <row r="229" spans="1:7" s="23" customFormat="1">
      <c r="A229" s="67"/>
      <c r="B229" s="68" t="s">
        <v>128</v>
      </c>
      <c r="C229" s="67" t="s">
        <v>99</v>
      </c>
      <c r="D229" s="83">
        <v>0</v>
      </c>
      <c r="E229" s="59">
        <v>1</v>
      </c>
      <c r="F229" s="59">
        <v>1</v>
      </c>
      <c r="G229" s="59">
        <v>1</v>
      </c>
    </row>
    <row r="230" spans="1:7">
      <c r="A230" s="31"/>
      <c r="B230" s="51" t="s">
        <v>39</v>
      </c>
      <c r="C230" s="67" t="s">
        <v>169</v>
      </c>
      <c r="D230" s="103">
        <v>124</v>
      </c>
      <c r="E230" s="103">
        <v>124</v>
      </c>
      <c r="F230" s="103">
        <v>124</v>
      </c>
      <c r="G230" s="77">
        <v>124</v>
      </c>
    </row>
    <row r="231" spans="1:7">
      <c r="A231" s="31" t="s">
        <v>4</v>
      </c>
      <c r="B231" s="44">
        <v>63</v>
      </c>
      <c r="C231" s="33" t="s">
        <v>36</v>
      </c>
      <c r="D231" s="36">
        <f t="shared" ref="D231:G231" si="34">SUM(D227:D230)</f>
        <v>535</v>
      </c>
      <c r="E231" s="36">
        <f t="shared" si="34"/>
        <v>537</v>
      </c>
      <c r="F231" s="36">
        <f t="shared" si="34"/>
        <v>537</v>
      </c>
      <c r="G231" s="36">
        <f t="shared" si="34"/>
        <v>537</v>
      </c>
    </row>
    <row r="232" spans="1:7">
      <c r="A232" s="31"/>
      <c r="B232" s="44"/>
      <c r="C232" s="33"/>
      <c r="D232" s="59"/>
      <c r="E232" s="59"/>
      <c r="F232" s="59"/>
      <c r="G232" s="59"/>
    </row>
    <row r="233" spans="1:7">
      <c r="A233" s="31"/>
      <c r="B233" s="44">
        <v>64</v>
      </c>
      <c r="C233" s="33" t="s">
        <v>161</v>
      </c>
      <c r="D233" s="59"/>
      <c r="E233" s="59"/>
      <c r="F233" s="59"/>
      <c r="G233" s="59"/>
    </row>
    <row r="234" spans="1:7">
      <c r="A234" s="31"/>
      <c r="B234" s="44" t="s">
        <v>130</v>
      </c>
      <c r="C234" s="33" t="s">
        <v>129</v>
      </c>
      <c r="D234" s="83">
        <v>0</v>
      </c>
      <c r="E234" s="59">
        <v>1</v>
      </c>
      <c r="F234" s="59">
        <v>1</v>
      </c>
      <c r="G234" s="36">
        <v>1</v>
      </c>
    </row>
    <row r="235" spans="1:7">
      <c r="A235" s="31" t="s">
        <v>4</v>
      </c>
      <c r="B235" s="44">
        <v>64</v>
      </c>
      <c r="C235" s="33" t="s">
        <v>161</v>
      </c>
      <c r="D235" s="85">
        <f t="shared" ref="D235:G235" si="35">D234</f>
        <v>0</v>
      </c>
      <c r="E235" s="34">
        <f t="shared" si="35"/>
        <v>1</v>
      </c>
      <c r="F235" s="34">
        <f t="shared" si="35"/>
        <v>1</v>
      </c>
      <c r="G235" s="34">
        <f t="shared" si="35"/>
        <v>1</v>
      </c>
    </row>
    <row r="236" spans="1:7">
      <c r="A236" s="31"/>
      <c r="B236" s="44"/>
      <c r="C236" s="33"/>
      <c r="D236" s="59"/>
      <c r="E236" s="59"/>
      <c r="F236" s="59"/>
      <c r="G236" s="59"/>
    </row>
    <row r="237" spans="1:7">
      <c r="A237" s="31"/>
      <c r="B237" s="44">
        <v>66</v>
      </c>
      <c r="C237" s="33" t="s">
        <v>142</v>
      </c>
      <c r="D237" s="59"/>
      <c r="E237" s="59"/>
      <c r="F237" s="59"/>
      <c r="G237" s="59"/>
    </row>
    <row r="238" spans="1:7">
      <c r="A238" s="31"/>
      <c r="B238" s="44" t="s">
        <v>166</v>
      </c>
      <c r="C238" s="33" t="s">
        <v>137</v>
      </c>
      <c r="D238" s="59">
        <v>499</v>
      </c>
      <c r="E238" s="59">
        <v>3000</v>
      </c>
      <c r="F238" s="59">
        <v>3000</v>
      </c>
      <c r="G238" s="83">
        <v>0</v>
      </c>
    </row>
    <row r="239" spans="1:7">
      <c r="A239" s="31"/>
      <c r="B239" s="44" t="s">
        <v>150</v>
      </c>
      <c r="C239" s="33" t="s">
        <v>101</v>
      </c>
      <c r="D239" s="59">
        <v>879</v>
      </c>
      <c r="E239" s="59">
        <v>1000</v>
      </c>
      <c r="F239" s="59">
        <v>1000</v>
      </c>
      <c r="G239" s="36">
        <v>2000</v>
      </c>
    </row>
    <row r="240" spans="1:7">
      <c r="A240" s="31" t="s">
        <v>4</v>
      </c>
      <c r="B240" s="44">
        <v>66</v>
      </c>
      <c r="C240" s="33" t="s">
        <v>142</v>
      </c>
      <c r="D240" s="34">
        <f t="shared" ref="D240:F240" si="36">SUM(D238:D239)</f>
        <v>1378</v>
      </c>
      <c r="E240" s="34">
        <f t="shared" si="36"/>
        <v>4000</v>
      </c>
      <c r="F240" s="34">
        <f t="shared" si="36"/>
        <v>4000</v>
      </c>
      <c r="G240" s="34">
        <f t="shared" ref="G240" si="37">SUM(G238:G239)</f>
        <v>2000</v>
      </c>
    </row>
    <row r="241" spans="1:7">
      <c r="A241" s="31"/>
      <c r="B241" s="44"/>
      <c r="C241" s="33"/>
      <c r="D241" s="83"/>
      <c r="E241" s="59"/>
      <c r="F241" s="59"/>
      <c r="G241" s="59"/>
    </row>
    <row r="242" spans="1:7" s="48" customFormat="1">
      <c r="A242" s="31"/>
      <c r="B242" s="44">
        <v>67</v>
      </c>
      <c r="C242" s="33" t="s">
        <v>164</v>
      </c>
      <c r="D242" s="83"/>
      <c r="E242" s="59"/>
      <c r="F242" s="59"/>
      <c r="G242" s="59"/>
    </row>
    <row r="243" spans="1:7" s="48" customFormat="1">
      <c r="A243" s="31"/>
      <c r="B243" s="44" t="s">
        <v>165</v>
      </c>
      <c r="C243" s="33" t="s">
        <v>151</v>
      </c>
      <c r="D243" s="59">
        <v>1500</v>
      </c>
      <c r="E243" s="59">
        <v>4000</v>
      </c>
      <c r="F243" s="59">
        <v>4000</v>
      </c>
      <c r="G243" s="86">
        <v>0</v>
      </c>
    </row>
    <row r="244" spans="1:7" s="48" customFormat="1">
      <c r="A244" s="95" t="s">
        <v>4</v>
      </c>
      <c r="B244" s="97">
        <v>67</v>
      </c>
      <c r="C244" s="96" t="s">
        <v>164</v>
      </c>
      <c r="D244" s="34">
        <f t="shared" ref="D244:G244" si="38">D243</f>
        <v>1500</v>
      </c>
      <c r="E244" s="34">
        <f t="shared" si="38"/>
        <v>4000</v>
      </c>
      <c r="F244" s="34">
        <f t="shared" si="38"/>
        <v>4000</v>
      </c>
      <c r="G244" s="85">
        <f t="shared" si="38"/>
        <v>0</v>
      </c>
    </row>
    <row r="245" spans="1:7" s="48" customFormat="1">
      <c r="A245" s="31"/>
      <c r="B245" s="44"/>
      <c r="C245" s="33"/>
      <c r="D245" s="83"/>
      <c r="E245" s="83"/>
      <c r="F245" s="83"/>
      <c r="G245" s="59"/>
    </row>
    <row r="246" spans="1:7" s="48" customFormat="1">
      <c r="A246" s="31"/>
      <c r="B246" s="44">
        <v>68</v>
      </c>
      <c r="C246" s="33" t="s">
        <v>176</v>
      </c>
      <c r="D246" s="83"/>
      <c r="E246" s="83"/>
      <c r="F246" s="83"/>
      <c r="G246" s="59"/>
    </row>
    <row r="247" spans="1:7" s="48" customFormat="1">
      <c r="A247" s="31"/>
      <c r="B247" s="44">
        <v>70</v>
      </c>
      <c r="C247" s="33" t="s">
        <v>177</v>
      </c>
      <c r="D247" s="83"/>
      <c r="E247" s="83"/>
      <c r="F247" s="83"/>
      <c r="G247" s="59"/>
    </row>
    <row r="248" spans="1:7" s="48" customFormat="1">
      <c r="A248" s="31"/>
      <c r="B248" s="44" t="s">
        <v>178</v>
      </c>
      <c r="C248" s="33" t="s">
        <v>179</v>
      </c>
      <c r="D248" s="83">
        <v>0</v>
      </c>
      <c r="E248" s="59">
        <v>5000</v>
      </c>
      <c r="F248" s="59">
        <v>5000</v>
      </c>
      <c r="G248" s="86">
        <v>0</v>
      </c>
    </row>
    <row r="249" spans="1:7" s="48" customFormat="1">
      <c r="A249" s="31" t="s">
        <v>4</v>
      </c>
      <c r="B249" s="44">
        <v>70</v>
      </c>
      <c r="C249" s="33" t="s">
        <v>177</v>
      </c>
      <c r="D249" s="85">
        <f t="shared" ref="D249:G250" si="39">D248</f>
        <v>0</v>
      </c>
      <c r="E249" s="34">
        <f t="shared" si="39"/>
        <v>5000</v>
      </c>
      <c r="F249" s="34">
        <f t="shared" si="39"/>
        <v>5000</v>
      </c>
      <c r="G249" s="85">
        <f t="shared" si="39"/>
        <v>0</v>
      </c>
    </row>
    <row r="250" spans="1:7" s="48" customFormat="1">
      <c r="A250" s="31" t="s">
        <v>4</v>
      </c>
      <c r="B250" s="44">
        <v>68</v>
      </c>
      <c r="C250" s="33" t="s">
        <v>176</v>
      </c>
      <c r="D250" s="85">
        <f t="shared" ref="D250:F250" si="40">D249</f>
        <v>0</v>
      </c>
      <c r="E250" s="34">
        <f t="shared" si="40"/>
        <v>5000</v>
      </c>
      <c r="F250" s="34">
        <f t="shared" si="40"/>
        <v>5000</v>
      </c>
      <c r="G250" s="85">
        <f t="shared" si="39"/>
        <v>0</v>
      </c>
    </row>
    <row r="251" spans="1:7">
      <c r="A251" s="31" t="s">
        <v>4</v>
      </c>
      <c r="B251" s="40">
        <v>0.11899999999999999</v>
      </c>
      <c r="C251" s="41" t="s">
        <v>31</v>
      </c>
      <c r="D251" s="36">
        <f t="shared" ref="D251:G251" si="41">SUM(D231,D224)+D235+D181+D240+D244+D250+D215</f>
        <v>361970</v>
      </c>
      <c r="E251" s="36">
        <f t="shared" si="41"/>
        <v>586894</v>
      </c>
      <c r="F251" s="36">
        <f t="shared" si="41"/>
        <v>452265</v>
      </c>
      <c r="G251" s="36">
        <f t="shared" si="41"/>
        <v>928343</v>
      </c>
    </row>
    <row r="252" spans="1:7">
      <c r="A252" s="31"/>
      <c r="B252" s="40"/>
      <c r="C252" s="41"/>
      <c r="D252" s="59"/>
      <c r="E252" s="59"/>
      <c r="F252" s="59"/>
      <c r="G252" s="59"/>
    </row>
    <row r="253" spans="1:7">
      <c r="A253" s="31"/>
      <c r="B253" s="40">
        <v>0.78900000000000003</v>
      </c>
      <c r="C253" s="109" t="s">
        <v>84</v>
      </c>
      <c r="D253" s="59"/>
      <c r="E253" s="59"/>
      <c r="F253" s="59"/>
      <c r="G253" s="59"/>
    </row>
    <row r="254" spans="1:7">
      <c r="A254" s="31"/>
      <c r="B254" s="47">
        <v>6</v>
      </c>
      <c r="C254" s="33" t="s">
        <v>81</v>
      </c>
      <c r="D254" s="46"/>
      <c r="E254" s="46"/>
      <c r="F254" s="46"/>
      <c r="G254" s="46"/>
    </row>
    <row r="255" spans="1:7" ht="25.5">
      <c r="A255" s="31"/>
      <c r="B255" s="47" t="s">
        <v>82</v>
      </c>
      <c r="C255" s="33" t="s">
        <v>53</v>
      </c>
      <c r="D255" s="46">
        <v>22157</v>
      </c>
      <c r="E255" s="46">
        <v>36781</v>
      </c>
      <c r="F255" s="46">
        <f>36781-14225</f>
        <v>22556</v>
      </c>
      <c r="G255" s="45">
        <v>0</v>
      </c>
    </row>
    <row r="256" spans="1:7" ht="25.5">
      <c r="A256" s="31"/>
      <c r="B256" s="47" t="s">
        <v>83</v>
      </c>
      <c r="C256" s="33" t="s">
        <v>62</v>
      </c>
      <c r="D256" s="46">
        <v>1595</v>
      </c>
      <c r="E256" s="46">
        <v>1800</v>
      </c>
      <c r="F256" s="46">
        <f>1800+1372</f>
        <v>3172</v>
      </c>
      <c r="G256" s="45">
        <v>0</v>
      </c>
    </row>
    <row r="257" spans="1:7">
      <c r="A257" s="31"/>
      <c r="B257" s="75" t="s">
        <v>87</v>
      </c>
      <c r="C257" s="76" t="s">
        <v>52</v>
      </c>
      <c r="D257" s="46">
        <v>2770</v>
      </c>
      <c r="E257" s="46">
        <v>6570</v>
      </c>
      <c r="F257" s="46">
        <v>6570</v>
      </c>
      <c r="G257" s="45">
        <v>0</v>
      </c>
    </row>
    <row r="258" spans="1:7">
      <c r="A258" s="31"/>
      <c r="B258" s="75" t="s">
        <v>88</v>
      </c>
      <c r="C258" s="76" t="s">
        <v>61</v>
      </c>
      <c r="D258" s="46">
        <v>299</v>
      </c>
      <c r="E258" s="46">
        <v>300</v>
      </c>
      <c r="F258" s="46">
        <v>300</v>
      </c>
      <c r="G258" s="45">
        <v>0</v>
      </c>
    </row>
    <row r="259" spans="1:7">
      <c r="A259" s="31" t="s">
        <v>4</v>
      </c>
      <c r="B259" s="47">
        <v>6</v>
      </c>
      <c r="C259" s="33" t="s">
        <v>81</v>
      </c>
      <c r="D259" s="66">
        <f t="shared" ref="D259:G259" si="42">SUM(D255:D258)</f>
        <v>26821</v>
      </c>
      <c r="E259" s="66">
        <f t="shared" si="42"/>
        <v>45451</v>
      </c>
      <c r="F259" s="66">
        <f t="shared" si="42"/>
        <v>32598</v>
      </c>
      <c r="G259" s="87">
        <f t="shared" si="42"/>
        <v>0</v>
      </c>
    </row>
    <row r="260" spans="1:7">
      <c r="A260" s="31"/>
      <c r="B260" s="47"/>
      <c r="C260" s="33"/>
      <c r="D260" s="105"/>
      <c r="E260" s="105"/>
      <c r="F260" s="105"/>
      <c r="G260" s="105"/>
    </row>
    <row r="261" spans="1:7">
      <c r="A261" s="31"/>
      <c r="B261" s="107" t="s">
        <v>186</v>
      </c>
      <c r="C261" s="108" t="s">
        <v>9</v>
      </c>
      <c r="D261" s="46"/>
      <c r="E261" s="46"/>
      <c r="F261" s="46"/>
      <c r="G261" s="46"/>
    </row>
    <row r="262" spans="1:7" ht="25.5">
      <c r="A262" s="31"/>
      <c r="B262" s="47">
        <v>75</v>
      </c>
      <c r="C262" s="76" t="s">
        <v>202</v>
      </c>
      <c r="D262" s="46"/>
      <c r="E262" s="46"/>
      <c r="F262" s="46"/>
      <c r="G262" s="46"/>
    </row>
    <row r="263" spans="1:7">
      <c r="A263" s="31"/>
      <c r="B263" s="47" t="s">
        <v>201</v>
      </c>
      <c r="C263" s="33" t="s">
        <v>101</v>
      </c>
      <c r="D263" s="45">
        <v>0</v>
      </c>
      <c r="E263" s="45">
        <v>0</v>
      </c>
      <c r="F263" s="45">
        <v>0</v>
      </c>
      <c r="G263" s="46">
        <v>1684</v>
      </c>
    </row>
    <row r="264" spans="1:7" ht="25.5">
      <c r="A264" s="31" t="s">
        <v>4</v>
      </c>
      <c r="B264" s="47">
        <v>75</v>
      </c>
      <c r="C264" s="76" t="s">
        <v>202</v>
      </c>
      <c r="D264" s="87">
        <f>D263</f>
        <v>0</v>
      </c>
      <c r="E264" s="87">
        <f t="shared" ref="E264:G264" si="43">E263</f>
        <v>0</v>
      </c>
      <c r="F264" s="87">
        <f t="shared" si="43"/>
        <v>0</v>
      </c>
      <c r="G264" s="66">
        <f t="shared" si="43"/>
        <v>1684</v>
      </c>
    </row>
    <row r="265" spans="1:7">
      <c r="A265" s="31"/>
      <c r="B265" s="47"/>
      <c r="C265" s="33"/>
      <c r="D265" s="46"/>
      <c r="E265" s="46"/>
      <c r="F265" s="46"/>
      <c r="G265" s="46"/>
    </row>
    <row r="266" spans="1:7" ht="25.5">
      <c r="A266" s="31"/>
      <c r="B266" s="47">
        <v>76</v>
      </c>
      <c r="C266" s="76" t="s">
        <v>203</v>
      </c>
      <c r="D266" s="46"/>
      <c r="E266" s="46"/>
      <c r="F266" s="46"/>
      <c r="G266" s="46"/>
    </row>
    <row r="267" spans="1:7">
      <c r="A267" s="31"/>
      <c r="B267" s="47" t="s">
        <v>204</v>
      </c>
      <c r="C267" s="33" t="s">
        <v>101</v>
      </c>
      <c r="D267" s="45">
        <v>0</v>
      </c>
      <c r="E267" s="45">
        <v>0</v>
      </c>
      <c r="F267" s="45">
        <v>0</v>
      </c>
      <c r="G267" s="46">
        <v>187</v>
      </c>
    </row>
    <row r="268" spans="1:7" ht="25.5">
      <c r="A268" s="31" t="s">
        <v>4</v>
      </c>
      <c r="B268" s="47">
        <v>76</v>
      </c>
      <c r="C268" s="76" t="s">
        <v>203</v>
      </c>
      <c r="D268" s="87">
        <f>D267</f>
        <v>0</v>
      </c>
      <c r="E268" s="87">
        <f t="shared" ref="E268:G268" si="44">E267</f>
        <v>0</v>
      </c>
      <c r="F268" s="87">
        <f t="shared" si="44"/>
        <v>0</v>
      </c>
      <c r="G268" s="66">
        <f t="shared" si="44"/>
        <v>187</v>
      </c>
    </row>
    <row r="269" spans="1:7">
      <c r="A269" s="31"/>
      <c r="B269" s="47"/>
      <c r="C269" s="76"/>
      <c r="D269" s="46"/>
      <c r="E269" s="46"/>
      <c r="F269" s="46"/>
      <c r="G269" s="46"/>
    </row>
    <row r="270" spans="1:7" ht="25.5">
      <c r="A270" s="31"/>
      <c r="B270" s="47">
        <v>77</v>
      </c>
      <c r="C270" s="76" t="s">
        <v>195</v>
      </c>
      <c r="D270" s="46"/>
      <c r="E270" s="46"/>
      <c r="F270" s="46"/>
      <c r="G270" s="46"/>
    </row>
    <row r="271" spans="1:7">
      <c r="A271" s="31"/>
      <c r="B271" s="47" t="s">
        <v>187</v>
      </c>
      <c r="C271" s="33" t="s">
        <v>101</v>
      </c>
      <c r="D271" s="45">
        <v>0</v>
      </c>
      <c r="E271" s="45">
        <v>0</v>
      </c>
      <c r="F271" s="45">
        <v>0</v>
      </c>
      <c r="G271" s="46">
        <v>3316</v>
      </c>
    </row>
    <row r="272" spans="1:7" ht="25.5">
      <c r="A272" s="31" t="s">
        <v>4</v>
      </c>
      <c r="B272" s="47">
        <v>77</v>
      </c>
      <c r="C272" s="76" t="s">
        <v>196</v>
      </c>
      <c r="D272" s="87">
        <f>D271</f>
        <v>0</v>
      </c>
      <c r="E272" s="87">
        <f t="shared" ref="E272:G272" si="45">E271</f>
        <v>0</v>
      </c>
      <c r="F272" s="87">
        <f t="shared" si="45"/>
        <v>0</v>
      </c>
      <c r="G272" s="66">
        <f t="shared" si="45"/>
        <v>3316</v>
      </c>
    </row>
    <row r="273" spans="1:7">
      <c r="A273" s="31"/>
      <c r="B273" s="47"/>
      <c r="C273" s="33"/>
      <c r="D273" s="46"/>
      <c r="E273" s="46"/>
      <c r="F273" s="46"/>
      <c r="G273" s="46"/>
    </row>
    <row r="274" spans="1:7">
      <c r="A274" s="31"/>
      <c r="B274" s="47">
        <v>78</v>
      </c>
      <c r="C274" s="76" t="s">
        <v>188</v>
      </c>
      <c r="D274" s="46"/>
      <c r="E274" s="46"/>
      <c r="F274" s="46"/>
      <c r="G274" s="46"/>
    </row>
    <row r="275" spans="1:7">
      <c r="A275" s="31"/>
      <c r="B275" s="47" t="s">
        <v>189</v>
      </c>
      <c r="C275" s="33" t="s">
        <v>101</v>
      </c>
      <c r="D275" s="45">
        <v>0</v>
      </c>
      <c r="E275" s="45">
        <v>0</v>
      </c>
      <c r="F275" s="45">
        <v>0</v>
      </c>
      <c r="G275" s="46">
        <v>300</v>
      </c>
    </row>
    <row r="276" spans="1:7">
      <c r="A276" s="31" t="s">
        <v>4</v>
      </c>
      <c r="B276" s="47">
        <v>78</v>
      </c>
      <c r="C276" s="76" t="s">
        <v>188</v>
      </c>
      <c r="D276" s="87">
        <f>D275</f>
        <v>0</v>
      </c>
      <c r="E276" s="87">
        <f t="shared" ref="E276:G276" si="46">E275</f>
        <v>0</v>
      </c>
      <c r="F276" s="87">
        <f t="shared" si="46"/>
        <v>0</v>
      </c>
      <c r="G276" s="66">
        <f t="shared" si="46"/>
        <v>300</v>
      </c>
    </row>
    <row r="277" spans="1:7">
      <c r="A277" s="31"/>
      <c r="B277" s="47"/>
      <c r="C277" s="76"/>
      <c r="D277" s="46"/>
      <c r="E277" s="46"/>
      <c r="F277" s="46"/>
      <c r="G277" s="46"/>
    </row>
    <row r="278" spans="1:7" ht="25.5">
      <c r="A278" s="31"/>
      <c r="B278" s="47">
        <v>81</v>
      </c>
      <c r="C278" s="33" t="s">
        <v>194</v>
      </c>
      <c r="D278" s="46"/>
      <c r="E278" s="46"/>
      <c r="F278" s="46"/>
      <c r="G278" s="46"/>
    </row>
    <row r="279" spans="1:7">
      <c r="A279" s="31"/>
      <c r="B279" s="47" t="s">
        <v>190</v>
      </c>
      <c r="C279" s="33" t="s">
        <v>101</v>
      </c>
      <c r="D279" s="45">
        <v>0</v>
      </c>
      <c r="E279" s="45">
        <v>0</v>
      </c>
      <c r="F279" s="45">
        <v>0</v>
      </c>
      <c r="G279" s="46">
        <v>58065</v>
      </c>
    </row>
    <row r="280" spans="1:7" ht="25.5">
      <c r="A280" s="31" t="s">
        <v>4</v>
      </c>
      <c r="B280" s="47">
        <v>81</v>
      </c>
      <c r="C280" s="33" t="s">
        <v>194</v>
      </c>
      <c r="D280" s="87">
        <f>D279</f>
        <v>0</v>
      </c>
      <c r="E280" s="87">
        <f t="shared" ref="E280:G280" si="47">E279</f>
        <v>0</v>
      </c>
      <c r="F280" s="87">
        <f t="shared" si="47"/>
        <v>0</v>
      </c>
      <c r="G280" s="66">
        <f t="shared" si="47"/>
        <v>58065</v>
      </c>
    </row>
    <row r="281" spans="1:7">
      <c r="A281" s="31"/>
      <c r="B281" s="47"/>
      <c r="C281" s="33"/>
      <c r="D281" s="46"/>
      <c r="E281" s="46"/>
      <c r="F281" s="46"/>
      <c r="G281" s="46"/>
    </row>
    <row r="282" spans="1:7" ht="25.5">
      <c r="A282" s="31"/>
      <c r="B282" s="47">
        <v>82</v>
      </c>
      <c r="C282" s="33" t="s">
        <v>191</v>
      </c>
      <c r="D282" s="46"/>
      <c r="E282" s="46"/>
      <c r="F282" s="46"/>
      <c r="G282" s="46"/>
    </row>
    <row r="283" spans="1:7">
      <c r="A283" s="31"/>
      <c r="B283" s="47" t="s">
        <v>192</v>
      </c>
      <c r="C283" s="33" t="s">
        <v>101</v>
      </c>
      <c r="D283" s="45">
        <v>0</v>
      </c>
      <c r="E283" s="45">
        <v>0</v>
      </c>
      <c r="F283" s="45">
        <v>0</v>
      </c>
      <c r="G283" s="46">
        <v>1600</v>
      </c>
    </row>
    <row r="284" spans="1:7" ht="25.5">
      <c r="A284" s="95" t="s">
        <v>4</v>
      </c>
      <c r="B284" s="140">
        <v>82</v>
      </c>
      <c r="C284" s="96" t="s">
        <v>191</v>
      </c>
      <c r="D284" s="87">
        <f>D283</f>
        <v>0</v>
      </c>
      <c r="E284" s="87">
        <f t="shared" ref="E284:G284" si="48">E283</f>
        <v>0</v>
      </c>
      <c r="F284" s="87">
        <f t="shared" si="48"/>
        <v>0</v>
      </c>
      <c r="G284" s="66">
        <f t="shared" si="48"/>
        <v>1600</v>
      </c>
    </row>
    <row r="285" spans="1:7">
      <c r="A285" s="31"/>
      <c r="B285" s="47"/>
      <c r="C285" s="33"/>
      <c r="D285" s="46"/>
      <c r="E285" s="46"/>
      <c r="F285" s="46"/>
      <c r="G285" s="46"/>
    </row>
    <row r="286" spans="1:7" ht="25.5">
      <c r="A286" s="31"/>
      <c r="B286" s="47">
        <v>83</v>
      </c>
      <c r="C286" s="33" t="s">
        <v>197</v>
      </c>
      <c r="D286" s="46"/>
      <c r="E286" s="46"/>
      <c r="F286" s="46"/>
      <c r="G286" s="46"/>
    </row>
    <row r="287" spans="1:7">
      <c r="A287" s="31"/>
      <c r="B287" s="47" t="s">
        <v>198</v>
      </c>
      <c r="C287" s="33" t="s">
        <v>101</v>
      </c>
      <c r="D287" s="45">
        <v>0</v>
      </c>
      <c r="E287" s="45">
        <v>0</v>
      </c>
      <c r="F287" s="45">
        <v>0</v>
      </c>
      <c r="G287" s="46">
        <v>7560</v>
      </c>
    </row>
    <row r="288" spans="1:7" ht="25.5">
      <c r="A288" s="31" t="s">
        <v>4</v>
      </c>
      <c r="B288" s="47">
        <v>83</v>
      </c>
      <c r="C288" s="33" t="s">
        <v>197</v>
      </c>
      <c r="D288" s="87">
        <f>D287</f>
        <v>0</v>
      </c>
      <c r="E288" s="87">
        <f t="shared" ref="E288:G288" si="49">E287</f>
        <v>0</v>
      </c>
      <c r="F288" s="87">
        <f t="shared" si="49"/>
        <v>0</v>
      </c>
      <c r="G288" s="66">
        <f t="shared" si="49"/>
        <v>7560</v>
      </c>
    </row>
    <row r="289" spans="1:7">
      <c r="A289" s="31"/>
      <c r="B289" s="47"/>
      <c r="C289" s="33"/>
      <c r="D289" s="46"/>
      <c r="E289" s="46"/>
      <c r="F289" s="46"/>
      <c r="G289" s="46"/>
    </row>
    <row r="290" spans="1:7" ht="25.5">
      <c r="A290" s="31"/>
      <c r="B290" s="47">
        <v>84</v>
      </c>
      <c r="C290" s="33" t="s">
        <v>199</v>
      </c>
      <c r="D290" s="46"/>
      <c r="E290" s="46"/>
      <c r="F290" s="46"/>
      <c r="G290" s="46"/>
    </row>
    <row r="291" spans="1:7">
      <c r="A291" s="31"/>
      <c r="B291" s="47" t="s">
        <v>200</v>
      </c>
      <c r="C291" s="33" t="s">
        <v>101</v>
      </c>
      <c r="D291" s="45">
        <v>0</v>
      </c>
      <c r="E291" s="45">
        <v>0</v>
      </c>
      <c r="F291" s="45">
        <v>0</v>
      </c>
      <c r="G291" s="46">
        <v>840</v>
      </c>
    </row>
    <row r="292" spans="1:7" ht="25.5">
      <c r="A292" s="31" t="s">
        <v>4</v>
      </c>
      <c r="B292" s="47">
        <v>84</v>
      </c>
      <c r="C292" s="33" t="s">
        <v>199</v>
      </c>
      <c r="D292" s="87">
        <f>D291</f>
        <v>0</v>
      </c>
      <c r="E292" s="87">
        <f t="shared" ref="E292:G292" si="50">E291</f>
        <v>0</v>
      </c>
      <c r="F292" s="87">
        <f t="shared" si="50"/>
        <v>0</v>
      </c>
      <c r="G292" s="66">
        <f t="shared" si="50"/>
        <v>840</v>
      </c>
    </row>
    <row r="293" spans="1:7">
      <c r="A293" s="31" t="s">
        <v>4</v>
      </c>
      <c r="B293" s="107" t="s">
        <v>186</v>
      </c>
      <c r="C293" s="108" t="s">
        <v>9</v>
      </c>
      <c r="D293" s="45">
        <f>D272+D276+D280+D284+D288+D292+D268+D264</f>
        <v>0</v>
      </c>
      <c r="E293" s="45">
        <f t="shared" ref="E293:G293" si="51">E272+E276+E280+E284+E288+E292+E268+E264</f>
        <v>0</v>
      </c>
      <c r="F293" s="45">
        <f t="shared" si="51"/>
        <v>0</v>
      </c>
      <c r="G293" s="46">
        <f t="shared" si="51"/>
        <v>73552</v>
      </c>
    </row>
    <row r="294" spans="1:7">
      <c r="A294" s="31" t="s">
        <v>4</v>
      </c>
      <c r="B294" s="40">
        <v>0.78900000000000003</v>
      </c>
      <c r="C294" s="109" t="s">
        <v>84</v>
      </c>
      <c r="D294" s="34">
        <f t="shared" ref="D294:G294" si="52">D259+D293</f>
        <v>26821</v>
      </c>
      <c r="E294" s="34">
        <f t="shared" si="52"/>
        <v>45451</v>
      </c>
      <c r="F294" s="34">
        <f t="shared" si="52"/>
        <v>32598</v>
      </c>
      <c r="G294" s="34">
        <f t="shared" si="52"/>
        <v>73552</v>
      </c>
    </row>
    <row r="295" spans="1:7">
      <c r="A295" s="31"/>
      <c r="B295" s="40"/>
      <c r="C295" s="41"/>
      <c r="D295" s="59"/>
      <c r="E295" s="59"/>
      <c r="F295" s="59"/>
      <c r="G295" s="59"/>
    </row>
    <row r="296" spans="1:7" s="22" customFormat="1">
      <c r="A296" s="67"/>
      <c r="B296" s="78" t="s">
        <v>85</v>
      </c>
      <c r="C296" s="109" t="s">
        <v>86</v>
      </c>
      <c r="D296" s="59"/>
      <c r="E296" s="59"/>
      <c r="F296" s="59"/>
      <c r="G296" s="59"/>
    </row>
    <row r="297" spans="1:7">
      <c r="A297" s="31"/>
      <c r="B297" s="47">
        <v>6</v>
      </c>
      <c r="C297" s="33" t="s">
        <v>81</v>
      </c>
      <c r="D297" s="46"/>
      <c r="E297" s="46"/>
      <c r="F297" s="46"/>
      <c r="G297" s="46"/>
    </row>
    <row r="298" spans="1:7" s="48" customFormat="1" ht="25.5">
      <c r="A298" s="31"/>
      <c r="B298" s="47" t="s">
        <v>82</v>
      </c>
      <c r="C298" s="33" t="s">
        <v>53</v>
      </c>
      <c r="D298" s="46">
        <v>139885</v>
      </c>
      <c r="E298" s="46">
        <v>242758</v>
      </c>
      <c r="F298" s="46">
        <f>242758-43791</f>
        <v>198967</v>
      </c>
      <c r="G298" s="45">
        <v>0</v>
      </c>
    </row>
    <row r="299" spans="1:7" ht="25.5">
      <c r="A299" s="31"/>
      <c r="B299" s="47" t="s">
        <v>83</v>
      </c>
      <c r="C299" s="33" t="s">
        <v>62</v>
      </c>
      <c r="D299" s="46">
        <v>14632</v>
      </c>
      <c r="E299" s="46">
        <v>11500</v>
      </c>
      <c r="F299" s="46">
        <f>11500+9117</f>
        <v>20617</v>
      </c>
      <c r="G299" s="45">
        <v>0</v>
      </c>
    </row>
    <row r="300" spans="1:7">
      <c r="A300" s="31"/>
      <c r="B300" s="75" t="s">
        <v>87</v>
      </c>
      <c r="C300" s="76" t="s">
        <v>52</v>
      </c>
      <c r="D300" s="46">
        <v>19261</v>
      </c>
      <c r="E300" s="46">
        <v>43362</v>
      </c>
      <c r="F300" s="46">
        <f>43362-26409</f>
        <v>16953</v>
      </c>
      <c r="G300" s="45">
        <v>0</v>
      </c>
    </row>
    <row r="301" spans="1:7">
      <c r="A301" s="31"/>
      <c r="B301" s="75" t="s">
        <v>88</v>
      </c>
      <c r="C301" s="76" t="s">
        <v>61</v>
      </c>
      <c r="D301" s="46">
        <v>1910</v>
      </c>
      <c r="E301" s="46">
        <v>2000</v>
      </c>
      <c r="F301" s="46">
        <v>2000</v>
      </c>
      <c r="G301" s="45">
        <v>0</v>
      </c>
    </row>
    <row r="302" spans="1:7">
      <c r="A302" s="31" t="s">
        <v>4</v>
      </c>
      <c r="B302" s="47">
        <v>6</v>
      </c>
      <c r="C302" s="33" t="s">
        <v>81</v>
      </c>
      <c r="D302" s="66">
        <f t="shared" ref="D302:G302" si="53">SUM(D298:D301)</f>
        <v>175688</v>
      </c>
      <c r="E302" s="66">
        <f t="shared" si="53"/>
        <v>299620</v>
      </c>
      <c r="F302" s="66">
        <f t="shared" si="53"/>
        <v>238537</v>
      </c>
      <c r="G302" s="87">
        <f t="shared" si="53"/>
        <v>0</v>
      </c>
    </row>
    <row r="303" spans="1:7">
      <c r="A303" s="31"/>
      <c r="B303" s="47"/>
      <c r="C303" s="33"/>
      <c r="D303" s="46"/>
      <c r="E303" s="46"/>
      <c r="F303" s="46"/>
      <c r="G303" s="46"/>
    </row>
    <row r="304" spans="1:7">
      <c r="A304" s="31"/>
      <c r="B304" s="107" t="s">
        <v>186</v>
      </c>
      <c r="C304" s="108" t="s">
        <v>9</v>
      </c>
      <c r="D304" s="46"/>
      <c r="E304" s="46"/>
      <c r="F304" s="46"/>
      <c r="G304" s="46"/>
    </row>
    <row r="305" spans="1:7" ht="25.5">
      <c r="A305" s="31"/>
      <c r="B305" s="47">
        <v>75</v>
      </c>
      <c r="C305" s="76" t="s">
        <v>202</v>
      </c>
      <c r="D305" s="46"/>
      <c r="E305" s="46"/>
      <c r="F305" s="46"/>
      <c r="G305" s="46"/>
    </row>
    <row r="306" spans="1:7">
      <c r="A306" s="31"/>
      <c r="B306" s="47" t="s">
        <v>201</v>
      </c>
      <c r="C306" s="33" t="s">
        <v>101</v>
      </c>
      <c r="D306" s="45">
        <v>0</v>
      </c>
      <c r="E306" s="45">
        <v>0</v>
      </c>
      <c r="F306" s="45">
        <v>0</v>
      </c>
      <c r="G306" s="46">
        <v>12375</v>
      </c>
    </row>
    <row r="307" spans="1:7" ht="25.5">
      <c r="A307" s="31" t="s">
        <v>4</v>
      </c>
      <c r="B307" s="47">
        <v>75</v>
      </c>
      <c r="C307" s="76" t="s">
        <v>202</v>
      </c>
      <c r="D307" s="87">
        <f>D306</f>
        <v>0</v>
      </c>
      <c r="E307" s="87">
        <f t="shared" ref="E307:G307" si="54">E306</f>
        <v>0</v>
      </c>
      <c r="F307" s="87">
        <f t="shared" si="54"/>
        <v>0</v>
      </c>
      <c r="G307" s="66">
        <f t="shared" si="54"/>
        <v>12375</v>
      </c>
    </row>
    <row r="308" spans="1:7">
      <c r="A308" s="31"/>
      <c r="B308" s="47"/>
      <c r="C308" s="33"/>
      <c r="D308" s="46"/>
      <c r="E308" s="46"/>
      <c r="F308" s="46"/>
      <c r="G308" s="46"/>
    </row>
    <row r="309" spans="1:7" ht="25.5">
      <c r="A309" s="31"/>
      <c r="B309" s="47">
        <v>76</v>
      </c>
      <c r="C309" s="76" t="s">
        <v>203</v>
      </c>
      <c r="D309" s="46"/>
      <c r="E309" s="46"/>
      <c r="F309" s="46"/>
      <c r="G309" s="46"/>
    </row>
    <row r="310" spans="1:7">
      <c r="A310" s="31"/>
      <c r="B310" s="47" t="s">
        <v>204</v>
      </c>
      <c r="C310" s="33" t="s">
        <v>101</v>
      </c>
      <c r="D310" s="45">
        <v>0</v>
      </c>
      <c r="E310" s="45">
        <v>0</v>
      </c>
      <c r="F310" s="45">
        <v>0</v>
      </c>
      <c r="G310" s="46">
        <v>1375</v>
      </c>
    </row>
    <row r="311" spans="1:7" ht="25.5">
      <c r="A311" s="31" t="s">
        <v>4</v>
      </c>
      <c r="B311" s="47">
        <v>76</v>
      </c>
      <c r="C311" s="76" t="s">
        <v>203</v>
      </c>
      <c r="D311" s="87">
        <f>D310</f>
        <v>0</v>
      </c>
      <c r="E311" s="87">
        <f t="shared" ref="E311:G311" si="55">E310</f>
        <v>0</v>
      </c>
      <c r="F311" s="87">
        <f t="shared" si="55"/>
        <v>0</v>
      </c>
      <c r="G311" s="66">
        <f t="shared" si="55"/>
        <v>1375</v>
      </c>
    </row>
    <row r="312" spans="1:7">
      <c r="A312" s="31"/>
      <c r="B312" s="47"/>
      <c r="C312" s="76"/>
      <c r="D312" s="46"/>
      <c r="E312" s="46"/>
      <c r="F312" s="46"/>
      <c r="G312" s="46"/>
    </row>
    <row r="313" spans="1:7" ht="25.5">
      <c r="A313" s="31"/>
      <c r="B313" s="47">
        <v>77</v>
      </c>
      <c r="C313" s="76" t="s">
        <v>196</v>
      </c>
      <c r="D313" s="46"/>
      <c r="E313" s="46"/>
      <c r="F313" s="46"/>
      <c r="G313" s="46"/>
    </row>
    <row r="314" spans="1:7">
      <c r="A314" s="31"/>
      <c r="B314" s="47" t="s">
        <v>187</v>
      </c>
      <c r="C314" s="33" t="s">
        <v>101</v>
      </c>
      <c r="D314" s="45">
        <v>0</v>
      </c>
      <c r="E314" s="45">
        <v>0</v>
      </c>
      <c r="F314" s="45">
        <v>0</v>
      </c>
      <c r="G314" s="46">
        <v>20625</v>
      </c>
    </row>
    <row r="315" spans="1:7" ht="25.5">
      <c r="A315" s="31" t="s">
        <v>4</v>
      </c>
      <c r="B315" s="47">
        <v>77</v>
      </c>
      <c r="C315" s="76" t="s">
        <v>196</v>
      </c>
      <c r="D315" s="87">
        <f>D314</f>
        <v>0</v>
      </c>
      <c r="E315" s="87">
        <f t="shared" ref="E315:G315" si="56">E314</f>
        <v>0</v>
      </c>
      <c r="F315" s="87">
        <f t="shared" si="56"/>
        <v>0</v>
      </c>
      <c r="G315" s="66">
        <f t="shared" si="56"/>
        <v>20625</v>
      </c>
    </row>
    <row r="316" spans="1:7">
      <c r="A316" s="31"/>
      <c r="B316" s="47"/>
      <c r="C316" s="33"/>
      <c r="D316" s="46"/>
      <c r="E316" s="46"/>
      <c r="F316" s="46"/>
      <c r="G316" s="46"/>
    </row>
    <row r="317" spans="1:7">
      <c r="A317" s="31"/>
      <c r="B317" s="47">
        <v>78</v>
      </c>
      <c r="C317" s="76" t="s">
        <v>188</v>
      </c>
      <c r="D317" s="46"/>
      <c r="E317" s="46"/>
      <c r="F317" s="46"/>
      <c r="G317" s="46"/>
    </row>
    <row r="318" spans="1:7">
      <c r="A318" s="31"/>
      <c r="B318" s="47" t="s">
        <v>189</v>
      </c>
      <c r="C318" s="33" t="s">
        <v>101</v>
      </c>
      <c r="D318" s="45">
        <v>0</v>
      </c>
      <c r="E318" s="45">
        <v>0</v>
      </c>
      <c r="F318" s="45">
        <v>0</v>
      </c>
      <c r="G318" s="46">
        <v>1932</v>
      </c>
    </row>
    <row r="319" spans="1:7">
      <c r="A319" s="31" t="s">
        <v>4</v>
      </c>
      <c r="B319" s="47">
        <v>78</v>
      </c>
      <c r="C319" s="76" t="s">
        <v>188</v>
      </c>
      <c r="D319" s="87">
        <f>D318</f>
        <v>0</v>
      </c>
      <c r="E319" s="87">
        <f t="shared" ref="E319:G319" si="57">E318</f>
        <v>0</v>
      </c>
      <c r="F319" s="87">
        <f t="shared" si="57"/>
        <v>0</v>
      </c>
      <c r="G319" s="66">
        <f t="shared" si="57"/>
        <v>1932</v>
      </c>
    </row>
    <row r="320" spans="1:7">
      <c r="A320" s="31"/>
      <c r="B320" s="47"/>
      <c r="C320" s="76"/>
      <c r="D320" s="46"/>
      <c r="E320" s="46"/>
      <c r="F320" s="46"/>
      <c r="G320" s="46"/>
    </row>
    <row r="321" spans="1:7" ht="25.5">
      <c r="A321" s="31"/>
      <c r="B321" s="47">
        <v>81</v>
      </c>
      <c r="C321" s="33" t="s">
        <v>194</v>
      </c>
      <c r="D321" s="46"/>
      <c r="E321" s="46"/>
      <c r="F321" s="46"/>
      <c r="G321" s="46"/>
    </row>
    <row r="322" spans="1:7">
      <c r="A322" s="31"/>
      <c r="B322" s="47" t="s">
        <v>190</v>
      </c>
      <c r="C322" s="33" t="s">
        <v>101</v>
      </c>
      <c r="D322" s="45">
        <v>0</v>
      </c>
      <c r="E322" s="45">
        <v>0</v>
      </c>
      <c r="F322" s="45">
        <v>0</v>
      </c>
      <c r="G322" s="46">
        <v>377671</v>
      </c>
    </row>
    <row r="323" spans="1:7" ht="25.5">
      <c r="A323" s="95" t="s">
        <v>4</v>
      </c>
      <c r="B323" s="140">
        <v>81</v>
      </c>
      <c r="C323" s="96" t="s">
        <v>194</v>
      </c>
      <c r="D323" s="87">
        <f>D322</f>
        <v>0</v>
      </c>
      <c r="E323" s="87">
        <f t="shared" ref="E323:G323" si="58">E322</f>
        <v>0</v>
      </c>
      <c r="F323" s="87">
        <f t="shared" si="58"/>
        <v>0</v>
      </c>
      <c r="G323" s="66">
        <f t="shared" si="58"/>
        <v>377671</v>
      </c>
    </row>
    <row r="324" spans="1:7">
      <c r="A324" s="31"/>
      <c r="B324" s="47"/>
      <c r="C324" s="33"/>
      <c r="D324" s="46"/>
      <c r="E324" s="46"/>
      <c r="F324" s="46"/>
      <c r="G324" s="46"/>
    </row>
    <row r="325" spans="1:7" ht="25.5">
      <c r="A325" s="31"/>
      <c r="B325" s="47">
        <v>82</v>
      </c>
      <c r="C325" s="33" t="s">
        <v>191</v>
      </c>
      <c r="D325" s="46"/>
      <c r="E325" s="46"/>
      <c r="F325" s="46"/>
      <c r="G325" s="46"/>
    </row>
    <row r="326" spans="1:7">
      <c r="A326" s="31"/>
      <c r="B326" s="47" t="s">
        <v>192</v>
      </c>
      <c r="C326" s="33" t="s">
        <v>101</v>
      </c>
      <c r="D326" s="45">
        <v>0</v>
      </c>
      <c r="E326" s="45">
        <v>0</v>
      </c>
      <c r="F326" s="45">
        <v>0</v>
      </c>
      <c r="G326" s="46">
        <v>10473</v>
      </c>
    </row>
    <row r="327" spans="1:7" ht="25.5">
      <c r="A327" s="31" t="s">
        <v>4</v>
      </c>
      <c r="B327" s="47">
        <v>82</v>
      </c>
      <c r="C327" s="33" t="s">
        <v>191</v>
      </c>
      <c r="D327" s="87">
        <f>D326</f>
        <v>0</v>
      </c>
      <c r="E327" s="87">
        <f t="shared" ref="E327:G327" si="59">E326</f>
        <v>0</v>
      </c>
      <c r="F327" s="87">
        <f t="shared" si="59"/>
        <v>0</v>
      </c>
      <c r="G327" s="66">
        <f t="shared" si="59"/>
        <v>10473</v>
      </c>
    </row>
    <row r="328" spans="1:7">
      <c r="A328" s="31"/>
      <c r="B328" s="47"/>
      <c r="C328" s="33"/>
      <c r="D328" s="46"/>
      <c r="E328" s="46"/>
      <c r="F328" s="46"/>
      <c r="G328" s="46"/>
    </row>
    <row r="329" spans="1:7" ht="25.5">
      <c r="A329" s="31"/>
      <c r="B329" s="47">
        <v>83</v>
      </c>
      <c r="C329" s="33" t="s">
        <v>197</v>
      </c>
      <c r="D329" s="46"/>
      <c r="E329" s="46"/>
      <c r="F329" s="46"/>
      <c r="G329" s="46"/>
    </row>
    <row r="330" spans="1:7">
      <c r="A330" s="31"/>
      <c r="B330" s="47" t="s">
        <v>198</v>
      </c>
      <c r="C330" s="33" t="s">
        <v>101</v>
      </c>
      <c r="D330" s="45">
        <v>0</v>
      </c>
      <c r="E330" s="45">
        <v>0</v>
      </c>
      <c r="F330" s="45">
        <v>0</v>
      </c>
      <c r="G330" s="46">
        <v>55454</v>
      </c>
    </row>
    <row r="331" spans="1:7" ht="25.5">
      <c r="A331" s="31" t="s">
        <v>4</v>
      </c>
      <c r="B331" s="47">
        <v>83</v>
      </c>
      <c r="C331" s="33" t="s">
        <v>197</v>
      </c>
      <c r="D331" s="87">
        <f>D330</f>
        <v>0</v>
      </c>
      <c r="E331" s="87">
        <f t="shared" ref="E331:G331" si="60">E330</f>
        <v>0</v>
      </c>
      <c r="F331" s="87">
        <f t="shared" si="60"/>
        <v>0</v>
      </c>
      <c r="G331" s="66">
        <f t="shared" si="60"/>
        <v>55454</v>
      </c>
    </row>
    <row r="332" spans="1:7" ht="9.9499999999999993" customHeight="1">
      <c r="A332" s="31"/>
      <c r="B332" s="47"/>
      <c r="C332" s="33"/>
      <c r="D332" s="46"/>
      <c r="E332" s="46"/>
      <c r="F332" s="46"/>
      <c r="G332" s="46"/>
    </row>
    <row r="333" spans="1:7" ht="25.5">
      <c r="A333" s="31"/>
      <c r="B333" s="47">
        <v>84</v>
      </c>
      <c r="C333" s="33" t="s">
        <v>199</v>
      </c>
      <c r="D333" s="46"/>
      <c r="E333" s="46"/>
      <c r="F333" s="46"/>
      <c r="G333" s="46"/>
    </row>
    <row r="334" spans="1:7">
      <c r="A334" s="31"/>
      <c r="B334" s="47" t="s">
        <v>200</v>
      </c>
      <c r="C334" s="33" t="s">
        <v>101</v>
      </c>
      <c r="D334" s="45">
        <v>0</v>
      </c>
      <c r="E334" s="45">
        <v>0</v>
      </c>
      <c r="F334" s="45">
        <v>0</v>
      </c>
      <c r="G334" s="46">
        <v>6162</v>
      </c>
    </row>
    <row r="335" spans="1:7" ht="25.5">
      <c r="A335" s="31" t="s">
        <v>4</v>
      </c>
      <c r="B335" s="47">
        <v>84</v>
      </c>
      <c r="C335" s="33" t="s">
        <v>199</v>
      </c>
      <c r="D335" s="87">
        <f>D334</f>
        <v>0</v>
      </c>
      <c r="E335" s="87">
        <f t="shared" ref="E335:G335" si="61">E334</f>
        <v>0</v>
      </c>
      <c r="F335" s="87">
        <f t="shared" si="61"/>
        <v>0</v>
      </c>
      <c r="G335" s="66">
        <f t="shared" si="61"/>
        <v>6162</v>
      </c>
    </row>
    <row r="336" spans="1:7">
      <c r="A336" s="31" t="s">
        <v>4</v>
      </c>
      <c r="B336" s="107" t="s">
        <v>186</v>
      </c>
      <c r="C336" s="108" t="s">
        <v>9</v>
      </c>
      <c r="D336" s="45">
        <f>D315+D319+D323+D327+D331+D335+D311+D307</f>
        <v>0</v>
      </c>
      <c r="E336" s="45">
        <f t="shared" ref="E336:G336" si="62">E315+E319+E323+E327+E331+E335+E311+E307</f>
        <v>0</v>
      </c>
      <c r="F336" s="45">
        <f t="shared" si="62"/>
        <v>0</v>
      </c>
      <c r="G336" s="46">
        <f t="shared" si="62"/>
        <v>486067</v>
      </c>
    </row>
    <row r="337" spans="1:7" s="115" customFormat="1">
      <c r="A337" s="31" t="s">
        <v>4</v>
      </c>
      <c r="B337" s="40">
        <v>0.79600000000000004</v>
      </c>
      <c r="C337" s="109" t="s">
        <v>86</v>
      </c>
      <c r="D337" s="36">
        <f t="shared" ref="D337:G337" si="63">D302+D336</f>
        <v>175688</v>
      </c>
      <c r="E337" s="36">
        <f t="shared" si="63"/>
        <v>299620</v>
      </c>
      <c r="F337" s="36">
        <f t="shared" si="63"/>
        <v>238537</v>
      </c>
      <c r="G337" s="36">
        <f t="shared" si="63"/>
        <v>486067</v>
      </c>
    </row>
    <row r="338" spans="1:7">
      <c r="A338" s="31" t="s">
        <v>4</v>
      </c>
      <c r="B338" s="49">
        <v>2401</v>
      </c>
      <c r="C338" s="41" t="s">
        <v>7</v>
      </c>
      <c r="D338" s="66">
        <f t="shared" ref="D338:G338" si="64">D251+D173+D134+D294+D337</f>
        <v>1220062</v>
      </c>
      <c r="E338" s="66">
        <f t="shared" si="64"/>
        <v>1899516</v>
      </c>
      <c r="F338" s="66">
        <f t="shared" si="64"/>
        <v>1649642</v>
      </c>
      <c r="G338" s="66">
        <f t="shared" si="64"/>
        <v>2666665</v>
      </c>
    </row>
    <row r="339" spans="1:7">
      <c r="A339" s="52" t="s">
        <v>4</v>
      </c>
      <c r="B339" s="53"/>
      <c r="C339" s="54" t="s">
        <v>5</v>
      </c>
      <c r="D339" s="34">
        <f t="shared" ref="D339:G339" si="65">D338</f>
        <v>1220062</v>
      </c>
      <c r="E339" s="34">
        <f t="shared" si="65"/>
        <v>1899516</v>
      </c>
      <c r="F339" s="34">
        <f t="shared" si="65"/>
        <v>1649642</v>
      </c>
      <c r="G339" s="34">
        <f t="shared" si="65"/>
        <v>2666665</v>
      </c>
    </row>
    <row r="340" spans="1:7" ht="9.9499999999999993" customHeight="1">
      <c r="A340" s="31"/>
      <c r="B340" s="49"/>
      <c r="C340" s="41"/>
      <c r="D340" s="116"/>
      <c r="E340" s="59"/>
      <c r="F340" s="59"/>
      <c r="G340" s="59"/>
    </row>
    <row r="341" spans="1:7">
      <c r="C341" s="27" t="s">
        <v>40</v>
      </c>
      <c r="D341" s="65"/>
      <c r="E341" s="65"/>
      <c r="F341" s="65"/>
      <c r="G341" s="65"/>
    </row>
    <row r="342" spans="1:7">
      <c r="A342" s="1" t="s">
        <v>6</v>
      </c>
      <c r="B342" s="26">
        <v>4401</v>
      </c>
      <c r="C342" s="27" t="s">
        <v>1</v>
      </c>
      <c r="D342" s="65"/>
      <c r="E342" s="65"/>
      <c r="F342" s="65"/>
      <c r="G342" s="65"/>
    </row>
    <row r="343" spans="1:7">
      <c r="B343" s="55">
        <v>0.104</v>
      </c>
      <c r="C343" s="27" t="s">
        <v>28</v>
      </c>
      <c r="D343" s="65"/>
      <c r="E343" s="65"/>
      <c r="F343" s="65"/>
      <c r="G343" s="65"/>
    </row>
    <row r="344" spans="1:7">
      <c r="B344" s="4">
        <v>16</v>
      </c>
      <c r="C344" s="29" t="s">
        <v>9</v>
      </c>
      <c r="D344" s="65"/>
      <c r="E344" s="65"/>
      <c r="F344" s="65"/>
      <c r="G344" s="65"/>
    </row>
    <row r="345" spans="1:7">
      <c r="A345" s="31"/>
      <c r="B345" s="63">
        <v>61</v>
      </c>
      <c r="C345" s="50" t="s">
        <v>80</v>
      </c>
      <c r="D345" s="59"/>
      <c r="E345" s="59"/>
      <c r="F345" s="59"/>
      <c r="G345" s="59"/>
    </row>
    <row r="346" spans="1:7">
      <c r="A346" s="31"/>
      <c r="B346" s="63" t="s">
        <v>145</v>
      </c>
      <c r="C346" s="50" t="s">
        <v>143</v>
      </c>
      <c r="D346" s="59">
        <v>1499</v>
      </c>
      <c r="E346" s="83">
        <v>0</v>
      </c>
      <c r="F346" s="83">
        <v>0</v>
      </c>
      <c r="G346" s="90">
        <v>5000</v>
      </c>
    </row>
    <row r="347" spans="1:7">
      <c r="A347" s="31" t="s">
        <v>4</v>
      </c>
      <c r="B347" s="63">
        <v>61</v>
      </c>
      <c r="C347" s="50" t="s">
        <v>80</v>
      </c>
      <c r="D347" s="34">
        <f t="shared" ref="D347:F347" si="66">D346</f>
        <v>1499</v>
      </c>
      <c r="E347" s="85">
        <f t="shared" si="66"/>
        <v>0</v>
      </c>
      <c r="F347" s="85">
        <f t="shared" si="66"/>
        <v>0</v>
      </c>
      <c r="G347" s="34">
        <v>5000</v>
      </c>
    </row>
    <row r="348" spans="1:7" ht="9.9499999999999993" customHeight="1">
      <c r="A348" s="31"/>
      <c r="B348" s="63"/>
      <c r="C348" s="50"/>
      <c r="D348" s="59"/>
      <c r="E348" s="59"/>
      <c r="F348" s="59"/>
      <c r="G348" s="59"/>
    </row>
    <row r="349" spans="1:7">
      <c r="A349" s="31"/>
      <c r="B349" s="63">
        <v>62</v>
      </c>
      <c r="C349" s="50" t="s">
        <v>146</v>
      </c>
      <c r="D349" s="59"/>
      <c r="E349" s="59"/>
      <c r="F349" s="59"/>
      <c r="G349" s="59"/>
    </row>
    <row r="350" spans="1:7">
      <c r="A350" s="31"/>
      <c r="B350" s="63" t="s">
        <v>147</v>
      </c>
      <c r="C350" s="50" t="s">
        <v>143</v>
      </c>
      <c r="D350" s="83">
        <v>0</v>
      </c>
      <c r="E350" s="59">
        <v>14800</v>
      </c>
      <c r="F350" s="59">
        <f>14800-14400</f>
        <v>400</v>
      </c>
      <c r="G350" s="84">
        <v>0</v>
      </c>
    </row>
    <row r="351" spans="1:7">
      <c r="A351" s="31" t="s">
        <v>4</v>
      </c>
      <c r="B351" s="63">
        <v>62</v>
      </c>
      <c r="C351" s="50" t="s">
        <v>146</v>
      </c>
      <c r="D351" s="85">
        <f t="shared" ref="D351:G351" si="67">D350</f>
        <v>0</v>
      </c>
      <c r="E351" s="34">
        <f t="shared" si="67"/>
        <v>14800</v>
      </c>
      <c r="F351" s="34">
        <f t="shared" si="67"/>
        <v>400</v>
      </c>
      <c r="G351" s="85">
        <f t="shared" si="67"/>
        <v>0</v>
      </c>
    </row>
    <row r="352" spans="1:7">
      <c r="A352" s="31"/>
      <c r="B352" s="63"/>
      <c r="C352" s="50"/>
      <c r="D352" s="59"/>
      <c r="E352" s="59"/>
      <c r="F352" s="59"/>
      <c r="G352" s="59"/>
    </row>
    <row r="353" spans="1:7">
      <c r="A353" s="31"/>
      <c r="B353" s="63">
        <v>63</v>
      </c>
      <c r="C353" s="50" t="s">
        <v>148</v>
      </c>
      <c r="D353" s="59"/>
      <c r="E353" s="59"/>
      <c r="F353" s="59"/>
      <c r="G353" s="59"/>
    </row>
    <row r="354" spans="1:7">
      <c r="A354" s="31"/>
      <c r="B354" s="63" t="s">
        <v>149</v>
      </c>
      <c r="C354" s="50" t="s">
        <v>143</v>
      </c>
      <c r="D354" s="59">
        <v>3490</v>
      </c>
      <c r="E354" s="59">
        <v>4000</v>
      </c>
      <c r="F354" s="59">
        <v>4000</v>
      </c>
      <c r="G354" s="84">
        <v>0</v>
      </c>
    </row>
    <row r="355" spans="1:7">
      <c r="A355" s="31" t="s">
        <v>4</v>
      </c>
      <c r="B355" s="63">
        <v>63</v>
      </c>
      <c r="C355" s="50" t="s">
        <v>148</v>
      </c>
      <c r="D355" s="34">
        <f t="shared" ref="D355:G355" si="68">D354</f>
        <v>3490</v>
      </c>
      <c r="E355" s="34">
        <f t="shared" si="68"/>
        <v>4000</v>
      </c>
      <c r="F355" s="34">
        <f t="shared" si="68"/>
        <v>4000</v>
      </c>
      <c r="G355" s="85">
        <f t="shared" si="68"/>
        <v>0</v>
      </c>
    </row>
    <row r="356" spans="1:7" ht="9.9499999999999993" customHeight="1">
      <c r="A356" s="31"/>
      <c r="B356" s="63"/>
      <c r="C356" s="50"/>
      <c r="D356" s="91"/>
      <c r="E356" s="92"/>
      <c r="F356" s="92"/>
      <c r="G356" s="92"/>
    </row>
    <row r="357" spans="1:7">
      <c r="A357" s="31"/>
      <c r="B357" s="63">
        <v>64</v>
      </c>
      <c r="C357" s="50" t="s">
        <v>163</v>
      </c>
      <c r="D357" s="59"/>
      <c r="E357" s="59"/>
      <c r="F357" s="59"/>
      <c r="G357" s="59"/>
    </row>
    <row r="358" spans="1:7">
      <c r="A358" s="31"/>
      <c r="B358" s="63" t="s">
        <v>162</v>
      </c>
      <c r="C358" s="50" t="s">
        <v>143</v>
      </c>
      <c r="D358" s="59">
        <v>2493</v>
      </c>
      <c r="E358" s="59">
        <v>4000</v>
      </c>
      <c r="F358" s="83">
        <v>0</v>
      </c>
      <c r="G358" s="84">
        <v>0</v>
      </c>
    </row>
    <row r="359" spans="1:7">
      <c r="A359" s="31" t="s">
        <v>4</v>
      </c>
      <c r="B359" s="63">
        <v>64</v>
      </c>
      <c r="C359" s="50" t="s">
        <v>163</v>
      </c>
      <c r="D359" s="34">
        <f t="shared" ref="D359:G359" si="69">D358</f>
        <v>2493</v>
      </c>
      <c r="E359" s="34">
        <f t="shared" si="69"/>
        <v>4000</v>
      </c>
      <c r="F359" s="85">
        <f t="shared" si="69"/>
        <v>0</v>
      </c>
      <c r="G359" s="85">
        <f t="shared" si="69"/>
        <v>0</v>
      </c>
    </row>
    <row r="360" spans="1:7" ht="9.9499999999999993" customHeight="1">
      <c r="A360" s="31"/>
      <c r="B360" s="63"/>
      <c r="C360" s="50"/>
      <c r="D360" s="91"/>
      <c r="E360" s="91"/>
      <c r="F360" s="91"/>
      <c r="G360" s="92"/>
    </row>
    <row r="361" spans="1:7">
      <c r="A361" s="31"/>
      <c r="B361" s="63">
        <v>65</v>
      </c>
      <c r="C361" s="50" t="s">
        <v>174</v>
      </c>
      <c r="D361" s="59"/>
      <c r="E361" s="59"/>
      <c r="F361" s="59"/>
      <c r="G361" s="59"/>
    </row>
    <row r="362" spans="1:7">
      <c r="A362" s="31"/>
      <c r="B362" s="63" t="s">
        <v>175</v>
      </c>
      <c r="C362" s="50" t="s">
        <v>143</v>
      </c>
      <c r="D362" s="83">
        <v>0</v>
      </c>
      <c r="E362" s="59">
        <v>3000</v>
      </c>
      <c r="F362" s="59">
        <v>3000</v>
      </c>
      <c r="G362" s="84">
        <v>0</v>
      </c>
    </row>
    <row r="363" spans="1:7">
      <c r="A363" s="31" t="s">
        <v>4</v>
      </c>
      <c r="B363" s="63">
        <v>65</v>
      </c>
      <c r="C363" s="50" t="s">
        <v>174</v>
      </c>
      <c r="D363" s="85">
        <f t="shared" ref="D363:G363" si="70">D362</f>
        <v>0</v>
      </c>
      <c r="E363" s="34">
        <f t="shared" si="70"/>
        <v>3000</v>
      </c>
      <c r="F363" s="34">
        <f t="shared" si="70"/>
        <v>3000</v>
      </c>
      <c r="G363" s="85">
        <f t="shared" si="70"/>
        <v>0</v>
      </c>
    </row>
    <row r="364" spans="1:7">
      <c r="A364" s="31" t="s">
        <v>4</v>
      </c>
      <c r="B364" s="44">
        <v>16</v>
      </c>
      <c r="C364" s="33" t="s">
        <v>9</v>
      </c>
      <c r="D364" s="66">
        <f>D347+D351+D355+D359+D363</f>
        <v>7482</v>
      </c>
      <c r="E364" s="66">
        <f t="shared" ref="E364:G364" si="71">E347+E351+E355+E359+E363</f>
        <v>25800</v>
      </c>
      <c r="F364" s="66">
        <f t="shared" si="71"/>
        <v>7400</v>
      </c>
      <c r="G364" s="66">
        <f t="shared" si="71"/>
        <v>5000</v>
      </c>
    </row>
    <row r="365" spans="1:7">
      <c r="A365" s="31" t="s">
        <v>4</v>
      </c>
      <c r="B365" s="55">
        <v>0.104</v>
      </c>
      <c r="C365" s="41" t="s">
        <v>28</v>
      </c>
      <c r="D365" s="34">
        <f t="shared" ref="D365:G365" si="72">D364</f>
        <v>7482</v>
      </c>
      <c r="E365" s="34">
        <f t="shared" si="72"/>
        <v>25800</v>
      </c>
      <c r="F365" s="34">
        <f t="shared" si="72"/>
        <v>7400</v>
      </c>
      <c r="G365" s="34">
        <f t="shared" si="72"/>
        <v>5000</v>
      </c>
    </row>
    <row r="366" spans="1:7">
      <c r="A366" s="31" t="s">
        <v>4</v>
      </c>
      <c r="B366" s="49">
        <v>4401</v>
      </c>
      <c r="C366" s="41" t="s">
        <v>1</v>
      </c>
      <c r="D366" s="66">
        <f>D365</f>
        <v>7482</v>
      </c>
      <c r="E366" s="66">
        <f t="shared" ref="E366:G366" si="73">E365</f>
        <v>25800</v>
      </c>
      <c r="F366" s="66">
        <f t="shared" si="73"/>
        <v>7400</v>
      </c>
      <c r="G366" s="66">
        <f t="shared" si="73"/>
        <v>5000</v>
      </c>
    </row>
    <row r="367" spans="1:7">
      <c r="A367" s="52" t="s">
        <v>4</v>
      </c>
      <c r="B367" s="53"/>
      <c r="C367" s="56" t="s">
        <v>40</v>
      </c>
      <c r="D367" s="90">
        <f t="shared" ref="D367:G367" si="74">D366</f>
        <v>7482</v>
      </c>
      <c r="E367" s="90">
        <f t="shared" si="74"/>
        <v>25800</v>
      </c>
      <c r="F367" s="90">
        <f t="shared" si="74"/>
        <v>7400</v>
      </c>
      <c r="G367" s="90">
        <f t="shared" si="74"/>
        <v>5000</v>
      </c>
    </row>
    <row r="368" spans="1:7">
      <c r="A368" s="52" t="s">
        <v>4</v>
      </c>
      <c r="B368" s="53"/>
      <c r="C368" s="56" t="s">
        <v>2</v>
      </c>
      <c r="D368" s="42">
        <f t="shared" ref="D368:G368" si="75">D367+D339</f>
        <v>1227544</v>
      </c>
      <c r="E368" s="42">
        <f t="shared" si="75"/>
        <v>1925316</v>
      </c>
      <c r="F368" s="42">
        <f t="shared" si="75"/>
        <v>1657042</v>
      </c>
      <c r="G368" s="42">
        <f t="shared" si="75"/>
        <v>2671665</v>
      </c>
    </row>
    <row r="369" spans="1:7" s="127" customFormat="1" ht="9.9499999999999993" customHeight="1">
      <c r="A369" s="124"/>
      <c r="B369" s="125"/>
      <c r="C369" s="126"/>
      <c r="D369" s="104"/>
      <c r="E369" s="104"/>
      <c r="F369" s="104"/>
      <c r="G369" s="104"/>
    </row>
    <row r="370" spans="1:7" s="136" customFormat="1">
      <c r="A370" s="133" t="s">
        <v>51</v>
      </c>
      <c r="B370" s="134">
        <v>2401</v>
      </c>
      <c r="C370" s="141" t="s">
        <v>54</v>
      </c>
      <c r="D370" s="137">
        <v>47</v>
      </c>
      <c r="E370" s="135">
        <v>0</v>
      </c>
      <c r="F370" s="135">
        <v>0</v>
      </c>
      <c r="G370" s="135">
        <v>0</v>
      </c>
    </row>
    <row r="371" spans="1:7">
      <c r="A371" s="144"/>
      <c r="B371" s="144"/>
      <c r="C371" s="144"/>
      <c r="D371" s="144"/>
    </row>
    <row r="372" spans="1:7">
      <c r="A372" s="112"/>
      <c r="B372" s="112"/>
      <c r="C372" s="57"/>
      <c r="D372" s="58"/>
    </row>
    <row r="373" spans="1:7">
      <c r="A373" s="144"/>
      <c r="B373" s="144"/>
      <c r="C373" s="144"/>
      <c r="D373" s="144"/>
    </row>
    <row r="374" spans="1:7">
      <c r="A374" s="112"/>
      <c r="B374" s="112"/>
      <c r="C374" s="57"/>
      <c r="D374" s="58"/>
    </row>
    <row r="375" spans="1:7">
      <c r="A375" s="144"/>
      <c r="B375" s="144"/>
      <c r="C375" s="144"/>
      <c r="D375" s="144"/>
    </row>
    <row r="376" spans="1:7">
      <c r="A376" s="112"/>
      <c r="B376" s="112"/>
      <c r="C376" s="57"/>
      <c r="D376" s="58"/>
    </row>
    <row r="377" spans="1:7">
      <c r="A377" s="144"/>
      <c r="B377" s="144"/>
      <c r="C377" s="144"/>
      <c r="D377" s="144"/>
    </row>
    <row r="378" spans="1:7">
      <c r="A378" s="112"/>
      <c r="B378" s="112"/>
      <c r="C378" s="57"/>
      <c r="D378" s="58"/>
    </row>
  </sheetData>
  <autoFilter ref="A16:G370">
    <filterColumn colId="2"/>
  </autoFilter>
  <mergeCells count="5">
    <mergeCell ref="E5:F5"/>
    <mergeCell ref="A375:D375"/>
    <mergeCell ref="A377:D377"/>
    <mergeCell ref="A371:D371"/>
    <mergeCell ref="A373:D373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08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24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dem15</vt:lpstr>
      <vt:lpstr>'dem15'!ch</vt:lpstr>
      <vt:lpstr>'dem15'!chCap</vt:lpstr>
      <vt:lpstr>'dem15'!Print_Area</vt:lpstr>
      <vt:lpstr>'dem15'!Print_Titles</vt:lpstr>
      <vt:lpstr>'dem15'!voted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2026-07-18T21:10:39Z</cp:lastPrinted>
  <dcterms:created xsi:type="dcterms:W3CDTF">2004-06-02T16:17:18Z</dcterms:created>
  <dcterms:modified xsi:type="dcterms:W3CDTF">2026-07-28T10:43:38Z</dcterms:modified>
</cp:coreProperties>
</file>