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4940" yWindow="-15" windowWidth="13890" windowHeight="12675" tabRatio="582"/>
  </bookViews>
  <sheets>
    <sheet name="dem16" sheetId="4" r:id="rId1"/>
  </sheets>
  <definedNames>
    <definedName name="__123Graph_D" hidden="1">#REF!</definedName>
    <definedName name="_xlnm._FilterDatabase" localSheetId="0" hidden="1">'dem16'!$A$18:$G$350</definedName>
    <definedName name="_Regression_Int" localSheetId="0" hidden="1">1</definedName>
    <definedName name="cicap" localSheetId="0">'dem16'!#REF!</definedName>
    <definedName name="i" localSheetId="0">'dem16'!$D$301:$G$301</definedName>
    <definedName name="igfticap" localSheetId="0">'dem16'!#REF!</definedName>
    <definedName name="imcap" localSheetId="0">'dem16'!#REF!</definedName>
    <definedName name="loan" localSheetId="0">'dem16'!#REF!</definedName>
    <definedName name="mgs" localSheetId="0">'dem16'!#REF!</definedName>
    <definedName name="np" localSheetId="0">'dem16'!#REF!</definedName>
    <definedName name="oges" localSheetId="0">'dem16'!#REF!</definedName>
    <definedName name="plant" localSheetId="0">'dem16'!$D$36:$G$36</definedName>
    <definedName name="_xlnm.Print_Area" localSheetId="0">'dem16'!$A$1:$G$350</definedName>
    <definedName name="_xlnm.Print_Titles" localSheetId="0">'dem16'!$15:$18</definedName>
    <definedName name="rbcap" localSheetId="0">'dem16'!#REF!</definedName>
    <definedName name="revise" localSheetId="0">'dem16'!#REF!</definedName>
    <definedName name="summary" localSheetId="0">'dem16'!#REF!</definedName>
    <definedName name="voted" localSheetId="0">'dem16'!$C$12:$F$12</definedName>
    <definedName name="vsi" localSheetId="0">'dem16'!$D$287:$G$287</definedName>
    <definedName name="vsicap" localSheetId="0">'dem16'!#REF!</definedName>
    <definedName name="vsirec" localSheetId="0">'dem16'!#REF!</definedName>
    <definedName name="Z_239EE218_578E_4317_BEED_14D5D7089E27_.wvu.Cols" localSheetId="0" hidden="1">'dem16'!#REF!</definedName>
    <definedName name="Z_239EE218_578E_4317_BEED_14D5D7089E27_.wvu.FilterData" localSheetId="0" hidden="1">'dem16'!$A$1:$G$348</definedName>
    <definedName name="Z_239EE218_578E_4317_BEED_14D5D7089E27_.wvu.PrintArea" localSheetId="0" hidden="1">'dem16'!$A$1:$G$350</definedName>
    <definedName name="Z_239EE218_578E_4317_BEED_14D5D7089E27_.wvu.PrintTitles" localSheetId="0" hidden="1">'dem16'!$15:$18</definedName>
    <definedName name="Z_302A3EA3_AE96_11D5_A646_0050BA3D7AFD_.wvu.Cols" localSheetId="0" hidden="1">'dem16'!#REF!</definedName>
    <definedName name="Z_302A3EA3_AE96_11D5_A646_0050BA3D7AFD_.wvu.FilterData" localSheetId="0" hidden="1">'dem16'!$A$1:$G$348</definedName>
    <definedName name="Z_302A3EA3_AE96_11D5_A646_0050BA3D7AFD_.wvu.PrintArea" localSheetId="0" hidden="1">'dem16'!$A$1:$G$350</definedName>
    <definedName name="Z_302A3EA3_AE96_11D5_A646_0050BA3D7AFD_.wvu.PrintTitles" localSheetId="0" hidden="1">'dem16'!$15:$18</definedName>
    <definedName name="Z_36DBA021_0ECB_11D4_8064_004005726899_.wvu.Cols" localSheetId="0" hidden="1">'dem16'!#REF!</definedName>
    <definedName name="Z_36DBA021_0ECB_11D4_8064_004005726899_.wvu.FilterData" localSheetId="0" hidden="1">'dem16'!$C$19:$C$348</definedName>
    <definedName name="Z_36DBA021_0ECB_11D4_8064_004005726899_.wvu.PrintArea" localSheetId="0" hidden="1">'dem16'!$A$1:$G$348</definedName>
    <definedName name="Z_36DBA021_0ECB_11D4_8064_004005726899_.wvu.PrintTitles" localSheetId="0" hidden="1">'dem16'!$15:$18</definedName>
    <definedName name="Z_93EBE921_AE91_11D5_8685_004005726899_.wvu.Cols" localSheetId="0" hidden="1">'dem16'!#REF!</definedName>
    <definedName name="Z_93EBE921_AE91_11D5_8685_004005726899_.wvu.FilterData" localSheetId="0" hidden="1">'dem16'!$C$19:$C$348</definedName>
    <definedName name="Z_93EBE921_AE91_11D5_8685_004005726899_.wvu.PrintArea" localSheetId="0" hidden="1">'dem16'!$A$1:$G$348</definedName>
    <definedName name="Z_93EBE921_AE91_11D5_8685_004005726899_.wvu.PrintTitles" localSheetId="0" hidden="1">'dem16'!$15:$18</definedName>
    <definedName name="Z_94DA79C1_0FDE_11D5_9579_000021DAEEA2_.wvu.Cols" localSheetId="0" hidden="1">'dem16'!#REF!</definedName>
    <definedName name="Z_94DA79C1_0FDE_11D5_9579_000021DAEEA2_.wvu.FilterData" localSheetId="0" hidden="1">'dem16'!$C$19:$C$348</definedName>
    <definedName name="Z_94DA79C1_0FDE_11D5_9579_000021DAEEA2_.wvu.PrintArea" localSheetId="0" hidden="1">'dem16'!$A$1:$G$348</definedName>
    <definedName name="Z_94DA79C1_0FDE_11D5_9579_000021DAEEA2_.wvu.PrintTitles" localSheetId="0" hidden="1">'dem16'!$15:$18</definedName>
    <definedName name="Z_B4CB098E_161F_11D5_8064_004005726899_.wvu.FilterData" localSheetId="0" hidden="1">'dem16'!$C$19:$C$348</definedName>
    <definedName name="Z_B4CB0999_161F_11D5_8064_004005726899_.wvu.FilterData" localSheetId="0" hidden="1">'dem16'!$C$19:$C$348</definedName>
    <definedName name="Z_C868F8C3_16D7_11D5_A68D_81D6213F5331_.wvu.Cols" localSheetId="0" hidden="1">'dem16'!#REF!</definedName>
    <definedName name="Z_C868F8C3_16D7_11D5_A68D_81D6213F5331_.wvu.FilterData" localSheetId="0" hidden="1">'dem16'!$C$19:$C$348</definedName>
    <definedName name="Z_C868F8C3_16D7_11D5_A68D_81D6213F5331_.wvu.PrintArea" localSheetId="0" hidden="1">'dem16'!$A$1:$G$348</definedName>
    <definedName name="Z_C868F8C3_16D7_11D5_A68D_81D6213F5331_.wvu.PrintTitles" localSheetId="0" hidden="1">'dem16'!$15:$18</definedName>
    <definedName name="Z_E5DF37BD_125C_11D5_8DC4_D0F5D88B3549_.wvu.Cols" localSheetId="0" hidden="1">'dem16'!#REF!</definedName>
    <definedName name="Z_E5DF37BD_125C_11D5_8DC4_D0F5D88B3549_.wvu.FilterData" localSheetId="0" hidden="1">'dem16'!$C$19:$C$348</definedName>
    <definedName name="Z_E5DF37BD_125C_11D5_8DC4_D0F5D88B3549_.wvu.PrintArea" localSheetId="0" hidden="1">'dem16'!$A$1:$G$348</definedName>
    <definedName name="Z_E5DF37BD_125C_11D5_8DC4_D0F5D88B3549_.wvu.PrintTitles" localSheetId="0" hidden="1">'dem16'!$15:$18</definedName>
    <definedName name="Z_F8ADACC1_164E_11D6_B603_000021DAEEA2_.wvu.Cols" localSheetId="0" hidden="1">'dem16'!#REF!</definedName>
    <definedName name="Z_F8ADACC1_164E_11D6_B603_000021DAEEA2_.wvu.FilterData" localSheetId="0" hidden="1">'dem16'!$C$19:$C$348</definedName>
    <definedName name="Z_F8ADACC1_164E_11D6_B603_000021DAEEA2_.wvu.PrintArea" localSheetId="0" hidden="1">'dem16'!$A$1:$G$348</definedName>
    <definedName name="Z_F8ADACC1_164E_11D6_B603_000021DAEEA2_.wvu.PrintTitles" localSheetId="0" hidden="1">'dem16'!$15:$18</definedName>
  </definedNames>
  <calcPr calcId="125725"/>
</workbook>
</file>

<file path=xl/calcChain.xml><?xml version="1.0" encoding="utf-8"?>
<calcChain xmlns="http://schemas.openxmlformats.org/spreadsheetml/2006/main">
  <c r="G173" i="4"/>
  <c r="F173"/>
  <c r="E173"/>
  <c r="D173"/>
  <c r="D328" l="1"/>
  <c r="E328"/>
  <c r="F328"/>
  <c r="G89" l="1"/>
  <c r="F89"/>
  <c r="E89"/>
  <c r="D89"/>
  <c r="E308"/>
  <c r="F308"/>
  <c r="D308"/>
  <c r="E84"/>
  <c r="F84"/>
  <c r="D84"/>
  <c r="G84"/>
  <c r="F80"/>
  <c r="E80"/>
  <c r="D80"/>
  <c r="G80"/>
  <c r="E217"/>
  <c r="E218" s="1"/>
  <c r="D217"/>
  <c r="D218" s="1"/>
  <c r="G217"/>
  <c r="G218" s="1"/>
  <c r="F217"/>
  <c r="F218" s="1"/>
  <c r="G328"/>
  <c r="G85" l="1"/>
  <c r="D85"/>
  <c r="E85"/>
  <c r="F85"/>
  <c r="F190" l="1"/>
  <c r="F74"/>
  <c r="F258" l="1"/>
  <c r="F255"/>
  <c r="F120"/>
  <c r="F118"/>
  <c r="F43"/>
  <c r="F121"/>
  <c r="F44"/>
  <c r="F41"/>
  <c r="F318"/>
  <c r="F202"/>
  <c r="F119"/>
  <c r="F57"/>
  <c r="E75"/>
  <c r="F75"/>
  <c r="D75"/>
  <c r="D223" l="1"/>
  <c r="D230" s="1"/>
  <c r="D178"/>
  <c r="D186" s="1"/>
  <c r="D346"/>
  <c r="F342"/>
  <c r="F347" s="1"/>
  <c r="E342"/>
  <c r="E347" s="1"/>
  <c r="D342"/>
  <c r="F335"/>
  <c r="F336" s="1"/>
  <c r="E335"/>
  <c r="E336" s="1"/>
  <c r="D335"/>
  <c r="D336" s="1"/>
  <c r="F323"/>
  <c r="E323"/>
  <c r="D323"/>
  <c r="F319"/>
  <c r="E319"/>
  <c r="D319"/>
  <c r="F309"/>
  <c r="F310" s="1"/>
  <c r="F311" s="1"/>
  <c r="E309"/>
  <c r="E310" s="1"/>
  <c r="E311" s="1"/>
  <c r="D309"/>
  <c r="D310" s="1"/>
  <c r="D311" s="1"/>
  <c r="F298"/>
  <c r="E298"/>
  <c r="D298"/>
  <c r="F294"/>
  <c r="E294"/>
  <c r="D294"/>
  <c r="F284"/>
  <c r="E284"/>
  <c r="D284"/>
  <c r="F273"/>
  <c r="E273"/>
  <c r="D273"/>
  <c r="F262"/>
  <c r="E262"/>
  <c r="D262"/>
  <c r="F252"/>
  <c r="E252"/>
  <c r="D252"/>
  <c r="F241"/>
  <c r="E241"/>
  <c r="D241"/>
  <c r="F230"/>
  <c r="E230"/>
  <c r="F211"/>
  <c r="F212" s="1"/>
  <c r="E211"/>
  <c r="E212" s="1"/>
  <c r="D211"/>
  <c r="D212" s="1"/>
  <c r="F203"/>
  <c r="E203"/>
  <c r="D203"/>
  <c r="F199"/>
  <c r="E199"/>
  <c r="D199"/>
  <c r="F194"/>
  <c r="E194"/>
  <c r="D194"/>
  <c r="F186"/>
  <c r="E186"/>
  <c r="F169"/>
  <c r="E169"/>
  <c r="D169"/>
  <c r="F164"/>
  <c r="E164"/>
  <c r="D164"/>
  <c r="F148"/>
  <c r="E148"/>
  <c r="D148"/>
  <c r="F137"/>
  <c r="E137"/>
  <c r="D137"/>
  <c r="F126"/>
  <c r="E126"/>
  <c r="D126"/>
  <c r="F115"/>
  <c r="E115"/>
  <c r="D115"/>
  <c r="F104"/>
  <c r="E104"/>
  <c r="D104"/>
  <c r="F70"/>
  <c r="E70"/>
  <c r="D70"/>
  <c r="F66"/>
  <c r="E66"/>
  <c r="D66"/>
  <c r="F62"/>
  <c r="E62"/>
  <c r="D62"/>
  <c r="F58"/>
  <c r="E58"/>
  <c r="D58"/>
  <c r="F33"/>
  <c r="E33"/>
  <c r="D33"/>
  <c r="F29"/>
  <c r="E29"/>
  <c r="D29"/>
  <c r="F25"/>
  <c r="E25"/>
  <c r="D25"/>
  <c r="G33"/>
  <c r="G323"/>
  <c r="G308"/>
  <c r="G75"/>
  <c r="D90" l="1"/>
  <c r="E329"/>
  <c r="E348" s="1"/>
  <c r="E349" s="1"/>
  <c r="F329"/>
  <c r="F348" s="1"/>
  <c r="F349" s="1"/>
  <c r="F90"/>
  <c r="E90"/>
  <c r="D329"/>
  <c r="E285"/>
  <c r="E286" s="1"/>
  <c r="E204"/>
  <c r="E205" s="1"/>
  <c r="E299"/>
  <c r="E300" s="1"/>
  <c r="E301" s="1"/>
  <c r="F299"/>
  <c r="F300" s="1"/>
  <c r="F301" s="1"/>
  <c r="D285"/>
  <c r="D286" s="1"/>
  <c r="E165"/>
  <c r="E174" s="1"/>
  <c r="D347"/>
  <c r="E34"/>
  <c r="E35" s="1"/>
  <c r="E36" s="1"/>
  <c r="F204"/>
  <c r="F205" s="1"/>
  <c r="D299"/>
  <c r="D300" s="1"/>
  <c r="D301" s="1"/>
  <c r="D204"/>
  <c r="D205" s="1"/>
  <c r="D165"/>
  <c r="D174" s="1"/>
  <c r="D34"/>
  <c r="D35" s="1"/>
  <c r="D36" s="1"/>
  <c r="F285"/>
  <c r="F286" s="1"/>
  <c r="F165"/>
  <c r="F174" s="1"/>
  <c r="F34"/>
  <c r="F35" s="1"/>
  <c r="F36" s="1"/>
  <c r="E312" l="1"/>
  <c r="F312"/>
  <c r="D287"/>
  <c r="D312" s="1"/>
  <c r="E287"/>
  <c r="F287"/>
  <c r="D348"/>
  <c r="D349" s="1"/>
  <c r="G284"/>
  <c r="G241"/>
  <c r="G335"/>
  <c r="G203"/>
  <c r="F350" l="1"/>
  <c r="E350"/>
  <c r="D350"/>
  <c r="G342"/>
  <c r="G309"/>
  <c r="G310" s="1"/>
  <c r="G311" s="1"/>
  <c r="G294"/>
  <c r="G70"/>
  <c r="G62"/>
  <c r="G29"/>
  <c r="G336" l="1"/>
  <c r="G252"/>
  <c r="G298"/>
  <c r="G299" s="1"/>
  <c r="G211"/>
  <c r="G212" s="1"/>
  <c r="G66"/>
  <c r="G194"/>
  <c r="G199"/>
  <c r="G346"/>
  <c r="G347" s="1"/>
  <c r="G169"/>
  <c r="G273"/>
  <c r="G25"/>
  <c r="G262"/>
  <c r="G230"/>
  <c r="G186"/>
  <c r="G148"/>
  <c r="G137"/>
  <c r="G126"/>
  <c r="G115"/>
  <c r="G104"/>
  <c r="G164"/>
  <c r="G58"/>
  <c r="G319"/>
  <c r="G329" s="1"/>
  <c r="G90" l="1"/>
  <c r="G34"/>
  <c r="G35" s="1"/>
  <c r="G36" s="1"/>
  <c r="G285"/>
  <c r="G286" s="1"/>
  <c r="G300"/>
  <c r="G301" s="1"/>
  <c r="G204"/>
  <c r="G205" s="1"/>
  <c r="G348"/>
  <c r="G349" s="1"/>
  <c r="G165"/>
  <c r="G174" s="1"/>
  <c r="G287" l="1"/>
  <c r="G312" s="1"/>
  <c r="G350" l="1"/>
  <c r="E12" l="1"/>
  <c r="D12" l="1"/>
  <c r="F12" l="1"/>
</calcChain>
</file>

<file path=xl/sharedStrings.xml><?xml version="1.0" encoding="utf-8"?>
<sst xmlns="http://schemas.openxmlformats.org/spreadsheetml/2006/main" count="551" uniqueCount="273">
  <si>
    <t>Plantations</t>
  </si>
  <si>
    <t>(f) Industry and Minerals</t>
  </si>
  <si>
    <t>Village &amp; Small Industries</t>
  </si>
  <si>
    <t>Industries</t>
  </si>
  <si>
    <t>Voted</t>
  </si>
  <si>
    <t>Major /Sub-Major/Minor/Sub/Detailed Heads</t>
  </si>
  <si>
    <t>Total</t>
  </si>
  <si>
    <t>REVENUE SECTION</t>
  </si>
  <si>
    <t>M.H.</t>
  </si>
  <si>
    <t>Sikkim Tea Board</t>
  </si>
  <si>
    <t>Direction &amp; Administration</t>
  </si>
  <si>
    <t>Directorate of Small Scale Industries</t>
  </si>
  <si>
    <t>60.00.01</t>
  </si>
  <si>
    <t>Salaries</t>
  </si>
  <si>
    <t>60.00.11</t>
  </si>
  <si>
    <t>60.00.13</t>
  </si>
  <si>
    <t>Office Expenses</t>
  </si>
  <si>
    <t>Training</t>
  </si>
  <si>
    <t>Branch Training Centres</t>
  </si>
  <si>
    <t>Directorate of Handicraft &amp; Handlooms, Gangtok</t>
  </si>
  <si>
    <t>61.60.01</t>
  </si>
  <si>
    <t>61.60.02</t>
  </si>
  <si>
    <t>Wages</t>
  </si>
  <si>
    <t>61.60.11</t>
  </si>
  <si>
    <t>61.60.13</t>
  </si>
  <si>
    <t>61.60.21</t>
  </si>
  <si>
    <t>61.60.27</t>
  </si>
  <si>
    <t>61.60.34</t>
  </si>
  <si>
    <t>61.45.01</t>
  </si>
  <si>
    <t>61.45.14</t>
  </si>
  <si>
    <t>61.46.01</t>
  </si>
  <si>
    <t>61.47.01</t>
  </si>
  <si>
    <t>61.48.01</t>
  </si>
  <si>
    <t>Hand Made Paper Unit</t>
  </si>
  <si>
    <t>65.00.01</t>
  </si>
  <si>
    <t>65.00.13</t>
  </si>
  <si>
    <t>65.00.21</t>
  </si>
  <si>
    <t>65.00.27</t>
  </si>
  <si>
    <t>Small Scale Industries</t>
  </si>
  <si>
    <t>Khadi &amp; Village Industries</t>
  </si>
  <si>
    <t>67.00.31</t>
  </si>
  <si>
    <t>Other Village Industries</t>
  </si>
  <si>
    <t>District Industries Centre</t>
  </si>
  <si>
    <t>CAPITAL SECTION</t>
  </si>
  <si>
    <t>DEMAND NO. 16</t>
  </si>
  <si>
    <t>COMMERCE AND INDUSTRIES</t>
  </si>
  <si>
    <t>II. Details of the estimates and the heads under which this grant will be accounted for:</t>
  </si>
  <si>
    <t>Revenue</t>
  </si>
  <si>
    <t>Capital</t>
  </si>
  <si>
    <t>C - Economic Services (a) Agriculture and Allied Activities</t>
  </si>
  <si>
    <t>Tea</t>
  </si>
  <si>
    <t>Repayment of loan Contracted by SIDICO</t>
  </si>
  <si>
    <t>(In Thousands of Rupees)</t>
  </si>
  <si>
    <t>C - Capital Account of Economic Services</t>
  </si>
  <si>
    <t>Other Programmes</t>
  </si>
  <si>
    <t>Sikkim Khadi &amp; Village Industries Board</t>
  </si>
  <si>
    <t>61.45.13</t>
  </si>
  <si>
    <t>61.46.13</t>
  </si>
  <si>
    <t>61.47.13</t>
  </si>
  <si>
    <t>61.48.13</t>
  </si>
  <si>
    <t>60.00.02</t>
  </si>
  <si>
    <t>61.48.02</t>
  </si>
  <si>
    <t>61.45.02</t>
  </si>
  <si>
    <t>61.46.02</t>
  </si>
  <si>
    <t>61.47.02</t>
  </si>
  <si>
    <t>General</t>
  </si>
  <si>
    <t>Other Expenditure</t>
  </si>
  <si>
    <t>72.00.31</t>
  </si>
  <si>
    <t>Actuals</t>
  </si>
  <si>
    <t>Budget 
Estimate</t>
  </si>
  <si>
    <t>State Trading Corporation of Sikkim (STCS)</t>
  </si>
  <si>
    <t>Hand-made Paper Unit at Melli, South Sikkim (NEC State Share)</t>
  </si>
  <si>
    <t>66.00.77</t>
  </si>
  <si>
    <t>Pradhan Mantri Formalization of Micro Food Processing Enterprises Scheme (PMFME State Share)</t>
  </si>
  <si>
    <t>Sikkim Industrial Development &amp; Investment Corporation Limited (SIDICO)</t>
  </si>
  <si>
    <t>60.00.51</t>
  </si>
  <si>
    <t>66.00.79</t>
  </si>
  <si>
    <t>Pradhan Mantri Formalization of Micro Food Processing Enterprises Scheme (PMFME- Central Share)</t>
  </si>
  <si>
    <t>Gangtok District</t>
  </si>
  <si>
    <t>Gyalshing District</t>
  </si>
  <si>
    <t>Mangan District</t>
  </si>
  <si>
    <t>Namchi District</t>
  </si>
  <si>
    <t>Government Food Preservation Factory</t>
  </si>
  <si>
    <t>Other Industries</t>
  </si>
  <si>
    <t>Medical Treatment</t>
  </si>
  <si>
    <t>Allowances</t>
  </si>
  <si>
    <t>Leave Travel Concession</t>
  </si>
  <si>
    <t>Training Expenses</t>
  </si>
  <si>
    <t>60.00.06</t>
  </si>
  <si>
    <t>60.00.07</t>
  </si>
  <si>
    <t>60.00.08</t>
  </si>
  <si>
    <t>60.00.09</t>
  </si>
  <si>
    <t>Domestic Travel Expenses</t>
  </si>
  <si>
    <t>Foreign Travel Expenses</t>
  </si>
  <si>
    <t>60.00.12</t>
  </si>
  <si>
    <t>Printing and Publications</t>
  </si>
  <si>
    <t>Rent for others</t>
  </si>
  <si>
    <t>Fuel and Lubricants</t>
  </si>
  <si>
    <t>60.00.16</t>
  </si>
  <si>
    <t>60.00.18</t>
  </si>
  <si>
    <t>60.00.24</t>
  </si>
  <si>
    <t>60.00.49</t>
  </si>
  <si>
    <t>Other Revenue Expenditure</t>
  </si>
  <si>
    <t>61.45.06</t>
  </si>
  <si>
    <t>61.45.07</t>
  </si>
  <si>
    <t>Rent, Rates and Taxes for Land and Buildings</t>
  </si>
  <si>
    <t>61.45.24</t>
  </si>
  <si>
    <t>61.46.06</t>
  </si>
  <si>
    <t>61.46.07</t>
  </si>
  <si>
    <t>61.47.06</t>
  </si>
  <si>
    <t>61.47.07</t>
  </si>
  <si>
    <t>61.48.06</t>
  </si>
  <si>
    <t>61.48.07</t>
  </si>
  <si>
    <t>61.60.06</t>
  </si>
  <si>
    <t>61.60.07</t>
  </si>
  <si>
    <t>61.60.09</t>
  </si>
  <si>
    <t xml:space="preserve">Materials and Supplies </t>
  </si>
  <si>
    <t>63.00.49</t>
  </si>
  <si>
    <t>65.00.06</t>
  </si>
  <si>
    <t>65.00.07</t>
  </si>
  <si>
    <t>65.00.49</t>
  </si>
  <si>
    <t>67.00.36</t>
  </si>
  <si>
    <t>61.60.24</t>
  </si>
  <si>
    <t>60.00.36</t>
  </si>
  <si>
    <t>Grant in Aid Salaries</t>
  </si>
  <si>
    <t>Grant in Aid General</t>
  </si>
  <si>
    <t>Scholarships</t>
  </si>
  <si>
    <t>Grants in aid General</t>
  </si>
  <si>
    <t>60.00.19</t>
  </si>
  <si>
    <t>Digital Equipment</t>
  </si>
  <si>
    <t>60.00.26</t>
  </si>
  <si>
    <t>Advertising and Publicity</t>
  </si>
  <si>
    <t>61.45.11</t>
  </si>
  <si>
    <t>60.00.27</t>
  </si>
  <si>
    <t>Repair and Maintenance</t>
  </si>
  <si>
    <t>61.45.29</t>
  </si>
  <si>
    <t>61.46.11</t>
  </si>
  <si>
    <t>61.46.14</t>
  </si>
  <si>
    <t>61.46.29</t>
  </si>
  <si>
    <t>61.47.11</t>
  </si>
  <si>
    <t>61.47.14</t>
  </si>
  <si>
    <t>61.47.29</t>
  </si>
  <si>
    <t>61.48.11</t>
  </si>
  <si>
    <t>61.48.14</t>
  </si>
  <si>
    <t>61.48.29</t>
  </si>
  <si>
    <t>Soreng District</t>
  </si>
  <si>
    <t>61.50.01</t>
  </si>
  <si>
    <t>61.50.02</t>
  </si>
  <si>
    <t>61.50.06</t>
  </si>
  <si>
    <t>61.50.07</t>
  </si>
  <si>
    <t>61.50.11</t>
  </si>
  <si>
    <t>61.50.13</t>
  </si>
  <si>
    <t>61.50.14</t>
  </si>
  <si>
    <t>61.50.29</t>
  </si>
  <si>
    <t>61.60.26</t>
  </si>
  <si>
    <t>61.60.29</t>
  </si>
  <si>
    <t>65.00.29</t>
  </si>
  <si>
    <t>68.45.01</t>
  </si>
  <si>
    <t>68.45.02</t>
  </si>
  <si>
    <t>68.45.06</t>
  </si>
  <si>
    <t>68.45.07</t>
  </si>
  <si>
    <t>68.45.11</t>
  </si>
  <si>
    <t>68.45.13</t>
  </si>
  <si>
    <t>68.45.24</t>
  </si>
  <si>
    <t>68.46.01</t>
  </si>
  <si>
    <t>68.46.02</t>
  </si>
  <si>
    <t>68.46.06</t>
  </si>
  <si>
    <t>68.46.07</t>
  </si>
  <si>
    <t>68.46.11</t>
  </si>
  <si>
    <t>68.46.13</t>
  </si>
  <si>
    <t>68.46.24</t>
  </si>
  <si>
    <t>68.47.01</t>
  </si>
  <si>
    <t>68.47.02</t>
  </si>
  <si>
    <t>68.47.06</t>
  </si>
  <si>
    <t>68.47.07</t>
  </si>
  <si>
    <t>68.47.11</t>
  </si>
  <si>
    <t>68.47.13</t>
  </si>
  <si>
    <t>68.47.24</t>
  </si>
  <si>
    <t>68.48.01</t>
  </si>
  <si>
    <t>68.48.02</t>
  </si>
  <si>
    <t>68.48.06</t>
  </si>
  <si>
    <t>68.48.07</t>
  </si>
  <si>
    <t>68.48.11</t>
  </si>
  <si>
    <t>68.48.13</t>
  </si>
  <si>
    <t>68.48.24</t>
  </si>
  <si>
    <t>Pakyong District</t>
  </si>
  <si>
    <t>68.49.01</t>
  </si>
  <si>
    <t>68.49.02</t>
  </si>
  <si>
    <t>68.49.06</t>
  </si>
  <si>
    <t>68.49.07</t>
  </si>
  <si>
    <t>68.49.11</t>
  </si>
  <si>
    <t>68.49.13</t>
  </si>
  <si>
    <t>68.49.24</t>
  </si>
  <si>
    <t>68.50.01</t>
  </si>
  <si>
    <t>68.50.02</t>
  </si>
  <si>
    <t>68.50.06</t>
  </si>
  <si>
    <t>68.50.07</t>
  </si>
  <si>
    <t>68.50.11</t>
  </si>
  <si>
    <t>68.50.13</t>
  </si>
  <si>
    <t>68.50.24</t>
  </si>
  <si>
    <t>61.00.49</t>
  </si>
  <si>
    <t>Capital Outlay on Village and Small Industries</t>
  </si>
  <si>
    <t>Industrial Estates</t>
  </si>
  <si>
    <t xml:space="preserve">Other Industries </t>
  </si>
  <si>
    <t>MSME Policy- Subsidies &amp; Incentives</t>
  </si>
  <si>
    <t>66.60.33</t>
  </si>
  <si>
    <t>Subsidies</t>
  </si>
  <si>
    <t>Exhibition and Awareness Programme, Trades, Fairs and Training</t>
  </si>
  <si>
    <t>62.00.49</t>
  </si>
  <si>
    <t>Skilled Youth Startup Scheme</t>
  </si>
  <si>
    <t>66.61.33</t>
  </si>
  <si>
    <t>66.61.49</t>
  </si>
  <si>
    <t>Ease of Doing Business</t>
  </si>
  <si>
    <t>Setting up of New DICs</t>
  </si>
  <si>
    <t>67.00.49</t>
  </si>
  <si>
    <t>2024-25</t>
  </si>
  <si>
    <t>60.00.29</t>
  </si>
  <si>
    <t>Handloom Industries</t>
  </si>
  <si>
    <t>68.49.14</t>
  </si>
  <si>
    <t>Rent, Rates and Taxes</t>
  </si>
  <si>
    <t>Sikkim INSPIRES (Integrated Service Provision and Innovation for Rural Economies)</t>
  </si>
  <si>
    <t>Sikkim INSPIRES (Central Share)</t>
  </si>
  <si>
    <t>64.00.70</t>
  </si>
  <si>
    <t>Building and Structures</t>
  </si>
  <si>
    <t>72.00.72</t>
  </si>
  <si>
    <t>Flatted Factory Complex- State Share</t>
  </si>
  <si>
    <t>Motor Vehicles</t>
  </si>
  <si>
    <t>Head Office</t>
  </si>
  <si>
    <t>44.00.51</t>
  </si>
  <si>
    <t>74.00.35</t>
  </si>
  <si>
    <t>Plantation Growers Welfare Board, Parkha-Pakyong District</t>
  </si>
  <si>
    <t>Information, Computer, Telecommunications (ICT) Equipment</t>
  </si>
  <si>
    <t>62.00.31</t>
  </si>
  <si>
    <t>Grant in Aid for Creation of Capital Assets</t>
  </si>
  <si>
    <t>Minor Civil and Electric Works</t>
  </si>
  <si>
    <t>Minor, Civil and Electric Works</t>
  </si>
  <si>
    <t xml:space="preserve"> Revised 
Estimate</t>
  </si>
  <si>
    <t>2025-26</t>
  </si>
  <si>
    <t>44.00.71</t>
  </si>
  <si>
    <t>66.62.49</t>
  </si>
  <si>
    <t>60.00.60</t>
  </si>
  <si>
    <t>Other Capital Expenditure</t>
  </si>
  <si>
    <t>Assistance to Public Sector and Other Undertakings</t>
  </si>
  <si>
    <t>Honey Processing at Temi Tea Estate (State Share)</t>
  </si>
  <si>
    <t>73.00.72</t>
  </si>
  <si>
    <t>68.46.29</t>
  </si>
  <si>
    <t>68.50.29</t>
  </si>
  <si>
    <t>Tea Grower Society of Rhenock under Pakyong District</t>
  </si>
  <si>
    <t>63.00.31</t>
  </si>
  <si>
    <t>I. Estimate of the amount required in the year ending 31st March, 2027 to defray the charges in respect of Commerce and Industries</t>
  </si>
  <si>
    <t>2026-27</t>
  </si>
  <si>
    <t>64.00.49</t>
  </si>
  <si>
    <t>Sikkim INSPIRES (Integrated Service Provision and Innovation for Rural Economies) (Central Share)</t>
  </si>
  <si>
    <t>68.47.29</t>
  </si>
  <si>
    <t>Outlet and other Amenities at TTE</t>
  </si>
  <si>
    <t>74.00.60</t>
  </si>
  <si>
    <t>Mukhya Matri Yuva Udyamsheelta Vikas Yojna</t>
  </si>
  <si>
    <t>Employment Scheme for Unemployed Educated Youth</t>
  </si>
  <si>
    <t>Border Trade Study</t>
  </si>
  <si>
    <t xml:space="preserve">Border Trade </t>
  </si>
  <si>
    <t>65.80.49</t>
  </si>
  <si>
    <t>Border Trade Maintenance</t>
  </si>
  <si>
    <t>65.81.49</t>
  </si>
  <si>
    <t>74.00.54</t>
  </si>
  <si>
    <t>Investment</t>
  </si>
  <si>
    <t>Emoluments of Chairpersons, Advisors &amp; OSDs</t>
  </si>
  <si>
    <t>66</t>
  </si>
  <si>
    <t>66.00.49</t>
  </si>
  <si>
    <t>74.00.52</t>
  </si>
  <si>
    <t>Machinery and Equipment</t>
  </si>
  <si>
    <t>Grants in Aid to SEED Cell</t>
  </si>
  <si>
    <t>68.00.31</t>
  </si>
  <si>
    <t>Grants in Aid General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</si>
</sst>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00#"/>
    <numFmt numFmtId="165" formatCode="0#"/>
    <numFmt numFmtId="166" formatCode="00000#"/>
    <numFmt numFmtId="167" formatCode="00.#00"/>
    <numFmt numFmtId="168" formatCode="0#.#00"/>
    <numFmt numFmtId="169" formatCode="0_)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  <xf numFmtId="164" fontId="2" fillId="0" borderId="0"/>
  </cellStyleXfs>
  <cellXfs count="117">
    <xf numFmtId="0" fontId="0" fillId="0" borderId="0" xfId="0"/>
    <xf numFmtId="0" fontId="4" fillId="0" borderId="0" xfId="4" applyFont="1" applyFill="1" applyAlignment="1">
      <alignment horizontal="left" vertical="top" wrapText="1"/>
    </xf>
    <xf numFmtId="0" fontId="4" fillId="0" borderId="0" xfId="4" applyFont="1" applyFill="1" applyAlignment="1">
      <alignment horizontal="right" vertical="top" wrapText="1"/>
    </xf>
    <xf numFmtId="0" fontId="5" fillId="0" borderId="0" xfId="4" applyNumberFormat="1" applyFont="1" applyFill="1" applyAlignment="1" applyProtection="1">
      <alignment horizontal="center"/>
    </xf>
    <xf numFmtId="0" fontId="5" fillId="0" borderId="0" xfId="4" applyFont="1" applyFill="1" applyAlignment="1" applyProtection="1">
      <alignment horizontal="center"/>
    </xf>
    <xf numFmtId="0" fontId="4" fillId="0" borderId="0" xfId="4" applyFont="1" applyFill="1"/>
    <xf numFmtId="0" fontId="4" fillId="0" borderId="0" xfId="4" applyNumberFormat="1" applyFont="1" applyFill="1"/>
    <xf numFmtId="0" fontId="5" fillId="0" borderId="0" xfId="4" applyNumberFormat="1" applyFont="1" applyFill="1" applyAlignment="1">
      <alignment horizontal="center"/>
    </xf>
    <xf numFmtId="0" fontId="4" fillId="0" borderId="0" xfId="4" applyNumberFormat="1" applyFont="1" applyFill="1" applyAlignment="1" applyProtection="1">
      <alignment horizontal="right"/>
    </xf>
    <xf numFmtId="0" fontId="4" fillId="0" borderId="0" xfId="4" applyFont="1" applyFill="1" applyAlignment="1" applyProtection="1">
      <alignment horizontal="left"/>
    </xf>
    <xf numFmtId="43" fontId="5" fillId="0" borderId="0" xfId="1" applyFont="1" applyFill="1" applyAlignment="1" applyProtection="1">
      <alignment horizontal="right"/>
    </xf>
    <xf numFmtId="0" fontId="4" fillId="0" borderId="0" xfId="4" applyNumberFormat="1" applyFont="1" applyFill="1" applyAlignment="1" applyProtection="1">
      <alignment horizontal="left"/>
    </xf>
    <xf numFmtId="0" fontId="5" fillId="0" borderId="0" xfId="3" applyNumberFormat="1" applyFont="1" applyFill="1" applyBorder="1" applyAlignment="1" applyProtection="1">
      <alignment horizontal="center"/>
    </xf>
    <xf numFmtId="0" fontId="5" fillId="0" borderId="0" xfId="4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4" fillId="0" borderId="0" xfId="7" applyFont="1" applyFill="1" applyBorder="1" applyAlignment="1" applyProtection="1">
      <alignment horizontal="left" vertical="top" wrapText="1"/>
    </xf>
    <xf numFmtId="0" fontId="4" fillId="0" borderId="0" xfId="7" applyFont="1" applyFill="1" applyBorder="1" applyAlignment="1" applyProtection="1">
      <alignment horizontal="right" vertical="top" wrapText="1"/>
    </xf>
    <xf numFmtId="0" fontId="4" fillId="0" borderId="1" xfId="6" applyFont="1" applyFill="1" applyBorder="1" applyAlignment="1" applyProtection="1">
      <alignment horizontal="left"/>
    </xf>
    <xf numFmtId="0" fontId="4" fillId="0" borderId="1" xfId="6" applyNumberFormat="1" applyFont="1" applyFill="1" applyBorder="1" applyProtection="1"/>
    <xf numFmtId="0" fontId="6" fillId="0" borderId="1" xfId="6" applyNumberFormat="1" applyFont="1" applyFill="1" applyBorder="1" applyAlignment="1" applyProtection="1">
      <alignment horizontal="right"/>
    </xf>
    <xf numFmtId="0" fontId="4" fillId="0" borderId="0" xfId="7" applyFont="1" applyFill="1" applyProtection="1"/>
    <xf numFmtId="0" fontId="4" fillId="0" borderId="0" xfId="4" applyFont="1" applyFill="1" applyBorder="1" applyAlignment="1">
      <alignment horizontal="left" vertical="top" wrapText="1"/>
    </xf>
    <xf numFmtId="0" fontId="5" fillId="0" borderId="0" xfId="4" applyFont="1" applyFill="1" applyBorder="1" applyAlignment="1" applyProtection="1">
      <alignment horizontal="left" vertical="top" wrapText="1"/>
    </xf>
    <xf numFmtId="0" fontId="4" fillId="0" borderId="0" xfId="4" applyNumberFormat="1" applyFont="1" applyFill="1" applyBorder="1" applyAlignment="1" applyProtection="1">
      <alignment horizontal="right"/>
    </xf>
    <xf numFmtId="0" fontId="5" fillId="0" borderId="0" xfId="4" applyFont="1" applyFill="1" applyBorder="1" applyAlignment="1">
      <alignment horizontal="right" vertical="top" wrapText="1"/>
    </xf>
    <xf numFmtId="165" fontId="4" fillId="0" borderId="0" xfId="4" applyNumberFormat="1" applyFont="1" applyFill="1" applyBorder="1" applyAlignment="1">
      <alignment horizontal="right" vertical="top" wrapText="1"/>
    </xf>
    <xf numFmtId="0" fontId="4" fillId="0" borderId="0" xfId="4" applyFont="1" applyFill="1" applyBorder="1" applyAlignment="1" applyProtection="1">
      <alignment horizontal="left" vertical="top" wrapText="1"/>
    </xf>
    <xf numFmtId="0" fontId="4" fillId="0" borderId="0" xfId="4" applyNumberFormat="1" applyFont="1" applyFill="1" applyBorder="1"/>
    <xf numFmtId="168" fontId="5" fillId="0" borderId="0" xfId="4" applyNumberFormat="1" applyFont="1" applyFill="1" applyBorder="1" applyAlignment="1">
      <alignment horizontal="right" vertical="top" wrapText="1"/>
    </xf>
    <xf numFmtId="0" fontId="4" fillId="0" borderId="0" xfId="4" applyNumberFormat="1" applyFont="1" applyFill="1" applyBorder="1" applyAlignment="1">
      <alignment horizontal="right"/>
    </xf>
    <xf numFmtId="43" fontId="4" fillId="0" borderId="0" xfId="1" applyFont="1" applyFill="1" applyBorder="1" applyAlignment="1" applyProtection="1">
      <alignment horizontal="right" wrapText="1"/>
    </xf>
    <xf numFmtId="43" fontId="4" fillId="0" borderId="3" xfId="1" applyFont="1" applyFill="1" applyBorder="1" applyAlignment="1" applyProtection="1">
      <alignment horizontal="right" wrapText="1"/>
    </xf>
    <xf numFmtId="0" fontId="4" fillId="0" borderId="3" xfId="4" applyNumberFormat="1" applyFont="1" applyFill="1" applyBorder="1" applyAlignment="1" applyProtection="1">
      <alignment horizontal="right" wrapText="1"/>
    </xf>
    <xf numFmtId="0" fontId="4" fillId="0" borderId="0" xfId="4" applyNumberFormat="1" applyFont="1" applyFill="1" applyAlignment="1">
      <alignment horizontal="right"/>
    </xf>
    <xf numFmtId="167" fontId="5" fillId="0" borderId="0" xfId="4" applyNumberFormat="1" applyFont="1" applyFill="1" applyBorder="1" applyAlignment="1">
      <alignment horizontal="right" vertical="top" wrapText="1"/>
    </xf>
    <xf numFmtId="0" fontId="4" fillId="0" borderId="0" xfId="4" applyFont="1" applyFill="1" applyBorder="1" applyAlignment="1" applyProtection="1">
      <alignment horizontal="left" vertical="center" wrapText="1"/>
    </xf>
    <xf numFmtId="43" fontId="4" fillId="0" borderId="0" xfId="1" applyFont="1" applyFill="1" applyBorder="1" applyAlignment="1">
      <alignment horizontal="right" wrapText="1"/>
    </xf>
    <xf numFmtId="43" fontId="4" fillId="0" borderId="0" xfId="1" applyFont="1" applyFill="1" applyAlignment="1" applyProtection="1">
      <alignment horizontal="right" wrapText="1"/>
    </xf>
    <xf numFmtId="43" fontId="4" fillId="0" borderId="0" xfId="1" applyFont="1" applyFill="1" applyAlignment="1">
      <alignment horizontal="right" wrapText="1"/>
    </xf>
    <xf numFmtId="43" fontId="4" fillId="0" borderId="1" xfId="1" applyFont="1" applyFill="1" applyBorder="1" applyAlignment="1" applyProtection="1">
      <alignment horizontal="right" wrapText="1"/>
    </xf>
    <xf numFmtId="43" fontId="4" fillId="0" borderId="1" xfId="1" applyFont="1" applyFill="1" applyBorder="1" applyAlignment="1">
      <alignment horizontal="right" wrapText="1"/>
    </xf>
    <xf numFmtId="0" fontId="4" fillId="0" borderId="1" xfId="4" applyNumberFormat="1" applyFont="1" applyFill="1" applyBorder="1" applyAlignment="1" applyProtection="1">
      <alignment horizontal="right" wrapText="1"/>
    </xf>
    <xf numFmtId="164" fontId="5" fillId="0" borderId="0" xfId="4" applyNumberFormat="1" applyFont="1" applyFill="1" applyBorder="1" applyAlignment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right" wrapText="1"/>
    </xf>
    <xf numFmtId="0" fontId="4" fillId="0" borderId="0" xfId="4" applyNumberFormat="1" applyFont="1" applyFill="1" applyAlignment="1">
      <alignment horizontal="right" wrapText="1"/>
    </xf>
    <xf numFmtId="0" fontId="4" fillId="0" borderId="3" xfId="1" applyNumberFormat="1" applyFont="1" applyFill="1" applyBorder="1" applyAlignment="1" applyProtection="1">
      <alignment horizontal="right" wrapText="1"/>
    </xf>
    <xf numFmtId="0" fontId="4" fillId="0" borderId="0" xfId="4" applyNumberFormat="1" applyFont="1" applyFill="1" applyBorder="1" applyAlignment="1" applyProtection="1">
      <alignment horizontal="right" wrapText="1"/>
    </xf>
    <xf numFmtId="0" fontId="4" fillId="0" borderId="0" xfId="4" applyNumberFormat="1" applyFont="1" applyFill="1" applyBorder="1" applyAlignment="1">
      <alignment horizontal="right" wrapText="1"/>
    </xf>
    <xf numFmtId="0" fontId="4" fillId="0" borderId="1" xfId="1" applyNumberFormat="1" applyFont="1" applyFill="1" applyBorder="1" applyAlignment="1" applyProtection="1">
      <alignment horizontal="right" wrapText="1"/>
    </xf>
    <xf numFmtId="0" fontId="4" fillId="0" borderId="2" xfId="4" applyNumberFormat="1" applyFont="1" applyFill="1" applyBorder="1" applyAlignment="1" applyProtection="1">
      <alignment horizontal="right" wrapText="1"/>
    </xf>
    <xf numFmtId="0" fontId="4" fillId="0" borderId="2" xfId="1" applyNumberFormat="1" applyFont="1" applyFill="1" applyBorder="1" applyAlignment="1" applyProtection="1">
      <alignment horizontal="right" wrapText="1"/>
    </xf>
    <xf numFmtId="43" fontId="4" fillId="0" borderId="2" xfId="1" applyFont="1" applyFill="1" applyBorder="1" applyAlignment="1" applyProtection="1">
      <alignment horizontal="right" wrapText="1"/>
    </xf>
    <xf numFmtId="0" fontId="4" fillId="0" borderId="0" xfId="1" applyNumberFormat="1" applyFont="1" applyFill="1" applyBorder="1" applyAlignment="1">
      <alignment horizontal="right" wrapText="1"/>
    </xf>
    <xf numFmtId="0" fontId="4" fillId="0" borderId="3" xfId="4" applyFont="1" applyFill="1" applyBorder="1" applyAlignment="1">
      <alignment horizontal="left" vertical="top" wrapText="1"/>
    </xf>
    <xf numFmtId="0" fontId="4" fillId="0" borderId="3" xfId="4" applyFont="1" applyFill="1" applyBorder="1" applyAlignment="1">
      <alignment horizontal="right" vertical="top" wrapText="1"/>
    </xf>
    <xf numFmtId="0" fontId="5" fillId="0" borderId="3" xfId="4" applyFont="1" applyFill="1" applyBorder="1" applyAlignment="1" applyProtection="1">
      <alignment horizontal="left" vertical="top" wrapText="1"/>
    </xf>
    <xf numFmtId="166" fontId="4" fillId="0" borderId="0" xfId="4" applyNumberFormat="1" applyFont="1" applyFill="1" applyBorder="1" applyAlignment="1">
      <alignment horizontal="right" vertical="top" wrapText="1"/>
    </xf>
    <xf numFmtId="0" fontId="4" fillId="0" borderId="0" xfId="5" applyFont="1" applyFill="1" applyBorder="1" applyAlignment="1">
      <alignment horizontal="right" vertical="top" wrapText="1"/>
    </xf>
    <xf numFmtId="0" fontId="4" fillId="0" borderId="0" xfId="5" applyFont="1" applyFill="1" applyBorder="1" applyAlignment="1" applyProtection="1">
      <alignment horizontal="left" vertical="center" wrapText="1"/>
    </xf>
    <xf numFmtId="0" fontId="4" fillId="0" borderId="0" xfId="7" applyNumberFormat="1" applyFont="1" applyFill="1" applyBorder="1" applyAlignment="1" applyProtection="1">
      <alignment horizontal="left" vertical="top" wrapText="1"/>
    </xf>
    <xf numFmtId="0" fontId="4" fillId="0" borderId="0" xfId="7" applyNumberFormat="1" applyFont="1" applyFill="1" applyBorder="1" applyAlignment="1" applyProtection="1">
      <alignment horizontal="right" vertical="top" wrapText="1"/>
    </xf>
    <xf numFmtId="166" fontId="4" fillId="0" borderId="0" xfId="3" applyNumberFormat="1" applyFont="1" applyFill="1" applyAlignment="1" applyProtection="1">
      <alignment horizontal="right" vertical="top"/>
    </xf>
    <xf numFmtId="0" fontId="4" fillId="0" borderId="0" xfId="2" applyFont="1" applyFill="1" applyBorder="1" applyAlignment="1" applyProtection="1">
      <alignment horizontal="left" vertical="top" wrapText="1"/>
    </xf>
    <xf numFmtId="43" fontId="4" fillId="0" borderId="3" xfId="1" applyFont="1" applyFill="1" applyBorder="1" applyAlignment="1">
      <alignment horizontal="right" wrapText="1"/>
    </xf>
    <xf numFmtId="0" fontId="4" fillId="0" borderId="3" xfId="4" applyNumberFormat="1" applyFont="1" applyFill="1" applyBorder="1" applyAlignment="1">
      <alignment horizontal="right" wrapText="1"/>
    </xf>
    <xf numFmtId="0" fontId="4" fillId="0" borderId="1" xfId="7" applyFont="1" applyFill="1" applyBorder="1" applyProtection="1"/>
    <xf numFmtId="0" fontId="4" fillId="0" borderId="1" xfId="4" applyFont="1" applyFill="1" applyBorder="1"/>
    <xf numFmtId="0" fontId="4" fillId="0" borderId="0" xfId="7" applyFont="1" applyFill="1" applyBorder="1" applyAlignment="1" applyProtection="1">
      <alignment vertical="top"/>
    </xf>
    <xf numFmtId="0" fontId="4" fillId="0" borderId="0" xfId="7" applyFont="1" applyFill="1" applyBorder="1" applyProtection="1"/>
    <xf numFmtId="0" fontId="4" fillId="0" borderId="0" xfId="4" applyFont="1" applyFill="1" applyBorder="1"/>
    <xf numFmtId="0" fontId="4" fillId="0" borderId="3" xfId="1" applyNumberFormat="1" applyFont="1" applyFill="1" applyBorder="1" applyAlignment="1">
      <alignment horizontal="right" wrapText="1"/>
    </xf>
    <xf numFmtId="169" fontId="4" fillId="0" borderId="0" xfId="9" applyNumberFormat="1" applyFont="1" applyFill="1" applyAlignment="1" applyProtection="1">
      <alignment horizontal="left" vertical="top" wrapText="1"/>
    </xf>
    <xf numFmtId="0" fontId="5" fillId="0" borderId="0" xfId="4" applyNumberFormat="1" applyFont="1" applyFill="1" applyBorder="1" applyAlignment="1" applyProtection="1">
      <alignment horizontal="right"/>
    </xf>
    <xf numFmtId="0" fontId="5" fillId="0" borderId="0" xfId="4" applyFont="1" applyFill="1" applyAlignment="1">
      <alignment horizontal="center"/>
    </xf>
    <xf numFmtId="0" fontId="4" fillId="0" borderId="0" xfId="5" applyFont="1" applyFill="1" applyBorder="1" applyAlignment="1">
      <alignment horizontal="center" vertical="top" wrapText="1"/>
    </xf>
    <xf numFmtId="167" fontId="5" fillId="0" borderId="0" xfId="5" applyNumberFormat="1" applyFont="1" applyFill="1" applyBorder="1" applyAlignment="1">
      <alignment horizontal="right" vertical="top" wrapText="1"/>
    </xf>
    <xf numFmtId="0" fontId="5" fillId="0" borderId="0" xfId="5" applyFont="1" applyFill="1" applyBorder="1" applyAlignment="1" applyProtection="1">
      <alignment horizontal="left" vertical="top" wrapText="1"/>
    </xf>
    <xf numFmtId="0" fontId="4" fillId="0" borderId="0" xfId="5" applyFont="1" applyFill="1" applyBorder="1" applyAlignment="1" applyProtection="1">
      <alignment horizontal="left" vertical="top" wrapText="1"/>
    </xf>
    <xf numFmtId="0" fontId="4" fillId="0" borderId="0" xfId="4" applyNumberFormat="1" applyFont="1" applyFill="1" applyAlignment="1" applyProtection="1">
      <alignment horizontal="right" vertical="top"/>
    </xf>
    <xf numFmtId="0" fontId="5" fillId="0" borderId="0" xfId="8" applyNumberFormat="1" applyFont="1" applyFill="1" applyAlignment="1">
      <alignment horizontal="center" vertical="top"/>
    </xf>
    <xf numFmtId="0" fontId="4" fillId="0" borderId="1" xfId="4" applyFont="1" applyFill="1" applyBorder="1" applyAlignment="1">
      <alignment horizontal="left" vertical="top" wrapText="1"/>
    </xf>
    <xf numFmtId="0" fontId="4" fillId="0" borderId="0" xfId="4" applyFont="1" applyFill="1" applyAlignment="1" applyProtection="1">
      <alignment horizontal="left" vertical="top"/>
    </xf>
    <xf numFmtId="0" fontId="4" fillId="0" borderId="1" xfId="7" applyNumberFormat="1" applyFont="1" applyFill="1" applyBorder="1" applyAlignment="1" applyProtection="1">
      <alignment horizontal="left" vertical="top" wrapText="1"/>
    </xf>
    <xf numFmtId="0" fontId="4" fillId="0" borderId="1" xfId="7" applyNumberFormat="1" applyFont="1" applyFill="1" applyBorder="1" applyAlignment="1" applyProtection="1">
      <alignment horizontal="right" vertical="top" wrapText="1"/>
    </xf>
    <xf numFmtId="0" fontId="4" fillId="0" borderId="1" xfId="4" applyFont="1" applyFill="1" applyBorder="1" applyAlignment="1">
      <alignment horizontal="right" vertical="top" wrapText="1"/>
    </xf>
    <xf numFmtId="0" fontId="4" fillId="0" borderId="1" xfId="4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Alignment="1">
      <alignment horizontal="right" wrapText="1"/>
    </xf>
    <xf numFmtId="0" fontId="4" fillId="0" borderId="1" xfId="7" applyFont="1" applyFill="1" applyBorder="1" applyAlignment="1" applyProtection="1">
      <alignment horizontal="left" vertical="top" wrapText="1"/>
    </xf>
    <xf numFmtId="0" fontId="4" fillId="0" borderId="1" xfId="7" applyFont="1" applyFill="1" applyBorder="1" applyAlignment="1" applyProtection="1">
      <alignment horizontal="right" vertical="top" wrapText="1"/>
    </xf>
    <xf numFmtId="0" fontId="4" fillId="0" borderId="1" xfId="6" applyNumberFormat="1" applyFont="1" applyFill="1" applyBorder="1" applyAlignment="1" applyProtection="1">
      <alignment horizontal="right"/>
    </xf>
    <xf numFmtId="0" fontId="4" fillId="0" borderId="1" xfId="6" applyNumberFormat="1" applyFont="1" applyFill="1" applyBorder="1" applyAlignment="1" applyProtection="1">
      <alignment vertical="center" wrapText="1"/>
    </xf>
    <xf numFmtId="0" fontId="4" fillId="0" borderId="1" xfId="1" applyNumberFormat="1" applyFont="1" applyFill="1" applyBorder="1" applyAlignment="1">
      <alignment horizontal="right" wrapText="1"/>
    </xf>
    <xf numFmtId="0" fontId="5" fillId="0" borderId="1" xfId="4" applyFont="1" applyFill="1" applyBorder="1" applyAlignment="1" applyProtection="1">
      <alignment horizontal="left" vertical="top" wrapText="1"/>
    </xf>
    <xf numFmtId="0" fontId="4" fillId="0" borderId="0" xfId="4" applyFont="1" applyFill="1" applyBorder="1" applyAlignment="1">
      <alignment horizontal="right" vertical="top" wrapText="1"/>
    </xf>
    <xf numFmtId="49" fontId="4" fillId="0" borderId="0" xfId="7" applyNumberFormat="1" applyFont="1" applyFill="1" applyBorder="1" applyAlignment="1" applyProtection="1">
      <alignment horizontal="right" vertical="top" wrapText="1"/>
    </xf>
    <xf numFmtId="0" fontId="4" fillId="0" borderId="0" xfId="7" applyNumberFormat="1" applyFont="1" applyFill="1" applyBorder="1" applyProtection="1"/>
    <xf numFmtId="0" fontId="5" fillId="0" borderId="0" xfId="4" applyFont="1" applyFill="1" applyBorder="1" applyAlignment="1">
      <alignment horizontal="left" vertical="top" wrapText="1"/>
    </xf>
    <xf numFmtId="0" fontId="4" fillId="0" borderId="0" xfId="7" applyFont="1" applyFill="1" applyBorder="1" applyAlignment="1" applyProtection="1">
      <alignment horizontal="left"/>
    </xf>
    <xf numFmtId="0" fontId="4" fillId="0" borderId="0" xfId="7" applyNumberFormat="1" applyFont="1" applyFill="1" applyProtection="1"/>
    <xf numFmtId="0" fontId="4" fillId="0" borderId="0" xfId="7" applyNumberFormat="1" applyFont="1" applyFill="1" applyBorder="1" applyAlignment="1" applyProtection="1">
      <alignment horizontal="left"/>
    </xf>
    <xf numFmtId="0" fontId="4" fillId="0" borderId="2" xfId="7" applyFont="1" applyFill="1" applyBorder="1" applyAlignment="1" applyProtection="1">
      <alignment horizontal="left" vertical="top" wrapText="1"/>
    </xf>
    <xf numFmtId="0" fontId="4" fillId="0" borderId="2" xfId="7" applyFont="1" applyFill="1" applyBorder="1" applyAlignment="1" applyProtection="1">
      <alignment vertical="top"/>
    </xf>
    <xf numFmtId="0" fontId="4" fillId="0" borderId="2" xfId="6" applyFont="1" applyFill="1" applyBorder="1" applyAlignment="1" applyProtection="1"/>
    <xf numFmtId="0" fontId="4" fillId="0" borderId="2" xfId="6" applyNumberFormat="1" applyFont="1" applyFill="1" applyBorder="1" applyAlignment="1" applyProtection="1">
      <alignment horizontal="right"/>
    </xf>
    <xf numFmtId="0" fontId="4" fillId="0" borderId="2" xfId="6" applyNumberFormat="1" applyFont="1" applyFill="1" applyBorder="1" applyAlignment="1" applyProtection="1">
      <alignment horizontal="right" vertical="top" wrapText="1"/>
    </xf>
    <xf numFmtId="0" fontId="4" fillId="0" borderId="0" xfId="6" applyFont="1" applyFill="1" applyBorder="1" applyAlignment="1" applyProtection="1"/>
    <xf numFmtId="0" fontId="1" fillId="0" borderId="0" xfId="0" applyFont="1" applyFill="1" applyAlignment="1"/>
    <xf numFmtId="0" fontId="4" fillId="0" borderId="0" xfId="6" applyNumberFormat="1" applyFont="1" applyFill="1" applyBorder="1" applyAlignment="1" applyProtection="1">
      <alignment horizontal="right" vertical="center"/>
    </xf>
    <xf numFmtId="167" fontId="5" fillId="0" borderId="1" xfId="4" applyNumberFormat="1" applyFont="1" applyFill="1" applyBorder="1" applyAlignment="1">
      <alignment horizontal="right" vertical="top" wrapText="1"/>
    </xf>
    <xf numFmtId="166" fontId="4" fillId="0" borderId="1" xfId="4" applyNumberFormat="1" applyFont="1" applyFill="1" applyBorder="1" applyAlignment="1">
      <alignment horizontal="right" vertical="top" wrapText="1"/>
    </xf>
    <xf numFmtId="0" fontId="4" fillId="0" borderId="3" xfId="1" applyNumberFormat="1" applyFont="1" applyFill="1" applyBorder="1" applyAlignment="1" applyProtection="1">
      <alignment horizontal="right" vertical="center" wrapText="1"/>
    </xf>
    <xf numFmtId="0" fontId="4" fillId="0" borderId="0" xfId="7" applyFont="1" applyFill="1" applyAlignment="1" applyProtection="1">
      <alignment horizontal="right" vertical="top"/>
    </xf>
    <xf numFmtId="0" fontId="4" fillId="0" borderId="2" xfId="6" applyNumberFormat="1" applyFont="1" applyFill="1" applyBorder="1" applyAlignment="1" applyProtection="1">
      <alignment horizontal="right" vertical="top" wrapText="1"/>
    </xf>
    <xf numFmtId="0" fontId="5" fillId="0" borderId="0" xfId="4" applyNumberFormat="1" applyFont="1" applyFill="1" applyAlignment="1" applyProtection="1">
      <alignment horizontal="center"/>
    </xf>
    <xf numFmtId="0" fontId="5" fillId="0" borderId="0" xfId="4" applyNumberFormat="1" applyFont="1" applyFill="1" applyAlignment="1">
      <alignment horizontal="center"/>
    </xf>
    <xf numFmtId="0" fontId="4" fillId="0" borderId="0" xfId="8" applyNumberFormat="1" applyFont="1" applyFill="1" applyAlignment="1" applyProtection="1">
      <alignment horizontal="left" vertical="top" wrapText="1"/>
    </xf>
  </cellXfs>
  <cellStyles count="10">
    <cellStyle name="Comma" xfId="1" builtinId="3"/>
    <cellStyle name="Normal" xfId="0" builtinId="0"/>
    <cellStyle name="Normal_budget 2004-05_2.6.04" xfId="2"/>
    <cellStyle name="Normal_BUDGET FOR  03-04" xfId="3"/>
    <cellStyle name="Normal_budget for 03-04" xfId="4"/>
    <cellStyle name="Normal_budget for 03-04 2" xfId="5"/>
    <cellStyle name="Normal_BUDGET-2000" xfId="6"/>
    <cellStyle name="Normal_budgetDocNIC02-03" xfId="7"/>
    <cellStyle name="Normal_DEMAND17" xfId="8"/>
    <cellStyle name="Normal_DEMAND51" xfId="9"/>
  </cellStyles>
  <dxfs count="0"/>
  <tableStyles count="0" defaultTableStyle="TableStyleMedium9" defaultPivotStyle="PivotStyleLight16"/>
  <colors>
    <mruColors>
      <color rgb="FFFFCCFF"/>
      <color rgb="FFFF0066"/>
      <color rgb="FF336699"/>
      <color rgb="FFFD9287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334" transitionEvaluation="1" codeName="Sheet1">
    <tabColor rgb="FFC00000"/>
  </sheetPr>
  <dimension ref="A1:G372"/>
  <sheetViews>
    <sheetView tabSelected="1" view="pageBreakPreview" topLeftCell="A334" zoomScale="115" zoomScaleNormal="145" zoomScaleSheetLayoutView="115" workbookViewId="0">
      <selection activeCell="L346" sqref="L346"/>
    </sheetView>
  </sheetViews>
  <sheetFormatPr defaultColWidth="11" defaultRowHeight="12.75"/>
  <cols>
    <col min="1" max="1" width="5.7109375" style="1" customWidth="1"/>
    <col min="2" max="2" width="8.28515625" style="2" customWidth="1"/>
    <col min="3" max="3" width="40.7109375" style="5" customWidth="1"/>
    <col min="4" max="4" width="10.7109375" style="6" customWidth="1"/>
    <col min="5" max="5" width="10.7109375" style="5" customWidth="1"/>
    <col min="6" max="6" width="10.7109375" style="6" customWidth="1"/>
    <col min="7" max="7" width="10.7109375" style="5" customWidth="1"/>
    <col min="8" max="16384" width="11" style="5"/>
  </cols>
  <sheetData>
    <row r="1" spans="1:7">
      <c r="A1" s="114" t="s">
        <v>44</v>
      </c>
      <c r="B1" s="114"/>
      <c r="C1" s="114"/>
      <c r="D1" s="114"/>
      <c r="E1" s="114"/>
      <c r="F1" s="114"/>
      <c r="G1" s="114"/>
    </row>
    <row r="2" spans="1:7">
      <c r="A2" s="115" t="s">
        <v>45</v>
      </c>
      <c r="B2" s="115"/>
      <c r="C2" s="115"/>
      <c r="D2" s="115"/>
      <c r="E2" s="115"/>
      <c r="F2" s="115"/>
      <c r="G2" s="115"/>
    </row>
    <row r="3" spans="1:7" ht="10.9" customHeight="1">
      <c r="C3" s="7"/>
      <c r="D3" s="5"/>
      <c r="F3" s="3"/>
      <c r="G3" s="4"/>
    </row>
    <row r="4" spans="1:7" ht="13.9" customHeight="1">
      <c r="C4" s="8" t="s">
        <v>49</v>
      </c>
      <c r="D4" s="7">
        <v>2407</v>
      </c>
      <c r="E4" s="9" t="s">
        <v>0</v>
      </c>
      <c r="G4" s="3"/>
    </row>
    <row r="5" spans="1:7" ht="13.9" customHeight="1">
      <c r="C5" s="8" t="s">
        <v>1</v>
      </c>
      <c r="D5" s="7">
        <v>2851</v>
      </c>
      <c r="E5" s="9" t="s">
        <v>2</v>
      </c>
      <c r="G5" s="3"/>
    </row>
    <row r="6" spans="1:7" ht="13.9" customHeight="1">
      <c r="C6" s="8"/>
      <c r="D6" s="7">
        <v>2852</v>
      </c>
      <c r="E6" s="9" t="s">
        <v>3</v>
      </c>
      <c r="G6" s="10"/>
    </row>
    <row r="7" spans="1:7" ht="13.9" customHeight="1">
      <c r="C7" s="8"/>
      <c r="D7" s="7">
        <v>2875</v>
      </c>
      <c r="E7" s="9" t="s">
        <v>203</v>
      </c>
      <c r="G7" s="10"/>
    </row>
    <row r="8" spans="1:7" ht="25.5" customHeight="1">
      <c r="C8" s="79" t="s">
        <v>53</v>
      </c>
      <c r="D8" s="80">
        <v>4851</v>
      </c>
      <c r="E8" s="116" t="s">
        <v>201</v>
      </c>
      <c r="F8" s="116"/>
      <c r="G8" s="116"/>
    </row>
    <row r="9" spans="1:7" ht="10.9" customHeight="1">
      <c r="C9" s="7"/>
      <c r="E9" s="11"/>
      <c r="F9" s="3"/>
      <c r="G9" s="3"/>
    </row>
    <row r="10" spans="1:7" s="69" customFormat="1" ht="15" customHeight="1">
      <c r="A10" s="98" t="s">
        <v>249</v>
      </c>
      <c r="B10" s="16"/>
      <c r="C10" s="99"/>
      <c r="D10" s="99"/>
      <c r="E10" s="100"/>
      <c r="F10" s="96"/>
      <c r="G10" s="100"/>
    </row>
    <row r="11" spans="1:7" ht="15" customHeight="1">
      <c r="D11" s="12" t="s">
        <v>47</v>
      </c>
      <c r="E11" s="12" t="s">
        <v>48</v>
      </c>
      <c r="F11" s="12" t="s">
        <v>6</v>
      </c>
      <c r="G11" s="6"/>
    </row>
    <row r="12" spans="1:7" ht="15" customHeight="1">
      <c r="C12" s="73" t="s">
        <v>4</v>
      </c>
      <c r="D12" s="7">
        <f>G312</f>
        <v>799891</v>
      </c>
      <c r="E12" s="14">
        <f>G349</f>
        <v>50400</v>
      </c>
      <c r="F12" s="74">
        <f>SUM(D12:E12)</f>
        <v>850291</v>
      </c>
      <c r="G12" s="6"/>
    </row>
    <row r="13" spans="1:7" ht="15" customHeight="1">
      <c r="D13" s="13"/>
      <c r="E13" s="14"/>
      <c r="F13" s="13"/>
      <c r="G13" s="6"/>
    </row>
    <row r="14" spans="1:7" ht="15" customHeight="1">
      <c r="A14" s="82" t="s">
        <v>46</v>
      </c>
      <c r="E14" s="6"/>
      <c r="G14" s="6"/>
    </row>
    <row r="15" spans="1:7" s="20" customFormat="1" ht="13.5" customHeight="1">
      <c r="A15" s="15"/>
      <c r="B15" s="16"/>
      <c r="C15" s="17"/>
      <c r="D15" s="18"/>
      <c r="E15" s="18"/>
      <c r="F15" s="18"/>
      <c r="G15" s="19" t="s">
        <v>52</v>
      </c>
    </row>
    <row r="16" spans="1:7" s="68" customFormat="1" ht="27" customHeight="1">
      <c r="A16" s="101"/>
      <c r="B16" s="102"/>
      <c r="C16" s="103"/>
      <c r="D16" s="104" t="s">
        <v>68</v>
      </c>
      <c r="E16" s="105" t="s">
        <v>69</v>
      </c>
      <c r="F16" s="105" t="s">
        <v>236</v>
      </c>
      <c r="G16" s="113" t="s">
        <v>69</v>
      </c>
    </row>
    <row r="17" spans="1:7" s="69" customFormat="1">
      <c r="A17" s="15"/>
      <c r="B17" s="106" t="s">
        <v>5</v>
      </c>
      <c r="C17" s="107"/>
      <c r="D17" s="108" t="s">
        <v>215</v>
      </c>
      <c r="E17" s="108" t="s">
        <v>237</v>
      </c>
      <c r="F17" s="108" t="s">
        <v>237</v>
      </c>
      <c r="G17" s="112" t="s">
        <v>250</v>
      </c>
    </row>
    <row r="18" spans="1:7" s="69" customFormat="1">
      <c r="A18" s="88"/>
      <c r="B18" s="89"/>
      <c r="C18" s="17"/>
      <c r="D18" s="90"/>
      <c r="E18" s="90"/>
      <c r="F18" s="90"/>
      <c r="G18" s="91"/>
    </row>
    <row r="19" spans="1:7" ht="20.25" customHeight="1">
      <c r="A19" s="21"/>
      <c r="B19" s="94"/>
      <c r="C19" s="22" t="s">
        <v>7</v>
      </c>
      <c r="D19" s="23"/>
      <c r="E19" s="23"/>
      <c r="F19" s="23"/>
      <c r="G19" s="23"/>
    </row>
    <row r="20" spans="1:7" ht="14.85" customHeight="1">
      <c r="A20" s="21" t="s">
        <v>8</v>
      </c>
      <c r="B20" s="24">
        <v>2407</v>
      </c>
      <c r="C20" s="22" t="s">
        <v>0</v>
      </c>
      <c r="D20" s="27"/>
      <c r="E20" s="27"/>
      <c r="F20" s="27"/>
      <c r="G20" s="6"/>
    </row>
    <row r="21" spans="1:7" ht="14.85" customHeight="1">
      <c r="A21" s="21"/>
      <c r="B21" s="25">
        <v>1</v>
      </c>
      <c r="C21" s="26" t="s">
        <v>50</v>
      </c>
      <c r="D21" s="27"/>
      <c r="E21" s="27"/>
      <c r="F21" s="27"/>
      <c r="G21" s="27"/>
    </row>
    <row r="22" spans="1:7" ht="14.85" customHeight="1">
      <c r="A22" s="21"/>
      <c r="B22" s="28">
        <v>1.8</v>
      </c>
      <c r="C22" s="22" t="s">
        <v>66</v>
      </c>
      <c r="D22" s="29"/>
      <c r="E22" s="29"/>
      <c r="F22" s="29"/>
      <c r="G22" s="29"/>
    </row>
    <row r="23" spans="1:7" ht="14.85" customHeight="1">
      <c r="A23" s="21"/>
      <c r="B23" s="94">
        <v>60</v>
      </c>
      <c r="C23" s="26" t="s">
        <v>9</v>
      </c>
      <c r="D23" s="29"/>
      <c r="E23" s="29"/>
      <c r="F23" s="29"/>
      <c r="G23" s="29"/>
    </row>
    <row r="24" spans="1:7" ht="14.85" customHeight="1">
      <c r="A24" s="21"/>
      <c r="B24" s="94" t="s">
        <v>123</v>
      </c>
      <c r="C24" s="26" t="s">
        <v>124</v>
      </c>
      <c r="D24" s="53">
        <v>75000</v>
      </c>
      <c r="E24" s="53">
        <v>93358</v>
      </c>
      <c r="F24" s="53">
        <v>93358</v>
      </c>
      <c r="G24" s="44">
        <v>65000</v>
      </c>
    </row>
    <row r="25" spans="1:7" ht="14.85" customHeight="1">
      <c r="A25" s="21" t="s">
        <v>6</v>
      </c>
      <c r="B25" s="94">
        <v>60</v>
      </c>
      <c r="C25" s="26" t="s">
        <v>9</v>
      </c>
      <c r="D25" s="46">
        <f t="shared" ref="D25:G25" si="0">SUM(D24:D24)</f>
        <v>75000</v>
      </c>
      <c r="E25" s="46">
        <f t="shared" si="0"/>
        <v>93358</v>
      </c>
      <c r="F25" s="46">
        <f t="shared" si="0"/>
        <v>93358</v>
      </c>
      <c r="G25" s="46">
        <f t="shared" si="0"/>
        <v>65000</v>
      </c>
    </row>
    <row r="26" spans="1:7" ht="14.85" customHeight="1">
      <c r="A26" s="21"/>
      <c r="B26" s="94"/>
      <c r="C26" s="26"/>
      <c r="D26" s="44"/>
      <c r="E26" s="44"/>
      <c r="F26" s="44"/>
      <c r="G26" s="44"/>
    </row>
    <row r="27" spans="1:7" ht="25.5">
      <c r="A27" s="21"/>
      <c r="B27" s="94">
        <v>62</v>
      </c>
      <c r="C27" s="26" t="s">
        <v>230</v>
      </c>
      <c r="D27" s="29"/>
      <c r="E27" s="29"/>
      <c r="F27" s="29"/>
      <c r="G27" s="29"/>
    </row>
    <row r="28" spans="1:7" ht="14.85" customHeight="1">
      <c r="A28" s="21"/>
      <c r="B28" s="94" t="s">
        <v>232</v>
      </c>
      <c r="C28" s="26" t="s">
        <v>125</v>
      </c>
      <c r="D28" s="53">
        <v>5000</v>
      </c>
      <c r="E28" s="53">
        <v>5000</v>
      </c>
      <c r="F28" s="53">
        <v>5000</v>
      </c>
      <c r="G28" s="44">
        <v>1</v>
      </c>
    </row>
    <row r="29" spans="1:7" ht="25.5">
      <c r="A29" s="21" t="s">
        <v>6</v>
      </c>
      <c r="B29" s="94">
        <v>62</v>
      </c>
      <c r="C29" s="26" t="s">
        <v>230</v>
      </c>
      <c r="D29" s="46">
        <f t="shared" ref="D29:G29" si="1">SUM(D28)</f>
        <v>5000</v>
      </c>
      <c r="E29" s="46">
        <f t="shared" si="1"/>
        <v>5000</v>
      </c>
      <c r="F29" s="46">
        <f t="shared" si="1"/>
        <v>5000</v>
      </c>
      <c r="G29" s="46">
        <f t="shared" si="1"/>
        <v>1</v>
      </c>
    </row>
    <row r="30" spans="1:7" ht="14.85" customHeight="1">
      <c r="A30" s="21"/>
      <c r="B30" s="94"/>
      <c r="C30" s="26"/>
      <c r="D30" s="44"/>
      <c r="E30" s="44"/>
      <c r="F30" s="44"/>
      <c r="G30" s="44"/>
    </row>
    <row r="31" spans="1:7" ht="27.75" customHeight="1">
      <c r="A31" s="21"/>
      <c r="B31" s="94">
        <v>63</v>
      </c>
      <c r="C31" s="26" t="s">
        <v>247</v>
      </c>
      <c r="D31" s="29"/>
      <c r="E31" s="29"/>
      <c r="F31" s="29"/>
      <c r="G31" s="29"/>
    </row>
    <row r="32" spans="1:7" ht="14.85" customHeight="1">
      <c r="A32" s="21"/>
      <c r="B32" s="94" t="s">
        <v>248</v>
      </c>
      <c r="C32" s="26" t="s">
        <v>125</v>
      </c>
      <c r="D32" s="36">
        <v>0</v>
      </c>
      <c r="E32" s="53">
        <v>5000</v>
      </c>
      <c r="F32" s="53">
        <v>5000</v>
      </c>
      <c r="G32" s="44">
        <v>5000</v>
      </c>
    </row>
    <row r="33" spans="1:7" ht="27" customHeight="1">
      <c r="A33" s="21" t="s">
        <v>6</v>
      </c>
      <c r="B33" s="94">
        <v>63</v>
      </c>
      <c r="C33" s="26" t="s">
        <v>247</v>
      </c>
      <c r="D33" s="31">
        <f t="shared" ref="D33:G33" si="2">SUM(D32)</f>
        <v>0</v>
      </c>
      <c r="E33" s="46">
        <f t="shared" si="2"/>
        <v>5000</v>
      </c>
      <c r="F33" s="46">
        <f t="shared" si="2"/>
        <v>5000</v>
      </c>
      <c r="G33" s="46">
        <f t="shared" si="2"/>
        <v>5000</v>
      </c>
    </row>
    <row r="34" spans="1:7" ht="14.85" customHeight="1">
      <c r="A34" s="21" t="s">
        <v>6</v>
      </c>
      <c r="B34" s="28">
        <v>1.8</v>
      </c>
      <c r="C34" s="22" t="s">
        <v>66</v>
      </c>
      <c r="D34" s="46">
        <f t="shared" ref="D34:G34" si="3">D25+D29+D33</f>
        <v>80000</v>
      </c>
      <c r="E34" s="46">
        <f t="shared" si="3"/>
        <v>103358</v>
      </c>
      <c r="F34" s="46">
        <f t="shared" si="3"/>
        <v>103358</v>
      </c>
      <c r="G34" s="46">
        <f t="shared" si="3"/>
        <v>70001</v>
      </c>
    </row>
    <row r="35" spans="1:7" ht="14.85" customHeight="1">
      <c r="A35" s="21" t="s">
        <v>6</v>
      </c>
      <c r="B35" s="25">
        <v>1</v>
      </c>
      <c r="C35" s="26" t="s">
        <v>50</v>
      </c>
      <c r="D35" s="46">
        <f t="shared" ref="D35:G36" si="4">D34</f>
        <v>80000</v>
      </c>
      <c r="E35" s="46">
        <f t="shared" si="4"/>
        <v>103358</v>
      </c>
      <c r="F35" s="46">
        <f t="shared" si="4"/>
        <v>103358</v>
      </c>
      <c r="G35" s="32">
        <f t="shared" si="4"/>
        <v>70001</v>
      </c>
    </row>
    <row r="36" spans="1:7" ht="14.85" customHeight="1">
      <c r="A36" s="26" t="s">
        <v>6</v>
      </c>
      <c r="B36" s="24">
        <v>2407</v>
      </c>
      <c r="C36" s="22" t="s">
        <v>0</v>
      </c>
      <c r="D36" s="46">
        <f t="shared" si="4"/>
        <v>80000</v>
      </c>
      <c r="E36" s="46">
        <f t="shared" si="4"/>
        <v>103358</v>
      </c>
      <c r="F36" s="46">
        <f t="shared" si="4"/>
        <v>103358</v>
      </c>
      <c r="G36" s="32">
        <f t="shared" si="4"/>
        <v>70001</v>
      </c>
    </row>
    <row r="37" spans="1:7" ht="8.25" customHeight="1">
      <c r="A37" s="26"/>
      <c r="B37" s="24"/>
      <c r="C37" s="26"/>
      <c r="D37" s="23"/>
      <c r="E37" s="23"/>
      <c r="F37" s="23"/>
      <c r="G37" s="23"/>
    </row>
    <row r="38" spans="1:7" ht="14.85" customHeight="1">
      <c r="A38" s="21" t="s">
        <v>8</v>
      </c>
      <c r="B38" s="24">
        <v>2851</v>
      </c>
      <c r="C38" s="22" t="s">
        <v>2</v>
      </c>
      <c r="D38" s="33"/>
      <c r="E38" s="33"/>
      <c r="F38" s="33"/>
      <c r="G38" s="33"/>
    </row>
    <row r="39" spans="1:7" ht="14.85" customHeight="1">
      <c r="A39" s="21"/>
      <c r="B39" s="34">
        <v>1E-3</v>
      </c>
      <c r="C39" s="22" t="s">
        <v>10</v>
      </c>
      <c r="D39" s="29"/>
      <c r="E39" s="29"/>
      <c r="F39" s="29"/>
      <c r="G39" s="29"/>
    </row>
    <row r="40" spans="1:7" ht="16.5" customHeight="1">
      <c r="A40" s="21"/>
      <c r="B40" s="94">
        <v>60</v>
      </c>
      <c r="C40" s="26" t="s">
        <v>11</v>
      </c>
      <c r="D40" s="29"/>
      <c r="E40" s="29"/>
      <c r="F40" s="29"/>
      <c r="G40" s="29"/>
    </row>
    <row r="41" spans="1:7" ht="14.85" customHeight="1">
      <c r="A41" s="21"/>
      <c r="B41" s="57" t="s">
        <v>12</v>
      </c>
      <c r="C41" s="35" t="s">
        <v>13</v>
      </c>
      <c r="D41" s="48">
        <v>25031</v>
      </c>
      <c r="E41" s="53">
        <v>50809</v>
      </c>
      <c r="F41" s="53">
        <f>50809-3300</f>
        <v>47509</v>
      </c>
      <c r="G41" s="44">
        <v>52556</v>
      </c>
    </row>
    <row r="42" spans="1:7" ht="14.85" customHeight="1">
      <c r="A42" s="21"/>
      <c r="B42" s="57" t="s">
        <v>60</v>
      </c>
      <c r="C42" s="35" t="s">
        <v>22</v>
      </c>
      <c r="D42" s="53">
        <v>23168</v>
      </c>
      <c r="E42" s="53">
        <v>12469</v>
      </c>
      <c r="F42" s="53">
        <v>12469</v>
      </c>
      <c r="G42" s="44">
        <v>14172</v>
      </c>
    </row>
    <row r="43" spans="1:7" s="20" customFormat="1" ht="14.65" customHeight="1">
      <c r="A43" s="60"/>
      <c r="B43" s="61" t="s">
        <v>88</v>
      </c>
      <c r="C43" s="60" t="s">
        <v>84</v>
      </c>
      <c r="D43" s="44">
        <v>693</v>
      </c>
      <c r="E43" s="44">
        <v>1534</v>
      </c>
      <c r="F43" s="44">
        <f>1534-1200</f>
        <v>334</v>
      </c>
      <c r="G43" s="44">
        <v>1</v>
      </c>
    </row>
    <row r="44" spans="1:7" s="20" customFormat="1" ht="14.65" customHeight="1">
      <c r="A44" s="60"/>
      <c r="B44" s="61" t="s">
        <v>89</v>
      </c>
      <c r="C44" s="60" t="s">
        <v>85</v>
      </c>
      <c r="D44" s="44">
        <v>19719</v>
      </c>
      <c r="E44" s="44">
        <v>6975</v>
      </c>
      <c r="F44" s="44">
        <f>6975-1100</f>
        <v>5875</v>
      </c>
      <c r="G44" s="44">
        <v>1577</v>
      </c>
    </row>
    <row r="45" spans="1:7" s="20" customFormat="1" ht="14.65" customHeight="1">
      <c r="A45" s="60"/>
      <c r="B45" s="61" t="s">
        <v>90</v>
      </c>
      <c r="C45" s="60" t="s">
        <v>86</v>
      </c>
      <c r="D45" s="30">
        <v>0</v>
      </c>
      <c r="E45" s="44">
        <v>1</v>
      </c>
      <c r="F45" s="44">
        <v>1</v>
      </c>
      <c r="G45" s="44">
        <v>1</v>
      </c>
    </row>
    <row r="46" spans="1:7" s="20" customFormat="1" ht="14.65" customHeight="1">
      <c r="A46" s="83"/>
      <c r="B46" s="84" t="s">
        <v>91</v>
      </c>
      <c r="C46" s="83" t="s">
        <v>87</v>
      </c>
      <c r="D46" s="39">
        <v>0</v>
      </c>
      <c r="E46" s="49">
        <v>1</v>
      </c>
      <c r="F46" s="49">
        <v>1</v>
      </c>
      <c r="G46" s="49">
        <v>1</v>
      </c>
    </row>
    <row r="47" spans="1:7" ht="14.85" customHeight="1">
      <c r="A47" s="21"/>
      <c r="B47" s="57" t="s">
        <v>14</v>
      </c>
      <c r="C47" s="60" t="s">
        <v>92</v>
      </c>
      <c r="D47" s="48">
        <v>499</v>
      </c>
      <c r="E47" s="53">
        <v>399</v>
      </c>
      <c r="F47" s="53">
        <v>399</v>
      </c>
      <c r="G47" s="23">
        <v>399</v>
      </c>
    </row>
    <row r="48" spans="1:7" s="20" customFormat="1" ht="14.65" customHeight="1">
      <c r="A48" s="60"/>
      <c r="B48" s="62" t="s">
        <v>94</v>
      </c>
      <c r="C48" s="60" t="s">
        <v>93</v>
      </c>
      <c r="D48" s="30">
        <v>0</v>
      </c>
      <c r="E48" s="44">
        <v>1</v>
      </c>
      <c r="F48" s="44">
        <v>1</v>
      </c>
      <c r="G48" s="44">
        <v>1</v>
      </c>
    </row>
    <row r="49" spans="1:7" ht="14.85" customHeight="1">
      <c r="A49" s="21"/>
      <c r="B49" s="57" t="s">
        <v>15</v>
      </c>
      <c r="C49" s="35" t="s">
        <v>16</v>
      </c>
      <c r="D49" s="45">
        <v>2670</v>
      </c>
      <c r="E49" s="87">
        <v>4113</v>
      </c>
      <c r="F49" s="87">
        <v>4113</v>
      </c>
      <c r="G49" s="8">
        <v>4112</v>
      </c>
    </row>
    <row r="50" spans="1:7" s="69" customFormat="1" ht="14.65" customHeight="1">
      <c r="A50" s="60"/>
      <c r="B50" s="61" t="s">
        <v>98</v>
      </c>
      <c r="C50" s="60" t="s">
        <v>95</v>
      </c>
      <c r="D50" s="44">
        <v>26</v>
      </c>
      <c r="E50" s="44">
        <v>1</v>
      </c>
      <c r="F50" s="44">
        <v>1</v>
      </c>
      <c r="G50" s="44">
        <v>1</v>
      </c>
    </row>
    <row r="51" spans="1:7" s="20" customFormat="1" ht="14.65" customHeight="1">
      <c r="A51" s="60"/>
      <c r="B51" s="61" t="s">
        <v>99</v>
      </c>
      <c r="C51" s="60" t="s">
        <v>96</v>
      </c>
      <c r="D51" s="30">
        <v>0</v>
      </c>
      <c r="E51" s="44">
        <v>1</v>
      </c>
      <c r="F51" s="44">
        <v>1</v>
      </c>
      <c r="G51" s="44">
        <v>1</v>
      </c>
    </row>
    <row r="52" spans="1:7" s="20" customFormat="1" ht="14.65" customHeight="1">
      <c r="A52" s="60"/>
      <c r="B52" s="61" t="s">
        <v>128</v>
      </c>
      <c r="C52" s="60" t="s">
        <v>129</v>
      </c>
      <c r="D52" s="30">
        <v>0</v>
      </c>
      <c r="E52" s="44">
        <v>1</v>
      </c>
      <c r="F52" s="44">
        <v>1</v>
      </c>
      <c r="G52" s="44">
        <v>1</v>
      </c>
    </row>
    <row r="53" spans="1:7" s="20" customFormat="1" ht="14.65" customHeight="1">
      <c r="A53" s="60"/>
      <c r="B53" s="61" t="s">
        <v>100</v>
      </c>
      <c r="C53" s="60" t="s">
        <v>97</v>
      </c>
      <c r="D53" s="44">
        <v>583</v>
      </c>
      <c r="E53" s="44">
        <v>1</v>
      </c>
      <c r="F53" s="44">
        <v>1</v>
      </c>
      <c r="G53" s="44">
        <v>1</v>
      </c>
    </row>
    <row r="54" spans="1:7" s="20" customFormat="1" ht="14.65" customHeight="1">
      <c r="A54" s="60"/>
      <c r="B54" s="61" t="s">
        <v>130</v>
      </c>
      <c r="C54" s="60" t="s">
        <v>131</v>
      </c>
      <c r="D54" s="30">
        <v>0</v>
      </c>
      <c r="E54" s="44">
        <v>1</v>
      </c>
      <c r="F54" s="44">
        <v>1</v>
      </c>
      <c r="G54" s="44">
        <v>1</v>
      </c>
    </row>
    <row r="55" spans="1:7" s="69" customFormat="1" ht="14.65" customHeight="1">
      <c r="A55" s="60"/>
      <c r="B55" s="61" t="s">
        <v>133</v>
      </c>
      <c r="C55" s="60" t="s">
        <v>234</v>
      </c>
      <c r="D55" s="30">
        <v>0</v>
      </c>
      <c r="E55" s="44">
        <v>1</v>
      </c>
      <c r="F55" s="44">
        <v>1</v>
      </c>
      <c r="G55" s="44">
        <v>1</v>
      </c>
    </row>
    <row r="56" spans="1:7" s="69" customFormat="1" ht="14.65" customHeight="1">
      <c r="A56" s="60"/>
      <c r="B56" s="61" t="s">
        <v>216</v>
      </c>
      <c r="C56" s="60" t="s">
        <v>134</v>
      </c>
      <c r="D56" s="44">
        <v>174</v>
      </c>
      <c r="E56" s="44">
        <v>1</v>
      </c>
      <c r="F56" s="44">
        <v>1</v>
      </c>
      <c r="G56" s="44">
        <v>1</v>
      </c>
    </row>
    <row r="57" spans="1:7" s="20" customFormat="1" ht="14.65" customHeight="1">
      <c r="A57" s="60"/>
      <c r="B57" s="61" t="s">
        <v>101</v>
      </c>
      <c r="C57" s="60" t="s">
        <v>102</v>
      </c>
      <c r="D57" s="49">
        <v>16000</v>
      </c>
      <c r="E57" s="49">
        <v>9000</v>
      </c>
      <c r="F57" s="49">
        <f>9000+1614</f>
        <v>10614</v>
      </c>
      <c r="G57" s="49">
        <v>3600</v>
      </c>
    </row>
    <row r="58" spans="1:7" ht="14.45" customHeight="1">
      <c r="A58" s="21" t="s">
        <v>6</v>
      </c>
      <c r="B58" s="94">
        <v>60</v>
      </c>
      <c r="C58" s="26" t="s">
        <v>11</v>
      </c>
      <c r="D58" s="41">
        <f t="shared" ref="D58:G58" si="5">SUM(D41:D57)</f>
        <v>88563</v>
      </c>
      <c r="E58" s="41">
        <f t="shared" si="5"/>
        <v>85309</v>
      </c>
      <c r="F58" s="41">
        <f t="shared" si="5"/>
        <v>81323</v>
      </c>
      <c r="G58" s="41">
        <f t="shared" si="5"/>
        <v>76427</v>
      </c>
    </row>
    <row r="59" spans="1:7" ht="9.75" customHeight="1">
      <c r="A59" s="21"/>
      <c r="B59" s="94"/>
      <c r="C59" s="26"/>
      <c r="D59" s="47"/>
      <c r="E59" s="47"/>
      <c r="F59" s="47"/>
      <c r="G59" s="47"/>
    </row>
    <row r="60" spans="1:7" ht="14.45" customHeight="1">
      <c r="A60" s="21"/>
      <c r="B60" s="94">
        <v>61</v>
      </c>
      <c r="C60" s="26" t="s">
        <v>51</v>
      </c>
      <c r="D60" s="47"/>
      <c r="E60" s="47"/>
      <c r="F60" s="47"/>
      <c r="G60" s="47"/>
    </row>
    <row r="61" spans="1:7" ht="14.45" customHeight="1">
      <c r="A61" s="21"/>
      <c r="B61" s="94" t="s">
        <v>200</v>
      </c>
      <c r="C61" s="26" t="s">
        <v>102</v>
      </c>
      <c r="D61" s="44">
        <v>72460</v>
      </c>
      <c r="E61" s="44">
        <v>1</v>
      </c>
      <c r="F61" s="44">
        <v>1</v>
      </c>
      <c r="G61" s="39">
        <v>0</v>
      </c>
    </row>
    <row r="62" spans="1:7" ht="14.45" customHeight="1">
      <c r="A62" s="21" t="s">
        <v>6</v>
      </c>
      <c r="B62" s="94">
        <v>61</v>
      </c>
      <c r="C62" s="26" t="s">
        <v>51</v>
      </c>
      <c r="D62" s="46">
        <f t="shared" ref="D62:G62" si="6">SUM(D61)</f>
        <v>72460</v>
      </c>
      <c r="E62" s="46">
        <f t="shared" si="6"/>
        <v>1</v>
      </c>
      <c r="F62" s="46">
        <f t="shared" si="6"/>
        <v>1</v>
      </c>
      <c r="G62" s="31">
        <f t="shared" si="6"/>
        <v>0</v>
      </c>
    </row>
    <row r="63" spans="1:7">
      <c r="A63" s="21"/>
      <c r="B63" s="94"/>
      <c r="C63" s="26"/>
      <c r="D63" s="52"/>
      <c r="E63" s="52"/>
      <c r="F63" s="52"/>
      <c r="G63" s="51"/>
    </row>
    <row r="64" spans="1:7" ht="27.75" customHeight="1">
      <c r="A64" s="21"/>
      <c r="B64" s="94">
        <v>62</v>
      </c>
      <c r="C64" s="26" t="s">
        <v>207</v>
      </c>
      <c r="D64" s="30"/>
      <c r="E64" s="30"/>
      <c r="F64" s="30"/>
      <c r="G64" s="44"/>
    </row>
    <row r="65" spans="1:7" ht="14.45" customHeight="1">
      <c r="A65" s="21"/>
      <c r="B65" s="94" t="s">
        <v>208</v>
      </c>
      <c r="C65" s="26" t="s">
        <v>102</v>
      </c>
      <c r="D65" s="44">
        <v>1498</v>
      </c>
      <c r="E65" s="44">
        <v>1500</v>
      </c>
      <c r="F65" s="30">
        <v>0</v>
      </c>
      <c r="G65" s="30">
        <v>0</v>
      </c>
    </row>
    <row r="66" spans="1:7" ht="27.6" customHeight="1">
      <c r="A66" s="21" t="s">
        <v>6</v>
      </c>
      <c r="B66" s="94">
        <v>62</v>
      </c>
      <c r="C66" s="26" t="s">
        <v>207</v>
      </c>
      <c r="D66" s="46">
        <f t="shared" ref="D66:G66" si="7">SUM(D65:D65)</f>
        <v>1498</v>
      </c>
      <c r="E66" s="46">
        <f t="shared" si="7"/>
        <v>1500</v>
      </c>
      <c r="F66" s="31">
        <f t="shared" si="7"/>
        <v>0</v>
      </c>
      <c r="G66" s="31">
        <f t="shared" si="7"/>
        <v>0</v>
      </c>
    </row>
    <row r="67" spans="1:7">
      <c r="A67" s="21"/>
      <c r="B67" s="94"/>
      <c r="C67" s="26"/>
      <c r="D67" s="52"/>
      <c r="E67" s="52"/>
      <c r="F67" s="52"/>
      <c r="G67" s="52"/>
    </row>
    <row r="68" spans="1:7" ht="15" customHeight="1">
      <c r="A68" s="21"/>
      <c r="B68" s="94">
        <v>63</v>
      </c>
      <c r="C68" s="26" t="s">
        <v>212</v>
      </c>
      <c r="D68" s="47"/>
      <c r="E68" s="47"/>
      <c r="F68" s="47"/>
      <c r="G68" s="47"/>
    </row>
    <row r="69" spans="1:7" ht="15" customHeight="1">
      <c r="A69" s="21"/>
      <c r="B69" s="94" t="s">
        <v>117</v>
      </c>
      <c r="C69" s="26" t="s">
        <v>102</v>
      </c>
      <c r="D69" s="44">
        <v>977</v>
      </c>
      <c r="E69" s="30">
        <v>0</v>
      </c>
      <c r="F69" s="44">
        <v>500</v>
      </c>
      <c r="G69" s="39">
        <v>0</v>
      </c>
    </row>
    <row r="70" spans="1:7" ht="14.45" customHeight="1">
      <c r="A70" s="21" t="s">
        <v>6</v>
      </c>
      <c r="B70" s="94">
        <v>63</v>
      </c>
      <c r="C70" s="26" t="s">
        <v>212</v>
      </c>
      <c r="D70" s="46">
        <f t="shared" ref="D70:G70" si="8">SUM(D69)</f>
        <v>977</v>
      </c>
      <c r="E70" s="31">
        <f t="shared" si="8"/>
        <v>0</v>
      </c>
      <c r="F70" s="46">
        <f t="shared" si="8"/>
        <v>500</v>
      </c>
      <c r="G70" s="31">
        <f t="shared" si="8"/>
        <v>0</v>
      </c>
    </row>
    <row r="71" spans="1:7" ht="9.9499999999999993" customHeight="1">
      <c r="A71" s="21"/>
      <c r="B71" s="94"/>
      <c r="C71" s="26"/>
      <c r="D71" s="52"/>
      <c r="E71" s="51"/>
      <c r="F71" s="51"/>
      <c r="G71" s="52"/>
    </row>
    <row r="72" spans="1:7" ht="25.5">
      <c r="A72" s="21"/>
      <c r="B72" s="94">
        <v>64</v>
      </c>
      <c r="C72" s="72" t="s">
        <v>252</v>
      </c>
      <c r="D72" s="47"/>
      <c r="E72" s="47"/>
      <c r="F72" s="47"/>
      <c r="G72" s="47"/>
    </row>
    <row r="73" spans="1:7">
      <c r="A73" s="21"/>
      <c r="B73" s="94" t="s">
        <v>251</v>
      </c>
      <c r="C73" s="72" t="s">
        <v>102</v>
      </c>
      <c r="D73" s="30">
        <v>0</v>
      </c>
      <c r="E73" s="30">
        <v>0</v>
      </c>
      <c r="F73" s="30">
        <v>0</v>
      </c>
      <c r="G73" s="44">
        <v>200000</v>
      </c>
    </row>
    <row r="74" spans="1:7" ht="15" customHeight="1">
      <c r="A74" s="21"/>
      <c r="B74" s="94" t="s">
        <v>222</v>
      </c>
      <c r="C74" s="72" t="s">
        <v>221</v>
      </c>
      <c r="D74" s="44">
        <v>3926</v>
      </c>
      <c r="E74" s="44">
        <v>180000</v>
      </c>
      <c r="F74" s="44">
        <f>180000-116111</f>
        <v>63889</v>
      </c>
      <c r="G74" s="39">
        <v>0</v>
      </c>
    </row>
    <row r="75" spans="1:7" ht="25.5">
      <c r="A75" s="21" t="s">
        <v>6</v>
      </c>
      <c r="B75" s="94">
        <v>64</v>
      </c>
      <c r="C75" s="72" t="s">
        <v>220</v>
      </c>
      <c r="D75" s="111">
        <f t="shared" ref="D75:G75" si="9">SUM(D73:D74)</f>
        <v>3926</v>
      </c>
      <c r="E75" s="111">
        <f t="shared" si="9"/>
        <v>180000</v>
      </c>
      <c r="F75" s="111">
        <f t="shared" si="9"/>
        <v>63889</v>
      </c>
      <c r="G75" s="111">
        <f t="shared" si="9"/>
        <v>200000</v>
      </c>
    </row>
    <row r="76" spans="1:7" ht="9.9499999999999993" customHeight="1">
      <c r="A76" s="21"/>
      <c r="B76" s="94"/>
      <c r="C76" s="72"/>
      <c r="D76" s="51"/>
      <c r="E76" s="51"/>
      <c r="F76" s="51"/>
      <c r="G76" s="51"/>
    </row>
    <row r="77" spans="1:7">
      <c r="A77" s="21"/>
      <c r="B77" s="94">
        <v>65</v>
      </c>
      <c r="C77" s="26" t="s">
        <v>259</v>
      </c>
      <c r="D77" s="44"/>
      <c r="E77" s="44"/>
      <c r="F77" s="44"/>
      <c r="G77" s="44"/>
    </row>
    <row r="78" spans="1:7" ht="15" customHeight="1">
      <c r="A78" s="21"/>
      <c r="B78" s="94">
        <v>80</v>
      </c>
      <c r="C78" s="26" t="s">
        <v>258</v>
      </c>
      <c r="D78" s="47"/>
      <c r="E78" s="47"/>
      <c r="F78" s="47"/>
      <c r="G78" s="47"/>
    </row>
    <row r="79" spans="1:7" ht="15" customHeight="1">
      <c r="A79" s="21"/>
      <c r="B79" s="94" t="s">
        <v>260</v>
      </c>
      <c r="C79" s="26" t="s">
        <v>102</v>
      </c>
      <c r="D79" s="30">
        <v>0</v>
      </c>
      <c r="E79" s="30">
        <v>0</v>
      </c>
      <c r="F79" s="30">
        <v>0</v>
      </c>
      <c r="G79" s="49">
        <v>1000</v>
      </c>
    </row>
    <row r="80" spans="1:7" ht="14.45" customHeight="1">
      <c r="A80" s="21" t="s">
        <v>6</v>
      </c>
      <c r="B80" s="94">
        <v>80</v>
      </c>
      <c r="C80" s="26" t="s">
        <v>258</v>
      </c>
      <c r="D80" s="31">
        <f t="shared" ref="D80:G80" si="10">SUM(D79)</f>
        <v>0</v>
      </c>
      <c r="E80" s="31">
        <f t="shared" si="10"/>
        <v>0</v>
      </c>
      <c r="F80" s="31">
        <f t="shared" si="10"/>
        <v>0</v>
      </c>
      <c r="G80" s="46">
        <f t="shared" si="10"/>
        <v>1000</v>
      </c>
    </row>
    <row r="81" spans="1:7" ht="14.45" customHeight="1">
      <c r="A81" s="21"/>
      <c r="B81" s="94"/>
      <c r="C81" s="26"/>
      <c r="D81" s="51"/>
      <c r="E81" s="51"/>
      <c r="F81" s="51"/>
      <c r="G81" s="52"/>
    </row>
    <row r="82" spans="1:7" ht="15" customHeight="1">
      <c r="A82" s="21"/>
      <c r="B82" s="94">
        <v>81</v>
      </c>
      <c r="C82" s="26" t="s">
        <v>261</v>
      </c>
      <c r="D82" s="47"/>
      <c r="E82" s="47"/>
      <c r="F82" s="47"/>
      <c r="G82" s="47"/>
    </row>
    <row r="83" spans="1:7" ht="15" customHeight="1">
      <c r="A83" s="21"/>
      <c r="B83" s="94" t="s">
        <v>262</v>
      </c>
      <c r="C83" s="26" t="s">
        <v>102</v>
      </c>
      <c r="D83" s="30">
        <v>0</v>
      </c>
      <c r="E83" s="30">
        <v>0</v>
      </c>
      <c r="F83" s="30">
        <v>0</v>
      </c>
      <c r="G83" s="49">
        <v>10000</v>
      </c>
    </row>
    <row r="84" spans="1:7" ht="14.45" customHeight="1">
      <c r="A84" s="21" t="s">
        <v>6</v>
      </c>
      <c r="B84" s="94">
        <v>81</v>
      </c>
      <c r="C84" s="26" t="s">
        <v>261</v>
      </c>
      <c r="D84" s="31">
        <f t="shared" ref="D84:G84" si="11">SUM(D83)</f>
        <v>0</v>
      </c>
      <c r="E84" s="31">
        <f t="shared" si="11"/>
        <v>0</v>
      </c>
      <c r="F84" s="31">
        <f t="shared" si="11"/>
        <v>0</v>
      </c>
      <c r="G84" s="46">
        <f t="shared" si="11"/>
        <v>10000</v>
      </c>
    </row>
    <row r="85" spans="1:7" ht="14.45" customHeight="1">
      <c r="A85" s="21" t="s">
        <v>6</v>
      </c>
      <c r="B85" s="94">
        <v>65</v>
      </c>
      <c r="C85" s="26" t="s">
        <v>259</v>
      </c>
      <c r="D85" s="39">
        <f t="shared" ref="D85:G85" si="12">D80+D84</f>
        <v>0</v>
      </c>
      <c r="E85" s="39">
        <f t="shared" si="12"/>
        <v>0</v>
      </c>
      <c r="F85" s="39">
        <f t="shared" si="12"/>
        <v>0</v>
      </c>
      <c r="G85" s="49">
        <f t="shared" si="12"/>
        <v>11000</v>
      </c>
    </row>
    <row r="86" spans="1:7" ht="9.9499999999999993" customHeight="1">
      <c r="A86" s="21"/>
      <c r="B86" s="94"/>
      <c r="C86" s="26"/>
      <c r="D86" s="44"/>
      <c r="E86" s="44"/>
      <c r="F86" s="44"/>
      <c r="G86" s="44"/>
    </row>
    <row r="87" spans="1:7" s="69" customFormat="1" ht="13.9" customHeight="1">
      <c r="A87" s="60"/>
      <c r="B87" s="95" t="s">
        <v>266</v>
      </c>
      <c r="C87" s="60" t="s">
        <v>265</v>
      </c>
      <c r="D87" s="44"/>
      <c r="E87" s="44"/>
      <c r="F87" s="44"/>
      <c r="G87" s="44"/>
    </row>
    <row r="88" spans="1:7" s="69" customFormat="1" ht="13.9" customHeight="1">
      <c r="A88" s="60"/>
      <c r="B88" s="61" t="s">
        <v>267</v>
      </c>
      <c r="C88" s="60" t="s">
        <v>102</v>
      </c>
      <c r="D88" s="30">
        <v>0</v>
      </c>
      <c r="E88" s="30">
        <v>0</v>
      </c>
      <c r="F88" s="30">
        <v>0</v>
      </c>
      <c r="G88" s="49">
        <v>4836</v>
      </c>
    </row>
    <row r="89" spans="1:7" s="69" customFormat="1" ht="13.9" customHeight="1">
      <c r="A89" s="60" t="s">
        <v>6</v>
      </c>
      <c r="B89" s="95" t="s">
        <v>266</v>
      </c>
      <c r="C89" s="60" t="s">
        <v>265</v>
      </c>
      <c r="D89" s="31">
        <f t="shared" ref="D89:G89" si="13">D88</f>
        <v>0</v>
      </c>
      <c r="E89" s="31">
        <f t="shared" si="13"/>
        <v>0</v>
      </c>
      <c r="F89" s="31">
        <f t="shared" si="13"/>
        <v>0</v>
      </c>
      <c r="G89" s="46">
        <f t="shared" si="13"/>
        <v>4836</v>
      </c>
    </row>
    <row r="90" spans="1:7" ht="14.45" customHeight="1">
      <c r="A90" s="81" t="s">
        <v>6</v>
      </c>
      <c r="B90" s="109">
        <v>1E-3</v>
      </c>
      <c r="C90" s="93" t="s">
        <v>10</v>
      </c>
      <c r="D90" s="32">
        <f t="shared" ref="D90:G90" si="14">D58+D62+D66+D70+D75+D85+D89</f>
        <v>167424</v>
      </c>
      <c r="E90" s="32">
        <f t="shared" si="14"/>
        <v>266810</v>
      </c>
      <c r="F90" s="32">
        <f t="shared" si="14"/>
        <v>145713</v>
      </c>
      <c r="G90" s="32">
        <f t="shared" si="14"/>
        <v>292263</v>
      </c>
    </row>
    <row r="91" spans="1:7" ht="12" customHeight="1">
      <c r="A91" s="21"/>
      <c r="B91" s="42"/>
      <c r="C91" s="22"/>
      <c r="D91" s="23"/>
      <c r="E91" s="23"/>
      <c r="F91" s="23"/>
      <c r="G91" s="23"/>
    </row>
    <row r="92" spans="1:7" ht="14.45" customHeight="1">
      <c r="A92" s="21"/>
      <c r="B92" s="34">
        <v>3.0000000000000001E-3</v>
      </c>
      <c r="C92" s="22" t="s">
        <v>17</v>
      </c>
      <c r="D92" s="29"/>
      <c r="E92" s="29"/>
      <c r="F92" s="29"/>
      <c r="G92" s="29"/>
    </row>
    <row r="93" spans="1:7" ht="14.45" customHeight="1">
      <c r="A93" s="21"/>
      <c r="B93" s="94">
        <v>61</v>
      </c>
      <c r="C93" s="26" t="s">
        <v>18</v>
      </c>
      <c r="D93" s="33"/>
      <c r="E93" s="33"/>
      <c r="F93" s="33"/>
      <c r="G93" s="33"/>
    </row>
    <row r="94" spans="1:7" ht="14.45" customHeight="1">
      <c r="A94" s="21"/>
      <c r="B94" s="94">
        <v>45</v>
      </c>
      <c r="C94" s="26" t="s">
        <v>78</v>
      </c>
      <c r="D94" s="45"/>
      <c r="E94" s="45"/>
      <c r="F94" s="45"/>
      <c r="G94" s="45"/>
    </row>
    <row r="95" spans="1:7" ht="14.45" customHeight="1">
      <c r="A95" s="21"/>
      <c r="B95" s="57" t="s">
        <v>28</v>
      </c>
      <c r="C95" s="35" t="s">
        <v>13</v>
      </c>
      <c r="D95" s="48">
        <v>5750</v>
      </c>
      <c r="E95" s="53">
        <v>8551</v>
      </c>
      <c r="F95" s="53">
        <v>8551</v>
      </c>
      <c r="G95" s="44">
        <v>8800</v>
      </c>
    </row>
    <row r="96" spans="1:7" ht="14.45" customHeight="1">
      <c r="A96" s="21"/>
      <c r="B96" s="57" t="s">
        <v>62</v>
      </c>
      <c r="C96" s="35" t="s">
        <v>22</v>
      </c>
      <c r="D96" s="53">
        <v>638</v>
      </c>
      <c r="E96" s="53">
        <v>1257</v>
      </c>
      <c r="F96" s="53">
        <v>1257</v>
      </c>
      <c r="G96" s="44">
        <v>1242</v>
      </c>
    </row>
    <row r="97" spans="1:7" s="20" customFormat="1" ht="14.65" customHeight="1">
      <c r="A97" s="60"/>
      <c r="B97" s="61" t="s">
        <v>103</v>
      </c>
      <c r="C97" s="60" t="s">
        <v>84</v>
      </c>
      <c r="D97" s="44">
        <v>159</v>
      </c>
      <c r="E97" s="44">
        <v>259</v>
      </c>
      <c r="F97" s="44">
        <v>259</v>
      </c>
      <c r="G97" s="44">
        <v>1</v>
      </c>
    </row>
    <row r="98" spans="1:7" s="20" customFormat="1" ht="14.65" customHeight="1">
      <c r="A98" s="60"/>
      <c r="B98" s="61" t="s">
        <v>104</v>
      </c>
      <c r="C98" s="60" t="s">
        <v>85</v>
      </c>
      <c r="D98" s="44">
        <v>3338</v>
      </c>
      <c r="E98" s="44">
        <v>1350</v>
      </c>
      <c r="F98" s="44">
        <v>1350</v>
      </c>
      <c r="G98" s="44">
        <v>1341</v>
      </c>
    </row>
    <row r="99" spans="1:7" s="20" customFormat="1" ht="14.65" customHeight="1">
      <c r="A99" s="60"/>
      <c r="B99" s="61" t="s">
        <v>132</v>
      </c>
      <c r="C99" s="60" t="s">
        <v>92</v>
      </c>
      <c r="D99" s="30">
        <v>0</v>
      </c>
      <c r="E99" s="44">
        <v>1</v>
      </c>
      <c r="F99" s="44">
        <v>1</v>
      </c>
      <c r="G99" s="44">
        <v>1</v>
      </c>
    </row>
    <row r="100" spans="1:7" ht="14.45" customHeight="1">
      <c r="A100" s="21"/>
      <c r="B100" s="57" t="s">
        <v>56</v>
      </c>
      <c r="C100" s="35" t="s">
        <v>16</v>
      </c>
      <c r="D100" s="53">
        <v>36</v>
      </c>
      <c r="E100" s="53">
        <v>37</v>
      </c>
      <c r="F100" s="53">
        <v>37</v>
      </c>
      <c r="G100" s="44">
        <v>37</v>
      </c>
    </row>
    <row r="101" spans="1:7" ht="14.45" customHeight="1">
      <c r="A101" s="21"/>
      <c r="B101" s="57" t="s">
        <v>29</v>
      </c>
      <c r="C101" s="63" t="s">
        <v>105</v>
      </c>
      <c r="D101" s="53">
        <v>832</v>
      </c>
      <c r="E101" s="53">
        <v>800</v>
      </c>
      <c r="F101" s="53">
        <v>800</v>
      </c>
      <c r="G101" s="44">
        <v>800</v>
      </c>
    </row>
    <row r="102" spans="1:7" s="20" customFormat="1" ht="14.65" customHeight="1">
      <c r="A102" s="60"/>
      <c r="B102" s="61" t="s">
        <v>106</v>
      </c>
      <c r="C102" s="60" t="s">
        <v>97</v>
      </c>
      <c r="D102" s="49">
        <v>75</v>
      </c>
      <c r="E102" s="49">
        <v>1</v>
      </c>
      <c r="F102" s="49">
        <v>1</v>
      </c>
      <c r="G102" s="49">
        <v>1</v>
      </c>
    </row>
    <row r="103" spans="1:7" s="20" customFormat="1" ht="14.65" customHeight="1">
      <c r="A103" s="60"/>
      <c r="B103" s="61" t="s">
        <v>135</v>
      </c>
      <c r="C103" s="60" t="s">
        <v>134</v>
      </c>
      <c r="D103" s="44">
        <v>9</v>
      </c>
      <c r="E103" s="44">
        <v>1</v>
      </c>
      <c r="F103" s="44">
        <v>1</v>
      </c>
      <c r="G103" s="44">
        <v>1</v>
      </c>
    </row>
    <row r="104" spans="1:7" ht="14.45" customHeight="1">
      <c r="A104" s="21" t="s">
        <v>6</v>
      </c>
      <c r="B104" s="94">
        <v>45</v>
      </c>
      <c r="C104" s="26" t="s">
        <v>78</v>
      </c>
      <c r="D104" s="46">
        <f t="shared" ref="D104:G104" si="15">SUM(D95:D103)</f>
        <v>10837</v>
      </c>
      <c r="E104" s="46">
        <f t="shared" si="15"/>
        <v>12257</v>
      </c>
      <c r="F104" s="46">
        <f t="shared" si="15"/>
        <v>12257</v>
      </c>
      <c r="G104" s="46">
        <f t="shared" si="15"/>
        <v>12224</v>
      </c>
    </row>
    <row r="105" spans="1:7" ht="9" customHeight="1">
      <c r="A105" s="21"/>
      <c r="B105" s="94"/>
      <c r="C105" s="26"/>
      <c r="D105" s="47"/>
      <c r="E105" s="47"/>
      <c r="F105" s="47"/>
      <c r="G105" s="47"/>
    </row>
    <row r="106" spans="1:7" ht="14.45" customHeight="1">
      <c r="A106" s="21"/>
      <c r="B106" s="94">
        <v>46</v>
      </c>
      <c r="C106" s="26" t="s">
        <v>79</v>
      </c>
      <c r="D106" s="48"/>
      <c r="E106" s="48"/>
      <c r="F106" s="48"/>
      <c r="G106" s="48"/>
    </row>
    <row r="107" spans="1:7" ht="14.45" customHeight="1">
      <c r="A107" s="21"/>
      <c r="B107" s="57" t="s">
        <v>30</v>
      </c>
      <c r="C107" s="35" t="s">
        <v>13</v>
      </c>
      <c r="D107" s="48">
        <v>4932</v>
      </c>
      <c r="E107" s="53">
        <v>8857</v>
      </c>
      <c r="F107" s="53">
        <v>8857</v>
      </c>
      <c r="G107" s="44">
        <v>11030</v>
      </c>
    </row>
    <row r="108" spans="1:7" ht="14.45" customHeight="1">
      <c r="A108" s="21"/>
      <c r="B108" s="57" t="s">
        <v>63</v>
      </c>
      <c r="C108" s="35" t="s">
        <v>22</v>
      </c>
      <c r="D108" s="53">
        <v>1583</v>
      </c>
      <c r="E108" s="53">
        <v>1576</v>
      </c>
      <c r="F108" s="53">
        <v>1576</v>
      </c>
      <c r="G108" s="44">
        <v>1620</v>
      </c>
    </row>
    <row r="109" spans="1:7" s="20" customFormat="1" ht="14.65" customHeight="1">
      <c r="A109" s="60"/>
      <c r="B109" s="61" t="s">
        <v>107</v>
      </c>
      <c r="C109" s="60" t="s">
        <v>84</v>
      </c>
      <c r="D109" s="44">
        <v>26</v>
      </c>
      <c r="E109" s="44">
        <v>268</v>
      </c>
      <c r="F109" s="44">
        <v>268</v>
      </c>
      <c r="G109" s="44">
        <v>1</v>
      </c>
    </row>
    <row r="110" spans="1:7" s="20" customFormat="1" ht="14.65" customHeight="1">
      <c r="A110" s="60"/>
      <c r="B110" s="61" t="s">
        <v>108</v>
      </c>
      <c r="C110" s="60" t="s">
        <v>85</v>
      </c>
      <c r="D110" s="44">
        <v>3347</v>
      </c>
      <c r="E110" s="44">
        <v>1289</v>
      </c>
      <c r="F110" s="44">
        <v>1289</v>
      </c>
      <c r="G110" s="44">
        <v>1563</v>
      </c>
    </row>
    <row r="111" spans="1:7" s="20" customFormat="1" ht="14.65" customHeight="1">
      <c r="A111" s="60"/>
      <c r="B111" s="61" t="s">
        <v>136</v>
      </c>
      <c r="C111" s="60" t="s">
        <v>92</v>
      </c>
      <c r="D111" s="30">
        <v>0</v>
      </c>
      <c r="E111" s="44">
        <v>1</v>
      </c>
      <c r="F111" s="44">
        <v>1</v>
      </c>
      <c r="G111" s="44">
        <v>1</v>
      </c>
    </row>
    <row r="112" spans="1:7" ht="14.45" customHeight="1">
      <c r="A112" s="21"/>
      <c r="B112" s="57" t="s">
        <v>57</v>
      </c>
      <c r="C112" s="35" t="s">
        <v>16</v>
      </c>
      <c r="D112" s="53">
        <v>36</v>
      </c>
      <c r="E112" s="53">
        <v>36</v>
      </c>
      <c r="F112" s="53">
        <v>36</v>
      </c>
      <c r="G112" s="44">
        <v>36</v>
      </c>
    </row>
    <row r="113" spans="1:7" ht="14.45" customHeight="1">
      <c r="A113" s="21"/>
      <c r="B113" s="57" t="s">
        <v>137</v>
      </c>
      <c r="C113" s="63" t="s">
        <v>105</v>
      </c>
      <c r="D113" s="36">
        <v>0</v>
      </c>
      <c r="E113" s="53">
        <v>1</v>
      </c>
      <c r="F113" s="53">
        <v>1</v>
      </c>
      <c r="G113" s="44">
        <v>1</v>
      </c>
    </row>
    <row r="114" spans="1:7" s="66" customFormat="1" ht="14.65" customHeight="1">
      <c r="A114" s="60"/>
      <c r="B114" s="61" t="s">
        <v>138</v>
      </c>
      <c r="C114" s="60" t="s">
        <v>134</v>
      </c>
      <c r="D114" s="39">
        <v>0</v>
      </c>
      <c r="E114" s="49">
        <v>1</v>
      </c>
      <c r="F114" s="49">
        <v>1</v>
      </c>
      <c r="G114" s="49">
        <v>1</v>
      </c>
    </row>
    <row r="115" spans="1:7" s="67" customFormat="1" ht="14.45" customHeight="1">
      <c r="A115" s="21" t="s">
        <v>6</v>
      </c>
      <c r="B115" s="94">
        <v>46</v>
      </c>
      <c r="C115" s="26" t="s">
        <v>79</v>
      </c>
      <c r="D115" s="49">
        <f t="shared" ref="D115:G115" si="16">SUM(D107:D114)</f>
        <v>9924</v>
      </c>
      <c r="E115" s="49">
        <f t="shared" si="16"/>
        <v>12029</v>
      </c>
      <c r="F115" s="49">
        <f t="shared" si="16"/>
        <v>12029</v>
      </c>
      <c r="G115" s="49">
        <f t="shared" si="16"/>
        <v>14253</v>
      </c>
    </row>
    <row r="116" spans="1:7" ht="10.9" customHeight="1">
      <c r="A116" s="21"/>
      <c r="B116" s="94"/>
      <c r="C116" s="26"/>
      <c r="D116" s="47"/>
      <c r="E116" s="47"/>
      <c r="F116" s="47"/>
      <c r="G116" s="47"/>
    </row>
    <row r="117" spans="1:7" ht="14.45" customHeight="1">
      <c r="A117" s="21"/>
      <c r="B117" s="94">
        <v>47</v>
      </c>
      <c r="C117" s="26" t="s">
        <v>80</v>
      </c>
      <c r="D117" s="48"/>
      <c r="E117" s="48"/>
      <c r="F117" s="48"/>
      <c r="G117" s="48"/>
    </row>
    <row r="118" spans="1:7" ht="14.45" customHeight="1">
      <c r="A118" s="21"/>
      <c r="B118" s="57" t="s">
        <v>31</v>
      </c>
      <c r="C118" s="35" t="s">
        <v>13</v>
      </c>
      <c r="D118" s="47">
        <v>10086</v>
      </c>
      <c r="E118" s="53">
        <v>18928</v>
      </c>
      <c r="F118" s="53">
        <f>18928-913-1500</f>
        <v>16515</v>
      </c>
      <c r="G118" s="44">
        <v>15676</v>
      </c>
    </row>
    <row r="119" spans="1:7" ht="14.45" customHeight="1">
      <c r="A119" s="21"/>
      <c r="B119" s="57" t="s">
        <v>64</v>
      </c>
      <c r="C119" s="35" t="s">
        <v>22</v>
      </c>
      <c r="D119" s="44">
        <v>1766</v>
      </c>
      <c r="E119" s="53">
        <v>830</v>
      </c>
      <c r="F119" s="53">
        <f>830+829</f>
        <v>1659</v>
      </c>
      <c r="G119" s="44">
        <v>1429</v>
      </c>
    </row>
    <row r="120" spans="1:7" s="20" customFormat="1" ht="14.65" customHeight="1">
      <c r="A120" s="60"/>
      <c r="B120" s="61" t="s">
        <v>109</v>
      </c>
      <c r="C120" s="60" t="s">
        <v>84</v>
      </c>
      <c r="D120" s="44">
        <v>36</v>
      </c>
      <c r="E120" s="44">
        <v>568</v>
      </c>
      <c r="F120" s="44">
        <f>568-300</f>
        <v>268</v>
      </c>
      <c r="G120" s="44">
        <v>1</v>
      </c>
    </row>
    <row r="121" spans="1:7" s="69" customFormat="1" ht="14.65" customHeight="1">
      <c r="A121" s="60"/>
      <c r="B121" s="61" t="s">
        <v>110</v>
      </c>
      <c r="C121" s="60" t="s">
        <v>85</v>
      </c>
      <c r="D121" s="44">
        <v>8211</v>
      </c>
      <c r="E121" s="44">
        <v>2775</v>
      </c>
      <c r="F121" s="44">
        <f>2775-300</f>
        <v>2475</v>
      </c>
      <c r="G121" s="44">
        <v>2592</v>
      </c>
    </row>
    <row r="122" spans="1:7" s="20" customFormat="1" ht="14.65" customHeight="1">
      <c r="A122" s="60"/>
      <c r="B122" s="61" t="s">
        <v>139</v>
      </c>
      <c r="C122" s="60" t="s">
        <v>92</v>
      </c>
      <c r="D122" s="30">
        <v>0</v>
      </c>
      <c r="E122" s="44">
        <v>1</v>
      </c>
      <c r="F122" s="44">
        <v>1</v>
      </c>
      <c r="G122" s="44">
        <v>1</v>
      </c>
    </row>
    <row r="123" spans="1:7" ht="14.45" customHeight="1">
      <c r="A123" s="21"/>
      <c r="B123" s="57" t="s">
        <v>58</v>
      </c>
      <c r="C123" s="35" t="s">
        <v>16</v>
      </c>
      <c r="D123" s="53">
        <v>37</v>
      </c>
      <c r="E123" s="53">
        <v>37</v>
      </c>
      <c r="F123" s="53">
        <v>37</v>
      </c>
      <c r="G123" s="44">
        <v>37</v>
      </c>
    </row>
    <row r="124" spans="1:7" ht="14.45" customHeight="1">
      <c r="A124" s="21"/>
      <c r="B124" s="57" t="s">
        <v>140</v>
      </c>
      <c r="C124" s="63" t="s">
        <v>105</v>
      </c>
      <c r="D124" s="36">
        <v>0</v>
      </c>
      <c r="E124" s="53">
        <v>1</v>
      </c>
      <c r="F124" s="53">
        <v>1</v>
      </c>
      <c r="G124" s="44">
        <v>1</v>
      </c>
    </row>
    <row r="125" spans="1:7" s="20" customFormat="1" ht="14.65" customHeight="1">
      <c r="A125" s="60"/>
      <c r="B125" s="61" t="s">
        <v>141</v>
      </c>
      <c r="C125" s="60" t="s">
        <v>134</v>
      </c>
      <c r="D125" s="30">
        <v>0</v>
      </c>
      <c r="E125" s="44">
        <v>1</v>
      </c>
      <c r="F125" s="44">
        <v>1</v>
      </c>
      <c r="G125" s="44">
        <v>1</v>
      </c>
    </row>
    <row r="126" spans="1:7" ht="14.45" customHeight="1">
      <c r="A126" s="21" t="s">
        <v>6</v>
      </c>
      <c r="B126" s="94">
        <v>47</v>
      </c>
      <c r="C126" s="26" t="s">
        <v>80</v>
      </c>
      <c r="D126" s="46">
        <f t="shared" ref="D126:G126" si="17">SUM(D118:D125)</f>
        <v>20136</v>
      </c>
      <c r="E126" s="46">
        <f t="shared" si="17"/>
        <v>23141</v>
      </c>
      <c r="F126" s="46">
        <f t="shared" si="17"/>
        <v>20957</v>
      </c>
      <c r="G126" s="46">
        <f t="shared" si="17"/>
        <v>19738</v>
      </c>
    </row>
    <row r="127" spans="1:7">
      <c r="A127" s="21"/>
      <c r="B127" s="94"/>
      <c r="C127" s="26"/>
      <c r="D127" s="47"/>
      <c r="E127" s="47"/>
      <c r="F127" s="47"/>
      <c r="G127" s="47"/>
    </row>
    <row r="128" spans="1:7" ht="14.45" customHeight="1">
      <c r="A128" s="21"/>
      <c r="B128" s="94">
        <v>48</v>
      </c>
      <c r="C128" s="26" t="s">
        <v>81</v>
      </c>
      <c r="D128" s="45"/>
      <c r="E128" s="45"/>
      <c r="F128" s="45"/>
      <c r="G128" s="45"/>
    </row>
    <row r="129" spans="1:7" ht="14.45" customHeight="1">
      <c r="A129" s="21"/>
      <c r="B129" s="57" t="s">
        <v>32</v>
      </c>
      <c r="C129" s="35" t="s">
        <v>13</v>
      </c>
      <c r="D129" s="48">
        <v>9102</v>
      </c>
      <c r="E129" s="53">
        <v>17346</v>
      </c>
      <c r="F129" s="53">
        <v>17346</v>
      </c>
      <c r="G129" s="44">
        <v>18582</v>
      </c>
    </row>
    <row r="130" spans="1:7" ht="14.45" customHeight="1">
      <c r="A130" s="21"/>
      <c r="B130" s="57" t="s">
        <v>61</v>
      </c>
      <c r="C130" s="35" t="s">
        <v>22</v>
      </c>
      <c r="D130" s="53">
        <v>2055</v>
      </c>
      <c r="E130" s="53">
        <v>1978</v>
      </c>
      <c r="F130" s="53">
        <v>1978</v>
      </c>
      <c r="G130" s="44">
        <v>1814</v>
      </c>
    </row>
    <row r="131" spans="1:7" s="20" customFormat="1" ht="14.65" customHeight="1">
      <c r="A131" s="60"/>
      <c r="B131" s="61" t="s">
        <v>111</v>
      </c>
      <c r="C131" s="60" t="s">
        <v>84</v>
      </c>
      <c r="D131" s="44">
        <v>404</v>
      </c>
      <c r="E131" s="44">
        <v>525</v>
      </c>
      <c r="F131" s="44">
        <v>525</v>
      </c>
      <c r="G131" s="44">
        <v>1</v>
      </c>
    </row>
    <row r="132" spans="1:7" s="20" customFormat="1" ht="14.65" customHeight="1">
      <c r="A132" s="60"/>
      <c r="B132" s="61" t="s">
        <v>112</v>
      </c>
      <c r="C132" s="60" t="s">
        <v>85</v>
      </c>
      <c r="D132" s="44">
        <v>6441</v>
      </c>
      <c r="E132" s="44">
        <v>2634</v>
      </c>
      <c r="F132" s="44">
        <v>2634</v>
      </c>
      <c r="G132" s="44">
        <v>2844</v>
      </c>
    </row>
    <row r="133" spans="1:7" s="20" customFormat="1" ht="14.65" customHeight="1">
      <c r="A133" s="60"/>
      <c r="B133" s="61" t="s">
        <v>142</v>
      </c>
      <c r="C133" s="60" t="s">
        <v>92</v>
      </c>
      <c r="D133" s="30">
        <v>0</v>
      </c>
      <c r="E133" s="44">
        <v>1</v>
      </c>
      <c r="F133" s="44">
        <v>1</v>
      </c>
      <c r="G133" s="44">
        <v>1</v>
      </c>
    </row>
    <row r="134" spans="1:7" ht="14.45" customHeight="1">
      <c r="A134" s="21"/>
      <c r="B134" s="57" t="s">
        <v>59</v>
      </c>
      <c r="C134" s="35" t="s">
        <v>16</v>
      </c>
      <c r="D134" s="53">
        <v>25</v>
      </c>
      <c r="E134" s="53">
        <v>38</v>
      </c>
      <c r="F134" s="53">
        <v>38</v>
      </c>
      <c r="G134" s="44">
        <v>38</v>
      </c>
    </row>
    <row r="135" spans="1:7" ht="14.45" customHeight="1">
      <c r="A135" s="21"/>
      <c r="B135" s="57" t="s">
        <v>143</v>
      </c>
      <c r="C135" s="63" t="s">
        <v>105</v>
      </c>
      <c r="D135" s="36">
        <v>0</v>
      </c>
      <c r="E135" s="53">
        <v>1</v>
      </c>
      <c r="F135" s="53">
        <v>1</v>
      </c>
      <c r="G135" s="44">
        <v>1</v>
      </c>
    </row>
    <row r="136" spans="1:7" s="20" customFormat="1" ht="14.65" customHeight="1">
      <c r="A136" s="60"/>
      <c r="B136" s="61" t="s">
        <v>144</v>
      </c>
      <c r="C136" s="60" t="s">
        <v>134</v>
      </c>
      <c r="D136" s="30">
        <v>0</v>
      </c>
      <c r="E136" s="44">
        <v>3000</v>
      </c>
      <c r="F136" s="44">
        <v>3000</v>
      </c>
      <c r="G136" s="30">
        <v>0</v>
      </c>
    </row>
    <row r="137" spans="1:7" ht="14.45" customHeight="1">
      <c r="A137" s="81" t="s">
        <v>6</v>
      </c>
      <c r="B137" s="85">
        <v>48</v>
      </c>
      <c r="C137" s="86" t="s">
        <v>81</v>
      </c>
      <c r="D137" s="46">
        <f t="shared" ref="D137:G137" si="18">SUM(D129:D136)</f>
        <v>18027</v>
      </c>
      <c r="E137" s="46">
        <f t="shared" si="18"/>
        <v>25523</v>
      </c>
      <c r="F137" s="46">
        <f t="shared" si="18"/>
        <v>25523</v>
      </c>
      <c r="G137" s="46">
        <f t="shared" si="18"/>
        <v>23281</v>
      </c>
    </row>
    <row r="138" spans="1:7" ht="9.9499999999999993" customHeight="1">
      <c r="A138" s="21"/>
      <c r="B138" s="94"/>
      <c r="C138" s="26"/>
      <c r="D138" s="51"/>
      <c r="E138" s="51"/>
      <c r="F138" s="51"/>
      <c r="G138" s="51"/>
    </row>
    <row r="139" spans="1:7" ht="14.45" customHeight="1">
      <c r="A139" s="21"/>
      <c r="B139" s="94">
        <v>50</v>
      </c>
      <c r="C139" s="26" t="s">
        <v>145</v>
      </c>
      <c r="D139" s="45"/>
      <c r="E139" s="45"/>
      <c r="F139" s="45"/>
      <c r="G139" s="45"/>
    </row>
    <row r="140" spans="1:7" ht="14.45" customHeight="1">
      <c r="A140" s="21"/>
      <c r="B140" s="57" t="s">
        <v>146</v>
      </c>
      <c r="C140" s="35" t="s">
        <v>13</v>
      </c>
      <c r="D140" s="53">
        <v>10730</v>
      </c>
      <c r="E140" s="53">
        <v>17737</v>
      </c>
      <c r="F140" s="53">
        <v>17737</v>
      </c>
      <c r="G140" s="44">
        <v>20107</v>
      </c>
    </row>
    <row r="141" spans="1:7" ht="14.45" customHeight="1">
      <c r="A141" s="21"/>
      <c r="B141" s="57" t="s">
        <v>147</v>
      </c>
      <c r="C141" s="35" t="s">
        <v>22</v>
      </c>
      <c r="D141" s="53">
        <v>2485</v>
      </c>
      <c r="E141" s="53">
        <v>2521</v>
      </c>
      <c r="F141" s="53">
        <v>2521</v>
      </c>
      <c r="G141" s="44">
        <v>2148</v>
      </c>
    </row>
    <row r="142" spans="1:7" s="20" customFormat="1" ht="14.65" customHeight="1">
      <c r="A142" s="60"/>
      <c r="B142" s="57" t="s">
        <v>148</v>
      </c>
      <c r="C142" s="60" t="s">
        <v>84</v>
      </c>
      <c r="D142" s="44">
        <v>81</v>
      </c>
      <c r="E142" s="44">
        <v>538</v>
      </c>
      <c r="F142" s="44">
        <v>538</v>
      </c>
      <c r="G142" s="44">
        <v>1</v>
      </c>
    </row>
    <row r="143" spans="1:7" s="20" customFormat="1" ht="14.65" customHeight="1">
      <c r="A143" s="60"/>
      <c r="B143" s="57" t="s">
        <v>149</v>
      </c>
      <c r="C143" s="60" t="s">
        <v>85</v>
      </c>
      <c r="D143" s="44">
        <v>5804</v>
      </c>
      <c r="E143" s="44">
        <v>2730</v>
      </c>
      <c r="F143" s="44">
        <v>2730</v>
      </c>
      <c r="G143" s="44">
        <v>3051</v>
      </c>
    </row>
    <row r="144" spans="1:7" s="20" customFormat="1" ht="14.65" customHeight="1">
      <c r="A144" s="60"/>
      <c r="B144" s="61" t="s">
        <v>150</v>
      </c>
      <c r="C144" s="60" t="s">
        <v>92</v>
      </c>
      <c r="D144" s="30">
        <v>0</v>
      </c>
      <c r="E144" s="44">
        <v>1</v>
      </c>
      <c r="F144" s="44">
        <v>1</v>
      </c>
      <c r="G144" s="44">
        <v>1</v>
      </c>
    </row>
    <row r="145" spans="1:7" ht="14.45" customHeight="1">
      <c r="A145" s="21"/>
      <c r="B145" s="57" t="s">
        <v>151</v>
      </c>
      <c r="C145" s="35" t="s">
        <v>16</v>
      </c>
      <c r="D145" s="36">
        <v>0</v>
      </c>
      <c r="E145" s="53">
        <v>1</v>
      </c>
      <c r="F145" s="53">
        <v>1</v>
      </c>
      <c r="G145" s="44">
        <v>1</v>
      </c>
    </row>
    <row r="146" spans="1:7" ht="14.45" customHeight="1">
      <c r="A146" s="21"/>
      <c r="B146" s="57" t="s">
        <v>152</v>
      </c>
      <c r="C146" s="63" t="s">
        <v>105</v>
      </c>
      <c r="D146" s="36">
        <v>0</v>
      </c>
      <c r="E146" s="53">
        <v>1</v>
      </c>
      <c r="F146" s="53">
        <v>1</v>
      </c>
      <c r="G146" s="44">
        <v>1</v>
      </c>
    </row>
    <row r="147" spans="1:7" s="20" customFormat="1" ht="14.65" customHeight="1">
      <c r="A147" s="60"/>
      <c r="B147" s="61" t="s">
        <v>153</v>
      </c>
      <c r="C147" s="60" t="s">
        <v>134</v>
      </c>
      <c r="D147" s="30">
        <v>0</v>
      </c>
      <c r="E147" s="44">
        <v>1</v>
      </c>
      <c r="F147" s="44">
        <v>1</v>
      </c>
      <c r="G147" s="44">
        <v>1</v>
      </c>
    </row>
    <row r="148" spans="1:7" ht="14.45" customHeight="1">
      <c r="A148" s="21" t="s">
        <v>6</v>
      </c>
      <c r="B148" s="94">
        <v>50</v>
      </c>
      <c r="C148" s="26" t="s">
        <v>145</v>
      </c>
      <c r="D148" s="46">
        <f t="shared" ref="D148:G148" si="19">SUM(D140:D147)</f>
        <v>19100</v>
      </c>
      <c r="E148" s="46">
        <f t="shared" si="19"/>
        <v>23530</v>
      </c>
      <c r="F148" s="46">
        <f t="shared" si="19"/>
        <v>23530</v>
      </c>
      <c r="G148" s="46">
        <f t="shared" si="19"/>
        <v>25311</v>
      </c>
    </row>
    <row r="149" spans="1:7" ht="9.9499999999999993" customHeight="1">
      <c r="A149" s="21"/>
      <c r="B149" s="94"/>
      <c r="C149" s="26"/>
      <c r="D149" s="47"/>
      <c r="E149" s="47"/>
      <c r="F149" s="47"/>
      <c r="G149" s="47"/>
    </row>
    <row r="150" spans="1:7" ht="13.9" customHeight="1">
      <c r="A150" s="21"/>
      <c r="B150" s="94">
        <v>60</v>
      </c>
      <c r="C150" s="26" t="s">
        <v>19</v>
      </c>
      <c r="D150" s="48"/>
      <c r="E150" s="48"/>
      <c r="F150" s="48"/>
      <c r="G150" s="48"/>
    </row>
    <row r="151" spans="1:7" ht="14.45" customHeight="1">
      <c r="A151" s="21"/>
      <c r="B151" s="57" t="s">
        <v>20</v>
      </c>
      <c r="C151" s="26" t="s">
        <v>13</v>
      </c>
      <c r="D151" s="48">
        <v>39846</v>
      </c>
      <c r="E151" s="53">
        <v>64610</v>
      </c>
      <c r="F151" s="53">
        <v>64610</v>
      </c>
      <c r="G151" s="44">
        <v>70089</v>
      </c>
    </row>
    <row r="152" spans="1:7" s="70" customFormat="1" ht="14.45" customHeight="1">
      <c r="A152" s="21"/>
      <c r="B152" s="57" t="s">
        <v>21</v>
      </c>
      <c r="C152" s="26" t="s">
        <v>22</v>
      </c>
      <c r="D152" s="48">
        <v>5887</v>
      </c>
      <c r="E152" s="53">
        <v>5008</v>
      </c>
      <c r="F152" s="53">
        <v>5008</v>
      </c>
      <c r="G152" s="44">
        <v>5892</v>
      </c>
    </row>
    <row r="153" spans="1:7" s="20" customFormat="1" ht="14.65" customHeight="1">
      <c r="A153" s="60"/>
      <c r="B153" s="61" t="s">
        <v>113</v>
      </c>
      <c r="C153" s="60" t="s">
        <v>84</v>
      </c>
      <c r="D153" s="44">
        <v>2063</v>
      </c>
      <c r="E153" s="44">
        <v>1958</v>
      </c>
      <c r="F153" s="44">
        <v>1958</v>
      </c>
      <c r="G153" s="44">
        <v>1</v>
      </c>
    </row>
    <row r="154" spans="1:7" s="20" customFormat="1" ht="14.65" customHeight="1">
      <c r="A154" s="60"/>
      <c r="B154" s="61" t="s">
        <v>114</v>
      </c>
      <c r="C154" s="60" t="s">
        <v>85</v>
      </c>
      <c r="D154" s="44">
        <v>28442</v>
      </c>
      <c r="E154" s="44">
        <v>8448</v>
      </c>
      <c r="F154" s="44">
        <v>8448</v>
      </c>
      <c r="G154" s="44">
        <v>9760</v>
      </c>
    </row>
    <row r="155" spans="1:7" s="20" customFormat="1" ht="14.65" customHeight="1">
      <c r="A155" s="60"/>
      <c r="B155" s="61" t="s">
        <v>115</v>
      </c>
      <c r="C155" s="60" t="s">
        <v>87</v>
      </c>
      <c r="D155" s="30">
        <v>0</v>
      </c>
      <c r="E155" s="44">
        <v>1</v>
      </c>
      <c r="F155" s="44">
        <v>1</v>
      </c>
      <c r="G155" s="44">
        <v>1</v>
      </c>
    </row>
    <row r="156" spans="1:7" ht="14.45" customHeight="1">
      <c r="A156" s="21"/>
      <c r="B156" s="57" t="s">
        <v>23</v>
      </c>
      <c r="C156" s="60" t="s">
        <v>92</v>
      </c>
      <c r="D156" s="53">
        <v>206</v>
      </c>
      <c r="E156" s="53">
        <v>207</v>
      </c>
      <c r="F156" s="53">
        <v>207</v>
      </c>
      <c r="G156" s="47">
        <v>207</v>
      </c>
    </row>
    <row r="157" spans="1:7" ht="14.45" customHeight="1">
      <c r="A157" s="21"/>
      <c r="B157" s="57" t="s">
        <v>24</v>
      </c>
      <c r="C157" s="26" t="s">
        <v>16</v>
      </c>
      <c r="D157" s="53">
        <v>530</v>
      </c>
      <c r="E157" s="53">
        <v>1530</v>
      </c>
      <c r="F157" s="53">
        <v>1530</v>
      </c>
      <c r="G157" s="47">
        <v>1530</v>
      </c>
    </row>
    <row r="158" spans="1:7" ht="14.45" customHeight="1">
      <c r="A158" s="21"/>
      <c r="B158" s="57" t="s">
        <v>25</v>
      </c>
      <c r="C158" s="26" t="s">
        <v>116</v>
      </c>
      <c r="D158" s="53">
        <v>1982</v>
      </c>
      <c r="E158" s="53">
        <v>3000</v>
      </c>
      <c r="F158" s="53">
        <v>3000</v>
      </c>
      <c r="G158" s="47">
        <v>3000</v>
      </c>
    </row>
    <row r="159" spans="1:7" s="69" customFormat="1" ht="14.65" customHeight="1">
      <c r="A159" s="60"/>
      <c r="B159" s="61" t="s">
        <v>122</v>
      </c>
      <c r="C159" s="60" t="s">
        <v>97</v>
      </c>
      <c r="D159" s="44">
        <v>247</v>
      </c>
      <c r="E159" s="44">
        <v>1</v>
      </c>
      <c r="F159" s="44">
        <v>1</v>
      </c>
      <c r="G159" s="44">
        <v>1</v>
      </c>
    </row>
    <row r="160" spans="1:7" s="20" customFormat="1" ht="14.65" customHeight="1">
      <c r="A160" s="60"/>
      <c r="B160" s="61" t="s">
        <v>154</v>
      </c>
      <c r="C160" s="60" t="s">
        <v>131</v>
      </c>
      <c r="D160" s="44">
        <v>33</v>
      </c>
      <c r="E160" s="44">
        <v>1</v>
      </c>
      <c r="F160" s="44">
        <v>1</v>
      </c>
      <c r="G160" s="44">
        <v>1</v>
      </c>
    </row>
    <row r="161" spans="1:7" ht="14.45" customHeight="1">
      <c r="A161" s="21"/>
      <c r="B161" s="57" t="s">
        <v>26</v>
      </c>
      <c r="C161" s="26" t="s">
        <v>235</v>
      </c>
      <c r="D161" s="30">
        <v>0</v>
      </c>
      <c r="E161" s="53">
        <v>1</v>
      </c>
      <c r="F161" s="53">
        <v>1</v>
      </c>
      <c r="G161" s="47">
        <v>1</v>
      </c>
    </row>
    <row r="162" spans="1:7" s="70" customFormat="1" ht="14.45" customHeight="1">
      <c r="A162" s="21"/>
      <c r="B162" s="57" t="s">
        <v>155</v>
      </c>
      <c r="C162" s="26" t="s">
        <v>134</v>
      </c>
      <c r="D162" s="44">
        <v>229</v>
      </c>
      <c r="E162" s="53">
        <v>3501</v>
      </c>
      <c r="F162" s="53">
        <v>3501</v>
      </c>
      <c r="G162" s="47">
        <v>1</v>
      </c>
    </row>
    <row r="163" spans="1:7" ht="14.45" customHeight="1">
      <c r="A163" s="21"/>
      <c r="B163" s="57" t="s">
        <v>27</v>
      </c>
      <c r="C163" s="26" t="s">
        <v>126</v>
      </c>
      <c r="D163" s="48">
        <v>25984</v>
      </c>
      <c r="E163" s="53">
        <v>26000</v>
      </c>
      <c r="F163" s="53">
        <v>26000</v>
      </c>
      <c r="G163" s="44">
        <v>28000</v>
      </c>
    </row>
    <row r="164" spans="1:7" ht="15.6" customHeight="1">
      <c r="A164" s="21" t="s">
        <v>6</v>
      </c>
      <c r="B164" s="94">
        <v>60</v>
      </c>
      <c r="C164" s="26" t="s">
        <v>19</v>
      </c>
      <c r="D164" s="46">
        <f t="shared" ref="D164:G164" si="20">SUM(D151:D163)</f>
        <v>105449</v>
      </c>
      <c r="E164" s="46">
        <f t="shared" si="20"/>
        <v>114266</v>
      </c>
      <c r="F164" s="46">
        <f t="shared" si="20"/>
        <v>114266</v>
      </c>
      <c r="G164" s="46">
        <f t="shared" si="20"/>
        <v>118484</v>
      </c>
    </row>
    <row r="165" spans="1:7" s="70" customFormat="1" ht="14.45" customHeight="1">
      <c r="A165" s="21" t="s">
        <v>6</v>
      </c>
      <c r="B165" s="94">
        <v>61</v>
      </c>
      <c r="C165" s="26" t="s">
        <v>18</v>
      </c>
      <c r="D165" s="46">
        <f t="shared" ref="D165:G165" si="21">D137+D126+D115+D104+D164+D148</f>
        <v>183473</v>
      </c>
      <c r="E165" s="46">
        <f t="shared" si="21"/>
        <v>210746</v>
      </c>
      <c r="F165" s="46">
        <f t="shared" si="21"/>
        <v>208562</v>
      </c>
      <c r="G165" s="46">
        <f t="shared" si="21"/>
        <v>213291</v>
      </c>
    </row>
    <row r="166" spans="1:7">
      <c r="A166" s="94"/>
      <c r="B166" s="94"/>
      <c r="C166" s="26"/>
      <c r="D166" s="44"/>
      <c r="E166" s="44"/>
      <c r="F166" s="44"/>
      <c r="G166" s="44"/>
    </row>
    <row r="167" spans="1:7" ht="27.75" customHeight="1">
      <c r="A167" s="21"/>
      <c r="B167" s="94">
        <v>67</v>
      </c>
      <c r="C167" s="43" t="s">
        <v>71</v>
      </c>
      <c r="D167" s="53"/>
      <c r="E167" s="53"/>
      <c r="F167" s="53"/>
      <c r="G167" s="36"/>
    </row>
    <row r="168" spans="1:7" s="20" customFormat="1" ht="14.65" customHeight="1">
      <c r="A168" s="60"/>
      <c r="B168" s="61" t="s">
        <v>214</v>
      </c>
      <c r="C168" s="60" t="s">
        <v>102</v>
      </c>
      <c r="D168" s="39">
        <v>0</v>
      </c>
      <c r="E168" s="39">
        <v>0</v>
      </c>
      <c r="F168" s="49">
        <v>1450</v>
      </c>
      <c r="G168" s="39">
        <v>0</v>
      </c>
    </row>
    <row r="169" spans="1:7" ht="25.5">
      <c r="A169" s="21" t="s">
        <v>6</v>
      </c>
      <c r="B169" s="94">
        <v>67</v>
      </c>
      <c r="C169" s="43" t="s">
        <v>71</v>
      </c>
      <c r="D169" s="40">
        <f t="shared" ref="D169:G169" si="22">SUM(D168:D168)</f>
        <v>0</v>
      </c>
      <c r="E169" s="40">
        <f t="shared" si="22"/>
        <v>0</v>
      </c>
      <c r="F169" s="92">
        <f t="shared" si="22"/>
        <v>1450</v>
      </c>
      <c r="G169" s="40">
        <f t="shared" si="22"/>
        <v>0</v>
      </c>
    </row>
    <row r="170" spans="1:7">
      <c r="A170" s="21"/>
      <c r="B170" s="94"/>
      <c r="C170" s="43"/>
      <c r="D170" s="53"/>
      <c r="E170" s="36"/>
      <c r="F170" s="36"/>
      <c r="G170" s="36"/>
    </row>
    <row r="171" spans="1:7">
      <c r="A171" s="21"/>
      <c r="B171" s="94">
        <v>68</v>
      </c>
      <c r="C171" s="43" t="s">
        <v>270</v>
      </c>
      <c r="D171" s="53"/>
      <c r="E171" s="53"/>
      <c r="F171" s="53"/>
      <c r="G171" s="36"/>
    </row>
    <row r="172" spans="1:7" s="20" customFormat="1" ht="14.65" customHeight="1">
      <c r="A172" s="60"/>
      <c r="B172" s="61" t="s">
        <v>271</v>
      </c>
      <c r="C172" s="60" t="s">
        <v>272</v>
      </c>
      <c r="D172" s="39">
        <v>0</v>
      </c>
      <c r="E172" s="39">
        <v>0</v>
      </c>
      <c r="F172" s="39">
        <v>0</v>
      </c>
      <c r="G172" s="49">
        <v>10000</v>
      </c>
    </row>
    <row r="173" spans="1:7">
      <c r="A173" s="21" t="s">
        <v>6</v>
      </c>
      <c r="B173" s="94">
        <v>68</v>
      </c>
      <c r="C173" s="43" t="s">
        <v>270</v>
      </c>
      <c r="D173" s="40">
        <f t="shared" ref="D173:G173" si="23">SUM(D172:D172)</f>
        <v>0</v>
      </c>
      <c r="E173" s="40">
        <f t="shared" si="23"/>
        <v>0</v>
      </c>
      <c r="F173" s="40">
        <f t="shared" si="23"/>
        <v>0</v>
      </c>
      <c r="G173" s="92">
        <f t="shared" si="23"/>
        <v>10000</v>
      </c>
    </row>
    <row r="174" spans="1:7" ht="14.45" customHeight="1">
      <c r="A174" s="21" t="s">
        <v>6</v>
      </c>
      <c r="B174" s="34">
        <v>3.0000000000000001E-3</v>
      </c>
      <c r="C174" s="22" t="s">
        <v>17</v>
      </c>
      <c r="D174" s="46">
        <f t="shared" ref="D174:G174" si="24">D165+D169+D173</f>
        <v>183473</v>
      </c>
      <c r="E174" s="46">
        <f t="shared" si="24"/>
        <v>210746</v>
      </c>
      <c r="F174" s="46">
        <f t="shared" si="24"/>
        <v>210012</v>
      </c>
      <c r="G174" s="46">
        <f t="shared" si="24"/>
        <v>223291</v>
      </c>
    </row>
    <row r="175" spans="1:7">
      <c r="A175" s="21"/>
      <c r="B175" s="42"/>
      <c r="C175" s="22"/>
      <c r="D175" s="47"/>
      <c r="E175" s="47"/>
      <c r="F175" s="47"/>
      <c r="G175" s="47"/>
    </row>
    <row r="176" spans="1:7" ht="14.45" customHeight="1">
      <c r="A176" s="21"/>
      <c r="B176" s="34">
        <v>0.10199999999999999</v>
      </c>
      <c r="C176" s="22" t="s">
        <v>38</v>
      </c>
      <c r="D176" s="48"/>
      <c r="E176" s="48"/>
      <c r="F176" s="48"/>
      <c r="G176" s="48"/>
    </row>
    <row r="177" spans="1:7" ht="14.45" customHeight="1">
      <c r="A177" s="21"/>
      <c r="B177" s="94">
        <v>65</v>
      </c>
      <c r="C177" s="26" t="s">
        <v>33</v>
      </c>
      <c r="D177" s="48"/>
      <c r="E177" s="48"/>
      <c r="F177" s="48"/>
      <c r="G177" s="48"/>
    </row>
    <row r="178" spans="1:7" ht="14.45" customHeight="1">
      <c r="A178" s="21"/>
      <c r="B178" s="57" t="s">
        <v>34</v>
      </c>
      <c r="C178" s="35" t="s">
        <v>13</v>
      </c>
      <c r="D178" s="53">
        <f>2187</f>
        <v>2187</v>
      </c>
      <c r="E178" s="53">
        <v>3304</v>
      </c>
      <c r="F178" s="53">
        <v>3304</v>
      </c>
      <c r="G178" s="44">
        <v>3423</v>
      </c>
    </row>
    <row r="179" spans="1:7" s="20" customFormat="1" ht="14.65" customHeight="1">
      <c r="A179" s="60"/>
      <c r="B179" s="61" t="s">
        <v>118</v>
      </c>
      <c r="C179" s="60" t="s">
        <v>84</v>
      </c>
      <c r="D179" s="30">
        <v>0</v>
      </c>
      <c r="E179" s="44">
        <v>100</v>
      </c>
      <c r="F179" s="44">
        <v>100</v>
      </c>
      <c r="G179" s="44">
        <v>1</v>
      </c>
    </row>
    <row r="180" spans="1:7" s="20" customFormat="1" ht="14.65" customHeight="1">
      <c r="A180" s="60"/>
      <c r="B180" s="61" t="s">
        <v>119</v>
      </c>
      <c r="C180" s="60" t="s">
        <v>85</v>
      </c>
      <c r="D180" s="44">
        <v>1440</v>
      </c>
      <c r="E180" s="44">
        <v>437</v>
      </c>
      <c r="F180" s="44">
        <v>437</v>
      </c>
      <c r="G180" s="44">
        <v>448</v>
      </c>
    </row>
    <row r="181" spans="1:7" ht="14.45" customHeight="1">
      <c r="A181" s="21"/>
      <c r="B181" s="57" t="s">
        <v>35</v>
      </c>
      <c r="C181" s="35" t="s">
        <v>16</v>
      </c>
      <c r="D181" s="87">
        <v>23</v>
      </c>
      <c r="E181" s="38">
        <v>0</v>
      </c>
      <c r="F181" s="38">
        <v>0</v>
      </c>
      <c r="G181" s="37">
        <v>0</v>
      </c>
    </row>
    <row r="182" spans="1:7" ht="14.45" customHeight="1">
      <c r="A182" s="21"/>
      <c r="B182" s="57" t="s">
        <v>36</v>
      </c>
      <c r="C182" s="26" t="s">
        <v>116</v>
      </c>
      <c r="D182" s="53">
        <v>75</v>
      </c>
      <c r="E182" s="53">
        <v>75</v>
      </c>
      <c r="F182" s="53">
        <v>75</v>
      </c>
      <c r="G182" s="47">
        <v>75</v>
      </c>
    </row>
    <row r="183" spans="1:7" ht="14.45" customHeight="1">
      <c r="A183" s="81"/>
      <c r="B183" s="110" t="s">
        <v>37</v>
      </c>
      <c r="C183" s="86" t="s">
        <v>234</v>
      </c>
      <c r="D183" s="92">
        <v>8</v>
      </c>
      <c r="E183" s="92">
        <v>8</v>
      </c>
      <c r="F183" s="92">
        <v>8</v>
      </c>
      <c r="G183" s="41">
        <v>8</v>
      </c>
    </row>
    <row r="184" spans="1:7" ht="14.45" customHeight="1">
      <c r="A184" s="21"/>
      <c r="B184" s="57" t="s">
        <v>156</v>
      </c>
      <c r="C184" s="26" t="s">
        <v>134</v>
      </c>
      <c r="D184" s="36">
        <v>0</v>
      </c>
      <c r="E184" s="53">
        <v>1</v>
      </c>
      <c r="F184" s="53">
        <v>1</v>
      </c>
      <c r="G184" s="47">
        <v>1</v>
      </c>
    </row>
    <row r="185" spans="1:7" s="20" customFormat="1" ht="14.65" customHeight="1">
      <c r="A185" s="60"/>
      <c r="B185" s="61" t="s">
        <v>120</v>
      </c>
      <c r="C185" s="60" t="s">
        <v>102</v>
      </c>
      <c r="D185" s="49">
        <v>70</v>
      </c>
      <c r="E185" s="49">
        <v>70</v>
      </c>
      <c r="F185" s="49">
        <v>70</v>
      </c>
      <c r="G185" s="49">
        <v>70</v>
      </c>
    </row>
    <row r="186" spans="1:7" ht="14.45" customHeight="1">
      <c r="A186" s="21" t="s">
        <v>6</v>
      </c>
      <c r="B186" s="94">
        <v>65</v>
      </c>
      <c r="C186" s="26" t="s">
        <v>33</v>
      </c>
      <c r="D186" s="49">
        <f t="shared" ref="D186:G186" si="25">SUM(D178:D185)</f>
        <v>3803</v>
      </c>
      <c r="E186" s="49">
        <f t="shared" si="25"/>
        <v>3995</v>
      </c>
      <c r="F186" s="49">
        <f t="shared" si="25"/>
        <v>3995</v>
      </c>
      <c r="G186" s="41">
        <f t="shared" si="25"/>
        <v>4026</v>
      </c>
    </row>
    <row r="187" spans="1:7">
      <c r="A187" s="21"/>
      <c r="B187" s="94"/>
      <c r="C187" s="26"/>
      <c r="D187" s="51"/>
      <c r="E187" s="52"/>
      <c r="F187" s="52"/>
      <c r="G187" s="50"/>
    </row>
    <row r="188" spans="1:7">
      <c r="A188" s="21"/>
      <c r="B188" s="94">
        <v>66</v>
      </c>
      <c r="C188" s="26" t="s">
        <v>54</v>
      </c>
      <c r="D188" s="44"/>
      <c r="E188" s="30"/>
      <c r="F188" s="30"/>
      <c r="G188" s="47"/>
    </row>
    <row r="189" spans="1:7" s="70" customFormat="1" ht="27.95" customHeight="1">
      <c r="A189" s="21"/>
      <c r="B189" s="94" t="s">
        <v>72</v>
      </c>
      <c r="C189" s="35" t="s">
        <v>73</v>
      </c>
      <c r="D189" s="44">
        <v>5623</v>
      </c>
      <c r="E189" s="44">
        <v>6500</v>
      </c>
      <c r="F189" s="44">
        <v>6500</v>
      </c>
      <c r="G189" s="30">
        <v>0</v>
      </c>
    </row>
    <row r="190" spans="1:7" ht="38.25">
      <c r="A190" s="21"/>
      <c r="B190" s="58" t="s">
        <v>76</v>
      </c>
      <c r="C190" s="59" t="s">
        <v>77</v>
      </c>
      <c r="D190" s="44">
        <v>58556</v>
      </c>
      <c r="E190" s="44">
        <v>144000</v>
      </c>
      <c r="F190" s="44">
        <f>144000-69356</f>
        <v>74644</v>
      </c>
      <c r="G190" s="30">
        <v>0</v>
      </c>
    </row>
    <row r="191" spans="1:7" s="70" customFormat="1">
      <c r="A191" s="21"/>
      <c r="B191" s="58"/>
      <c r="C191" s="59"/>
      <c r="D191" s="44"/>
      <c r="E191" s="44"/>
      <c r="F191" s="44"/>
      <c r="G191" s="47"/>
    </row>
    <row r="192" spans="1:7" s="70" customFormat="1">
      <c r="A192" s="21"/>
      <c r="B192" s="58">
        <v>60</v>
      </c>
      <c r="C192" s="59" t="s">
        <v>204</v>
      </c>
      <c r="D192" s="44"/>
      <c r="E192" s="44"/>
      <c r="F192" s="44"/>
      <c r="G192" s="47"/>
    </row>
    <row r="193" spans="1:7">
      <c r="A193" s="21"/>
      <c r="B193" s="58" t="s">
        <v>205</v>
      </c>
      <c r="C193" s="59" t="s">
        <v>206</v>
      </c>
      <c r="D193" s="44">
        <v>868</v>
      </c>
      <c r="E193" s="30">
        <v>0</v>
      </c>
      <c r="F193" s="30">
        <v>0</v>
      </c>
      <c r="G193" s="44">
        <v>1000</v>
      </c>
    </row>
    <row r="194" spans="1:7">
      <c r="A194" s="21" t="s">
        <v>6</v>
      </c>
      <c r="B194" s="58">
        <v>60</v>
      </c>
      <c r="C194" s="59" t="s">
        <v>204</v>
      </c>
      <c r="D194" s="46">
        <f t="shared" ref="D194:G194" si="26">SUM(D193:D193)</f>
        <v>868</v>
      </c>
      <c r="E194" s="31">
        <f t="shared" si="26"/>
        <v>0</v>
      </c>
      <c r="F194" s="31">
        <f t="shared" si="26"/>
        <v>0</v>
      </c>
      <c r="G194" s="46">
        <f t="shared" si="26"/>
        <v>1000</v>
      </c>
    </row>
    <row r="195" spans="1:7">
      <c r="A195" s="21"/>
      <c r="B195" s="58"/>
      <c r="C195" s="59"/>
      <c r="D195" s="44"/>
      <c r="E195" s="44"/>
      <c r="F195" s="44"/>
      <c r="G195" s="44"/>
    </row>
    <row r="196" spans="1:7">
      <c r="A196" s="21"/>
      <c r="B196" s="58">
        <v>61</v>
      </c>
      <c r="C196" s="59" t="s">
        <v>209</v>
      </c>
      <c r="D196" s="44"/>
      <c r="E196" s="44"/>
      <c r="F196" s="44"/>
      <c r="G196" s="47"/>
    </row>
    <row r="197" spans="1:7" s="70" customFormat="1">
      <c r="A197" s="21"/>
      <c r="B197" s="58" t="s">
        <v>210</v>
      </c>
      <c r="C197" s="59" t="s">
        <v>206</v>
      </c>
      <c r="D197" s="44">
        <v>50000</v>
      </c>
      <c r="E197" s="44">
        <v>25000</v>
      </c>
      <c r="F197" s="30">
        <v>0</v>
      </c>
      <c r="G197" s="44">
        <v>1</v>
      </c>
    </row>
    <row r="198" spans="1:7">
      <c r="A198" s="21"/>
      <c r="B198" s="58" t="s">
        <v>211</v>
      </c>
      <c r="C198" s="59" t="s">
        <v>102</v>
      </c>
      <c r="D198" s="44">
        <v>5000</v>
      </c>
      <c r="E198" s="44">
        <v>3000</v>
      </c>
      <c r="F198" s="44">
        <v>3000</v>
      </c>
      <c r="G198" s="30">
        <v>0</v>
      </c>
    </row>
    <row r="199" spans="1:7">
      <c r="A199" s="21" t="s">
        <v>6</v>
      </c>
      <c r="B199" s="58">
        <v>61</v>
      </c>
      <c r="C199" s="59" t="s">
        <v>209</v>
      </c>
      <c r="D199" s="46">
        <f t="shared" ref="D199:G199" si="27">SUM(D197:D198)</f>
        <v>55000</v>
      </c>
      <c r="E199" s="46">
        <f t="shared" si="27"/>
        <v>28000</v>
      </c>
      <c r="F199" s="46">
        <f t="shared" si="27"/>
        <v>3000</v>
      </c>
      <c r="G199" s="46">
        <f t="shared" si="27"/>
        <v>1</v>
      </c>
    </row>
    <row r="200" spans="1:7">
      <c r="A200" s="21"/>
      <c r="B200" s="58"/>
      <c r="C200" s="59"/>
      <c r="D200" s="51"/>
      <c r="E200" s="51"/>
      <c r="F200" s="51"/>
      <c r="G200" s="51"/>
    </row>
    <row r="201" spans="1:7" ht="15" customHeight="1">
      <c r="A201" s="21"/>
      <c r="B201" s="58">
        <v>62</v>
      </c>
      <c r="C201" s="59" t="s">
        <v>256</v>
      </c>
      <c r="D201" s="44"/>
      <c r="E201" s="44"/>
      <c r="F201" s="44"/>
      <c r="G201" s="47"/>
    </row>
    <row r="202" spans="1:7">
      <c r="A202" s="21"/>
      <c r="B202" s="58" t="s">
        <v>239</v>
      </c>
      <c r="C202" s="59" t="s">
        <v>102</v>
      </c>
      <c r="D202" s="30">
        <v>0</v>
      </c>
      <c r="E202" s="44">
        <v>100000</v>
      </c>
      <c r="F202" s="44">
        <f>100000+30000</f>
        <v>130000</v>
      </c>
      <c r="G202" s="30">
        <v>0</v>
      </c>
    </row>
    <row r="203" spans="1:7" ht="15" customHeight="1">
      <c r="A203" s="21" t="s">
        <v>6</v>
      </c>
      <c r="B203" s="58">
        <v>62</v>
      </c>
      <c r="C203" s="59" t="s">
        <v>256</v>
      </c>
      <c r="D203" s="31">
        <f t="shared" ref="D203:G203" si="28">SUM(D202:D202)</f>
        <v>0</v>
      </c>
      <c r="E203" s="46">
        <f t="shared" si="28"/>
        <v>100000</v>
      </c>
      <c r="F203" s="46">
        <f t="shared" si="28"/>
        <v>130000</v>
      </c>
      <c r="G203" s="31">
        <f t="shared" si="28"/>
        <v>0</v>
      </c>
    </row>
    <row r="204" spans="1:7">
      <c r="A204" s="21" t="s">
        <v>6</v>
      </c>
      <c r="B204" s="94">
        <v>66</v>
      </c>
      <c r="C204" s="26" t="s">
        <v>54</v>
      </c>
      <c r="D204" s="46">
        <f t="shared" ref="D204:G204" si="29">SUM(D189:D190)+D194+D199+D203</f>
        <v>120047</v>
      </c>
      <c r="E204" s="46">
        <f t="shared" si="29"/>
        <v>278500</v>
      </c>
      <c r="F204" s="46">
        <f t="shared" si="29"/>
        <v>214144</v>
      </c>
      <c r="G204" s="46">
        <f t="shared" si="29"/>
        <v>1001</v>
      </c>
    </row>
    <row r="205" spans="1:7">
      <c r="A205" s="21" t="s">
        <v>6</v>
      </c>
      <c r="B205" s="34">
        <v>0.10199999999999999</v>
      </c>
      <c r="C205" s="22" t="s">
        <v>38</v>
      </c>
      <c r="D205" s="46">
        <f t="shared" ref="D205:G205" si="30">D186+D204</f>
        <v>123850</v>
      </c>
      <c r="E205" s="46">
        <f t="shared" si="30"/>
        <v>282495</v>
      </c>
      <c r="F205" s="46">
        <f t="shared" si="30"/>
        <v>218139</v>
      </c>
      <c r="G205" s="46">
        <f t="shared" si="30"/>
        <v>5027</v>
      </c>
    </row>
    <row r="206" spans="1:7" ht="12" customHeight="1">
      <c r="A206" s="21"/>
      <c r="B206" s="34"/>
      <c r="C206" s="22"/>
      <c r="D206" s="47"/>
      <c r="E206" s="47"/>
      <c r="F206" s="47"/>
      <c r="G206" s="47"/>
    </row>
    <row r="207" spans="1:7" ht="14.85" customHeight="1">
      <c r="A207" s="21"/>
      <c r="B207" s="34">
        <v>0.105</v>
      </c>
      <c r="C207" s="22" t="s">
        <v>39</v>
      </c>
      <c r="D207" s="45"/>
      <c r="E207" s="45"/>
      <c r="F207" s="45"/>
      <c r="G207" s="45"/>
    </row>
    <row r="208" spans="1:7" ht="14.85" customHeight="1">
      <c r="A208" s="21"/>
      <c r="B208" s="94">
        <v>67</v>
      </c>
      <c r="C208" s="26" t="s">
        <v>55</v>
      </c>
      <c r="D208" s="48"/>
      <c r="E208" s="48"/>
      <c r="F208" s="48"/>
      <c r="G208" s="48"/>
    </row>
    <row r="209" spans="1:7" ht="14.85" customHeight="1">
      <c r="A209" s="21"/>
      <c r="B209" s="57" t="s">
        <v>40</v>
      </c>
      <c r="C209" s="26" t="s">
        <v>127</v>
      </c>
      <c r="D209" s="47">
        <v>1500</v>
      </c>
      <c r="E209" s="30">
        <v>0</v>
      </c>
      <c r="F209" s="30">
        <v>0</v>
      </c>
      <c r="G209" s="30">
        <v>0</v>
      </c>
    </row>
    <row r="210" spans="1:7" ht="14.85" customHeight="1">
      <c r="A210" s="21"/>
      <c r="B210" s="57" t="s">
        <v>121</v>
      </c>
      <c r="C210" s="26" t="s">
        <v>124</v>
      </c>
      <c r="D210" s="49">
        <v>37675</v>
      </c>
      <c r="E210" s="49">
        <v>32336</v>
      </c>
      <c r="F210" s="49">
        <v>32336</v>
      </c>
      <c r="G210" s="41">
        <v>36054</v>
      </c>
    </row>
    <row r="211" spans="1:7" ht="14.85" customHeight="1">
      <c r="A211" s="21" t="s">
        <v>6</v>
      </c>
      <c r="B211" s="94">
        <v>67</v>
      </c>
      <c r="C211" s="26" t="s">
        <v>55</v>
      </c>
      <c r="D211" s="41">
        <f t="shared" ref="D211:G211" si="31">SUM(D209:D210)</f>
        <v>39175</v>
      </c>
      <c r="E211" s="41">
        <f t="shared" si="31"/>
        <v>32336</v>
      </c>
      <c r="F211" s="41">
        <f t="shared" si="31"/>
        <v>32336</v>
      </c>
      <c r="G211" s="41">
        <f t="shared" si="31"/>
        <v>36054</v>
      </c>
    </row>
    <row r="212" spans="1:7" ht="14.85" customHeight="1">
      <c r="A212" s="21" t="s">
        <v>6</v>
      </c>
      <c r="B212" s="34">
        <v>0.105</v>
      </c>
      <c r="C212" s="22" t="s">
        <v>39</v>
      </c>
      <c r="D212" s="32">
        <f t="shared" ref="D212:G212" si="32">D211</f>
        <v>39175</v>
      </c>
      <c r="E212" s="46">
        <f t="shared" si="32"/>
        <v>32336</v>
      </c>
      <c r="F212" s="46">
        <f t="shared" si="32"/>
        <v>32336</v>
      </c>
      <c r="G212" s="32">
        <f t="shared" si="32"/>
        <v>36054</v>
      </c>
    </row>
    <row r="213" spans="1:7">
      <c r="A213" s="21"/>
      <c r="B213" s="94"/>
      <c r="C213" s="26"/>
      <c r="D213" s="47"/>
      <c r="E213" s="47"/>
      <c r="F213" s="47"/>
      <c r="G213" s="47"/>
    </row>
    <row r="214" spans="1:7" ht="25.5">
      <c r="A214" s="21"/>
      <c r="B214" s="34">
        <v>0.111</v>
      </c>
      <c r="C214" s="22" t="s">
        <v>257</v>
      </c>
      <c r="D214" s="47"/>
      <c r="E214" s="47"/>
      <c r="F214" s="47"/>
      <c r="G214" s="47"/>
    </row>
    <row r="215" spans="1:7">
      <c r="A215" s="21"/>
      <c r="B215" s="58">
        <v>62</v>
      </c>
      <c r="C215" s="59" t="s">
        <v>256</v>
      </c>
      <c r="D215" s="44"/>
      <c r="E215" s="44"/>
      <c r="F215" s="44"/>
      <c r="G215" s="47"/>
    </row>
    <row r="216" spans="1:7">
      <c r="A216" s="21"/>
      <c r="B216" s="58" t="s">
        <v>208</v>
      </c>
      <c r="C216" s="59" t="s">
        <v>102</v>
      </c>
      <c r="D216" s="30">
        <v>0</v>
      </c>
      <c r="E216" s="30">
        <v>0</v>
      </c>
      <c r="F216" s="30">
        <v>0</v>
      </c>
      <c r="G216" s="44">
        <v>100000</v>
      </c>
    </row>
    <row r="217" spans="1:7" ht="15" customHeight="1">
      <c r="A217" s="21" t="s">
        <v>6</v>
      </c>
      <c r="B217" s="58">
        <v>62</v>
      </c>
      <c r="C217" s="59" t="s">
        <v>256</v>
      </c>
      <c r="D217" s="31">
        <f t="shared" ref="D217:G217" si="33">SUM(D216:D216)</f>
        <v>0</v>
      </c>
      <c r="E217" s="31">
        <f t="shared" si="33"/>
        <v>0</v>
      </c>
      <c r="F217" s="31">
        <f t="shared" si="33"/>
        <v>0</v>
      </c>
      <c r="G217" s="46">
        <f t="shared" si="33"/>
        <v>100000</v>
      </c>
    </row>
    <row r="218" spans="1:7" ht="25.5">
      <c r="A218" s="21" t="s">
        <v>6</v>
      </c>
      <c r="B218" s="34">
        <v>0.111</v>
      </c>
      <c r="C218" s="22" t="s">
        <v>257</v>
      </c>
      <c r="D218" s="31">
        <f>D217</f>
        <v>0</v>
      </c>
      <c r="E218" s="31">
        <f t="shared" ref="E218:G218" si="34">E217</f>
        <v>0</v>
      </c>
      <c r="F218" s="31">
        <f t="shared" si="34"/>
        <v>0</v>
      </c>
      <c r="G218" s="32">
        <f t="shared" si="34"/>
        <v>100000</v>
      </c>
    </row>
    <row r="219" spans="1:7">
      <c r="A219" s="21"/>
      <c r="B219" s="94"/>
      <c r="C219" s="26"/>
      <c r="D219" s="47"/>
      <c r="E219" s="47"/>
      <c r="F219" s="47"/>
      <c r="G219" s="47"/>
    </row>
    <row r="220" spans="1:7" ht="14.45" customHeight="1">
      <c r="A220" s="21"/>
      <c r="B220" s="34">
        <v>0.2</v>
      </c>
      <c r="C220" s="22" t="s">
        <v>41</v>
      </c>
      <c r="D220" s="48"/>
      <c r="E220" s="48"/>
      <c r="F220" s="48"/>
      <c r="G220" s="48"/>
    </row>
    <row r="221" spans="1:7" ht="14.45" customHeight="1">
      <c r="A221" s="21"/>
      <c r="B221" s="94">
        <v>68</v>
      </c>
      <c r="C221" s="26" t="s">
        <v>42</v>
      </c>
      <c r="D221" s="48"/>
      <c r="E221" s="48"/>
      <c r="F221" s="48"/>
      <c r="G221" s="48"/>
    </row>
    <row r="222" spans="1:7" ht="14.45" customHeight="1">
      <c r="A222" s="21"/>
      <c r="B222" s="94">
        <v>45</v>
      </c>
      <c r="C222" s="26" t="s">
        <v>78</v>
      </c>
      <c r="D222" s="48"/>
      <c r="E222" s="48"/>
      <c r="F222" s="48"/>
      <c r="G222" s="48"/>
    </row>
    <row r="223" spans="1:7" ht="14.45" customHeight="1">
      <c r="A223" s="21"/>
      <c r="B223" s="94" t="s">
        <v>157</v>
      </c>
      <c r="C223" s="26" t="s">
        <v>13</v>
      </c>
      <c r="D223" s="53">
        <f>7651+1</f>
        <v>7652</v>
      </c>
      <c r="E223" s="53">
        <v>13405</v>
      </c>
      <c r="F223" s="53">
        <v>13405</v>
      </c>
      <c r="G223" s="47">
        <v>12896</v>
      </c>
    </row>
    <row r="224" spans="1:7" ht="14.45" customHeight="1">
      <c r="A224" s="21"/>
      <c r="B224" s="94" t="s">
        <v>158</v>
      </c>
      <c r="C224" s="26" t="s">
        <v>22</v>
      </c>
      <c r="D224" s="53">
        <v>60</v>
      </c>
      <c r="E224" s="53">
        <v>2028</v>
      </c>
      <c r="F224" s="53">
        <v>2028</v>
      </c>
      <c r="G224" s="47">
        <v>1392</v>
      </c>
    </row>
    <row r="225" spans="1:7" ht="14.45" customHeight="1">
      <c r="A225" s="21"/>
      <c r="B225" s="94" t="s">
        <v>159</v>
      </c>
      <c r="C225" s="26" t="s">
        <v>84</v>
      </c>
      <c r="D225" s="53">
        <v>141</v>
      </c>
      <c r="E225" s="53">
        <v>407</v>
      </c>
      <c r="F225" s="53">
        <v>407</v>
      </c>
      <c r="G225" s="47">
        <v>1</v>
      </c>
    </row>
    <row r="226" spans="1:7" ht="14.45" customHeight="1">
      <c r="A226" s="21"/>
      <c r="B226" s="94" t="s">
        <v>160</v>
      </c>
      <c r="C226" s="26" t="s">
        <v>85</v>
      </c>
      <c r="D226" s="53">
        <v>5838</v>
      </c>
      <c r="E226" s="53">
        <v>1713</v>
      </c>
      <c r="F226" s="53">
        <v>1713</v>
      </c>
      <c r="G226" s="47">
        <v>1666</v>
      </c>
    </row>
    <row r="227" spans="1:7" ht="14.45" customHeight="1">
      <c r="A227" s="81"/>
      <c r="B227" s="85" t="s">
        <v>161</v>
      </c>
      <c r="C227" s="86" t="s">
        <v>92</v>
      </c>
      <c r="D227" s="92">
        <v>35</v>
      </c>
      <c r="E227" s="92">
        <v>83</v>
      </c>
      <c r="F227" s="92">
        <v>83</v>
      </c>
      <c r="G227" s="41">
        <v>83</v>
      </c>
    </row>
    <row r="228" spans="1:7" ht="14.45" customHeight="1">
      <c r="A228" s="21"/>
      <c r="B228" s="94" t="s">
        <v>162</v>
      </c>
      <c r="C228" s="26" t="s">
        <v>16</v>
      </c>
      <c r="D228" s="53">
        <v>138</v>
      </c>
      <c r="E228" s="53">
        <v>200</v>
      </c>
      <c r="F228" s="53">
        <v>200</v>
      </c>
      <c r="G228" s="47">
        <v>200</v>
      </c>
    </row>
    <row r="229" spans="1:7" ht="14.45" customHeight="1">
      <c r="A229" s="21"/>
      <c r="B229" s="94" t="s">
        <v>163</v>
      </c>
      <c r="C229" s="26" t="s">
        <v>97</v>
      </c>
      <c r="D229" s="53">
        <v>129</v>
      </c>
      <c r="E229" s="53">
        <v>1</v>
      </c>
      <c r="F229" s="53">
        <v>1</v>
      </c>
      <c r="G229" s="47">
        <v>1</v>
      </c>
    </row>
    <row r="230" spans="1:7" ht="14.45" customHeight="1">
      <c r="A230" s="21" t="s">
        <v>6</v>
      </c>
      <c r="B230" s="94">
        <v>45</v>
      </c>
      <c r="C230" s="26" t="s">
        <v>78</v>
      </c>
      <c r="D230" s="71">
        <f t="shared" ref="D230:G230" si="35">SUM(D223:D229)</f>
        <v>13993</v>
      </c>
      <c r="E230" s="71">
        <f t="shared" si="35"/>
        <v>17837</v>
      </c>
      <c r="F230" s="71">
        <f t="shared" si="35"/>
        <v>17837</v>
      </c>
      <c r="G230" s="71">
        <f t="shared" si="35"/>
        <v>16239</v>
      </c>
    </row>
    <row r="231" spans="1:7" ht="9.75" customHeight="1">
      <c r="A231" s="21"/>
      <c r="B231" s="94"/>
      <c r="C231" s="26"/>
      <c r="D231" s="48"/>
      <c r="E231" s="48"/>
      <c r="F231" s="48"/>
      <c r="G231" s="48"/>
    </row>
    <row r="232" spans="1:7" ht="14.45" customHeight="1">
      <c r="A232" s="21"/>
      <c r="B232" s="94">
        <v>46</v>
      </c>
      <c r="C232" s="26" t="s">
        <v>79</v>
      </c>
      <c r="D232" s="48"/>
      <c r="E232" s="48"/>
      <c r="F232" s="48"/>
      <c r="G232" s="48"/>
    </row>
    <row r="233" spans="1:7" ht="14.45" customHeight="1">
      <c r="A233" s="21"/>
      <c r="B233" s="94" t="s">
        <v>164</v>
      </c>
      <c r="C233" s="26" t="s">
        <v>13</v>
      </c>
      <c r="D233" s="36">
        <v>0</v>
      </c>
      <c r="E233" s="53">
        <v>1</v>
      </c>
      <c r="F233" s="53">
        <v>1</v>
      </c>
      <c r="G233" s="44">
        <v>3823</v>
      </c>
    </row>
    <row r="234" spans="1:7" ht="14.45" customHeight="1">
      <c r="A234" s="21"/>
      <c r="B234" s="94" t="s">
        <v>165</v>
      </c>
      <c r="C234" s="26" t="s">
        <v>22</v>
      </c>
      <c r="D234" s="36">
        <v>0</v>
      </c>
      <c r="E234" s="53">
        <v>1</v>
      </c>
      <c r="F234" s="53">
        <v>1</v>
      </c>
      <c r="G234" s="44">
        <v>1814</v>
      </c>
    </row>
    <row r="235" spans="1:7" ht="14.45" customHeight="1">
      <c r="A235" s="21"/>
      <c r="B235" s="94" t="s">
        <v>166</v>
      </c>
      <c r="C235" s="26" t="s">
        <v>84</v>
      </c>
      <c r="D235" s="36">
        <v>0</v>
      </c>
      <c r="E235" s="53">
        <v>1</v>
      </c>
      <c r="F235" s="53">
        <v>1</v>
      </c>
      <c r="G235" s="44">
        <v>1</v>
      </c>
    </row>
    <row r="236" spans="1:7" ht="14.45" customHeight="1">
      <c r="A236" s="21"/>
      <c r="B236" s="94" t="s">
        <v>167</v>
      </c>
      <c r="C236" s="26" t="s">
        <v>85</v>
      </c>
      <c r="D236" s="36">
        <v>0</v>
      </c>
      <c r="E236" s="53">
        <v>1</v>
      </c>
      <c r="F236" s="53">
        <v>1</v>
      </c>
      <c r="G236" s="44">
        <v>459</v>
      </c>
    </row>
    <row r="237" spans="1:7" ht="14.45" customHeight="1">
      <c r="A237" s="21"/>
      <c r="B237" s="94" t="s">
        <v>168</v>
      </c>
      <c r="C237" s="26" t="s">
        <v>92</v>
      </c>
      <c r="D237" s="36">
        <v>0</v>
      </c>
      <c r="E237" s="53">
        <v>1</v>
      </c>
      <c r="F237" s="53">
        <v>1</v>
      </c>
      <c r="G237" s="44">
        <v>1</v>
      </c>
    </row>
    <row r="238" spans="1:7" ht="14.45" customHeight="1">
      <c r="A238" s="21"/>
      <c r="B238" s="94" t="s">
        <v>169</v>
      </c>
      <c r="C238" s="26" t="s">
        <v>16</v>
      </c>
      <c r="D238" s="36">
        <v>0</v>
      </c>
      <c r="E238" s="53">
        <v>200</v>
      </c>
      <c r="F238" s="53">
        <v>200</v>
      </c>
      <c r="G238" s="44">
        <v>200</v>
      </c>
    </row>
    <row r="239" spans="1:7" ht="14.45" customHeight="1">
      <c r="A239" s="21"/>
      <c r="B239" s="94" t="s">
        <v>170</v>
      </c>
      <c r="C239" s="26" t="s">
        <v>97</v>
      </c>
      <c r="D239" s="36">
        <v>0</v>
      </c>
      <c r="E239" s="53">
        <v>1</v>
      </c>
      <c r="F239" s="53">
        <v>1</v>
      </c>
      <c r="G239" s="44">
        <v>1</v>
      </c>
    </row>
    <row r="240" spans="1:7" ht="14.45" customHeight="1">
      <c r="A240" s="21"/>
      <c r="B240" s="94" t="s">
        <v>245</v>
      </c>
      <c r="C240" s="26" t="s">
        <v>134</v>
      </c>
      <c r="D240" s="36">
        <v>0</v>
      </c>
      <c r="E240" s="53">
        <v>1</v>
      </c>
      <c r="F240" s="53">
        <v>1</v>
      </c>
      <c r="G240" s="44">
        <v>1</v>
      </c>
    </row>
    <row r="241" spans="1:7" ht="14.45" customHeight="1">
      <c r="A241" s="21" t="s">
        <v>6</v>
      </c>
      <c r="B241" s="94">
        <v>46</v>
      </c>
      <c r="C241" s="26" t="s">
        <v>79</v>
      </c>
      <c r="D241" s="64">
        <f t="shared" ref="D241:G241" si="36">SUM(D233:D240)</f>
        <v>0</v>
      </c>
      <c r="E241" s="71">
        <f t="shared" si="36"/>
        <v>207</v>
      </c>
      <c r="F241" s="71">
        <f t="shared" si="36"/>
        <v>207</v>
      </c>
      <c r="G241" s="71">
        <f t="shared" si="36"/>
        <v>6300</v>
      </c>
    </row>
    <row r="242" spans="1:7" s="70" customFormat="1" ht="9.75" customHeight="1">
      <c r="A242" s="21"/>
      <c r="B242" s="94"/>
      <c r="C242" s="26"/>
      <c r="D242" s="48"/>
      <c r="E242" s="48"/>
      <c r="F242" s="48"/>
      <c r="G242" s="48"/>
    </row>
    <row r="243" spans="1:7" ht="14.45" customHeight="1">
      <c r="A243" s="21"/>
      <c r="B243" s="94">
        <v>47</v>
      </c>
      <c r="C243" s="26" t="s">
        <v>80</v>
      </c>
      <c r="D243" s="48"/>
      <c r="E243" s="48"/>
      <c r="F243" s="48"/>
      <c r="G243" s="48"/>
    </row>
    <row r="244" spans="1:7" ht="14.45" customHeight="1">
      <c r="A244" s="21"/>
      <c r="B244" s="94" t="s">
        <v>171</v>
      </c>
      <c r="C244" s="26" t="s">
        <v>13</v>
      </c>
      <c r="D244" s="36">
        <v>0</v>
      </c>
      <c r="E244" s="53">
        <v>1</v>
      </c>
      <c r="F244" s="53">
        <v>1</v>
      </c>
      <c r="G244" s="44">
        <v>1</v>
      </c>
    </row>
    <row r="245" spans="1:7" ht="14.45" customHeight="1">
      <c r="A245" s="21"/>
      <c r="B245" s="94" t="s">
        <v>172</v>
      </c>
      <c r="C245" s="26" t="s">
        <v>22</v>
      </c>
      <c r="D245" s="36">
        <v>0</v>
      </c>
      <c r="E245" s="53">
        <v>1</v>
      </c>
      <c r="F245" s="53">
        <v>1</v>
      </c>
      <c r="G245" s="44">
        <v>1</v>
      </c>
    </row>
    <row r="246" spans="1:7" ht="14.45" customHeight="1">
      <c r="A246" s="21"/>
      <c r="B246" s="94" t="s">
        <v>173</v>
      </c>
      <c r="C246" s="26" t="s">
        <v>84</v>
      </c>
      <c r="D246" s="36">
        <v>0</v>
      </c>
      <c r="E246" s="53">
        <v>1</v>
      </c>
      <c r="F246" s="53">
        <v>1</v>
      </c>
      <c r="G246" s="44">
        <v>1</v>
      </c>
    </row>
    <row r="247" spans="1:7" ht="14.45" customHeight="1">
      <c r="A247" s="21"/>
      <c r="B247" s="94" t="s">
        <v>174</v>
      </c>
      <c r="C247" s="26" t="s">
        <v>85</v>
      </c>
      <c r="D247" s="36">
        <v>0</v>
      </c>
      <c r="E247" s="53">
        <v>1</v>
      </c>
      <c r="F247" s="53">
        <v>1</v>
      </c>
      <c r="G247" s="44">
        <v>1</v>
      </c>
    </row>
    <row r="248" spans="1:7" s="70" customFormat="1" ht="14.45" customHeight="1">
      <c r="A248" s="21"/>
      <c r="B248" s="94" t="s">
        <v>175</v>
      </c>
      <c r="C248" s="26" t="s">
        <v>92</v>
      </c>
      <c r="D248" s="36">
        <v>0</v>
      </c>
      <c r="E248" s="53">
        <v>1</v>
      </c>
      <c r="F248" s="53">
        <v>1</v>
      </c>
      <c r="G248" s="44">
        <v>1</v>
      </c>
    </row>
    <row r="249" spans="1:7" ht="15" customHeight="1">
      <c r="A249" s="21"/>
      <c r="B249" s="94" t="s">
        <v>176</v>
      </c>
      <c r="C249" s="26" t="s">
        <v>16</v>
      </c>
      <c r="D249" s="36">
        <v>0</v>
      </c>
      <c r="E249" s="53">
        <v>200</v>
      </c>
      <c r="F249" s="53">
        <v>200</v>
      </c>
      <c r="G249" s="44">
        <v>200</v>
      </c>
    </row>
    <row r="250" spans="1:7" s="70" customFormat="1" ht="15" customHeight="1">
      <c r="A250" s="21"/>
      <c r="B250" s="94" t="s">
        <v>177</v>
      </c>
      <c r="C250" s="26" t="s">
        <v>97</v>
      </c>
      <c r="D250" s="36">
        <v>0</v>
      </c>
      <c r="E250" s="53">
        <v>1</v>
      </c>
      <c r="F250" s="53">
        <v>1</v>
      </c>
      <c r="G250" s="44">
        <v>1</v>
      </c>
    </row>
    <row r="251" spans="1:7" s="69" customFormat="1" ht="14.65" customHeight="1">
      <c r="A251" s="60"/>
      <c r="B251" s="61" t="s">
        <v>253</v>
      </c>
      <c r="C251" s="60" t="s">
        <v>134</v>
      </c>
      <c r="D251" s="44">
        <v>7</v>
      </c>
      <c r="E251" s="44">
        <v>2501</v>
      </c>
      <c r="F251" s="30">
        <v>0</v>
      </c>
      <c r="G251" s="44">
        <v>1</v>
      </c>
    </row>
    <row r="252" spans="1:7" ht="15" customHeight="1">
      <c r="A252" s="21" t="s">
        <v>6</v>
      </c>
      <c r="B252" s="94">
        <v>47</v>
      </c>
      <c r="C252" s="26" t="s">
        <v>80</v>
      </c>
      <c r="D252" s="71">
        <f t="shared" ref="D252:G252" si="37">SUM(D244:D251)</f>
        <v>7</v>
      </c>
      <c r="E252" s="71">
        <f t="shared" si="37"/>
        <v>2707</v>
      </c>
      <c r="F252" s="71">
        <f t="shared" si="37"/>
        <v>206</v>
      </c>
      <c r="G252" s="71">
        <f t="shared" si="37"/>
        <v>207</v>
      </c>
    </row>
    <row r="253" spans="1:7" ht="15" customHeight="1">
      <c r="A253" s="21"/>
      <c r="B253" s="94"/>
      <c r="C253" s="26"/>
      <c r="D253" s="48"/>
      <c r="E253" s="48"/>
      <c r="F253" s="48"/>
      <c r="G253" s="48"/>
    </row>
    <row r="254" spans="1:7" ht="15" customHeight="1">
      <c r="A254" s="21"/>
      <c r="B254" s="94">
        <v>48</v>
      </c>
      <c r="C254" s="26" t="s">
        <v>81</v>
      </c>
      <c r="D254" s="48"/>
      <c r="E254" s="48"/>
      <c r="F254" s="48"/>
      <c r="G254" s="48"/>
    </row>
    <row r="255" spans="1:7" ht="15" customHeight="1">
      <c r="A255" s="21"/>
      <c r="B255" s="94" t="s">
        <v>178</v>
      </c>
      <c r="C255" s="26" t="s">
        <v>13</v>
      </c>
      <c r="D255" s="53">
        <v>16440</v>
      </c>
      <c r="E255" s="53">
        <v>23848</v>
      </c>
      <c r="F255" s="53">
        <f>23848-1000</f>
        <v>22848</v>
      </c>
      <c r="G255" s="47">
        <v>11728</v>
      </c>
    </row>
    <row r="256" spans="1:7" ht="15" customHeight="1">
      <c r="A256" s="21"/>
      <c r="B256" s="94" t="s">
        <v>179</v>
      </c>
      <c r="C256" s="26" t="s">
        <v>22</v>
      </c>
      <c r="D256" s="53">
        <v>4903</v>
      </c>
      <c r="E256" s="53">
        <v>6896</v>
      </c>
      <c r="F256" s="53">
        <v>6896</v>
      </c>
      <c r="G256" s="47">
        <v>3942</v>
      </c>
    </row>
    <row r="257" spans="1:7" ht="15" customHeight="1">
      <c r="A257" s="21"/>
      <c r="B257" s="94" t="s">
        <v>180</v>
      </c>
      <c r="C257" s="26" t="s">
        <v>84</v>
      </c>
      <c r="D257" s="53">
        <v>113</v>
      </c>
      <c r="E257" s="53">
        <v>713</v>
      </c>
      <c r="F257" s="53">
        <v>713</v>
      </c>
      <c r="G257" s="47">
        <v>1</v>
      </c>
    </row>
    <row r="258" spans="1:7" ht="15" customHeight="1">
      <c r="A258" s="21"/>
      <c r="B258" s="94" t="s">
        <v>181</v>
      </c>
      <c r="C258" s="26" t="s">
        <v>85</v>
      </c>
      <c r="D258" s="53">
        <v>6249</v>
      </c>
      <c r="E258" s="53">
        <v>3033</v>
      </c>
      <c r="F258" s="53">
        <f>3033-2000</f>
        <v>1033</v>
      </c>
      <c r="G258" s="47">
        <v>1483</v>
      </c>
    </row>
    <row r="259" spans="1:7" s="70" customFormat="1" ht="15" customHeight="1">
      <c r="A259" s="21"/>
      <c r="B259" s="94" t="s">
        <v>182</v>
      </c>
      <c r="C259" s="26" t="s">
        <v>92</v>
      </c>
      <c r="D259" s="53">
        <v>146</v>
      </c>
      <c r="E259" s="53">
        <v>83</v>
      </c>
      <c r="F259" s="53">
        <v>83</v>
      </c>
      <c r="G259" s="47">
        <v>83</v>
      </c>
    </row>
    <row r="260" spans="1:7" ht="15" customHeight="1">
      <c r="A260" s="21"/>
      <c r="B260" s="94" t="s">
        <v>183</v>
      </c>
      <c r="C260" s="26" t="s">
        <v>16</v>
      </c>
      <c r="D260" s="53">
        <v>224</v>
      </c>
      <c r="E260" s="53">
        <v>200</v>
      </c>
      <c r="F260" s="53">
        <v>200</v>
      </c>
      <c r="G260" s="47">
        <v>200</v>
      </c>
    </row>
    <row r="261" spans="1:7" ht="15" customHeight="1">
      <c r="A261" s="21"/>
      <c r="B261" s="94" t="s">
        <v>184</v>
      </c>
      <c r="C261" s="26" t="s">
        <v>97</v>
      </c>
      <c r="D261" s="36">
        <v>0</v>
      </c>
      <c r="E261" s="53">
        <v>1</v>
      </c>
      <c r="F261" s="53">
        <v>1</v>
      </c>
      <c r="G261" s="47">
        <v>1</v>
      </c>
    </row>
    <row r="262" spans="1:7" ht="15" customHeight="1">
      <c r="A262" s="21" t="s">
        <v>6</v>
      </c>
      <c r="B262" s="94">
        <v>48</v>
      </c>
      <c r="C262" s="26" t="s">
        <v>81</v>
      </c>
      <c r="D262" s="71">
        <f t="shared" ref="D262:G262" si="38">SUM(D255:D261)</f>
        <v>28075</v>
      </c>
      <c r="E262" s="71">
        <f t="shared" si="38"/>
        <v>34774</v>
      </c>
      <c r="F262" s="71">
        <f t="shared" si="38"/>
        <v>31774</v>
      </c>
      <c r="G262" s="71">
        <f t="shared" si="38"/>
        <v>17438</v>
      </c>
    </row>
    <row r="263" spans="1:7" ht="15" customHeight="1">
      <c r="A263" s="21"/>
      <c r="B263" s="94"/>
      <c r="C263" s="26"/>
      <c r="D263" s="48"/>
      <c r="E263" s="48"/>
      <c r="F263" s="48"/>
      <c r="G263" s="48"/>
    </row>
    <row r="264" spans="1:7" ht="15" customHeight="1">
      <c r="A264" s="21"/>
      <c r="B264" s="94">
        <v>49</v>
      </c>
      <c r="C264" s="26" t="s">
        <v>185</v>
      </c>
      <c r="D264" s="48"/>
      <c r="E264" s="48"/>
      <c r="F264" s="48"/>
      <c r="G264" s="48"/>
    </row>
    <row r="265" spans="1:7" ht="15" customHeight="1">
      <c r="A265" s="21"/>
      <c r="B265" s="94" t="s">
        <v>186</v>
      </c>
      <c r="C265" s="26" t="s">
        <v>13</v>
      </c>
      <c r="D265" s="36">
        <v>0</v>
      </c>
      <c r="E265" s="53">
        <v>1</v>
      </c>
      <c r="F265" s="53">
        <v>1</v>
      </c>
      <c r="G265" s="44">
        <v>1444</v>
      </c>
    </row>
    <row r="266" spans="1:7" ht="15" customHeight="1">
      <c r="A266" s="21"/>
      <c r="B266" s="94" t="s">
        <v>187</v>
      </c>
      <c r="C266" s="26" t="s">
        <v>22</v>
      </c>
      <c r="D266" s="36">
        <v>0</v>
      </c>
      <c r="E266" s="53">
        <v>1</v>
      </c>
      <c r="F266" s="53">
        <v>1</v>
      </c>
      <c r="G266" s="44">
        <v>1278</v>
      </c>
    </row>
    <row r="267" spans="1:7" ht="15" customHeight="1">
      <c r="A267" s="21"/>
      <c r="B267" s="94" t="s">
        <v>188</v>
      </c>
      <c r="C267" s="26" t="s">
        <v>84</v>
      </c>
      <c r="D267" s="36">
        <v>0</v>
      </c>
      <c r="E267" s="53">
        <v>1</v>
      </c>
      <c r="F267" s="53">
        <v>1</v>
      </c>
      <c r="G267" s="44">
        <v>1</v>
      </c>
    </row>
    <row r="268" spans="1:7" ht="15" customHeight="1">
      <c r="A268" s="21"/>
      <c r="B268" s="94" t="s">
        <v>189</v>
      </c>
      <c r="C268" s="26" t="s">
        <v>85</v>
      </c>
      <c r="D268" s="36">
        <v>0</v>
      </c>
      <c r="E268" s="53">
        <v>1</v>
      </c>
      <c r="F268" s="53">
        <v>1</v>
      </c>
      <c r="G268" s="44">
        <v>174</v>
      </c>
    </row>
    <row r="269" spans="1:7" ht="15" customHeight="1">
      <c r="A269" s="21"/>
      <c r="B269" s="94" t="s">
        <v>190</v>
      </c>
      <c r="C269" s="26" t="s">
        <v>92</v>
      </c>
      <c r="D269" s="36">
        <v>0</v>
      </c>
      <c r="E269" s="53">
        <v>1</v>
      </c>
      <c r="F269" s="53">
        <v>1</v>
      </c>
      <c r="G269" s="44">
        <v>1</v>
      </c>
    </row>
    <row r="270" spans="1:7" ht="15" customHeight="1">
      <c r="A270" s="21"/>
      <c r="B270" s="94" t="s">
        <v>191</v>
      </c>
      <c r="C270" s="26" t="s">
        <v>16</v>
      </c>
      <c r="D270" s="36">
        <v>0</v>
      </c>
      <c r="E270" s="53">
        <v>200</v>
      </c>
      <c r="F270" s="53">
        <v>200</v>
      </c>
      <c r="G270" s="44">
        <v>200</v>
      </c>
    </row>
    <row r="271" spans="1:7" ht="15" customHeight="1">
      <c r="A271" s="21"/>
      <c r="B271" s="94" t="s">
        <v>218</v>
      </c>
      <c r="C271" s="26" t="s">
        <v>219</v>
      </c>
      <c r="D271" s="36">
        <v>0</v>
      </c>
      <c r="E271" s="53">
        <v>1</v>
      </c>
      <c r="F271" s="53">
        <v>1</v>
      </c>
      <c r="G271" s="47">
        <v>1</v>
      </c>
    </row>
    <row r="272" spans="1:7" ht="15" customHeight="1">
      <c r="A272" s="21"/>
      <c r="B272" s="94" t="s">
        <v>192</v>
      </c>
      <c r="C272" s="26" t="s">
        <v>97</v>
      </c>
      <c r="D272" s="36">
        <v>0</v>
      </c>
      <c r="E272" s="53">
        <v>1</v>
      </c>
      <c r="F272" s="53">
        <v>1</v>
      </c>
      <c r="G272" s="49">
        <v>1</v>
      </c>
    </row>
    <row r="273" spans="1:7" ht="15" customHeight="1">
      <c r="A273" s="81" t="s">
        <v>6</v>
      </c>
      <c r="B273" s="85">
        <v>49</v>
      </c>
      <c r="C273" s="86" t="s">
        <v>185</v>
      </c>
      <c r="D273" s="64">
        <f t="shared" ref="D273:G273" si="39">SUM(D265:D272)</f>
        <v>0</v>
      </c>
      <c r="E273" s="71">
        <f t="shared" si="39"/>
        <v>207</v>
      </c>
      <c r="F273" s="71">
        <f t="shared" si="39"/>
        <v>207</v>
      </c>
      <c r="G273" s="65">
        <f t="shared" si="39"/>
        <v>3100</v>
      </c>
    </row>
    <row r="274" spans="1:7" ht="15" customHeight="1">
      <c r="A274" s="21"/>
      <c r="B274" s="94"/>
      <c r="C274" s="26"/>
      <c r="D274" s="48"/>
      <c r="E274" s="48"/>
      <c r="F274" s="48"/>
      <c r="G274" s="48"/>
    </row>
    <row r="275" spans="1:7" ht="15" customHeight="1">
      <c r="A275" s="21"/>
      <c r="B275" s="94">
        <v>50</v>
      </c>
      <c r="C275" s="26" t="s">
        <v>145</v>
      </c>
      <c r="D275" s="48"/>
      <c r="E275" s="48"/>
      <c r="F275" s="48"/>
      <c r="G275" s="48"/>
    </row>
    <row r="276" spans="1:7" ht="15" customHeight="1">
      <c r="A276" s="21"/>
      <c r="B276" s="94" t="s">
        <v>193</v>
      </c>
      <c r="C276" s="26" t="s">
        <v>13</v>
      </c>
      <c r="D276" s="36">
        <v>0</v>
      </c>
      <c r="E276" s="53">
        <v>1</v>
      </c>
      <c r="F276" s="53">
        <v>1</v>
      </c>
      <c r="G276" s="44">
        <v>6311</v>
      </c>
    </row>
    <row r="277" spans="1:7" ht="15" customHeight="1">
      <c r="A277" s="21"/>
      <c r="B277" s="94" t="s">
        <v>194</v>
      </c>
      <c r="C277" s="26" t="s">
        <v>22</v>
      </c>
      <c r="D277" s="36">
        <v>0</v>
      </c>
      <c r="E277" s="53">
        <v>1</v>
      </c>
      <c r="F277" s="53">
        <v>1</v>
      </c>
      <c r="G277" s="44">
        <v>2574</v>
      </c>
    </row>
    <row r="278" spans="1:7" ht="15" customHeight="1">
      <c r="A278" s="21"/>
      <c r="B278" s="94" t="s">
        <v>195</v>
      </c>
      <c r="C278" s="26" t="s">
        <v>84</v>
      </c>
      <c r="D278" s="36">
        <v>0</v>
      </c>
      <c r="E278" s="53">
        <v>1</v>
      </c>
      <c r="F278" s="53">
        <v>1</v>
      </c>
      <c r="G278" s="44">
        <v>1</v>
      </c>
    </row>
    <row r="279" spans="1:7" ht="15" customHeight="1">
      <c r="A279" s="21"/>
      <c r="B279" s="94" t="s">
        <v>196</v>
      </c>
      <c r="C279" s="26" t="s">
        <v>85</v>
      </c>
      <c r="D279" s="36">
        <v>0</v>
      </c>
      <c r="E279" s="53">
        <v>1</v>
      </c>
      <c r="F279" s="53">
        <v>1</v>
      </c>
      <c r="G279" s="44">
        <v>882</v>
      </c>
    </row>
    <row r="280" spans="1:7" ht="15" customHeight="1">
      <c r="A280" s="21"/>
      <c r="B280" s="94" t="s">
        <v>197</v>
      </c>
      <c r="C280" s="26" t="s">
        <v>92</v>
      </c>
      <c r="D280" s="36">
        <v>0</v>
      </c>
      <c r="E280" s="53">
        <v>1</v>
      </c>
      <c r="F280" s="53">
        <v>1</v>
      </c>
      <c r="G280" s="44">
        <v>1</v>
      </c>
    </row>
    <row r="281" spans="1:7" ht="15" customHeight="1">
      <c r="A281" s="21"/>
      <c r="B281" s="94" t="s">
        <v>198</v>
      </c>
      <c r="C281" s="26" t="s">
        <v>16</v>
      </c>
      <c r="D281" s="36">
        <v>0</v>
      </c>
      <c r="E281" s="53">
        <v>200</v>
      </c>
      <c r="F281" s="53">
        <v>200</v>
      </c>
      <c r="G281" s="44">
        <v>200</v>
      </c>
    </row>
    <row r="282" spans="1:7" ht="15" customHeight="1">
      <c r="A282" s="21"/>
      <c r="B282" s="94" t="s">
        <v>199</v>
      </c>
      <c r="C282" s="26" t="s">
        <v>97</v>
      </c>
      <c r="D282" s="36">
        <v>0</v>
      </c>
      <c r="E282" s="53">
        <v>1</v>
      </c>
      <c r="F282" s="53">
        <v>1</v>
      </c>
      <c r="G282" s="44">
        <v>1</v>
      </c>
    </row>
    <row r="283" spans="1:7" ht="15" customHeight="1">
      <c r="A283" s="21"/>
      <c r="B283" s="94" t="s">
        <v>246</v>
      </c>
      <c r="C283" s="26" t="s">
        <v>134</v>
      </c>
      <c r="D283" s="36">
        <v>0</v>
      </c>
      <c r="E283" s="53">
        <v>1</v>
      </c>
      <c r="F283" s="53">
        <v>1</v>
      </c>
      <c r="G283" s="49">
        <v>1</v>
      </c>
    </row>
    <row r="284" spans="1:7" ht="15" customHeight="1">
      <c r="A284" s="21" t="s">
        <v>6</v>
      </c>
      <c r="B284" s="94">
        <v>50</v>
      </c>
      <c r="C284" s="26" t="s">
        <v>145</v>
      </c>
      <c r="D284" s="64">
        <f t="shared" ref="D284:G284" si="40">SUM(D276:D283)</f>
        <v>0</v>
      </c>
      <c r="E284" s="71">
        <f t="shared" si="40"/>
        <v>207</v>
      </c>
      <c r="F284" s="71">
        <f t="shared" si="40"/>
        <v>207</v>
      </c>
      <c r="G284" s="71">
        <f t="shared" si="40"/>
        <v>9971</v>
      </c>
    </row>
    <row r="285" spans="1:7" ht="15" customHeight="1">
      <c r="A285" s="21" t="s">
        <v>6</v>
      </c>
      <c r="B285" s="94">
        <v>68</v>
      </c>
      <c r="C285" s="26" t="s">
        <v>42</v>
      </c>
      <c r="D285" s="49">
        <f t="shared" ref="D285:G285" si="41">D230+D241+D252+D262+D273+D284</f>
        <v>42075</v>
      </c>
      <c r="E285" s="49">
        <f t="shared" si="41"/>
        <v>55939</v>
      </c>
      <c r="F285" s="49">
        <f t="shared" si="41"/>
        <v>50438</v>
      </c>
      <c r="G285" s="49">
        <f t="shared" si="41"/>
        <v>53255</v>
      </c>
    </row>
    <row r="286" spans="1:7" ht="15" customHeight="1">
      <c r="A286" s="21" t="s">
        <v>6</v>
      </c>
      <c r="B286" s="34">
        <v>0.2</v>
      </c>
      <c r="C286" s="22" t="s">
        <v>41</v>
      </c>
      <c r="D286" s="49">
        <f t="shared" ref="D286:G286" si="42">D285</f>
        <v>42075</v>
      </c>
      <c r="E286" s="49">
        <f t="shared" si="42"/>
        <v>55939</v>
      </c>
      <c r="F286" s="49">
        <f t="shared" si="42"/>
        <v>50438</v>
      </c>
      <c r="G286" s="49">
        <f t="shared" si="42"/>
        <v>53255</v>
      </c>
    </row>
    <row r="287" spans="1:7" s="70" customFormat="1" ht="15" customHeight="1">
      <c r="A287" s="26" t="s">
        <v>6</v>
      </c>
      <c r="B287" s="24">
        <v>2851</v>
      </c>
      <c r="C287" s="22" t="s">
        <v>2</v>
      </c>
      <c r="D287" s="41">
        <f t="shared" ref="D287:G287" si="43">D286+D212+D205+D174+D90+D218</f>
        <v>555997</v>
      </c>
      <c r="E287" s="41">
        <f t="shared" si="43"/>
        <v>848326</v>
      </c>
      <c r="F287" s="41">
        <f t="shared" si="43"/>
        <v>656638</v>
      </c>
      <c r="G287" s="41">
        <f t="shared" si="43"/>
        <v>709890</v>
      </c>
    </row>
    <row r="288" spans="1:7">
      <c r="A288" s="26"/>
      <c r="B288" s="24"/>
      <c r="C288" s="26"/>
      <c r="D288" s="47"/>
      <c r="E288" s="47"/>
      <c r="F288" s="47"/>
      <c r="G288" s="47"/>
    </row>
    <row r="289" spans="1:7" ht="14.85" customHeight="1">
      <c r="A289" s="21" t="s">
        <v>8</v>
      </c>
      <c r="B289" s="24">
        <v>2852</v>
      </c>
      <c r="C289" s="22" t="s">
        <v>3</v>
      </c>
      <c r="D289" s="47"/>
      <c r="E289" s="47"/>
      <c r="F289" s="47"/>
      <c r="G289" s="48"/>
    </row>
    <row r="290" spans="1:7" ht="14.85" customHeight="1">
      <c r="A290" s="21"/>
      <c r="B290" s="25">
        <v>80</v>
      </c>
      <c r="C290" s="26" t="s">
        <v>65</v>
      </c>
      <c r="D290" s="30"/>
      <c r="E290" s="44"/>
      <c r="F290" s="44"/>
      <c r="G290" s="30"/>
    </row>
    <row r="291" spans="1:7" ht="14.85" customHeight="1">
      <c r="A291" s="21"/>
      <c r="B291" s="28">
        <v>80.8</v>
      </c>
      <c r="C291" s="22" t="s">
        <v>66</v>
      </c>
      <c r="D291" s="30"/>
      <c r="E291" s="44"/>
      <c r="F291" s="44"/>
      <c r="G291" s="30"/>
    </row>
    <row r="292" spans="1:7" ht="28.15" customHeight="1">
      <c r="A292" s="21"/>
      <c r="B292" s="25">
        <v>72</v>
      </c>
      <c r="C292" s="26" t="s">
        <v>74</v>
      </c>
      <c r="D292" s="30"/>
      <c r="E292" s="44"/>
      <c r="F292" s="44"/>
      <c r="G292" s="30"/>
    </row>
    <row r="293" spans="1:7" ht="14.85" customHeight="1">
      <c r="A293" s="21"/>
      <c r="B293" s="25" t="s">
        <v>67</v>
      </c>
      <c r="C293" s="26" t="s">
        <v>125</v>
      </c>
      <c r="D293" s="49">
        <v>2500</v>
      </c>
      <c r="E293" s="39">
        <v>0</v>
      </c>
      <c r="F293" s="39">
        <v>0</v>
      </c>
      <c r="G293" s="39">
        <v>0</v>
      </c>
    </row>
    <row r="294" spans="1:7" ht="28.15" customHeight="1">
      <c r="A294" s="21" t="s">
        <v>6</v>
      </c>
      <c r="B294" s="25">
        <v>72</v>
      </c>
      <c r="C294" s="26" t="s">
        <v>74</v>
      </c>
      <c r="D294" s="49">
        <f t="shared" ref="D294:G294" si="44">D293</f>
        <v>2500</v>
      </c>
      <c r="E294" s="39">
        <f t="shared" si="44"/>
        <v>0</v>
      </c>
      <c r="F294" s="39">
        <f t="shared" si="44"/>
        <v>0</v>
      </c>
      <c r="G294" s="39">
        <f t="shared" si="44"/>
        <v>0</v>
      </c>
    </row>
    <row r="295" spans="1:7">
      <c r="A295" s="21"/>
      <c r="B295" s="25"/>
      <c r="C295" s="26"/>
      <c r="D295" s="44"/>
      <c r="E295" s="44"/>
      <c r="F295" s="44"/>
      <c r="G295" s="44"/>
    </row>
    <row r="296" spans="1:7">
      <c r="A296" s="21"/>
      <c r="B296" s="25">
        <v>74</v>
      </c>
      <c r="C296" s="26" t="s">
        <v>82</v>
      </c>
      <c r="D296" s="30"/>
      <c r="E296" s="44"/>
      <c r="F296" s="44"/>
      <c r="G296" s="30"/>
    </row>
    <row r="297" spans="1:7">
      <c r="A297" s="21"/>
      <c r="B297" s="25" t="s">
        <v>229</v>
      </c>
      <c r="C297" s="26" t="s">
        <v>233</v>
      </c>
      <c r="D297" s="49">
        <v>8600</v>
      </c>
      <c r="E297" s="49">
        <v>5500</v>
      </c>
      <c r="F297" s="49">
        <v>5500</v>
      </c>
      <c r="G297" s="39">
        <v>0</v>
      </c>
    </row>
    <row r="298" spans="1:7">
      <c r="A298" s="21" t="s">
        <v>6</v>
      </c>
      <c r="B298" s="25">
        <v>74</v>
      </c>
      <c r="C298" s="26" t="s">
        <v>82</v>
      </c>
      <c r="D298" s="49">
        <f t="shared" ref="D298:G298" si="45">SUM(D297:D297)</f>
        <v>8600</v>
      </c>
      <c r="E298" s="49">
        <f t="shared" si="45"/>
        <v>5500</v>
      </c>
      <c r="F298" s="49">
        <f t="shared" si="45"/>
        <v>5500</v>
      </c>
      <c r="G298" s="39">
        <f t="shared" si="45"/>
        <v>0</v>
      </c>
    </row>
    <row r="299" spans="1:7" ht="14.85" customHeight="1">
      <c r="A299" s="21" t="s">
        <v>6</v>
      </c>
      <c r="B299" s="28">
        <v>80.8</v>
      </c>
      <c r="C299" s="22" t="s">
        <v>66</v>
      </c>
      <c r="D299" s="49">
        <f t="shared" ref="D299:G299" si="46">D294+D298</f>
        <v>11100</v>
      </c>
      <c r="E299" s="49">
        <f t="shared" si="46"/>
        <v>5500</v>
      </c>
      <c r="F299" s="49">
        <f t="shared" si="46"/>
        <v>5500</v>
      </c>
      <c r="G299" s="39">
        <f t="shared" si="46"/>
        <v>0</v>
      </c>
    </row>
    <row r="300" spans="1:7" ht="14.85" customHeight="1">
      <c r="A300" s="21" t="s">
        <v>6</v>
      </c>
      <c r="B300" s="25">
        <v>80</v>
      </c>
      <c r="C300" s="26" t="s">
        <v>65</v>
      </c>
      <c r="D300" s="49">
        <f t="shared" ref="D300:G301" si="47">D299</f>
        <v>11100</v>
      </c>
      <c r="E300" s="49">
        <f t="shared" si="47"/>
        <v>5500</v>
      </c>
      <c r="F300" s="49">
        <f t="shared" si="47"/>
        <v>5500</v>
      </c>
      <c r="G300" s="39">
        <f t="shared" si="47"/>
        <v>0</v>
      </c>
    </row>
    <row r="301" spans="1:7" ht="14.85" customHeight="1">
      <c r="A301" s="21" t="s">
        <v>6</v>
      </c>
      <c r="B301" s="24">
        <v>2852</v>
      </c>
      <c r="C301" s="22" t="s">
        <v>3</v>
      </c>
      <c r="D301" s="49">
        <f t="shared" si="47"/>
        <v>11100</v>
      </c>
      <c r="E301" s="49">
        <f t="shared" si="47"/>
        <v>5500</v>
      </c>
      <c r="F301" s="49">
        <f t="shared" si="47"/>
        <v>5500</v>
      </c>
      <c r="G301" s="39">
        <f t="shared" si="47"/>
        <v>0</v>
      </c>
    </row>
    <row r="302" spans="1:7" ht="14.85" customHeight="1">
      <c r="A302" s="21"/>
      <c r="B302" s="24"/>
      <c r="C302" s="22"/>
      <c r="D302" s="44"/>
      <c r="E302" s="44"/>
      <c r="F302" s="44"/>
      <c r="G302" s="44"/>
    </row>
    <row r="303" spans="1:7" ht="14.85" customHeight="1">
      <c r="A303" s="21" t="s">
        <v>8</v>
      </c>
      <c r="B303" s="24">
        <v>2875</v>
      </c>
      <c r="C303" s="22" t="s">
        <v>83</v>
      </c>
      <c r="D303" s="44"/>
      <c r="E303" s="44"/>
      <c r="F303" s="44"/>
      <c r="G303" s="44"/>
    </row>
    <row r="304" spans="1:7" ht="14.85" customHeight="1">
      <c r="A304" s="21"/>
      <c r="B304" s="94">
        <v>60</v>
      </c>
      <c r="C304" s="26" t="s">
        <v>83</v>
      </c>
      <c r="D304" s="44"/>
      <c r="E304" s="44"/>
      <c r="F304" s="44"/>
      <c r="G304" s="44"/>
    </row>
    <row r="305" spans="1:7" ht="27.75" customHeight="1">
      <c r="A305" s="21"/>
      <c r="B305" s="28">
        <v>60.19</v>
      </c>
      <c r="C305" s="22" t="s">
        <v>242</v>
      </c>
      <c r="D305" s="44"/>
      <c r="E305" s="44"/>
      <c r="F305" s="44"/>
      <c r="G305" s="44"/>
    </row>
    <row r="306" spans="1:7">
      <c r="A306" s="21"/>
      <c r="B306" s="25">
        <v>74</v>
      </c>
      <c r="C306" s="26" t="s">
        <v>70</v>
      </c>
      <c r="D306" s="30"/>
      <c r="E306" s="44"/>
      <c r="F306" s="44"/>
      <c r="G306" s="30"/>
    </row>
    <row r="307" spans="1:7" s="20" customFormat="1" ht="14.65" customHeight="1">
      <c r="A307" s="60"/>
      <c r="B307" s="61" t="s">
        <v>263</v>
      </c>
      <c r="C307" s="60" t="s">
        <v>264</v>
      </c>
      <c r="D307" s="39">
        <v>0</v>
      </c>
      <c r="E307" s="39">
        <v>0</v>
      </c>
      <c r="F307" s="39">
        <v>0</v>
      </c>
      <c r="G307" s="49">
        <v>20000</v>
      </c>
    </row>
    <row r="308" spans="1:7">
      <c r="A308" s="21" t="s">
        <v>6</v>
      </c>
      <c r="B308" s="25">
        <v>74</v>
      </c>
      <c r="C308" s="26" t="s">
        <v>70</v>
      </c>
      <c r="D308" s="39">
        <f t="shared" ref="D308:G308" si="48">SUM(D307:D307)</f>
        <v>0</v>
      </c>
      <c r="E308" s="39">
        <f t="shared" si="48"/>
        <v>0</v>
      </c>
      <c r="F308" s="39">
        <f t="shared" si="48"/>
        <v>0</v>
      </c>
      <c r="G308" s="49">
        <f t="shared" si="48"/>
        <v>20000</v>
      </c>
    </row>
    <row r="309" spans="1:7" s="70" customFormat="1" ht="23.25" customHeight="1">
      <c r="A309" s="97" t="s">
        <v>6</v>
      </c>
      <c r="B309" s="28">
        <v>60.19</v>
      </c>
      <c r="C309" s="22" t="s">
        <v>242</v>
      </c>
      <c r="D309" s="39">
        <f t="shared" ref="D309:G311" si="49">D308</f>
        <v>0</v>
      </c>
      <c r="E309" s="39">
        <f t="shared" si="49"/>
        <v>0</v>
      </c>
      <c r="F309" s="39">
        <f t="shared" si="49"/>
        <v>0</v>
      </c>
      <c r="G309" s="49">
        <f t="shared" si="49"/>
        <v>20000</v>
      </c>
    </row>
    <row r="310" spans="1:7" s="70" customFormat="1" ht="14.85" customHeight="1">
      <c r="A310" s="21" t="s">
        <v>6</v>
      </c>
      <c r="B310" s="94">
        <v>60</v>
      </c>
      <c r="C310" s="26" t="s">
        <v>83</v>
      </c>
      <c r="D310" s="39">
        <f t="shared" si="49"/>
        <v>0</v>
      </c>
      <c r="E310" s="39">
        <f t="shared" si="49"/>
        <v>0</v>
      </c>
      <c r="F310" s="39">
        <f t="shared" si="49"/>
        <v>0</v>
      </c>
      <c r="G310" s="49">
        <f t="shared" si="49"/>
        <v>20000</v>
      </c>
    </row>
    <row r="311" spans="1:7" s="70" customFormat="1" ht="14.85" customHeight="1">
      <c r="A311" s="21" t="s">
        <v>6</v>
      </c>
      <c r="B311" s="24">
        <v>2875</v>
      </c>
      <c r="C311" s="22" t="s">
        <v>83</v>
      </c>
      <c r="D311" s="39">
        <f t="shared" si="49"/>
        <v>0</v>
      </c>
      <c r="E311" s="39">
        <f t="shared" si="49"/>
        <v>0</v>
      </c>
      <c r="F311" s="39">
        <f t="shared" si="49"/>
        <v>0</v>
      </c>
      <c r="G311" s="49">
        <f t="shared" si="49"/>
        <v>20000</v>
      </c>
    </row>
    <row r="312" spans="1:7" ht="14.85" customHeight="1">
      <c r="A312" s="54" t="s">
        <v>6</v>
      </c>
      <c r="B312" s="55"/>
      <c r="C312" s="56" t="s">
        <v>7</v>
      </c>
      <c r="D312" s="46">
        <f>D301+D287+D36+D311</f>
        <v>647097</v>
      </c>
      <c r="E312" s="46">
        <f t="shared" ref="E312:G312" si="50">E301+E287+E36+E311</f>
        <v>957184</v>
      </c>
      <c r="F312" s="46">
        <f t="shared" si="50"/>
        <v>765496</v>
      </c>
      <c r="G312" s="46">
        <f t="shared" si="50"/>
        <v>799891</v>
      </c>
    </row>
    <row r="313" spans="1:7">
      <c r="A313" s="21"/>
      <c r="B313" s="94"/>
      <c r="C313" s="22"/>
      <c r="D313" s="47"/>
      <c r="E313" s="47"/>
      <c r="F313" s="47"/>
      <c r="G313" s="47"/>
    </row>
    <row r="314" spans="1:7">
      <c r="A314" s="21"/>
      <c r="B314" s="94"/>
      <c r="C314" s="22" t="s">
        <v>43</v>
      </c>
      <c r="D314" s="47"/>
      <c r="E314" s="47"/>
      <c r="F314" s="47"/>
      <c r="G314" s="47"/>
    </row>
    <row r="315" spans="1:7" ht="15" customHeight="1">
      <c r="A315" s="21" t="s">
        <v>8</v>
      </c>
      <c r="B315" s="24">
        <v>4851</v>
      </c>
      <c r="C315" s="22" t="s">
        <v>201</v>
      </c>
      <c r="D315" s="47"/>
      <c r="E315" s="47"/>
      <c r="F315" s="47"/>
      <c r="G315" s="47"/>
    </row>
    <row r="316" spans="1:7" ht="15" customHeight="1">
      <c r="A316" s="21"/>
      <c r="B316" s="34">
        <v>0.10100000000000001</v>
      </c>
      <c r="C316" s="22" t="s">
        <v>202</v>
      </c>
      <c r="D316" s="47"/>
      <c r="E316" s="47"/>
      <c r="F316" s="47"/>
      <c r="G316" s="47"/>
    </row>
    <row r="317" spans="1:7" ht="15" customHeight="1">
      <c r="A317" s="21"/>
      <c r="B317" s="94">
        <v>72</v>
      </c>
      <c r="C317" s="26" t="s">
        <v>225</v>
      </c>
      <c r="D317" s="47"/>
      <c r="E317" s="47"/>
      <c r="F317" s="47"/>
      <c r="G317" s="47"/>
    </row>
    <row r="318" spans="1:7">
      <c r="A318" s="21"/>
      <c r="B318" s="94" t="s">
        <v>224</v>
      </c>
      <c r="C318" s="26" t="s">
        <v>223</v>
      </c>
      <c r="D318" s="30">
        <v>0</v>
      </c>
      <c r="E318" s="44">
        <v>29500</v>
      </c>
      <c r="F318" s="44">
        <f>29500+1500</f>
        <v>31000</v>
      </c>
      <c r="G318" s="44">
        <v>33800</v>
      </c>
    </row>
    <row r="319" spans="1:7" ht="15" customHeight="1">
      <c r="A319" s="21" t="s">
        <v>6</v>
      </c>
      <c r="B319" s="94">
        <v>72</v>
      </c>
      <c r="C319" s="26" t="s">
        <v>225</v>
      </c>
      <c r="D319" s="31">
        <f t="shared" ref="D319:G319" si="51">D318</f>
        <v>0</v>
      </c>
      <c r="E319" s="46">
        <f t="shared" si="51"/>
        <v>29500</v>
      </c>
      <c r="F319" s="46">
        <f t="shared" si="51"/>
        <v>31000</v>
      </c>
      <c r="G319" s="46">
        <f t="shared" si="51"/>
        <v>33800</v>
      </c>
    </row>
    <row r="320" spans="1:7" ht="15" customHeight="1">
      <c r="A320" s="21"/>
      <c r="B320" s="94"/>
      <c r="C320" s="26"/>
      <c r="D320" s="30"/>
      <c r="E320" s="44"/>
      <c r="F320" s="44"/>
      <c r="G320" s="44"/>
    </row>
    <row r="321" spans="1:7" ht="15" customHeight="1">
      <c r="A321" s="21"/>
      <c r="B321" s="94">
        <v>73</v>
      </c>
      <c r="C321" s="26" t="s">
        <v>243</v>
      </c>
      <c r="D321" s="47"/>
      <c r="E321" s="47"/>
      <c r="F321" s="47"/>
      <c r="G321" s="47"/>
    </row>
    <row r="322" spans="1:7">
      <c r="A322" s="21"/>
      <c r="B322" s="94" t="s">
        <v>244</v>
      </c>
      <c r="C322" s="26" t="s">
        <v>223</v>
      </c>
      <c r="D322" s="39">
        <v>0</v>
      </c>
      <c r="E322" s="49">
        <v>2000</v>
      </c>
      <c r="F322" s="49">
        <v>2000</v>
      </c>
      <c r="G322" s="49">
        <v>2600</v>
      </c>
    </row>
    <row r="323" spans="1:7" ht="15" customHeight="1">
      <c r="A323" s="21" t="s">
        <v>6</v>
      </c>
      <c r="B323" s="94">
        <v>73</v>
      </c>
      <c r="C323" s="26" t="s">
        <v>243</v>
      </c>
      <c r="D323" s="39">
        <f t="shared" ref="D323:G323" si="52">D322</f>
        <v>0</v>
      </c>
      <c r="E323" s="49">
        <f t="shared" si="52"/>
        <v>2000</v>
      </c>
      <c r="F323" s="49">
        <f t="shared" si="52"/>
        <v>2000</v>
      </c>
      <c r="G323" s="49">
        <f t="shared" si="52"/>
        <v>2600</v>
      </c>
    </row>
    <row r="324" spans="1:7" ht="15" customHeight="1">
      <c r="A324" s="21"/>
      <c r="B324" s="94"/>
      <c r="C324" s="26"/>
      <c r="D324" s="30"/>
      <c r="E324" s="30"/>
      <c r="F324" s="30"/>
      <c r="G324" s="44"/>
    </row>
    <row r="325" spans="1:7" ht="15" customHeight="1">
      <c r="A325" s="21"/>
      <c r="B325" s="94">
        <v>74</v>
      </c>
      <c r="C325" s="26" t="s">
        <v>254</v>
      </c>
      <c r="D325" s="47"/>
      <c r="E325" s="47"/>
      <c r="F325" s="47"/>
      <c r="G325" s="47"/>
    </row>
    <row r="326" spans="1:7" ht="15" customHeight="1">
      <c r="A326" s="21"/>
      <c r="B326" s="94" t="s">
        <v>268</v>
      </c>
      <c r="C326" s="26" t="s">
        <v>269</v>
      </c>
      <c r="D326" s="30">
        <v>0</v>
      </c>
      <c r="E326" s="30">
        <v>0</v>
      </c>
      <c r="F326" s="30">
        <v>0</v>
      </c>
      <c r="G326" s="44">
        <v>7500</v>
      </c>
    </row>
    <row r="327" spans="1:7">
      <c r="A327" s="21"/>
      <c r="B327" s="94" t="s">
        <v>255</v>
      </c>
      <c r="C327" s="78" t="s">
        <v>241</v>
      </c>
      <c r="D327" s="39">
        <v>0</v>
      </c>
      <c r="E327" s="39">
        <v>0</v>
      </c>
      <c r="F327" s="39">
        <v>0</v>
      </c>
      <c r="G327" s="49">
        <v>5000</v>
      </c>
    </row>
    <row r="328" spans="1:7" ht="15" customHeight="1">
      <c r="A328" s="21" t="s">
        <v>6</v>
      </c>
      <c r="B328" s="94">
        <v>74</v>
      </c>
      <c r="C328" s="26" t="s">
        <v>254</v>
      </c>
      <c r="D328" s="39">
        <f t="shared" ref="D328:F328" si="53">SUM(D326:D327)</f>
        <v>0</v>
      </c>
      <c r="E328" s="39">
        <f t="shared" si="53"/>
        <v>0</v>
      </c>
      <c r="F328" s="39">
        <f t="shared" si="53"/>
        <v>0</v>
      </c>
      <c r="G328" s="49">
        <f t="shared" ref="G328" si="54">SUM(G326:G327)</f>
        <v>12500</v>
      </c>
    </row>
    <row r="329" spans="1:7" ht="15" customHeight="1">
      <c r="A329" s="21" t="s">
        <v>6</v>
      </c>
      <c r="B329" s="34">
        <v>0.10100000000000001</v>
      </c>
      <c r="C329" s="22" t="s">
        <v>202</v>
      </c>
      <c r="D329" s="39">
        <f t="shared" ref="D329:G329" si="55">D319+D323+D328</f>
        <v>0</v>
      </c>
      <c r="E329" s="49">
        <f t="shared" si="55"/>
        <v>31500</v>
      </c>
      <c r="F329" s="49">
        <f t="shared" si="55"/>
        <v>33000</v>
      </c>
      <c r="G329" s="49">
        <f t="shared" si="55"/>
        <v>48900</v>
      </c>
    </row>
    <row r="330" spans="1:7">
      <c r="A330" s="21"/>
      <c r="B330" s="34"/>
      <c r="C330" s="22"/>
      <c r="D330" s="30"/>
      <c r="E330" s="44"/>
      <c r="F330" s="44"/>
      <c r="G330" s="30"/>
    </row>
    <row r="331" spans="1:7">
      <c r="A331" s="75"/>
      <c r="B331" s="76">
        <v>0.10299999999999999</v>
      </c>
      <c r="C331" s="77" t="s">
        <v>217</v>
      </c>
      <c r="D331" s="30"/>
      <c r="E331" s="30"/>
      <c r="F331" s="30"/>
      <c r="G331" s="30"/>
    </row>
    <row r="332" spans="1:7">
      <c r="A332" s="75"/>
      <c r="B332" s="58">
        <v>60</v>
      </c>
      <c r="C332" s="78" t="s">
        <v>83</v>
      </c>
      <c r="D332" s="30"/>
      <c r="E332" s="30"/>
      <c r="F332" s="30"/>
      <c r="G332" s="30"/>
    </row>
    <row r="333" spans="1:7">
      <c r="A333" s="75"/>
      <c r="B333" s="58" t="s">
        <v>75</v>
      </c>
      <c r="C333" s="78" t="s">
        <v>226</v>
      </c>
      <c r="D333" s="30">
        <v>0</v>
      </c>
      <c r="E333" s="44">
        <v>2500</v>
      </c>
      <c r="F333" s="44">
        <v>2500</v>
      </c>
      <c r="G333" s="30">
        <v>0</v>
      </c>
    </row>
    <row r="334" spans="1:7">
      <c r="A334" s="75"/>
      <c r="B334" s="58" t="s">
        <v>240</v>
      </c>
      <c r="C334" s="78" t="s">
        <v>241</v>
      </c>
      <c r="D334" s="30">
        <v>0</v>
      </c>
      <c r="E334" s="44">
        <v>6000</v>
      </c>
      <c r="F334" s="44">
        <v>6000</v>
      </c>
      <c r="G334" s="44">
        <v>1500</v>
      </c>
    </row>
    <row r="335" spans="1:7">
      <c r="A335" s="75" t="s">
        <v>6</v>
      </c>
      <c r="B335" s="58">
        <v>60</v>
      </c>
      <c r="C335" s="78" t="s">
        <v>83</v>
      </c>
      <c r="D335" s="31">
        <f t="shared" ref="D335:G335" si="56">SUM(D333:D334)</f>
        <v>0</v>
      </c>
      <c r="E335" s="46">
        <f t="shared" si="56"/>
        <v>8500</v>
      </c>
      <c r="F335" s="46">
        <f t="shared" si="56"/>
        <v>8500</v>
      </c>
      <c r="G335" s="46">
        <f t="shared" si="56"/>
        <v>1500</v>
      </c>
    </row>
    <row r="336" spans="1:7">
      <c r="A336" s="75" t="s">
        <v>6</v>
      </c>
      <c r="B336" s="76">
        <v>0.10299999999999999</v>
      </c>
      <c r="C336" s="77" t="s">
        <v>217</v>
      </c>
      <c r="D336" s="31">
        <f t="shared" ref="D336:G336" si="57">D335</f>
        <v>0</v>
      </c>
      <c r="E336" s="46">
        <f t="shared" si="57"/>
        <v>8500</v>
      </c>
      <c r="F336" s="46">
        <f t="shared" si="57"/>
        <v>8500</v>
      </c>
      <c r="G336" s="46">
        <f t="shared" si="57"/>
        <v>1500</v>
      </c>
    </row>
    <row r="337" spans="1:7">
      <c r="A337" s="21"/>
      <c r="B337" s="34"/>
      <c r="C337" s="22"/>
      <c r="D337" s="30"/>
      <c r="E337" s="30"/>
      <c r="F337" s="30"/>
      <c r="G337" s="30"/>
    </row>
    <row r="338" spans="1:7" ht="15" customHeight="1">
      <c r="A338" s="21"/>
      <c r="B338" s="34">
        <v>0.2</v>
      </c>
      <c r="C338" s="22" t="s">
        <v>41</v>
      </c>
      <c r="D338" s="47"/>
      <c r="E338" s="47"/>
      <c r="F338" s="47"/>
      <c r="G338" s="47"/>
    </row>
    <row r="339" spans="1:7" ht="15" customHeight="1">
      <c r="A339" s="21"/>
      <c r="B339" s="94">
        <v>44</v>
      </c>
      <c r="C339" s="26" t="s">
        <v>227</v>
      </c>
      <c r="D339" s="47"/>
      <c r="E339" s="47"/>
      <c r="F339" s="47"/>
      <c r="G339" s="47"/>
    </row>
    <row r="340" spans="1:7" ht="15" customHeight="1">
      <c r="A340" s="21"/>
      <c r="B340" s="94" t="s">
        <v>228</v>
      </c>
      <c r="C340" s="26" t="s">
        <v>226</v>
      </c>
      <c r="D340" s="44">
        <v>1835</v>
      </c>
      <c r="E340" s="44">
        <v>2000</v>
      </c>
      <c r="F340" s="44">
        <v>2000</v>
      </c>
      <c r="G340" s="30">
        <v>0</v>
      </c>
    </row>
    <row r="341" spans="1:7" ht="27.75" customHeight="1">
      <c r="A341" s="21"/>
      <c r="B341" s="58" t="s">
        <v>238</v>
      </c>
      <c r="C341" s="78" t="s">
        <v>231</v>
      </c>
      <c r="D341" s="44">
        <v>200</v>
      </c>
      <c r="E341" s="30">
        <v>0</v>
      </c>
      <c r="F341" s="30">
        <v>0</v>
      </c>
      <c r="G341" s="30">
        <v>0</v>
      </c>
    </row>
    <row r="342" spans="1:7" ht="15" customHeight="1">
      <c r="A342" s="21" t="s">
        <v>6</v>
      </c>
      <c r="B342" s="94">
        <v>44</v>
      </c>
      <c r="C342" s="26" t="s">
        <v>227</v>
      </c>
      <c r="D342" s="46">
        <f t="shared" ref="D342:G342" si="58">SUM(D340:D341)</f>
        <v>2035</v>
      </c>
      <c r="E342" s="46">
        <f t="shared" si="58"/>
        <v>2000</v>
      </c>
      <c r="F342" s="46">
        <f t="shared" si="58"/>
        <v>2000</v>
      </c>
      <c r="G342" s="31">
        <f t="shared" si="58"/>
        <v>0</v>
      </c>
    </row>
    <row r="343" spans="1:7" ht="15" customHeight="1">
      <c r="A343" s="21"/>
      <c r="B343" s="34"/>
      <c r="C343" s="22"/>
      <c r="D343" s="47"/>
      <c r="E343" s="47"/>
      <c r="F343" s="47"/>
      <c r="G343" s="47"/>
    </row>
    <row r="344" spans="1:7" ht="15" customHeight="1">
      <c r="A344" s="21"/>
      <c r="B344" s="94">
        <v>60</v>
      </c>
      <c r="C344" s="26" t="s">
        <v>213</v>
      </c>
      <c r="D344" s="47"/>
      <c r="E344" s="47"/>
      <c r="F344" s="47"/>
    </row>
    <row r="345" spans="1:7" ht="15" customHeight="1">
      <c r="A345" s="21"/>
      <c r="B345" s="94" t="s">
        <v>75</v>
      </c>
      <c r="C345" s="26" t="s">
        <v>226</v>
      </c>
      <c r="D345" s="44">
        <v>4678</v>
      </c>
      <c r="E345" s="30">
        <v>0</v>
      </c>
      <c r="F345" s="30">
        <v>0</v>
      </c>
      <c r="G345" s="30">
        <v>0</v>
      </c>
    </row>
    <row r="346" spans="1:7" ht="15" customHeight="1">
      <c r="A346" s="21" t="s">
        <v>6</v>
      </c>
      <c r="B346" s="94">
        <v>60</v>
      </c>
      <c r="C346" s="26" t="s">
        <v>213</v>
      </c>
      <c r="D346" s="46">
        <f>SUM(D345)</f>
        <v>4678</v>
      </c>
      <c r="E346" s="31">
        <v>0</v>
      </c>
      <c r="F346" s="31">
        <v>0</v>
      </c>
      <c r="G346" s="31">
        <f>SUM(G345:G345)</f>
        <v>0</v>
      </c>
    </row>
    <row r="347" spans="1:7" ht="15" customHeight="1">
      <c r="A347" s="21" t="s">
        <v>6</v>
      </c>
      <c r="B347" s="34">
        <v>0.2</v>
      </c>
      <c r="C347" s="22" t="s">
        <v>41</v>
      </c>
      <c r="D347" s="49">
        <f t="shared" ref="D347:G347" si="59">D342+D346</f>
        <v>6713</v>
      </c>
      <c r="E347" s="49">
        <f t="shared" si="59"/>
        <v>2000</v>
      </c>
      <c r="F347" s="49">
        <f t="shared" si="59"/>
        <v>2000</v>
      </c>
      <c r="G347" s="39">
        <f t="shared" si="59"/>
        <v>0</v>
      </c>
    </row>
    <row r="348" spans="1:7" ht="15" customHeight="1">
      <c r="A348" s="21" t="s">
        <v>6</v>
      </c>
      <c r="B348" s="24">
        <v>4851</v>
      </c>
      <c r="C348" s="22" t="s">
        <v>201</v>
      </c>
      <c r="D348" s="49">
        <f t="shared" ref="D348:G348" si="60">D329+D347+D336</f>
        <v>6713</v>
      </c>
      <c r="E348" s="49">
        <f t="shared" si="60"/>
        <v>42000</v>
      </c>
      <c r="F348" s="49">
        <f t="shared" si="60"/>
        <v>43500</v>
      </c>
      <c r="G348" s="49">
        <f t="shared" si="60"/>
        <v>50400</v>
      </c>
    </row>
    <row r="349" spans="1:7" ht="15" customHeight="1">
      <c r="A349" s="54" t="s">
        <v>6</v>
      </c>
      <c r="B349" s="55"/>
      <c r="C349" s="56" t="s">
        <v>43</v>
      </c>
      <c r="D349" s="46">
        <f t="shared" ref="D349:G349" si="61">D348</f>
        <v>6713</v>
      </c>
      <c r="E349" s="46">
        <f t="shared" si="61"/>
        <v>42000</v>
      </c>
      <c r="F349" s="46">
        <f t="shared" si="61"/>
        <v>43500</v>
      </c>
      <c r="G349" s="46">
        <f t="shared" si="61"/>
        <v>50400</v>
      </c>
    </row>
    <row r="350" spans="1:7" ht="15" customHeight="1">
      <c r="A350" s="54" t="s">
        <v>6</v>
      </c>
      <c r="B350" s="55"/>
      <c r="C350" s="56" t="s">
        <v>4</v>
      </c>
      <c r="D350" s="32">
        <f t="shared" ref="D350:G350" si="62">D349+D312</f>
        <v>653810</v>
      </c>
      <c r="E350" s="32">
        <f t="shared" si="62"/>
        <v>999184</v>
      </c>
      <c r="F350" s="32">
        <f t="shared" si="62"/>
        <v>808996</v>
      </c>
      <c r="G350" s="32">
        <f t="shared" si="62"/>
        <v>850291</v>
      </c>
    </row>
    <row r="351" spans="1:7">
      <c r="E351" s="6"/>
      <c r="G351" s="6"/>
    </row>
    <row r="352" spans="1:7">
      <c r="E352" s="6"/>
      <c r="G352" s="6"/>
    </row>
    <row r="353" spans="5:7">
      <c r="E353" s="6"/>
      <c r="G353" s="6"/>
    </row>
    <row r="354" spans="5:7">
      <c r="E354" s="6"/>
      <c r="G354" s="6"/>
    </row>
    <row r="355" spans="5:7">
      <c r="E355" s="6"/>
      <c r="G355" s="6"/>
    </row>
    <row r="356" spans="5:7">
      <c r="E356" s="6"/>
      <c r="G356" s="6"/>
    </row>
    <row r="357" spans="5:7">
      <c r="E357" s="6"/>
      <c r="G357" s="6"/>
    </row>
    <row r="358" spans="5:7">
      <c r="E358" s="6"/>
      <c r="G358" s="6"/>
    </row>
    <row r="359" spans="5:7">
      <c r="E359" s="6"/>
      <c r="G359" s="6"/>
    </row>
    <row r="360" spans="5:7">
      <c r="E360" s="6"/>
      <c r="G360" s="6"/>
    </row>
    <row r="361" spans="5:7">
      <c r="E361" s="6"/>
      <c r="G361" s="6"/>
    </row>
    <row r="362" spans="5:7">
      <c r="E362" s="6"/>
      <c r="G362" s="6"/>
    </row>
    <row r="363" spans="5:7">
      <c r="E363" s="6"/>
      <c r="G363" s="6"/>
    </row>
    <row r="364" spans="5:7">
      <c r="E364" s="6"/>
      <c r="G364" s="6"/>
    </row>
    <row r="365" spans="5:7">
      <c r="E365" s="6"/>
      <c r="G365" s="6"/>
    </row>
    <row r="366" spans="5:7">
      <c r="E366" s="6"/>
      <c r="G366" s="6"/>
    </row>
    <row r="367" spans="5:7">
      <c r="E367" s="6"/>
      <c r="G367" s="6"/>
    </row>
    <row r="368" spans="5:7">
      <c r="E368" s="6"/>
      <c r="G368" s="6"/>
    </row>
    <row r="369" spans="5:7">
      <c r="E369" s="6"/>
      <c r="G369" s="6"/>
    </row>
    <row r="370" spans="5:7">
      <c r="E370" s="6"/>
      <c r="G370" s="6"/>
    </row>
    <row r="371" spans="5:7">
      <c r="E371" s="6"/>
      <c r="G371" s="6"/>
    </row>
    <row r="372" spans="5:7">
      <c r="E372" s="6"/>
    </row>
  </sheetData>
  <autoFilter ref="A18:G350"/>
  <mergeCells count="3">
    <mergeCell ref="A1:G1"/>
    <mergeCell ref="A2:G2"/>
    <mergeCell ref="E8:G8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216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1" manualBreakCount="1">
    <brk id="31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dem16</vt:lpstr>
      <vt:lpstr>'dem16'!i</vt:lpstr>
      <vt:lpstr>'dem16'!plant</vt:lpstr>
      <vt:lpstr>'dem16'!Print_Area</vt:lpstr>
      <vt:lpstr>'dem16'!Print_Titles</vt:lpstr>
      <vt:lpstr>'dem16'!voted</vt:lpstr>
      <vt:lpstr>'dem16'!vsi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2026-07-23T09:45:02Z</cp:lastPrinted>
  <dcterms:created xsi:type="dcterms:W3CDTF">2004-06-02T16:17:45Z</dcterms:created>
  <dcterms:modified xsi:type="dcterms:W3CDTF">2026-08-03T06:05:48Z</dcterms:modified>
</cp:coreProperties>
</file>